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55A85B3-C582-45EB-B38B-D9E5C5F7B302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N10" i="431"/>
  <c r="N18" i="431"/>
  <c r="O13" i="431"/>
  <c r="O21" i="431"/>
  <c r="P16" i="431"/>
  <c r="P17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N19" i="431"/>
  <c r="O14" i="431"/>
  <c r="P9" i="431"/>
  <c r="Q12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O18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P13" i="431"/>
  <c r="P21" i="431"/>
  <c r="Q16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Q19" i="431"/>
  <c r="N11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Q11" i="431"/>
  <c r="M16" i="431"/>
  <c r="Q20" i="431"/>
  <c r="S20" i="431" l="1"/>
  <c r="R20" i="431"/>
  <c r="S11" i="431"/>
  <c r="R11" i="431"/>
  <c r="R18" i="431"/>
  <c r="S18" i="431"/>
  <c r="S10" i="431"/>
  <c r="R10" i="431"/>
  <c r="S19" i="431"/>
  <c r="R19" i="431"/>
  <c r="S17" i="431"/>
  <c r="R17" i="431"/>
  <c r="S9" i="431"/>
  <c r="R9" i="431"/>
  <c r="R16" i="431"/>
  <c r="S16" i="431"/>
  <c r="S15" i="431"/>
  <c r="R15" i="431"/>
  <c r="R14" i="431"/>
  <c r="S14" i="431"/>
  <c r="S21" i="431"/>
  <c r="R21" i="431"/>
  <c r="S13" i="431"/>
  <c r="R13" i="431"/>
  <c r="S12" i="431"/>
  <c r="R12" i="431"/>
  <c r="A16" i="414"/>
  <c r="C8" i="431"/>
  <c r="O8" i="431"/>
  <c r="J8" i="431"/>
  <c r="Q8" i="431"/>
  <c r="H8" i="431"/>
  <c r="L8" i="431"/>
  <c r="I8" i="431"/>
  <c r="K8" i="431"/>
  <c r="G8" i="431"/>
  <c r="M8" i="431"/>
  <c r="N8" i="431"/>
  <c r="D8" i="431"/>
  <c r="F8" i="431"/>
  <c r="P8" i="431"/>
  <c r="E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0" i="414" l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12" i="414"/>
  <c r="A13" i="414"/>
  <c r="A4" i="414"/>
  <c r="A6" i="339" l="1"/>
  <c r="A5" i="339"/>
  <c r="C13" i="414"/>
  <c r="D16" i="414"/>
  <c r="D4" i="414"/>
  <c r="C16" i="414"/>
  <c r="D13" i="414"/>
  <c r="C12" i="414" l="1"/>
  <c r="C7" i="414"/>
  <c r="E17" i="414" l="1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J12" i="339" s="1"/>
  <c r="P3" i="345"/>
  <c r="O3" i="345"/>
  <c r="R3" i="345" s="1"/>
  <c r="L3" i="345"/>
  <c r="Q3" i="345" s="1"/>
  <c r="K3" i="345"/>
  <c r="H3" i="345"/>
  <c r="G3" i="345"/>
  <c r="N3" i="220"/>
  <c r="L3" i="220" s="1"/>
  <c r="C20" i="414"/>
  <c r="D20" i="414"/>
  <c r="I12" i="339" l="1"/>
  <c r="I13" i="339" s="1"/>
  <c r="H13" i="339"/>
  <c r="E13" i="339"/>
  <c r="E15" i="339" s="1"/>
  <c r="H12" i="339"/>
  <c r="G12" i="339"/>
  <c r="A4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J13" i="339" l="1"/>
  <c r="B15" i="339"/>
  <c r="H15" i="339"/>
  <c r="G15" i="339"/>
  <c r="E13" i="414"/>
  <c r="E4" i="414"/>
  <c r="C6" i="340"/>
  <c r="D6" i="340" s="1"/>
  <c r="B4" i="340"/>
  <c r="G13" i="339"/>
  <c r="C4" i="340" l="1"/>
  <c r="E16" i="414"/>
  <c r="E20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<sst xmlns="http://schemas.openxmlformats.org/spreadsheetml/2006/main" count="6810" uniqueCount="1501">
  <si>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</si>
  <si>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</si>
  <si>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</si>
  <si>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</si>
  <si>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</si>
  <si>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</si>
  <si>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</si>
  <si>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</si>
  <si>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</si>
  <si>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</si>
  <si>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</si>
  <si>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</si>
  <si>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</si>
  <si>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</si>
  <si>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</si>
  <si>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</si>
  <si>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</si>
  <si>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</si>
  <si>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</si>
  <si>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</si>
  <si>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</si>
  <si>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</si>
  <si>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</si>
  <si>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</si>
  <si>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</si>
  <si>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</si>
  <si>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</si>
  <si>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</si>
  <si>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</si>
  <si>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</si>
  <si>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</si>
  <si>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</si>
  <si>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</si>
  <si>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</si>
  <si>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</si>
  <si>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</si>
  <si>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</si>
  <si>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</si>
  <si>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</si>
  <si>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</si>
  <si>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</si>
  <si>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</si>
  <si>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</si>
  <si>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</si>
  <si>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</si>
  <si>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</si>
  <si>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</si>
  <si>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</si>
  <si>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</si>
  <si>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</si>
  <si>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</si>
  <si>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</si>
  <si>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</si>
  <si>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</si>
  <si>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</si>
  <si>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</si>
  <si>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</si>
  <si>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</si>
  <si>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</si>
  <si>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</si>
  <si>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</si>
  <si>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</si>
  <si>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</si>
  <si>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</si>
  <si>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</si>
  <si>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</si>
  <si>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</si>
  <si>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</si>
  <si>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</si>
  <si>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</si>
  <si>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</si>
  <si>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</si>
  <si>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</si>
  <si>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</si>
  <si>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</si>
  <si>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</si>
  <si>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</si>
  <si>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</si>
  <si>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</si>
  <si>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</si>
  <si>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</si>
  <si>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</si>
  <si>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</si>
  <si>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</si>
  <si>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</si>
  <si>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</si>
  <si>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</si>
  <si>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</si>
  <si>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</si>
  <si>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</si>
  <si>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</si>
  <si>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</si>
  <si>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</si>
  <si>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</si>
  <si>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</si>
  <si>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</si>
  <si>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</si>
  <si>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</si>
  <si>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</si>
  <si>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</si>
  <si>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</si>
  <si>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</si>
  <si>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</si>
  <si>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</si>
  <si>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</si>
  <si>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</si>
  <si>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</si>
  <si>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</si>
  <si>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</si>
  <si>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</si>
  <si>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</si>
  <si>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</si>
  <si>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</si>
  <si>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</si>
  <si>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</si>
  <si>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</si>
  <si>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</si>
  <si>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</si>
  <si>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</si>
  <si>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</si>
  <si>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</si>
  <si>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</si>
  <si>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</si>
  <si>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</si>
  <si>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</si>
  <si>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</si>
  <si>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</si>
  <si>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</si>
  <si>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</si>
  <si>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</si>
  <si>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</si>
  <si>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</si>
  <si>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</si>
  <si>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</si>
  <si>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</si>
  <si>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</si>
  <si>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</si>
  <si>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</si>
  <si>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</si>
  <si>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</si>
  <si>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</si>
  <si>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</si>
  <si>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</si>
  <si>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</si>
  <si>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</si>
  <si>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</si>
  <si>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</si>
  <si>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</si>
  <si>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</si>
  <si>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</si>
  <si>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</si>
  <si>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</si>
  <si>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</si>
  <si>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</si>
  <si>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</si>
  <si>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</si>
  <si>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</si>
  <si>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</si>
  <si>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</si>
  <si>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</si>
  <si>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</si>
  <si>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</si>
  <si>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</si>
  <si>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</si>
  <si>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</si>
  <si>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</si>
  <si>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</si>
  <si>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</si>
  <si>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</si>
  <si>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</si>
  <si>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</si>
  <si>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</si>
  <si>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</si>
  <si>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</si>
  <si>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</si>
  <si>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</si>
  <si>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</si>
  <si>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</si>
  <si>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</si>
  <si>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</si>
  <si>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</si>
  <si>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</si>
  <si>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</si>
  <si>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</si>
  <si>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</si>
  <si>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</si>
  <si>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</si>
  <si>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</si>
  <si>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</si>
  <si>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</si>
  <si>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</si>
  <si>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</si>
  <si>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</si>
  <si>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</si>
  <si>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</si>
  <si>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</si>
  <si>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</si>
  <si>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</si>
  <si>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</si>
  <si>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</si>
  <si>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</si>
  <si>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</si>
  <si>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</si>
  <si>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</si>
  <si>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</si>
  <si>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</si>
  <si>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</si>
  <si>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</si>
  <si>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</si>
  <si>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</si>
  <si>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</si>
  <si>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</si>
  <si>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</si>
  <si>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</si>
  <si>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</si>
  <si>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</si>
  <si>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</si>
  <si>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</si>
  <si>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</si>
  <si>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</si>
  <si>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</si>
  <si>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</si>
  <si>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</si>
  <si>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</si>
  <si>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</si>
  <si>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</si>
  <si>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</si>
  <si>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</si>
  <si>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</si>
  <si>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</si>
  <si>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</si>
  <si>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</si>
  <si>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</si>
  <si>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</si>
  <si>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</si>
  <si>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</si>
  <si>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</si>
  <si>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</si>
  <si>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</si>
  <si>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</si>
  <si>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</si>
  <si>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</si>
  <si>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</si>
  <si>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</si>
  <si>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</si>
  <si>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</si>
  <si>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</si>
  <si>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</si>
  <si>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</si>
  <si>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</si>
  <si>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</si>
  <si>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</si>
  <si>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</si>
  <si>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</si>
  <si>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</si>
  <si>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</si>
  <si>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</si>
  <si>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</si>
  <si>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</si>
  <si>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</si>
  <si>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</si>
  <si>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</si>
  <si>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</si>
  <si>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</si>
  <si>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</si>
  <si>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</si>
  <si>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</si>
  <si>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</si>
  <si>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</si>
  <si>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</si>
  <si>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</si>
  <si>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</si>
  <si>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</si>
  <si>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</si>
  <si>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</si>
  <si>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</si>
  <si>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</si>
  <si>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</si>
  <si>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</si>
  <si>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</si>
  <si>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</si>
  <si>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</si>
  <si>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</si>
  <si>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</si>
  <si>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</si>
  <si>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</si>
  <si>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</si>
  <si>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</si>
  <si>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</si>
  <si>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</si>
  <si>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</si>
  <si>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</si>
  <si>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</si>
  <si>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</si>
  <si>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</si>
  <si>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</si>
  <si>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</si>
  <si>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</si>
  <si>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</si>
  <si>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</si>
  <si>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</si>
  <si>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</si>
  <si>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</si>
  <si>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</si>
  <si>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</si>
  <si>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</si>
  <si>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</si>
  <si>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</si>
  <si>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</si>
  <si>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</si>
  <si>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</si>
  <si>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</si>
  <si>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</si>
  <si>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</si>
  <si>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</si>
  <si>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</si>
  <si>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</si>
  <si>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</si>
  <si>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</si>
  <si>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</si>
  <si>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</si>
  <si>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</si>
  <si>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</si>
  <si>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</si>
  <si>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</si>
  <si>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</si>
  <si>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</si>
  <si>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</si>
  <si>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</si>
  <si>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</si>
  <si>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</si>
  <si>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</si>
  <si>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</si>
  <si>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</si>
  <si>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</si>
  <si>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</si>
  <si>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</si>
  <si>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</si>
  <si>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</si>
  <si>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</si>
  <si>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</si>
  <si>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</si>
  <si>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</si>
  <si>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</si>
  <si>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</si>
  <si>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</si>
  <si>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</si>
  <si>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</si>
  <si>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</si>
  <si>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</si>
  <si>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</si>
  <si>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</si>
  <si>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</si>
  <si>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</si>
  <si>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</si>
  <si>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</si>
  <si>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</si>
  <si>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</si>
  <si>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</si>
  <si>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</si>
  <si>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</si>
  <si>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</si>
  <si>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</si>
  <si>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</si>
  <si>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</si>
  <si>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</si>
  <si>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</si>
  <si>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</si>
  <si>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</si>
  <si>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</si>
  <si>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</si>
  <si>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</si>
  <si>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</si>
  <si>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</si>
  <si>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</si>
  <si>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</si>
  <si>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</si>
  <si>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</si>
  <si>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</si>
  <si>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</si>
  <si>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</si>
  <si>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</si>
  <si>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</si>
  <si>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</si>
  <si>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</si>
  <si>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</si>
  <si>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</si>
  <si>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</si>
  <si>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</si>
  <si>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</si>
  <si>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</si>
  <si>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</si>
  <si>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</si>
  <si>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</si>
  <si>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</si>
  <si>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</si>
  <si>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</si>
  <si>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</si>
  <si>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</si>
  <si>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</si>
  <si>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</si>
  <si>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</si>
  <si>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</si>
  <si>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</si>
  <si>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</si>
  <si>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</si>
  <si>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</si>
  <si>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</si>
  <si>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</si>
  <si>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</si>
  <si>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</si>
  <si>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</si>
  <si>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</si>
  <si>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</si>
  <si>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</si>
  <si>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</si>
  <si>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</si>
  <si>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</si>
  <si>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</si>
  <si>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</si>
  <si>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</si>
  <si>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</si>
  <si>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</si>
  <si>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</si>
  <si>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</si>
  <si>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</si>
  <si>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</si>
  <si>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</si>
  <si>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</si>
  <si>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</si>
  <si>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</si>
  <si>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</si>
  <si>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</si>
  <si>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</si>
  <si>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</si>
  <si>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</si>
  <si>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</si>
  <si>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</si>
  <si>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</si>
  <si>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</si>
  <si>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</si>
  <si>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</si>
  <si>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</si>
  <si>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</si>
  <si>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</si>
  <si>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ADRENALIN LECIVA</t>
  </si>
  <si>
    <t>INJ 5X1ML/1MG</t>
  </si>
  <si>
    <t>AQUA PRO INJECTIONE BRAUN</t>
  </si>
  <si>
    <t>INJ SOL 20X10ML-PLA</t>
  </si>
  <si>
    <t>INJ SOL 10X1000ML-PE</t>
  </si>
  <si>
    <t>ARDEANUTRISOL G 40</t>
  </si>
  <si>
    <t>400G/L INF SOL 20X80ML</t>
  </si>
  <si>
    <t>ATROPIN BBP</t>
  </si>
  <si>
    <t>1MG/ML INJ SOL 10X1ML</t>
  </si>
  <si>
    <t>AULIN</t>
  </si>
  <si>
    <t>POR GRA SOL30SÁČKŮ</t>
  </si>
  <si>
    <t>TBL 15X100MG</t>
  </si>
  <si>
    <t>POR TBL NOB 30X100MG</t>
  </si>
  <si>
    <t>BUPIVACAINE GRINDEKS</t>
  </si>
  <si>
    <t>5MG/ML INJ SOL 5X10ML</t>
  </si>
  <si>
    <t>Carbo medicinalis PharmaSwiss tbl.20</t>
  </si>
  <si>
    <t>CARBOSORB</t>
  </si>
  <si>
    <t>320MG TBL NOB 20</t>
  </si>
  <si>
    <t>DITHIADEN</t>
  </si>
  <si>
    <t>TBL 20X2MG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</si>
  <si>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</si>
  <si>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</si>
  <si>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</si>
  <si>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</si>
  <si>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</si>
  <si>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</si>
  <si>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10X500MLPELAH</t>
  </si>
  <si>
    <t>IBALGIN RAPIDCAPS</t>
  </si>
  <si>
    <t>400MG CPS MOL 30</t>
  </si>
  <si>
    <t>400MG CPS MOL 20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</si>
  <si>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</si>
  <si>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</si>
  <si>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</si>
  <si>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</si>
  <si>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</si>
  <si>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IR OPLACH-FRESENIUS</t>
  </si>
  <si>
    <t>KAMISTAD SENZITIV</t>
  </si>
  <si>
    <t>ORM GEL 1X10GM</t>
  </si>
  <si>
    <t>KL BENZINUM 900ml/ 600g</t>
  </si>
  <si>
    <t>KL ETHANOL.C.BENZINO 100g ROZPRAŠOVAČ</t>
  </si>
  <si>
    <t>KL ETHANOL.C.BENZINO 10G</t>
  </si>
  <si>
    <t>KL ETHANOL.C.BENZINO 75G</t>
  </si>
  <si>
    <t>KL ETHANOLUM 96%</t>
  </si>
  <si>
    <t>KL ETHANOLUM BENZ.DENAT. 500ml  /400g/</t>
  </si>
  <si>
    <t>KL ETHANOLUM BENZ.DENAT. 900ml /720g/</t>
  </si>
  <si>
    <t>KL ETHANOLUM BENZ.DENAT. SPRAY 100g</t>
  </si>
  <si>
    <t>KL CHLORHEXIDIN SOL.  0,1% 100 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</si>
  <si>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</si>
  <si>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</si>
  <si>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</si>
  <si>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</si>
  <si>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</si>
  <si>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</si>
  <si>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</si>
  <si>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</si>
  <si>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PRIPRAVEK</t>
  </si>
  <si>
    <t>KL ROZTOK</t>
  </si>
  <si>
    <t>KL SIGNATURY</t>
  </si>
  <si>
    <t>KL SOL.ARG.NITR.10% 10G</t>
  </si>
  <si>
    <t>KL SOL.HYD.PEROX.3% 100G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</si>
  <si>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</si>
  <si>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</si>
  <si>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</si>
  <si>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</si>
  <si>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</si>
  <si>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</si>
  <si>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</si>
  <si>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VASELINUM ALBUM, 20G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</si>
  <si>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</si>
  <si>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</si>
  <si>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</si>
  <si>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</si>
  <si>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</si>
  <si>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MAGNOSOLV</t>
  </si>
  <si>
    <t>365MG POR GRA SOL SCC 30</t>
  </si>
  <si>
    <t>OXAZEPAM TBL.20X10MG</t>
  </si>
  <si>
    <t>TBL 20X10MG(BLISTR)</t>
  </si>
  <si>
    <t>SEPTANEST S ADRENALINEM 1:200 000</t>
  </si>
  <si>
    <t>40MG/ML+5MCG/ML INJ SOL 50X1,7ML+BLISTR</t>
  </si>
  <si>
    <t>SOLCOSERYL (orální pasta)</t>
  </si>
  <si>
    <t>2,125MG/G+10MG/G ORM PST 1X5G</t>
  </si>
  <si>
    <t>SUPRACAIN 4%</t>
  </si>
  <si>
    <t>INJ 10X2ML</t>
  </si>
  <si>
    <t>TANTUM VERDE</t>
  </si>
  <si>
    <t>1,5MG/ML GGR 240 ML</t>
  </si>
  <si>
    <t>TORECAN</t>
  </si>
  <si>
    <t>DRG 50X6.5MG</t>
  </si>
  <si>
    <t>VITAMIN B12 LECIVA 1000RG</t>
  </si>
  <si>
    <t>INJ 5X1ML/1000RG</t>
  </si>
  <si>
    <t>léky - antibiotika (LEK)</t>
  </si>
  <si>
    <t>DALACIN C 300 MG</t>
  </si>
  <si>
    <t>POR CPS DUR 16X300MG</t>
  </si>
  <si>
    <t>24 - ZUBNI: Klinika zubního lékařství</t>
  </si>
  <si>
    <t xml:space="preserve">2421 - ZUBNI: ambulance 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</si>
  <si>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</si>
  <si>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</si>
  <si>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</si>
  <si>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</si>
  <si>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</si>
  <si>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</si>
  <si>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</si>
  <si>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</si>
  <si>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</si>
  <si>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</si>
  <si>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2401</t>
  </si>
  <si>
    <t>ZUBNI: vedení klinického pracoviště</t>
  </si>
  <si>
    <t>ZUBNI: vedení klinického pracoviště Celkem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</si>
  <si>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</si>
  <si>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</si>
  <si>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</si>
  <si>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</si>
  <si>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</si>
  <si>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</si>
  <si>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</si>
  <si>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</si>
  <si>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</si>
  <si>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</si>
  <si>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ZC506</t>
  </si>
  <si>
    <t>Kompresa NT 10 x 10 cm/5 ks sterilnĂ­ 1325020275</t>
  </si>
  <si>
    <t>ZN200</t>
  </si>
  <si>
    <t>KrytĂ­ hemostatickĂ© traumacel new dent kostky bal. Ăˇ 50 ks 10115</t>
  </si>
  <si>
    <t>ZC399</t>
  </si>
  <si>
    <t>KrytĂ­ hemostatickĂ© traumacel taf light 1,5 x 5 cm bal. Ăˇ 10 ks sĂ­ĹĄka 10295</t>
  </si>
  <si>
    <t>ZC334</t>
  </si>
  <si>
    <t>KrytĂ­ mastnĂ˝ tyl s vaselinou   5 x  5 cm 0300</t>
  </si>
  <si>
    <t>ZA443</t>
  </si>
  <si>
    <t>Ĺ Ăˇtek trojcĂ­pĂ˝ NT 136 x 96 x 96 cm 20002</t>
  </si>
  <si>
    <t>ZB404</t>
  </si>
  <si>
    <t>NĂˇplast cosmos 8 cm x 1 m 5403353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</si>
  <si>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</si>
  <si>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</si>
  <si>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</si>
  <si>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</si>
  <si>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</si>
  <si>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</si>
  <si>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</si>
  <si>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</si>
  <si>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</si>
  <si>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</si>
  <si>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</si>
  <si>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</si>
  <si>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</si>
  <si>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</si>
  <si>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ZL790</t>
  </si>
  <si>
    <t>Obvaz sterilnĂ­ hotovĂ˝ ÄŤ. 3 A4101144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</si>
  <si>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</si>
  <si>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</si>
  <si>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</si>
  <si>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</si>
  <si>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ZA090</t>
  </si>
  <si>
    <t>Vata buniÄŤitĂˇ pĹ™Ă­Ĺ™ezy 37 x 57 cm 9130670</t>
  </si>
  <si>
    <t>ZM000</t>
  </si>
  <si>
    <t>Vata obvazovĂˇ sklĂˇdanĂˇ 50 g 1102323</t>
  </si>
  <si>
    <t>50115060</t>
  </si>
  <si>
    <t>ZPr - ostatní (Z503)</t>
  </si>
  <si>
    <t>ZD131</t>
  </si>
  <si>
    <t>ÄŚepelka skalpelovĂˇ 12 BB512</t>
  </si>
  <si>
    <t>ZQ836</t>
  </si>
  <si>
    <t>ÄŚepelka skalpelovĂˇ fig.15c bal. Ăˇ 100 ks B397112910026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</si>
  <si>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</si>
  <si>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</si>
  <si>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</si>
  <si>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</si>
  <si>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ZF549</t>
  </si>
  <si>
    <t>NĂˇĂşstek s filtrem vĂ˝mÄ›nnĂ˝ k plynu Entonox 1043178 (ref.828-0002)</t>
  </si>
  <si>
    <t>ZF159</t>
  </si>
  <si>
    <t>NĂˇdoba na kontaminovanĂ˝ ostrĂ˝ odpad  1 l   kulatĂˇ 15-0002/2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</si>
  <si>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</si>
  <si>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</si>
  <si>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</si>
  <si>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</si>
  <si>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ZA944</t>
  </si>
  <si>
    <t>Vzduchovod ĂşstnĂ­ ÄŤ. 2 zelenĂ˝ vel. 8 jednorĂˇzovĂ˝ sterilnĂ­ bal. Ăˇ 25 ks 73.900.00.200</t>
  </si>
  <si>
    <t>ZJ096</t>
  </si>
  <si>
    <t>Vzduchovod nosnĂ­ 6,0 mm bal. Ăˇ 10 ks 321060</t>
  </si>
  <si>
    <t>ZJ098</t>
  </si>
  <si>
    <t>Vzduchovod nosnĂ­ 7,0 mm bal. Ăˇ 10 ks 321070</t>
  </si>
  <si>
    <t>ZI179</t>
  </si>
  <si>
    <t>Zkumavka s mediem + flovakovanĂ˝ tampon eSwab rĹŻĹľovĂ˝ (nos,krk,vagina,koneÄŤnĂ­k,rĂˇny,fekĂˇlnĂ­ vzo) 490CE.A</t>
  </si>
  <si>
    <t>50115064</t>
  </si>
  <si>
    <t>ZPr - šicí materiál (Z529)</t>
  </si>
  <si>
    <t>ZN643</t>
  </si>
  <si>
    <t>Ĺ itĂ­  PGA-RESORBA vstĹ™ebatelnĂ©  4/0 fialovĂˇ HS 22 70 cm bal. Ăˇ 24 ks PA11119</t>
  </si>
  <si>
    <t>ZQ067</t>
  </si>
  <si>
    <t>Ĺ itĂ­ dafilon modrĂ˝ 3/0 (2) 75 cm DS16 bal. Ăˇ 36 ks C0935107</t>
  </si>
  <si>
    <t>ZC992</t>
  </si>
  <si>
    <t>Ĺ itĂ­ dafilon modrĂ˝ 4/0 (1.5) bal. Ăˇ 36 ks C0932132</t>
  </si>
  <si>
    <t>ZO261</t>
  </si>
  <si>
    <t>Ĺ itĂ­ Glycolon violet , sĂ­la vlĂˇkna 4-0, dĂ©lka vlĂˇkna 70 cm, jehla HRT 18, bal. Ăˇ 24 ks PB40605</t>
  </si>
  <si>
    <t>ZQ686</t>
  </si>
  <si>
    <t>Ĺ itĂ­ mopylen 2 x HRT 18, sĂ­la 5-0, dĂ©lka 0,90 m, PP, nevstĹ™ebatelnĂ©, barva modrĂˇ, bal. Ăˇ 36 ks 70612</t>
  </si>
  <si>
    <t>ZO350</t>
  </si>
  <si>
    <t>Ĺ itĂ­ PGA-RESORBA pletenĂ© potahovanĂ© syntetickĂ© vstĹ™ebatelnĂ© vlĂˇkno jehla DS 24 nebarvenĂˇ 4/0 70 cm bal. Ăˇ 24 ks PA1143</t>
  </si>
  <si>
    <t>ZO348</t>
  </si>
  <si>
    <t>Ĺ itĂ­ PGA-RESORBA pletenĂ© potahovanĂ© syntetickĂ© vstĹ™ebatelnĂ© vlĂˇkno jehla DS 30 nebarvenĂˇ 3/0 70 cm bal. Ăˇ 24 ks PA11421</t>
  </si>
  <si>
    <t>50115065</t>
  </si>
  <si>
    <t>ZPr - vpichovací materiál (Z530)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</si>
  <si>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</si>
  <si>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</si>
  <si>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</si>
  <si>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</si>
  <si>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</si>
  <si>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</si>
  <si>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</si>
  <si>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</si>
  <si>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</si>
  <si>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</si>
  <si>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</si>
  <si>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</si>
  <si>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</si>
  <si>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</si>
  <si>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</si>
  <si>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</si>
  <si>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</si>
  <si>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</si>
  <si>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ZC063</t>
  </si>
  <si>
    <t>Rukavice vyĹˇetĹ™ovacĂ­ latex bez pudru nesterilnĂ­ M 9421615 - povoleno pouze pro ĂšÄŚOCH a KZL - jiĹľ nebudou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</si>
  <si>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</si>
  <si>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</si>
  <si>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</si>
  <si>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</si>
  <si>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</si>
  <si>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</si>
  <si>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ZP363</t>
  </si>
  <si>
    <t>Rukavice vyĹˇetĹ™ovacĂ­ latex bez pudru nesterilnĂ­ superlife Xvel. S bal. Ăˇ 100 ks 8951480 - povoleno pouze pro ĂšÄŚOCH a KZL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</si>
  <si>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</si>
  <si>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</si>
  <si>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</si>
  <si>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</si>
  <si>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</si>
  <si>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</si>
  <si>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ZP949</t>
  </si>
  <si>
    <t>Rukavice vyĹˇetĹ™ovacĂ­ nitril nesterilnĂ­ bez pudru basic modrĂ© vel. XL bal. Ăˇ 170 ks (44753) 44744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</si>
  <si>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</si>
  <si>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</si>
  <si>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</si>
  <si>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</si>
  <si>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ZT231</t>
  </si>
  <si>
    <t>Rukavice vyĹˇetĹ™ovacĂ­ nitril nesterilnĂ­ bez pudru Nitrylex Classic vel. L RD30096004</t>
  </si>
  <si>
    <t>ZT230</t>
  </si>
  <si>
    <t>Rukavice vyĹˇetĹ™ovacĂ­ nitril nesterilnĂ­ bez pudru Nitrylex Classic vel. S RD30096003</t>
  </si>
  <si>
    <t>ZT097</t>
  </si>
  <si>
    <t>Rukavice vyĹˇetĹ™ovacĂ­ nitril nesterilnĂ­ bez pudru Nitrylex Classic vel. XS bal. Ăˇ 100 ks RD30019001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</si>
  <si>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</si>
  <si>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</si>
  <si>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</si>
  <si>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</si>
  <si>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ZT386</t>
  </si>
  <si>
    <t>Rukavice vyĹˇetĹ™ovacĂ­ nitril nesterilnĂ­ bez pudru Peha-Soft  PF vel. XL Ăˇ 90 ks 941933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</si>
  <si>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</si>
  <si>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</si>
  <si>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</si>
  <si>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</si>
  <si>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ZT080</t>
  </si>
  <si>
    <t>Rukavice vyĹˇetĹ™ovacĂ­ nitril nesterilnĂ­ modrĂ© vel. L bal. Ăˇ 100 ks Renmed06</t>
  </si>
  <si>
    <t>50115090</t>
  </si>
  <si>
    <t>ZPr - zubolékařský materiál (Z509)</t>
  </si>
  <si>
    <t>ZT669</t>
  </si>
  <si>
    <t>Adhezivum dentĂˇlnĂ­ Primer Composit Visio.link PMMA 10 ml BRVLPMMA10</t>
  </si>
  <si>
    <t>ZJ299</t>
  </si>
  <si>
    <t>Adisil Rose 1:1 silikon 2x1 101201</t>
  </si>
  <si>
    <t>ZE370</t>
  </si>
  <si>
    <t>Alphaflex 0040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</si>
  <si>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</si>
  <si>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</si>
  <si>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</si>
  <si>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</si>
  <si>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</si>
  <si>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</si>
  <si>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ZD767</t>
  </si>
  <si>
    <t>Aquasil Ultra+Putty stand.tuhnoucĂ­ DT678709</t>
  </si>
  <si>
    <t>ZE911</t>
  </si>
  <si>
    <t>ÄŚep 06 papĂ­rovĂ˝ 30 dentaclean Ăˇ 100 ks P64030 9019139</t>
  </si>
  <si>
    <t>ZM836</t>
  </si>
  <si>
    <t>ÄŚep 06 papĂ­rovĂ˝ 40 dentacean 9019141</t>
  </si>
  <si>
    <t>ZK682</t>
  </si>
  <si>
    <t>ÄŚep 06 papĂ­rovĂ˝ 60 dentacean 9019144</t>
  </si>
  <si>
    <t>ZI052</t>
  </si>
  <si>
    <t>ÄŚep gutaperÄŤovĂ˝ 04 vel. 15 dentaclean 9003552</t>
  </si>
  <si>
    <t>ZI056</t>
  </si>
  <si>
    <t>ÄŚep gutaperÄŤovĂ˝ 04 vel. 35 dentaclean 9003560</t>
  </si>
  <si>
    <t>ZH725</t>
  </si>
  <si>
    <t>ÄŚep gutaperÄŤovĂ˝ 04 vel. 50 dentaclean 9003566</t>
  </si>
  <si>
    <t>ZM871</t>
  </si>
  <si>
    <t>ÄŚep gutaperÄŤovĂ˝ 06 vel. 20 dentaclean bal. Ăˇ 60 ks 9003555</t>
  </si>
  <si>
    <t>ZJ245</t>
  </si>
  <si>
    <t>ÄŚep gutaperÄŤovĂ˝ 06 vel. 30 dentaclean bal. Ăˇ 60 ks 9003559</t>
  </si>
  <si>
    <t>ZF377</t>
  </si>
  <si>
    <t>ÄŚep gutaperÄŤovĂ˝ 06 vel. 40 dentaclean 9003563</t>
  </si>
  <si>
    <t>ZM870</t>
  </si>
  <si>
    <t>ÄŚep gutaperÄŤovĂ˝ Dentaclean .06  vel. 15 bal. Ăˇ 60 ks 9003553</t>
  </si>
  <si>
    <t>ZI516</t>
  </si>
  <si>
    <t>ÄŚep papĂ­rovĂ˝ 06  25 dentaclean Ăˇ 100 ks 9019138</t>
  </si>
  <si>
    <t>ZS868</t>
  </si>
  <si>
    <t>ÄŚep papĂ­rovĂ˝ 06  70 Dentaclean, bal. Ăˇ 100ks 9019145</t>
  </si>
  <si>
    <t>ZS869</t>
  </si>
  <si>
    <t>ÄŚep papĂ­rovĂ˝ 06  80 Dentaclean, bal. Ăˇ 100ks 9019146</t>
  </si>
  <si>
    <t>ZI514</t>
  </si>
  <si>
    <t>ÄŚep papĂ­rovĂ˝ 06 15 dentaclean 9019136</t>
  </si>
  <si>
    <t>ZI515</t>
  </si>
  <si>
    <t>ÄŚep papĂ­rovĂ˝ 06 20 dentaclean Ăˇ 100 ks 9019137</t>
  </si>
  <si>
    <t>ZD524</t>
  </si>
  <si>
    <t>ÄŚep vodĂ­cĂ­ stĹ™ednĂ­ 302</t>
  </si>
  <si>
    <t>ZC524</t>
  </si>
  <si>
    <t>Begosol HE 5 lit. BG51096</t>
  </si>
  <si>
    <t>ZC663</t>
  </si>
  <si>
    <t>Calcimol LC 2 x 5 g tuba 1047</t>
  </si>
  <si>
    <t>ZD124</t>
  </si>
  <si>
    <t>Caries detector 6 ml 152010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</si>
  <si>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</si>
  <si>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</si>
  <si>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</si>
  <si>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</si>
  <si>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</si>
  <si>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</si>
  <si>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</si>
  <si>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</si>
  <si>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</si>
  <si>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</si>
  <si>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</si>
  <si>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</si>
  <si>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ZL955</t>
  </si>
  <si>
    <t>Deep dentin A3,0 Ăˇ 20 g IV593212</t>
  </si>
  <si>
    <t>ZD336</t>
  </si>
  <si>
    <t>Dentalon plus liquid 250 ml HK65041138</t>
  </si>
  <si>
    <t>ZD335</t>
  </si>
  <si>
    <t>Dentalon plus-barva HK650410L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</si>
  <si>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</si>
  <si>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</si>
  <si>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</si>
  <si>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</si>
  <si>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ZB823</t>
  </si>
  <si>
    <t>DrĂˇt kulatĂ˝ 0,8 mm IN0308</t>
  </si>
  <si>
    <t>ZC383</t>
  </si>
  <si>
    <t>DrĂˇt kulatĂ˝ pr. 9 mm IN0309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</si>
  <si>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</si>
  <si>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</si>
  <si>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</si>
  <si>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</si>
  <si>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</si>
  <si>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</si>
  <si>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</si>
  <si>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</si>
  <si>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</si>
  <si>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</si>
  <si>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</si>
  <si>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</si>
  <si>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</si>
  <si>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</si>
  <si>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</si>
  <si>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</si>
  <si>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</si>
  <si>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</si>
  <si>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</si>
  <si>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</si>
  <si>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</si>
  <si>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</si>
  <si>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ZE675</t>
  </si>
  <si>
    <t>DrĂˇt NiTi 19 x 25 101-451</t>
  </si>
  <si>
    <t>ZE063</t>
  </si>
  <si>
    <t>DrĂˇt ocelovĂ˝ 17 x 25 101-414</t>
  </si>
  <si>
    <t>ZF064</t>
  </si>
  <si>
    <t>DrĂˇt ocelovĂ˝ 17 x 25 101-415</t>
  </si>
  <si>
    <t>ZF065</t>
  </si>
  <si>
    <t>DrĂˇt ocelovĂ˝ 18 x 25 (101-419) WSE7279</t>
  </si>
  <si>
    <t>ZQ734</t>
  </si>
  <si>
    <t>DrĂˇt ortodontickĂ˝ Leowire, pruĹľnĂ˝, prĹŻm. 0,7 mm, dĂ©lka 25 m LEC0400-07</t>
  </si>
  <si>
    <t>ZG421</t>
  </si>
  <si>
    <t>DrĂˇt tvrdĂ˝ Interdent 0,6 mm, 3 m</t>
  </si>
  <si>
    <t>ZG410</t>
  </si>
  <si>
    <t>DrĂˇt voskovĂ˝ kulatĂ˝ pr.4,0 mm zelenĂ˝ IN0255</t>
  </si>
  <si>
    <t>ZP793</t>
  </si>
  <si>
    <t>Equator OT (titanovĂ˝ abutment) kompatibilnĂ­ se vĹˇemi systĂ©my implantĂˇtĹŻ manĹľeta 3 mm 993030/manĹľeta 3 mm</t>
  </si>
  <si>
    <t>ZS123</t>
  </si>
  <si>
    <t>Equator OT (titanovĂ˝ abutment) pro implantĂˇt Lasak 3,7 mm, dĂ©lka 12 mm, vĂ˝Ĺˇka g.m. 5 mm 993030IMP375</t>
  </si>
  <si>
    <t>ZM736</t>
  </si>
  <si>
    <t>FĂłlie erkoflex 1,0 mm/120 mm ER581210</t>
  </si>
  <si>
    <t>ZD288</t>
  </si>
  <si>
    <t>FĂłlie erkoflex 4,0 mm/120 mm ER581240</t>
  </si>
  <si>
    <t>ZE417</t>
  </si>
  <si>
    <t>FĂłlie termopl. Erkodur 1,5/120 mm, bal.Ăˇ 50 ks,  ER524215</t>
  </si>
  <si>
    <t>ZD218</t>
  </si>
  <si>
    <t>FrĂ©za DLC 5610.045</t>
  </si>
  <si>
    <t>ZD526</t>
  </si>
  <si>
    <t>FrĂ©za DLC 5710.040</t>
  </si>
  <si>
    <t>ZJ767</t>
  </si>
  <si>
    <t>FrĂ©za fisura spirĂˇlovĂˇ bal. Ăˇ 2 ks ER110836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</si>
  <si>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</si>
  <si>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</si>
  <si>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</si>
  <si>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</si>
  <si>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</si>
  <si>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</si>
  <si>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</si>
  <si>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</si>
  <si>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ZF575</t>
  </si>
  <si>
    <t>GranulĂˇt BOI-OSS spongiosa granulĂˇt 1- 2 mm Ăˇ 0,5 g AT500095(DGD46B307098E)</t>
  </si>
  <si>
    <t>ZL521</t>
  </si>
  <si>
    <t>GranulĂˇt spongioznĂ­ ACE Nu Oss Collagen blok 6 x 7 x 8 mm 100 mg 509-9100</t>
  </si>
  <si>
    <t>ZG953</t>
  </si>
  <si>
    <t>Guma leĹˇtĂ­cĂ­ stargloss pro opracovĂˇnĂ­ keramiky disk ĹˇedĂ˝ EDR1540</t>
  </si>
  <si>
    <t>ZG949</t>
  </si>
  <si>
    <t>Guma leĹˇtĂ­cĂ­ stargloss pro opracovĂˇnĂ­ keramiky disk modrĂ˝ EDR1520</t>
  </si>
  <si>
    <t>ZG951</t>
  </si>
  <si>
    <t>Guma leĹˇtĂ­cĂ­ stargloss pro opracovĂˇnĂ­ keramiky disk rĹŻĹľovĂ˝ EDR1530</t>
  </si>
  <si>
    <t>ZG954</t>
  </si>
  <si>
    <t>Guma leĹˇtĂ­cĂ­ stargloss pro opracovĂˇnĂ­ keramiky ĹˇpiÄŤka ĹˇedĂˇ EDR2040</t>
  </si>
  <si>
    <t>ZG950</t>
  </si>
  <si>
    <t>Guma leĹˇtĂ­cĂ­ stargloss pro opracovĂˇnĂ­ keramiky ĹˇpiÄŤka modrĂˇ EDR2020</t>
  </si>
  <si>
    <t>ZG952</t>
  </si>
  <si>
    <t>Guma leĹˇtĂ­cĂ­ stargloss pro opracovĂˇnĂ­ keramiky ĹˇpiÄŤka rĹŻĹľovĂˇ EDR2030</t>
  </si>
  <si>
    <t>ZF457</t>
  </si>
  <si>
    <t>Guttasolw 15 ml</t>
  </si>
  <si>
    <t>ZT491</t>
  </si>
  <si>
    <t>Hmota kondenzaÄŤnĂ­ silikonovĂˇ Interlabosil - bĂˇze, tvrdost Shore A 85- extra pevnĂˇ, bal.  1,5 kg IN0925</t>
  </si>
  <si>
    <t>ZD133</t>
  </si>
  <si>
    <t>Hmota otiskovacĂ­ kettenbach 0137221</t>
  </si>
  <si>
    <t>ZC538</t>
  </si>
  <si>
    <t>Hmota zatmelovacĂ­ Bellvest SH 12,8 kg BG54252</t>
  </si>
  <si>
    <t>ZD890</t>
  </si>
  <si>
    <t>Hmota zatmelovacĂ­ Shera Cast 20 kg /8x2,5/</t>
  </si>
  <si>
    <t>ZP097</t>
  </si>
  <si>
    <t>ImplantĂˇt zubnĂ­ Astra Tech Dentsply OsseoSpeed EV S pr. 4,8 mm dĂ©lka 11 mm 26343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</si>
  <si>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</si>
  <si>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</si>
  <si>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</si>
  <si>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26323</t>
  </si>
  <si>
    <t>ZO443</t>
  </si>
  <si>
    <t>ImplantĂˇt zubnĂ­ Astra Tech Dentsply OsseoSpeed EV S pr.4,2 dĂ©lka 9 mm 26322</t>
  </si>
  <si>
    <t>ZO771</t>
  </si>
  <si>
    <t>ImplantĂˇt zubnĂ­ Astra Tech Dentsply OsseoSpeed EV S pr.4,8 dĂ©lka 9 mm 26342</t>
  </si>
  <si>
    <t>ZO916</t>
  </si>
  <si>
    <t>ImplantĂˇt zubnĂ­ Astra Tech Dentsply OsseoSpeed EV S, pr. 3,6 dĂ©lka 11mm 26313</t>
  </si>
  <si>
    <t>ZC299</t>
  </si>
  <si>
    <t>Impression Compound, bal. Ăˇ 5 ks, 1DDCEIC</t>
  </si>
  <si>
    <t>ZC535</t>
  </si>
  <si>
    <t>Induret gel C100700</t>
  </si>
  <si>
    <t>ZQ663</t>
  </si>
  <si>
    <t>Ingoty LT IPS e.max Press barva A1, bal. Ăˇ 5 ks 9024639</t>
  </si>
  <si>
    <t>ZC415</t>
  </si>
  <si>
    <t>Interwaxit s rozpraĹˇovaÄŤem Ăˇ 200 ml 413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</si>
  <si>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</si>
  <si>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</si>
  <si>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</si>
  <si>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</si>
  <si>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ZH086</t>
  </si>
  <si>
    <t>KamĂ­nek na Zirkonoxid-kĂłnus Z736</t>
  </si>
  <si>
    <t>ZH081</t>
  </si>
  <si>
    <t>KamĂ­nek na Zirkonoxid-ĹˇpiÄŤka Z652R</t>
  </si>
  <si>
    <t>ZH083</t>
  </si>
  <si>
    <t>KamĂ­nek na Zirkonoxid-malĂ© vajĂ­ÄŤko Z667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</si>
  <si>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</si>
  <si>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</si>
  <si>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</si>
  <si>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</si>
  <si>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</si>
  <si>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</si>
  <si>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ZF632</t>
  </si>
  <si>
    <t>Kanyla NaViTip 0 bal. Ăˇ 20 ks 498581</t>
  </si>
  <si>
    <t>ZK609</t>
  </si>
  <si>
    <t>Kanyla RMO FLI 36 A08744</t>
  </si>
  <si>
    <t>ZK607</t>
  </si>
  <si>
    <t>Kanyla RMO FLI 37 A08746</t>
  </si>
  <si>
    <t>ZK605</t>
  </si>
  <si>
    <t>Kanyla RMO FLI 46 A08745</t>
  </si>
  <si>
    <t>ZE896</t>
  </si>
  <si>
    <t>KartĂˇÄŤek zubnĂ­ leĹˇtĂ­cĂ­ Taurus kozĂ­ chlup pro leĹˇtÄ›nĂ­ dentĂˇlnĂ­ch slitin, kompozitĹŻ a keramiky, mÄ›kkĂ˝, prĹŻm. 19 mm, DoporuÄŤenĂ© otĂˇÄŤky: 16 000 ot./min., bal. Ăˇ 12 ks BT1100.1</t>
  </si>
  <si>
    <t>ZT492</t>
  </si>
  <si>
    <t>KatalyzĂˇtor pastovĂ˝ Interlabosil, bal. 40 g IN0927</t>
  </si>
  <si>
    <t>ZC570</t>
  </si>
  <si>
    <t>Kavitan LC A2 12 g prĂˇĹˇku + 5 g tekutiny 4113411</t>
  </si>
  <si>
    <t>ZC387</t>
  </si>
  <si>
    <t>Kavitan plus A2 4113231</t>
  </si>
  <si>
    <t>ZD448</t>
  </si>
  <si>
    <t>KelĂ­mek odlĂ©v. fornax D5 1205004116</t>
  </si>
  <si>
    <t>ZP922</t>
  </si>
  <si>
    <t>Keramika IPS c.max Ceram Zir Liner ÄŤ. 1 5 g  IV596839</t>
  </si>
  <si>
    <t>ZQ351</t>
  </si>
  <si>
    <t>Keramika IPS e.max Ceram ZirLiner Build liquid bal. Ăˇ 60 ml 597050 9024633</t>
  </si>
  <si>
    <t>ZD698</t>
  </si>
  <si>
    <t>Keramika IPS InLine PoM Opaquer A-D A1 3 g IV593160</t>
  </si>
  <si>
    <t>ZM575</t>
  </si>
  <si>
    <t>Keramika IPS InLine PoM Opaquer A-D B2 3 g IV593166</t>
  </si>
  <si>
    <t>ZI811</t>
  </si>
  <si>
    <t>KlĂ­nek derotaÄŤnĂ­ 400-301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</si>
  <si>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</si>
  <si>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</si>
  <si>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ZC308</t>
  </si>
  <si>
    <t>KotouÄŤ leĹˇtĂ­cĂ­ liskoid ER223205</t>
  </si>
  <si>
    <t>ZT305</t>
  </si>
  <si>
    <t>KotouÄŤ leĹˇtĂ­cĂ­ na leĹˇtÄ›nĂ­ detailĹŻ, prĹŻm. 80 mm, 5 vrstev Ă 80mm (5 vrstev) 350 0036 0</t>
  </si>
  <si>
    <t>ZT306</t>
  </si>
  <si>
    <t>KotouÄŤ leĹˇtĂ­cĂ­ na leĹˇtÄ›nĂ­ detailĹŻprĹŻm. 100 mm, 5 vrstev Ă 100mm (5 vrstev) 350 0035 0</t>
  </si>
  <si>
    <t>ZT304</t>
  </si>
  <si>
    <t>KotouÄŤ leĹˇtĂ­cĂ­ na leĹˇtÄ›nĂ­ pro vysokĂ˝ lesk pryskyĹ™ice, prĹŻm. 100 mm, 35 vrstev Ă 100mm (35 vrstev) 350 0082 0</t>
  </si>
  <si>
    <t>ZT302</t>
  </si>
  <si>
    <t>KotouÄŤ leĹˇtĂ­cĂ­ na pĹ™edleĹˇtÄ›nĂ­ zubnĂ­ nĂˇhrady z pryskyĹ™ice, prĹŻm. 60 mm, 24 vrstev Ă 60mm (24 vrstev) 350 0098 0</t>
  </si>
  <si>
    <t>ZT301</t>
  </si>
  <si>
    <t>KotouÄŤ leĹˇtĂ­cĂ­ na pĹ™edleĹˇtÄ›nĂ­ zubnĂ­ nĂˇhrady z pryskyĹ™ice, prĹŻm. 80 mm, 24 vrstev Ă 80mm (24 vrstev) 350 0099 1</t>
  </si>
  <si>
    <t>ZT303</t>
  </si>
  <si>
    <t>KotouÄŤ leĹˇtĂ­cĂ­ pro vysokĂ˝ lesk pryskyĹ™ice prĹŻm. 60 mm, 40 vrstev Ă 60mm (40 vrstev) 350 0094 0</t>
  </si>
  <si>
    <t>ZC518</t>
  </si>
  <si>
    <t>Kromopan 100 450 g, 1/X2710</t>
  </si>
  <si>
    <t>ZF578</t>
  </si>
  <si>
    <t>KuĹľel plstÄ›nĂ˝ 30 x 15 mm malĂ˝ BT121</t>
  </si>
  <si>
    <t>ZH306</t>
  </si>
  <si>
    <t>Ĺ pendlĂ­k-spona 0,7 mm Ăˇ 100 ks 620-107 00</t>
  </si>
  <si>
    <t>ZH307</t>
  </si>
  <si>
    <t>Ĺ pendlĂ­k-spona 0,8 mm Ăˇ 100 ks 620-108 00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</si>
  <si>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</si>
  <si>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</si>
  <si>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</si>
  <si>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</si>
  <si>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</si>
  <si>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</si>
  <si>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ZE858</t>
  </si>
  <si>
    <t>Ĺ roub ortodontickĂ˝ 600-300</t>
  </si>
  <si>
    <t>ZJ200</t>
  </si>
  <si>
    <t>Ĺ roub ortodontickĂ˝ 600-301</t>
  </si>
  <si>
    <t>ZB044</t>
  </si>
  <si>
    <t>Ĺ roub ortodontickĂ˝ Bertoni 602-606-1</t>
  </si>
  <si>
    <t>ZG393</t>
  </si>
  <si>
    <t>Ĺ roub ortodontickĂ˝ Hyrax Ăˇ 10 ks 602-801-30</t>
  </si>
  <si>
    <t>ZB933</t>
  </si>
  <si>
    <t>Ĺ tÄ›teÄŤky aplikaÄŤnĂ­, Ăˇ 400 ks, SD8100123</t>
  </si>
  <si>
    <t>ZK532</t>
  </si>
  <si>
    <t>LahviÄŤka na ortocryl 16210000</t>
  </si>
  <si>
    <t>ZK602</t>
  </si>
  <si>
    <t>Lepidlo na perly INO372</t>
  </si>
  <si>
    <t>ZN774</t>
  </si>
  <si>
    <t>MateriĂˇl fotokompozitnĂ­ pro bezkovovĂ© nĂˇhrady Signum ceramis dentin A3 bal. 4g Her66022943</t>
  </si>
  <si>
    <t>ZN775</t>
  </si>
  <si>
    <t>MateriĂˇl fotokompozitnĂ­ pro bezkovovĂ© nĂˇhrady Signum ceramis dentin A3,5 bal. 4g Her66022944</t>
  </si>
  <si>
    <t>ZN882</t>
  </si>
  <si>
    <t>MateriĂˇl fotokompozitnĂ­ pro bezkovovĂ© nĂˇhrady Signum ceramis dentin A4 bal. 4g HK66022945</t>
  </si>
  <si>
    <t>ZN776</t>
  </si>
  <si>
    <t>MateriĂˇl fotokompozitnĂ­ pro bezkovovĂ© nĂˇhrady Signum ceramis dentin B2 bal. 4g Her66022947</t>
  </si>
  <si>
    <t>ZN777</t>
  </si>
  <si>
    <t>MateriĂˇl fotokompozitnĂ­ pro bezkovovĂ© nĂˇhrady Signum ceramis dentin B3 bal. 4g Her66022948</t>
  </si>
  <si>
    <t>ZN778</t>
  </si>
  <si>
    <t>MateriĂˇl fotokompozitnĂ­ pro bezkovovĂ© nĂˇhrady Signum ceramis dentin C2 bal. 4g Her66022951</t>
  </si>
  <si>
    <t>ZN779</t>
  </si>
  <si>
    <t>MateriĂˇl fotokompozitnĂ­ pro bezkovovĂ© nĂˇhrady Signum ceramis dentin C3 bal. 4g Her66022952</t>
  </si>
  <si>
    <t>ZN883</t>
  </si>
  <si>
    <t>MateriĂˇl fotokompozitnĂ­ pro bezkovovĂ© nĂˇhrady Signum ceramis dentin D2 bal. 4g Her66022954</t>
  </si>
  <si>
    <t>ZP113</t>
  </si>
  <si>
    <t>MateriĂˇl fotokompozitnĂ­ pro bezkovovĂ© nĂˇhrady Signum ceramis dentin D4 bal. 4g HK66022956</t>
  </si>
  <si>
    <t>ZN884</t>
  </si>
  <si>
    <t>MateriĂˇl fotokompozitnĂ­ pro bezkovovĂ© nĂˇhrady Signum ceramis dentin EL bal. 4g Her66022957</t>
  </si>
  <si>
    <t>ZN885</t>
  </si>
  <si>
    <t>MateriĂˇl fotokompozitnĂ­ pro bezkovovĂ© nĂˇhrady Signum ceramis dentin EM bal. 4g Her66022958</t>
  </si>
  <si>
    <t>ZT165</t>
  </si>
  <si>
    <t>MateriĂˇl fotokompozitnĂ­ pro simulaci detailĹŻ na zubnĂ­ sklovinÄ› Signum  cre â€“active T1, bal.Ăˇ 3 g HK66020059</t>
  </si>
  <si>
    <t>ZT166</t>
  </si>
  <si>
    <t>MateriĂˇl fotokompozitnĂ­ pro simulaci detailĹŻ na zubnĂ­ sklovinÄ› Signum  cre â€“active T2, bal.Ăˇ 3 g HK66020060</t>
  </si>
  <si>
    <t>ZR793</t>
  </si>
  <si>
    <t>MateriĂˇl fotokompozitnĂ­ pro uĹˇlechtilĂ© i nĂˇhradnĂ­ slitiny nĂˇhrad Signum ceramis enamel ED bal. Ăˇ 4g HK66022959</t>
  </si>
  <si>
    <t>ZR879</t>
  </si>
  <si>
    <t>MateriĂˇl glazovacĂ­ pro keramiku IPS, IPS Ivocolor mixing liquid Allround Ăˇ 15 ml IVV667694</t>
  </si>
  <si>
    <t>ZT116</t>
  </si>
  <si>
    <t>MateriĂˇl zubnĂ­ izolaÄŤnĂ­ Vitafol  H â€“ pasta, bal. Ăˇ 70 ml VI9462</t>
  </si>
  <si>
    <t>ZT118</t>
  </si>
  <si>
    <t>MateriĂˇl zubnĂ­ izolaÄŤnĂ­ Vitafol  H â€“ retenÄŤnĂ­ krystaly, bal.Ăˇ 80 g VIA9F50</t>
  </si>
  <si>
    <t>ZT117</t>
  </si>
  <si>
    <t>MateriĂˇl zubnĂ­ izolaÄŤnĂ­ Vitafol H â€“ vytvrzovacĂ­ roztok, bal.Ăˇ 15 ml VIA9F15</t>
  </si>
  <si>
    <t>ZL447</t>
  </si>
  <si>
    <t>Matrice Hawe adapt 0,038 mm bal. Ăˇ 30 ks 581207</t>
  </si>
  <si>
    <t>ZE521</t>
  </si>
  <si>
    <t>Matrice Hawe adapt 1202581203</t>
  </si>
  <si>
    <t>ZL448</t>
  </si>
  <si>
    <t>Matrice Hawe adapt 1205581205</t>
  </si>
  <si>
    <t>ZP797</t>
  </si>
  <si>
    <t>Matrice pro OT Equator, sada - retenÄŤnĂ­ matrice (bĂ­lĂˇ - standardnĂ­),  1,8 kg, bal. Ăˇ 4 ks 993140CET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</si>
  <si>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</si>
  <si>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</si>
  <si>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</si>
  <si>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</si>
  <si>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ZP798</t>
  </si>
  <si>
    <t>Matrice pro OT Equator, sada - retenÄŤnĂ­ matrice (rĹŻĹľovĂˇ -mÄ›kkĂˇ ), 1,2 kg, bal. Ăˇ 4 ks 993140CER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</si>
  <si>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</si>
  <si>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</si>
  <si>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ZR082</t>
  </si>
  <si>
    <t>Matrice retenÄŤnĂ­ mikro k systĂ©mu OT CAP Rhein 83 OT, pouzdro nerez, prĹŻm. 1,8 mm, bal. Ăˇ 2 ks 993041CAM</t>
  </si>
  <si>
    <t>ZT337</t>
  </si>
  <si>
    <t>Matrice retenÄŤnĂ­ mikro k systĂ©mu OT CAP Rhein 83, ĹľlutĂˇ, prĹŻmÄ›r 1,8 mm, extra mÄ›kkĂˇ retence 450g, bal. Ăˇ 6 ks 993060CRMAY</t>
  </si>
  <si>
    <t>ZT338</t>
  </si>
  <si>
    <t>Matrice retenÄŤnĂ­ mikro k systĂ©mu OT CAP Rhein 83, rĹŻĹľovĂˇ, prĹŻmÄ›r 1,8 mm, mÄ›kkĂˇ retence 800g, bal. Ăˇ 6 ks 993040CRMSN</t>
  </si>
  <si>
    <t>ZT340</t>
  </si>
  <si>
    <t>Matrice retenÄŤnĂ­ mikro k systĂ©mu OT CAP Rhein 83, titan, prĹŻmÄ›r 1,8 mm, bal. Ăˇ 2 ks 993040TCM</t>
  </si>
  <si>
    <t>ZT339</t>
  </si>
  <si>
    <t>Matrice retenÄŤnĂ­ mikro k systĂ©mu OT CAP Rhein 83, zelenĂˇ, prĹŻmÄ›r 1,8 mm, velmi flexibilnĂ­  retence 200g bal. Ăˇ 6 ks 993049PCM</t>
  </si>
  <si>
    <t>ZL146</t>
  </si>
  <si>
    <t>MembrĂˇna Bio-Gide 25 x 25 mm DGD460308033E</t>
  </si>
  <si>
    <t>ZQ687</t>
  </si>
  <si>
    <t>MembrĂˇna Bio-Gide Compressed 20x30mm AT500372 (500620)</t>
  </si>
  <si>
    <t>ZE058</t>
  </si>
  <si>
    <t>MembrĂˇna kolagenovĂˇ Parasorb Resodont 22 x 25 mm RD2502</t>
  </si>
  <si>
    <t>ZP820</t>
  </si>
  <si>
    <t>MembrĂˇna kolagenovĂˇ Parasorb Resodont forte 32 x 25mm RDF3503</t>
  </si>
  <si>
    <t>ZT671</t>
  </si>
  <si>
    <t>MembrĂˇna kolagenovĂˇ Parasorb Resodont Forte, vstĹ™ebatelnĂˇ  16 x 25 mm RDF1502</t>
  </si>
  <si>
    <t>ZE860</t>
  </si>
  <si>
    <t>NĂˇstroj modelovacĂ­ ÄŤervenĂ˝ HSL033-00</t>
  </si>
  <si>
    <t>ZF585</t>
  </si>
  <si>
    <t>NĂˇstroj modelovacĂ­ HSL032-00</t>
  </si>
  <si>
    <t>ZG166</t>
  </si>
  <si>
    <t>NĂˇstroj modelovacĂ­ Zahle zelenĂ˝ HSL030-00</t>
  </si>
  <si>
    <t>ZE412</t>
  </si>
  <si>
    <t>NĹŻĹľ modelovacĂ­ 175 mm 397155520222</t>
  </si>
  <si>
    <t>ZE413</t>
  </si>
  <si>
    <t>NĹŻĹľ na sĂˇdru 180 mm 121520050</t>
  </si>
  <si>
    <t>ZF659</t>
  </si>
  <si>
    <t>ObrĂˇzek do ortodontickĂ˝ch aparĂˇtkĹŻ motocykl 160-100-14</t>
  </si>
  <si>
    <t>ZC821</t>
  </si>
  <si>
    <t>Occlu spray zelenĂ˝ 75 ml 00093</t>
  </si>
  <si>
    <t>ZL703</t>
  </si>
  <si>
    <t>Opaquer A4 Ăˇ 3g IV593164</t>
  </si>
  <si>
    <t>ZL704</t>
  </si>
  <si>
    <t>Opaquer D2 Ăˇ 3g IV593173</t>
  </si>
  <si>
    <t>ZE575</t>
  </si>
  <si>
    <t>Opaquer IPS-InLine C2 Ăˇ 3g IV593170</t>
  </si>
  <si>
    <t>ZC485</t>
  </si>
  <si>
    <t>Oralium 1000 g 1600/0</t>
  </si>
  <si>
    <t>ZC451</t>
  </si>
  <si>
    <t>Orthocryl E Q prĂˇĹˇek transparent 1kg 160-300</t>
  </si>
  <si>
    <t>ZD386</t>
  </si>
  <si>
    <t>Orthocryl lig.ÄŤirĂ© 500 161-100</t>
  </si>
  <si>
    <t>ZC377</t>
  </si>
  <si>
    <t>Orthocryl lig.modrĂ˝ 250 ml 161-129</t>
  </si>
  <si>
    <t>ZD264</t>
  </si>
  <si>
    <t>Orthocryl Neon ĹľlutĂˇ Ăˇ 1 kg 160-002</t>
  </si>
  <si>
    <t>ZD140</t>
  </si>
  <si>
    <t>PĂˇjka univerzĂˇlnĂ­ stĹ™Ă­brnĂˇ - 700Â°C 380-604-50</t>
  </si>
  <si>
    <t>ZC319</t>
  </si>
  <si>
    <t>PapĂ­r artikulaÄŤnĂ­ modroÄŤerv. l 12 x 10 listĹŻ 102</t>
  </si>
  <si>
    <t>ZD357</t>
  </si>
  <si>
    <t>PapĂ­r artikulaÄŤnĂ­ modroÄŤerv. U 6 x 10 listĹŻ 103</t>
  </si>
  <si>
    <t>ZC320</t>
  </si>
  <si>
    <t>PĂ­sek Cobra White 50 my 1 kg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</si>
  <si>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</si>
  <si>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</si>
  <si>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</si>
  <si>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</si>
  <si>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ZC300</t>
  </si>
  <si>
    <t>Pasta Depural Neo 60 g 4816210</t>
  </si>
  <si>
    <t>ZE019</t>
  </si>
  <si>
    <t>Pasta leĹˇtĂ­cĂ­ Opal 35 g 520.0000RE</t>
  </si>
  <si>
    <t>ZQ478</t>
  </si>
  <si>
    <t>Pasta leĹˇtĂ­cĂ­ zubnĂ­ SuperPolish Hawe  ÄŤervenĂˇ, 50 g, 0025854</t>
  </si>
  <si>
    <t>ZJ765</t>
  </si>
  <si>
    <t>Pasta pro vypalovĂˇnĂ­ v keramickĂ© peci Ăˇ 12 g VIEFP12</t>
  </si>
  <si>
    <t>ZC477</t>
  </si>
  <si>
    <t>Pemza leĹˇtĂ­cĂ­  5kg 260000013</t>
  </si>
  <si>
    <t>ZD417</t>
  </si>
  <si>
    <t>PilnĂ­k K - File 397144518782</t>
  </si>
  <si>
    <t>ZH675</t>
  </si>
  <si>
    <t>PodloĹľky mĂ­chacĂ­ v blocĂ­ch 0000239</t>
  </si>
  <si>
    <t>ZE945</t>
  </si>
  <si>
    <t>PolĂ­rka elastickĂˇ meisinger 9573S</t>
  </si>
  <si>
    <t>ZE944</t>
  </si>
  <si>
    <t>PolĂ­rka elastickĂˇ meisinger 9573U</t>
  </si>
  <si>
    <t>ZE943</t>
  </si>
  <si>
    <t>PolĂ­rka meisinger 9742M H 040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</si>
  <si>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</si>
  <si>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</si>
  <si>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</si>
  <si>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</si>
  <si>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ZP801</t>
  </si>
  <si>
    <t>Pouzdro nerez pro matrice 993140, bal. Ăˇ 2 kusy 993141CAE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</si>
  <si>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</si>
  <si>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</si>
  <si>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</si>
  <si>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</si>
  <si>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</si>
  <si>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</si>
  <si>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</si>
  <si>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</si>
  <si>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ZB277</t>
  </si>
  <si>
    <t>PronikaÄŤ K - File 063025015</t>
  </si>
  <si>
    <t>ZB278</t>
  </si>
  <si>
    <t>PronikaÄŤ K - Files 025 020</t>
  </si>
  <si>
    <t>ZK658</t>
  </si>
  <si>
    <t>Protemp 4 50 ml A3 ES46957</t>
  </si>
  <si>
    <t>ZC921</t>
  </si>
  <si>
    <t>PruĹľina open v cĂ­vce (100-751) F00062, 700-000</t>
  </si>
  <si>
    <t>ZJ766</t>
  </si>
  <si>
    <t>PryskyĹ™ice LC Block-out resin sada UD240</t>
  </si>
  <si>
    <t>ZC313</t>
  </si>
  <si>
    <t>Repin 800 g orig. 4241110</t>
  </si>
  <si>
    <t>ZQ059</t>
  </si>
  <si>
    <t>Roztok k ochranÄ› gigivy Rubber Dam Liquid - tekutĂ˝ kofferdam, bal. 1 x 1,2 ml 9033141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</si>
  <si>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</si>
  <si>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</si>
  <si>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</si>
  <si>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</si>
  <si>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</si>
  <si>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</si>
  <si>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</si>
  <si>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</si>
  <si>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</si>
  <si>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</si>
  <si>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</si>
  <si>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</si>
  <si>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ZC484</t>
  </si>
  <si>
    <t>Sada vestogum ES86020</t>
  </si>
  <si>
    <t>ZQ678</t>
  </si>
  <si>
    <t>Savka Hygovac V 1000G zelenĂ©, PP, dĂ©lka 140 mm konce 45Â° a S autoklĂˇvovatelnĂ© bal. Ăˇ 100 ks V1000G</t>
  </si>
  <si>
    <t>ZL468</t>
  </si>
  <si>
    <t>Savka s odnĂ­m.koncovkou - transp. bal.Ăˇ 100 ks,  MSF6007</t>
  </si>
  <si>
    <t>ZD005</t>
  </si>
  <si>
    <t>Separating fluid 500 ml 1/V3651</t>
  </si>
  <si>
    <t>ZD576</t>
  </si>
  <si>
    <t>Signum c+b opaque lig.4 ml HK64714198</t>
  </si>
  <si>
    <t>ZD235</t>
  </si>
  <si>
    <t>Signum metal bond 2 4 ml HK66033916</t>
  </si>
  <si>
    <t>ZD543</t>
  </si>
  <si>
    <t>Speedex Light Body IX4980</t>
  </si>
  <si>
    <t>ZD351</t>
  </si>
  <si>
    <t>Speedex Universal Aktivator 1 x 60 ml - 60 g IX4990</t>
  </si>
  <si>
    <t>ZC373</t>
  </si>
  <si>
    <t>Sprej cognoscin orig. 120 g 1IX1140</t>
  </si>
  <si>
    <t>ZL577</t>
  </si>
  <si>
    <t>Sprej Kavo 4119640KA</t>
  </si>
  <si>
    <t>ZM898</t>
  </si>
  <si>
    <t>Sprej pro skenovĂˇnĂ­ 3D bal. Ăˇ 400 ml Laserscanning Anti-clare-spray 119990001</t>
  </si>
  <si>
    <t>ZC358</t>
  </si>
  <si>
    <t>Superacryl plus liq. 250 ml 4328902</t>
  </si>
  <si>
    <t>ZD531</t>
  </si>
  <si>
    <t>Superacryl plus PLV. 500 g 4328417</t>
  </si>
  <si>
    <t>ZF676</t>
  </si>
  <si>
    <t>Superpont dentin 100g 4324220</t>
  </si>
  <si>
    <t>ZF689</t>
  </si>
  <si>
    <t>Tahy gumovĂ© intraor.-medium 1/8" 407-021S</t>
  </si>
  <si>
    <t>ZD390</t>
  </si>
  <si>
    <t>Tahy gumovĂ© intraor.-medium 3/16" 407-031S</t>
  </si>
  <si>
    <t>ZL705</t>
  </si>
  <si>
    <t>Tekutina Build-UP liquid IV593352</t>
  </si>
  <si>
    <t>ZD095</t>
  </si>
  <si>
    <t>Tekutina expanznĂ­ sheraifina 1l 1501SH</t>
  </si>
  <si>
    <t>ZT617</t>
  </si>
  <si>
    <t>Tekutina ke keramice IPS Margin Build-Up Liquid allround 60 ml 0741917</t>
  </si>
  <si>
    <t>ZQ795</t>
  </si>
  <si>
    <t>Tekutina pro vĂ˝robu pryskyĹ™iÄŤnĂ©ho tÄ›sta Leocryl liquid E purple 0,5 l LER6135-00</t>
  </si>
  <si>
    <t>ZR074</t>
  </si>
  <si>
    <t>Tekutina pro vĂ˝robu pryskyĹ™iÄŤnĂ©ho tÄ›sta Leocryl liquid monomer M blue 0,5 l LER6141-00</t>
  </si>
  <si>
    <t>ZD290</t>
  </si>
  <si>
    <t>Tetric Evo 2g Flow A2</t>
  </si>
  <si>
    <t>ZF188</t>
  </si>
  <si>
    <t>Tetric Evo Flow 2 g  A1</t>
  </si>
  <si>
    <t>ZC563</t>
  </si>
  <si>
    <t>Tokuso rebase 1/X7045</t>
  </si>
  <si>
    <t>ZK601</t>
  </si>
  <si>
    <t>Top Gloss sortiment ED1945</t>
  </si>
  <si>
    <t>ZI924</t>
  </si>
  <si>
    <t>Tryska rozpraĹˇovacĂ­ na Orthocryl 162-751-00</t>
  </si>
  <si>
    <t>ZT571</t>
  </si>
  <si>
    <t>VĂˇleÄŤek  vhojovacĂ­ HealDesign  EV 3.6, prĹŻm. 5 mm, vĂ˝Ĺˇka 6,5  mm, bez antirotaÄŤnĂ­ho prvku, titan, sterilnĂ­ 25905</t>
  </si>
  <si>
    <t>ZT572</t>
  </si>
  <si>
    <t>VĂˇleÄŤek  vhojovacĂ­ HealDesign EV 4,8,  prĹŻm. 7,5 mm, vĂ˝Ĺˇka 4,5mm, posterior, bez antirotaÄŤnĂ­ho prvku, titan, sterilnĂ­ 25919</t>
  </si>
  <si>
    <t>ZR475</t>
  </si>
  <si>
    <t>VĂˇleÄŤek vhojovacĂ­  EV Dentsply 3,0 pr. 4 vĂ˝Ĺˇka 6,5 mm bez antirotaÄŤnĂ­ho prvku 25796</t>
  </si>
  <si>
    <t>ZP821</t>
  </si>
  <si>
    <t>VĂˇleÄŤek vhojovacĂ­ Dentsply EV 4,2 pr. 5,0, vĂ˝Ĺˇka 6,5 mm 25797</t>
  </si>
  <si>
    <t>ZO997</t>
  </si>
  <si>
    <t>VĂˇleÄŤek vhojovacĂ­ Dentsply EV 4.8 pr. 6.5 mm vĂ˝Ĺˇka 6.5 mm 25798</t>
  </si>
  <si>
    <t>ZT454</t>
  </si>
  <si>
    <t>VĂˇleÄŤek vhojovacĂ­ HealDesign  EV 4.2, prĹŻm. 6,5mm, vĂ˝Ĺˇka 6,5 mm, bez antirotaÄŤnĂ­ho prvku, titan, sterilnĂ­ 25912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</si>
  <si>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</si>
  <si>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</si>
  <si>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</si>
  <si>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</si>
  <si>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ZG158</t>
  </si>
  <si>
    <t>VlĂˇkno wedjets na kofferdam 2,1 m barva ĹľlutĂˇ 0035117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</si>
  <si>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</si>
  <si>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</si>
  <si>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</si>
  <si>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</si>
  <si>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ZK722</t>
  </si>
  <si>
    <t>Vosk vykrĂ˝vacĂ­ bĂ­lĂ˝ 50g IN0194</t>
  </si>
  <si>
    <t>ZT404</t>
  </si>
  <si>
    <t>Vosk vykrĂ˝vacĂ­ bĂ­lĂ˝, bal. Ăˇ 50g 0219905</t>
  </si>
  <si>
    <t>ZC301</t>
  </si>
  <si>
    <t>Ypeen 800 g dĂłza 100066</t>
  </si>
  <si>
    <t>ZC920</t>
  </si>
  <si>
    <t>ZĂˇmky elite medium twin set. 022 707-398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</si>
  <si>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</si>
  <si>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</si>
  <si>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</si>
  <si>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</si>
  <si>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</si>
  <si>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</si>
  <si>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</si>
  <si>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</si>
  <si>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</si>
  <si>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</si>
  <si>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</si>
  <si>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</si>
  <si>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</si>
  <si>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</si>
  <si>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</si>
  <si>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</si>
  <si>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</si>
  <si>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</si>
  <si>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</si>
  <si>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</si>
  <si>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</si>
  <si>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</si>
  <si>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</si>
  <si>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</si>
  <si>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</si>
  <si>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</si>
  <si>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</si>
  <si>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</si>
  <si>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</si>
  <si>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</si>
  <si>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</si>
  <si>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</si>
  <si>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</si>
  <si>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</si>
  <si>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</si>
  <si>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</si>
  <si>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</si>
  <si>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</si>
  <si>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0070001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</si>
  <si>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</si>
  <si>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</si>
  <si>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</si>
  <si>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</si>
  <si>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</si>
  <si>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</si>
  <si>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</si>
  <si>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</si>
  <si>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</si>
  <si>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</si>
  <si>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</si>
  <si>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</si>
  <si>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</si>
  <si>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</si>
  <si>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0081132</t>
  </si>
  <si>
    <t>0081231</t>
  </si>
  <si>
    <t>0081303</t>
  </si>
  <si>
    <t>0081311</t>
  </si>
  <si>
    <t>0081312</t>
  </si>
  <si>
    <t>0081601</t>
  </si>
  <si>
    <t>0081611</t>
  </si>
  <si>
    <t>0081612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</si>
  <si>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</si>
  <si>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</si>
  <si>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</si>
  <si>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</si>
  <si>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</si>
  <si>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</si>
  <si>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</si>
  <si>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</si>
  <si>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</si>
  <si>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</si>
  <si>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</si>
  <si>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</si>
  <si>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</si>
  <si>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</si>
  <si>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</si>
  <si>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</si>
  <si>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</si>
  <si>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</si>
  <si>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0081202</t>
  </si>
  <si>
    <t>0081222</t>
  </si>
  <si>
    <t>0082105</t>
  </si>
  <si>
    <t>0181231</t>
  </si>
  <si>
    <t>0082204</t>
  </si>
  <si>
    <t>0082353</t>
  </si>
  <si>
    <t>0081203</t>
  </si>
  <si>
    <t>0081032</t>
  </si>
  <si>
    <t>0082032</t>
  </si>
  <si>
    <t>0082205</t>
  </si>
  <si>
    <t>0081521</t>
  </si>
  <si>
    <t>0081212</t>
  </si>
  <si>
    <t>0081201</t>
  </si>
  <si>
    <t>0082021</t>
  </si>
  <si>
    <t>0082351</t>
  </si>
  <si>
    <t>0082104</t>
  </si>
  <si>
    <t>0072201</t>
  </si>
  <si>
    <t>0071114</t>
  </si>
  <si>
    <t>0081033</t>
  </si>
  <si>
    <t>0072211</t>
  </si>
  <si>
    <t>0071102</t>
  </si>
  <si>
    <t>0083003</t>
  </si>
  <si>
    <t>V</t>
  </si>
  <si>
    <t>00900</t>
  </si>
  <si>
    <t xml:space="preserve">KOMPLEXNÍ VYŠETŘENÍ ZUBNÍM LÉKAŘEM PŘI REGISTRACI 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</si>
  <si>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</si>
  <si>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</si>
  <si>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</si>
  <si>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</si>
  <si>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</si>
  <si>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</si>
  <si>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</si>
  <si>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</si>
  <si>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00920</t>
  </si>
  <si>
    <t>OŠETŘENÍ STÁLÉHO ZUBU FOTOKOMPOZITNÍ VÝPLNÍ</t>
  </si>
  <si>
    <t>00921</t>
  </si>
  <si>
    <t>OŠETŘENÍ STÁLÉHO ZUBU PLASTICKOU VÝPLNÍ</t>
  </si>
  <si>
    <t>00925</t>
  </si>
  <si>
    <t>PRIMÁRNÍ ENDODONTICKÉ OŠETŘENÍ - STÁLÝ ZUB - V ROZ</t>
  </si>
  <si>
    <t>00946</t>
  </si>
  <si>
    <t>OPAKOVANÉ KOMPLEXNÍ VYŠETŘENÍ A OŠETŘENÍ REGISTROV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</si>
  <si>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</si>
  <si>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</si>
  <si>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</si>
  <si>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</si>
  <si>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</si>
  <si>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</si>
  <si>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</si>
  <si>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</si>
  <si>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</si>
  <si>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</si>
  <si>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</si>
  <si>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</si>
  <si>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</si>
  <si>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</si>
  <si>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</si>
  <si>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</si>
  <si>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</si>
  <si>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</si>
  <si>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</si>
  <si>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</si>
  <si>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</si>
  <si>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</si>
  <si>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</si>
  <si>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EXTRAORÁLNÍHO RENTGENOVÉHO SNÍMKU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</si>
  <si>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</si>
  <si>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</si>
  <si>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</si>
  <si>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</si>
  <si>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</si>
  <si>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</si>
  <si>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00922</t>
  </si>
  <si>
    <t>OŠETŘENÍ DOČASNÉHO ZUBU PLASTICKOU VÝPLNÍ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</si>
  <si>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</si>
  <si>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</si>
  <si>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</si>
  <si>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</si>
  <si>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</si>
  <si>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</si>
  <si>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</si>
  <si>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</si>
  <si>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</si>
  <si>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</si>
  <si>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</si>
  <si>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</si>
  <si>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00948</t>
  </si>
  <si>
    <t>ZAJIŠTĚNÍ SUTUROU V RÁMCI VÝKONU EXTRAKCE</t>
  </si>
  <si>
    <t>00944</t>
  </si>
  <si>
    <t>SIGNÁLNÍ VÝKON EPIZODY PÉČE/KONTAKTU U PACIENTŮ OD</t>
  </si>
  <si>
    <t>00901</t>
  </si>
  <si>
    <t>00906</t>
  </si>
  <si>
    <t>STOMATOLOGICKÉ VYŠETŘENÍ A OŠETŘENÍ REGISTROVANÉHO</t>
  </si>
  <si>
    <t>00945</t>
  </si>
  <si>
    <t>00932</t>
  </si>
  <si>
    <t>LÉČBA CHRONICKÝCH ONEMOCNĚNÍ PARODONTU</t>
  </si>
  <si>
    <t>00907</t>
  </si>
  <si>
    <t xml:space="preserve">STOMATOLOGICKÉ OŠETŘENÍ REGISTROVANÉHO POJIŠTĚNCE </t>
  </si>
  <si>
    <t>00902</t>
  </si>
  <si>
    <t>PÉČE O REGISTROVANÉHO POJIŠTĚNCE NAD 18 LET VĚKU</t>
  </si>
  <si>
    <t>00918</t>
  </si>
  <si>
    <t>00976</t>
  </si>
  <si>
    <t>STOMATOLOGICKÉ VYŠETŘENÍ A OŠETŘENÍ POJIŠTĚNCE S P</t>
  </si>
  <si>
    <t>00926</t>
  </si>
  <si>
    <t>00924</t>
  </si>
  <si>
    <t>ENDODONTICKÉ OŠETŘENÍ - DOČASNÝ ZUB</t>
  </si>
  <si>
    <t>0072001</t>
  </si>
  <si>
    <t>0072041</t>
  </si>
  <si>
    <t>0070011</t>
  </si>
  <si>
    <t>0071111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</si>
  <si>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</si>
  <si>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</si>
  <si>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</si>
  <si>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</si>
  <si>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</si>
  <si>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</si>
  <si>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</si>
  <si>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00979</t>
  </si>
  <si>
    <t>SEDACE NEZLETILÉHO POJIŠTĚNCE OXIDEM DUSNÝM PŘI AM</t>
  </si>
  <si>
    <t>00977</t>
  </si>
  <si>
    <t>APLIKACE PREFABRIKOVANÉ KORUNKY NA DOČASNÝ ZUB</t>
  </si>
  <si>
    <t>00931</t>
  </si>
  <si>
    <t>KOMPLEXNÍ LÉČBA CHRONICKÝCH ONEMOCNĚNÍ PARODONTU V</t>
  </si>
  <si>
    <t>00935</t>
  </si>
  <si>
    <t>SUBGINGIVÁLNÍ OŠETŘENÍ</t>
  </si>
  <si>
    <t>00936</t>
  </si>
  <si>
    <t>ODEBRÁNÍ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</si>
  <si>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</si>
  <si>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</si>
  <si>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</si>
  <si>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</si>
  <si>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</si>
  <si>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</si>
  <si>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</si>
  <si>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</si>
  <si>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00954</t>
  </si>
  <si>
    <t>PERIAPIKÁLNÍ CHIRURGIE</t>
  </si>
  <si>
    <t>00933</t>
  </si>
  <si>
    <t>CHIRURGICKÁ LÉČBA ONEMOCNĚNÍ PARODONTU MALÉHO ROZS</t>
  </si>
  <si>
    <t>00943</t>
  </si>
  <si>
    <t>MĚŘENÍ GALVANICKÝCH PROUDŮ</t>
  </si>
  <si>
    <t>015</t>
  </si>
  <si>
    <t>0074021</t>
  </si>
  <si>
    <t>0076001</t>
  </si>
  <si>
    <t>0076017</t>
  </si>
  <si>
    <t>0076030</t>
  </si>
  <si>
    <t>0076031</t>
  </si>
  <si>
    <t>0076034</t>
  </si>
  <si>
    <t>0076041</t>
  </si>
  <si>
    <t>0076070</t>
  </si>
  <si>
    <t>0076071</t>
  </si>
  <si>
    <t>0076081</t>
  </si>
  <si>
    <t>0080004</t>
  </si>
  <si>
    <t>0086001</t>
  </si>
  <si>
    <t>0086031</t>
  </si>
  <si>
    <t>0086034</t>
  </si>
  <si>
    <t>0086071</t>
  </si>
  <si>
    <t>0086081</t>
  </si>
  <si>
    <t>0086030</t>
  </si>
  <si>
    <t>0070002</t>
  </si>
  <si>
    <t>0070004</t>
  </si>
  <si>
    <t>0084034</t>
  </si>
  <si>
    <t>0074034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</si>
  <si>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</si>
  <si>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</si>
  <si>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</si>
  <si>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</si>
  <si>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</si>
  <si>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</si>
  <si>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</si>
  <si>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</si>
  <si>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</si>
  <si>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</si>
  <si>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</si>
  <si>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</si>
  <si>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09547</t>
  </si>
  <si>
    <t>(VZP) SIGNÁLNÍ VÝKON REGULAČNÍ POPLATEK - POJIŠTĚN</t>
  </si>
  <si>
    <t>00982</t>
  </si>
  <si>
    <t>ZAHÁJENÍ LÉČBY ORTODONTICKÝCH ANOMÁLIÍ FIXNÍM ORTO</t>
  </si>
  <si>
    <t>99999</t>
  </si>
  <si>
    <t>Nespecifikovany vykon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</si>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</sst>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25" fillId="4" borderId="50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61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4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0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2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3" fontId="32" fillId="0" borderId="28" xfId="0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2 2" pivot="0" count="7" xr9:uid="{00000000-0011-0000-FFFF-FFFF01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0.44717788276662712</c:v>
                </c:pt>
                <c:pt idx="1">
                  <c:v>0.49426979806611132</c:v>
                </c:pt>
                <c:pt idx="2">
                  <c:v>0.52873459162897984</c:v>
                </c:pt>
                <c:pt idx="3">
                  <c:v>0.42787150510462574</c:v>
                </c:pt>
                <c:pt idx="4">
                  <c:v>0.43298556504219654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7" tableBorderDxfId="76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5"/>
    <tableColumn id="2" xr3:uid="{00000000-0010-0000-0000-000002000000}" name="popis" dataDxfId="74"/>
    <tableColumn id="3" xr3:uid="{00000000-0010-0000-0000-000003000000}" name="01 uv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4" totalsRowShown="0">
  <autoFilter ref="C3:S7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3" bestFit="1" customWidth="1"/>
    <col min="2" max="2" width="102.28515625" style="103" bestFit="1" customWidth="1"/>
    <col min="3" max="3" width="16.140625" style="42" hidden="1" customWidth="1"/>
    <col min="4" max="16384" width="8.85546875" style="103"/>
  </cols>
  <sheetData>
    <row r="1" spans="1:3" ht="18.600000000000001" customHeight="1" thickBot="1" x14ac:dyDescent="0.35">
      <c r="A1" s="292" t="s">
        <v>91</v>
      </c>
      <c r="B1" s="292"/>
    </row>
    <row r="2" spans="1:3" ht="14.45" customHeight="1" thickBot="1" x14ac:dyDescent="0.25">
      <c r="A2" s="194" t="s">
        <v>230</v>
      </c>
      <c r="B2" s="41"/>
    </row>
    <row r="3" spans="1:3" ht="14.45" customHeight="1" thickBot="1" x14ac:dyDescent="0.25">
      <c r="A3" s="288" t="s">
        <v>111</v>
      </c>
      <c r="B3" s="289"/>
    </row>
    <row r="4" spans="1:3" ht="14.45" customHeight="1" x14ac:dyDescent="0.2">
      <c r="A4" s="116" t="str">
        <f t="shared" ref="A4:A8" si="0">HYPERLINK("#'"&amp;C4&amp;"'!A1",C4)</f>
        <v>Motivace</v>
      </c>
      <c r="B4" s="64" t="s">
        <v>102</v>
      </c>
      <c r="C4" s="42" t="s">
        <v>103</v>
      </c>
    </row>
    <row r="5" spans="1:3" ht="14.45" customHeight="1" x14ac:dyDescent="0.2">
      <c r="A5" s="117" t="str">
        <f t="shared" si="0"/>
        <v>HI</v>
      </c>
      <c r="B5" s="65" t="s">
        <v>108</v>
      </c>
      <c r="C5" s="42" t="s">
        <v>94</v>
      </c>
    </row>
    <row r="6" spans="1:3" ht="14.45" customHeight="1" x14ac:dyDescent="0.2">
      <c r="A6" s="118" t="str">
        <f t="shared" si="0"/>
        <v>HI Graf</v>
      </c>
      <c r="B6" s="66" t="s">
        <v>88</v>
      </c>
      <c r="C6" s="42" t="s">
        <v>95</v>
      </c>
    </row>
    <row r="7" spans="1:3" ht="14.45" customHeight="1" x14ac:dyDescent="0.2">
      <c r="A7" s="118" t="str">
        <f t="shared" si="0"/>
        <v>Man Tab</v>
      </c>
      <c r="B7" s="66" t="s">
        <v>232</v>
      </c>
      <c r="C7" s="42" t="s">
        <v>96</v>
      </c>
    </row>
    <row r="8" spans="1:3" ht="14.45" customHeight="1" thickBot="1" x14ac:dyDescent="0.25">
      <c r="A8" s="119" t="str">
        <f t="shared" si="0"/>
        <v>HV</v>
      </c>
      <c r="B8" s="67" t="s">
        <v>47</v>
      </c>
      <c r="C8" s="42" t="s">
        <v>52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90" t="s">
        <v>92</v>
      </c>
      <c r="B10" s="289"/>
    </row>
    <row r="11" spans="1:3" ht="14.45" customHeight="1" x14ac:dyDescent="0.2">
      <c r="A11" s="120" t="str">
        <f t="shared" ref="A11" si="1">HYPERLINK("#'"&amp;C11&amp;"'!A1",C11)</f>
        <v>Léky Žádanky</v>
      </c>
      <c r="B11" s="65" t="s">
        <v>109</v>
      </c>
      <c r="C11" s="42" t="s">
        <v>97</v>
      </c>
    </row>
    <row r="12" spans="1:3" ht="14.45" customHeight="1" x14ac:dyDescent="0.2">
      <c r="A12" s="118" t="str">
        <f t="shared" ref="A12:A16" si="2">HYPERLINK("#'"&amp;C12&amp;"'!A1",C12)</f>
        <v>LŽ Detail</v>
      </c>
      <c r="B12" s="66" t="s">
        <v>125</v>
      </c>
      <c r="C12" s="42" t="s">
        <v>98</v>
      </c>
    </row>
    <row r="13" spans="1:3" ht="14.45" customHeight="1" x14ac:dyDescent="0.2">
      <c r="A13" s="118" t="str">
        <f t="shared" si="2"/>
        <v>LŽ Statim</v>
      </c>
      <c r="B13" s="216" t="s">
        <v>156</v>
      </c>
      <c r="C13" s="42" t="s">
        <v>166</v>
      </c>
    </row>
    <row r="14" spans="1:3" ht="14.45" customHeight="1" x14ac:dyDescent="0.2">
      <c r="A14" s="120" t="str">
        <f t="shared" ref="A14" si="3">HYPERLINK("#'"&amp;C14&amp;"'!A1",C14)</f>
        <v>Materiál Žádanky</v>
      </c>
      <c r="B14" s="66" t="s">
        <v>110</v>
      </c>
      <c r="C14" s="42" t="s">
        <v>99</v>
      </c>
    </row>
    <row r="15" spans="1:3" ht="14.45" customHeight="1" x14ac:dyDescent="0.2">
      <c r="A15" s="118" t="str">
        <f t="shared" si="2"/>
        <v>MŽ Detail</v>
      </c>
      <c r="B15" s="66" t="s">
        <v>1234</v>
      </c>
      <c r="C15" s="42" t="s">
        <v>100</v>
      </c>
    </row>
    <row r="16" spans="1:3" ht="14.45" customHeight="1" thickBot="1" x14ac:dyDescent="0.25">
      <c r="A16" s="120" t="str">
        <f t="shared" si="2"/>
        <v>Osobní náklady</v>
      </c>
      <c r="B16" s="66" t="s">
        <v>89</v>
      </c>
      <c r="C16" s="42" t="s">
        <v>101</v>
      </c>
    </row>
    <row r="17" spans="1:3" ht="14.45" customHeight="1" thickBot="1" x14ac:dyDescent="0.25">
      <c r="A17" s="69"/>
      <c r="B17" s="69"/>
    </row>
    <row r="18" spans="1:3" ht="14.45" customHeight="1" thickBot="1" x14ac:dyDescent="0.25">
      <c r="A18" s="291" t="s">
        <v>93</v>
      </c>
      <c r="B18" s="289"/>
    </row>
    <row r="19" spans="1:3" ht="14.45" customHeight="1" x14ac:dyDescent="0.2">
      <c r="A19" s="121" t="str">
        <f t="shared" ref="A19:A21" si="4">HYPERLINK("#'"&amp;C19&amp;"'!A1",C19)</f>
        <v>ZV Vykáz.-A</v>
      </c>
      <c r="B19" s="65" t="s">
        <v>1256</v>
      </c>
      <c r="C19" s="42" t="s">
        <v>104</v>
      </c>
    </row>
    <row r="20" spans="1:3" ht="14.45" customHeight="1" x14ac:dyDescent="0.2">
      <c r="A20" s="118" t="str">
        <f t="shared" ref="A20" si="5">HYPERLINK("#'"&amp;C20&amp;"'!A1",C20)</f>
        <v>ZV Vykáz.-A Lékaři</v>
      </c>
      <c r="B20" s="66" t="s">
        <v>1265</v>
      </c>
      <c r="C20" s="42" t="s">
        <v>169</v>
      </c>
    </row>
    <row r="21" spans="1:3" ht="14.45" customHeight="1" x14ac:dyDescent="0.2">
      <c r="A21" s="118" t="str">
        <f t="shared" si="4"/>
        <v>ZV Vykáz.-A Detail</v>
      </c>
      <c r="B21" s="66" t="s">
        <v>1499</v>
      </c>
      <c r="C21" s="42" t="s">
        <v>105</v>
      </c>
    </row>
    <row r="22" spans="1:3" ht="14.45" customHeight="1" x14ac:dyDescent="0.25">
      <c r="A22" s="229" t="str">
        <f>HYPERLINK("#'"&amp;C22&amp;"'!A1",C22)</f>
        <v>ZV Vykáz.-A Det.Lék.</v>
      </c>
      <c r="B22" s="66" t="s">
        <v>1500</v>
      </c>
      <c r="C22" s="42" t="s">
        <v>172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E9F93317-6ACA-4C1F-AFE3-564E7DC295C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8" customWidth="1"/>
    <col min="2" max="2" width="61.140625" style="178" customWidth="1"/>
    <col min="3" max="3" width="9.5703125" style="103" hidden="1" customWidth="1" outlineLevel="1"/>
    <col min="4" max="4" width="9.5703125" style="179" customWidth="1" collapsed="1"/>
    <col min="5" max="5" width="2.28515625" style="179" customWidth="1"/>
    <col min="6" max="6" width="9.5703125" style="180" customWidth="1"/>
    <col min="7" max="7" width="9.5703125" style="177" customWidth="1"/>
    <col min="8" max="9" width="9.5703125" style="103" customWidth="1"/>
    <col min="10" max="10" width="0" style="103" hidden="1" customWidth="1"/>
    <col min="11" max="16384" width="8.85546875" style="103"/>
  </cols>
  <sheetData>
    <row r="1" spans="1:10" ht="18.600000000000001" customHeight="1" thickBot="1" x14ac:dyDescent="0.35">
      <c r="A1" s="322" t="s">
        <v>110</v>
      </c>
      <c r="B1" s="323"/>
      <c r="C1" s="323"/>
      <c r="D1" s="323"/>
      <c r="E1" s="323"/>
      <c r="F1" s="323"/>
      <c r="G1" s="293"/>
      <c r="H1" s="324"/>
      <c r="I1" s="324"/>
    </row>
    <row r="2" spans="1:10" ht="14.45" customHeight="1" thickBot="1" x14ac:dyDescent="0.25">
      <c r="A2" s="194" t="s">
        <v>230</v>
      </c>
      <c r="B2" s="176"/>
      <c r="C2" s="176"/>
      <c r="D2" s="176"/>
      <c r="E2" s="176"/>
      <c r="F2" s="176"/>
    </row>
    <row r="3" spans="1:10" ht="14.45" customHeight="1" thickBot="1" x14ac:dyDescent="0.25">
      <c r="A3" s="194"/>
      <c r="B3" s="233"/>
      <c r="C3" s="200">
        <v>2019</v>
      </c>
      <c r="D3" s="201">
        <v>2020</v>
      </c>
      <c r="E3" s="7"/>
      <c r="F3" s="301">
        <v>2021</v>
      </c>
      <c r="G3" s="319"/>
      <c r="H3" s="319"/>
      <c r="I3" s="302"/>
    </row>
    <row r="4" spans="1:10" ht="14.45" customHeight="1" thickBot="1" x14ac:dyDescent="0.25">
      <c r="A4" s="205" t="s">
        <v>0</v>
      </c>
      <c r="B4" s="206" t="s">
        <v>155</v>
      </c>
      <c r="C4" s="320" t="s">
        <v>58</v>
      </c>
      <c r="D4" s="321"/>
      <c r="E4" s="207"/>
      <c r="F4" s="202" t="s">
        <v>58</v>
      </c>
      <c r="G4" s="203" t="s">
        <v>59</v>
      </c>
      <c r="H4" s="203" t="s">
        <v>53</v>
      </c>
      <c r="I4" s="204" t="s">
        <v>60</v>
      </c>
    </row>
    <row r="5" spans="1:10" ht="14.45" customHeight="1" x14ac:dyDescent="0.2">
      <c r="A5" s="399" t="s">
        <v>431</v>
      </c>
      <c r="B5" s="400" t="s">
        <v>432</v>
      </c>
      <c r="C5" s="401" t="s">
        <v>231</v>
      </c>
      <c r="D5" s="401" t="s">
        <v>231</v>
      </c>
      <c r="E5" s="401"/>
      <c r="F5" s="401" t="s">
        <v>231</v>
      </c>
      <c r="G5" s="401" t="s">
        <v>231</v>
      </c>
      <c r="H5" s="401" t="s">
        <v>231</v>
      </c>
      <c r="I5" s="402" t="s">
        <v>231</v>
      </c>
      <c r="J5" s="403" t="s">
        <v>54</v>
      </c>
    </row>
    <row r="6" spans="1:10" ht="14.45" customHeight="1" x14ac:dyDescent="0.2">
      <c r="A6" s="399" t="s">
        <v>431</v>
      </c>
      <c r="B6" s="400" t="s">
        <v>539</v>
      </c>
      <c r="C6" s="401">
        <v>0.24137</v>
      </c>
      <c r="D6" s="401">
        <v>0</v>
      </c>
      <c r="E6" s="401"/>
      <c r="F6" s="401">
        <v>0</v>
      </c>
      <c r="G6" s="401">
        <v>0</v>
      </c>
      <c r="H6" s="401">
        <v>0</v>
      </c>
      <c r="I6" s="402" t="s">
        <v>231</v>
      </c>
      <c r="J6" s="403" t="s">
        <v>1</v>
      </c>
    </row>
    <row r="7" spans="1:10" ht="14.45" customHeight="1" x14ac:dyDescent="0.2">
      <c r="A7" s="399" t="s">
        <v>431</v>
      </c>
      <c r="B7" s="400" t="s">
        <v>540</v>
      </c>
      <c r="C7" s="401">
        <v>0</v>
      </c>
      <c r="D7" s="401">
        <v>0</v>
      </c>
      <c r="E7" s="401"/>
      <c r="F7" s="401">
        <v>20.574999999999999</v>
      </c>
      <c r="G7" s="401">
        <v>0</v>
      </c>
      <c r="H7" s="401">
        <v>20.574999999999999</v>
      </c>
      <c r="I7" s="402" t="s">
        <v>231</v>
      </c>
      <c r="J7" s="403" t="s">
        <v>1</v>
      </c>
    </row>
    <row r="8" spans="1:10" ht="14.45" customHeight="1" x14ac:dyDescent="0.2">
      <c r="A8" s="399" t="s">
        <v>431</v>
      </c>
      <c r="B8" s="400" t="s">
        <v>541</v>
      </c>
      <c r="C8" s="401">
        <v>0</v>
      </c>
      <c r="D8" s="401">
        <v>0</v>
      </c>
      <c r="E8" s="401"/>
      <c r="F8" s="401">
        <v>0</v>
      </c>
      <c r="G8" s="401">
        <v>0</v>
      </c>
      <c r="H8" s="401">
        <v>0</v>
      </c>
      <c r="I8" s="402" t="s">
        <v>231</v>
      </c>
      <c r="J8" s="403" t="s">
        <v>1</v>
      </c>
    </row>
    <row r="9" spans="1:10" ht="14.45" customHeight="1" x14ac:dyDescent="0.2">
      <c r="A9" s="399" t="s">
        <v>431</v>
      </c>
      <c r="B9" s="400" t="s">
        <v>542</v>
      </c>
      <c r="C9" s="401">
        <v>12.55179</v>
      </c>
      <c r="D9" s="401">
        <v>8.4200300000000023</v>
      </c>
      <c r="E9" s="401"/>
      <c r="F9" s="401">
        <v>13.64</v>
      </c>
      <c r="G9" s="401">
        <v>0</v>
      </c>
      <c r="H9" s="401">
        <v>13.64</v>
      </c>
      <c r="I9" s="402" t="s">
        <v>231</v>
      </c>
      <c r="J9" s="403" t="s">
        <v>1</v>
      </c>
    </row>
    <row r="10" spans="1:10" ht="14.45" customHeight="1" x14ac:dyDescent="0.2">
      <c r="A10" s="399" t="s">
        <v>431</v>
      </c>
      <c r="B10" s="400" t="s">
        <v>543</v>
      </c>
      <c r="C10" s="401">
        <v>25.311409999999995</v>
      </c>
      <c r="D10" s="401">
        <v>21.060470000000002</v>
      </c>
      <c r="E10" s="401"/>
      <c r="F10" s="401">
        <v>31.487870000000008</v>
      </c>
      <c r="G10" s="401">
        <v>0</v>
      </c>
      <c r="H10" s="401">
        <v>31.487870000000008</v>
      </c>
      <c r="I10" s="402" t="s">
        <v>231</v>
      </c>
      <c r="J10" s="403" t="s">
        <v>1</v>
      </c>
    </row>
    <row r="11" spans="1:10" ht="14.45" customHeight="1" x14ac:dyDescent="0.2">
      <c r="A11" s="399" t="s">
        <v>431</v>
      </c>
      <c r="B11" s="400" t="s">
        <v>544</v>
      </c>
      <c r="C11" s="401">
        <v>33.360480000000003</v>
      </c>
      <c r="D11" s="401">
        <v>13.687340000000001</v>
      </c>
      <c r="E11" s="401"/>
      <c r="F11" s="401">
        <v>23.851870000000002</v>
      </c>
      <c r="G11" s="401">
        <v>0</v>
      </c>
      <c r="H11" s="401">
        <v>23.851870000000002</v>
      </c>
      <c r="I11" s="402" t="s">
        <v>231</v>
      </c>
      <c r="J11" s="403" t="s">
        <v>1</v>
      </c>
    </row>
    <row r="12" spans="1:10" ht="14.45" customHeight="1" x14ac:dyDescent="0.2">
      <c r="A12" s="399" t="s">
        <v>431</v>
      </c>
      <c r="B12" s="400" t="s">
        <v>545</v>
      </c>
      <c r="C12" s="401">
        <v>5.7182599999999999</v>
      </c>
      <c r="D12" s="401">
        <v>4.1243899999999991</v>
      </c>
      <c r="E12" s="401"/>
      <c r="F12" s="401">
        <v>4.5461900000000002</v>
      </c>
      <c r="G12" s="401">
        <v>0</v>
      </c>
      <c r="H12" s="401">
        <v>4.5461900000000002</v>
      </c>
      <c r="I12" s="402" t="s">
        <v>231</v>
      </c>
      <c r="J12" s="403" t="s">
        <v>1</v>
      </c>
    </row>
    <row r="13" spans="1:10" ht="14.45" customHeight="1" x14ac:dyDescent="0.2">
      <c r="A13" s="399" t="s">
        <v>431</v>
      </c>
      <c r="B13" s="400" t="s">
        <v>546</v>
      </c>
      <c r="C13" s="401">
        <v>63.951509999999999</v>
      </c>
      <c r="D13" s="401">
        <v>52.222940000000001</v>
      </c>
      <c r="E13" s="401"/>
      <c r="F13" s="401">
        <v>135.54834999999997</v>
      </c>
      <c r="G13" s="401">
        <v>0</v>
      </c>
      <c r="H13" s="401">
        <v>135.54834999999997</v>
      </c>
      <c r="I13" s="402" t="s">
        <v>231</v>
      </c>
      <c r="J13" s="403" t="s">
        <v>1</v>
      </c>
    </row>
    <row r="14" spans="1:10" ht="14.45" customHeight="1" x14ac:dyDescent="0.2">
      <c r="A14" s="399" t="s">
        <v>431</v>
      </c>
      <c r="B14" s="400" t="s">
        <v>547</v>
      </c>
      <c r="C14" s="401">
        <v>0</v>
      </c>
      <c r="D14" s="401">
        <v>0</v>
      </c>
      <c r="E14" s="401"/>
      <c r="F14" s="401">
        <v>0</v>
      </c>
      <c r="G14" s="401">
        <v>0</v>
      </c>
      <c r="H14" s="401">
        <v>0</v>
      </c>
      <c r="I14" s="402" t="s">
        <v>231</v>
      </c>
      <c r="J14" s="403" t="s">
        <v>1</v>
      </c>
    </row>
    <row r="15" spans="1:10" ht="14.45" customHeight="1" x14ac:dyDescent="0.2">
      <c r="A15" s="399" t="s">
        <v>431</v>
      </c>
      <c r="B15" s="400" t="s">
        <v>548</v>
      </c>
      <c r="C15" s="401">
        <v>1195.3886500000003</v>
      </c>
      <c r="D15" s="401">
        <v>810.19323999999983</v>
      </c>
      <c r="E15" s="401"/>
      <c r="F15" s="401">
        <v>1023.5840200000004</v>
      </c>
      <c r="G15" s="401">
        <v>0</v>
      </c>
      <c r="H15" s="401">
        <v>1023.5840200000004</v>
      </c>
      <c r="I15" s="402" t="s">
        <v>231</v>
      </c>
      <c r="J15" s="403" t="s">
        <v>1</v>
      </c>
    </row>
    <row r="16" spans="1:10" ht="14.45" customHeight="1" x14ac:dyDescent="0.2">
      <c r="A16" s="399" t="s">
        <v>431</v>
      </c>
      <c r="B16" s="400" t="s">
        <v>436</v>
      </c>
      <c r="C16" s="401">
        <v>1336.5234700000003</v>
      </c>
      <c r="D16" s="401">
        <v>909.70840999999984</v>
      </c>
      <c r="E16" s="401"/>
      <c r="F16" s="401">
        <v>1253.2333000000003</v>
      </c>
      <c r="G16" s="401">
        <v>0</v>
      </c>
      <c r="H16" s="401">
        <v>1253.2333000000003</v>
      </c>
      <c r="I16" s="402" t="s">
        <v>231</v>
      </c>
      <c r="J16" s="403" t="s">
        <v>437</v>
      </c>
    </row>
    <row r="18" spans="1:10" ht="14.45" customHeight="1" x14ac:dyDescent="0.2">
      <c r="A18" s="399" t="s">
        <v>431</v>
      </c>
      <c r="B18" s="400" t="s">
        <v>432</v>
      </c>
      <c r="C18" s="401" t="s">
        <v>231</v>
      </c>
      <c r="D18" s="401" t="s">
        <v>231</v>
      </c>
      <c r="E18" s="401"/>
      <c r="F18" s="401" t="s">
        <v>231</v>
      </c>
      <c r="G18" s="401" t="s">
        <v>231</v>
      </c>
      <c r="H18" s="401" t="s">
        <v>231</v>
      </c>
      <c r="I18" s="402" t="s">
        <v>231</v>
      </c>
      <c r="J18" s="403" t="s">
        <v>54</v>
      </c>
    </row>
    <row r="19" spans="1:10" ht="14.45" customHeight="1" x14ac:dyDescent="0.2">
      <c r="A19" s="399" t="s">
        <v>549</v>
      </c>
      <c r="B19" s="400" t="s">
        <v>550</v>
      </c>
      <c r="C19" s="401" t="s">
        <v>231</v>
      </c>
      <c r="D19" s="401" t="s">
        <v>231</v>
      </c>
      <c r="E19" s="401"/>
      <c r="F19" s="401" t="s">
        <v>231</v>
      </c>
      <c r="G19" s="401" t="s">
        <v>231</v>
      </c>
      <c r="H19" s="401" t="s">
        <v>231</v>
      </c>
      <c r="I19" s="402" t="s">
        <v>231</v>
      </c>
      <c r="J19" s="403" t="s">
        <v>0</v>
      </c>
    </row>
    <row r="20" spans="1:10" ht="14.45" customHeight="1" x14ac:dyDescent="0.2">
      <c r="A20" s="399" t="s">
        <v>549</v>
      </c>
      <c r="B20" s="400" t="s">
        <v>540</v>
      </c>
      <c r="C20" s="401">
        <v>0</v>
      </c>
      <c r="D20" s="401">
        <v>0</v>
      </c>
      <c r="E20" s="401"/>
      <c r="F20" s="401">
        <v>20.574999999999999</v>
      </c>
      <c r="G20" s="401">
        <v>0</v>
      </c>
      <c r="H20" s="401">
        <v>20.574999999999999</v>
      </c>
      <c r="I20" s="402" t="s">
        <v>231</v>
      </c>
      <c r="J20" s="403" t="s">
        <v>1</v>
      </c>
    </row>
    <row r="21" spans="1:10" ht="14.45" customHeight="1" x14ac:dyDescent="0.2">
      <c r="A21" s="399" t="s">
        <v>549</v>
      </c>
      <c r="B21" s="400" t="s">
        <v>551</v>
      </c>
      <c r="C21" s="401">
        <v>0</v>
      </c>
      <c r="D21" s="401">
        <v>0</v>
      </c>
      <c r="E21" s="401"/>
      <c r="F21" s="401">
        <v>20.574999999999999</v>
      </c>
      <c r="G21" s="401">
        <v>0</v>
      </c>
      <c r="H21" s="401">
        <v>20.574999999999999</v>
      </c>
      <c r="I21" s="402" t="s">
        <v>231</v>
      </c>
      <c r="J21" s="403" t="s">
        <v>441</v>
      </c>
    </row>
    <row r="22" spans="1:10" ht="14.45" customHeight="1" x14ac:dyDescent="0.2">
      <c r="A22" s="399" t="s">
        <v>231</v>
      </c>
      <c r="B22" s="400" t="s">
        <v>231</v>
      </c>
      <c r="C22" s="401" t="s">
        <v>231</v>
      </c>
      <c r="D22" s="401" t="s">
        <v>231</v>
      </c>
      <c r="E22" s="401"/>
      <c r="F22" s="401" t="s">
        <v>231</v>
      </c>
      <c r="G22" s="401" t="s">
        <v>231</v>
      </c>
      <c r="H22" s="401" t="s">
        <v>231</v>
      </c>
      <c r="I22" s="402" t="s">
        <v>231</v>
      </c>
      <c r="J22" s="403" t="s">
        <v>442</v>
      </c>
    </row>
    <row r="23" spans="1:10" ht="14.45" customHeight="1" x14ac:dyDescent="0.2">
      <c r="A23" s="399" t="s">
        <v>438</v>
      </c>
      <c r="B23" s="400" t="s">
        <v>439</v>
      </c>
      <c r="C23" s="401" t="s">
        <v>231</v>
      </c>
      <c r="D23" s="401" t="s">
        <v>231</v>
      </c>
      <c r="E23" s="401"/>
      <c r="F23" s="401" t="s">
        <v>231</v>
      </c>
      <c r="G23" s="401" t="s">
        <v>231</v>
      </c>
      <c r="H23" s="401" t="s">
        <v>231</v>
      </c>
      <c r="I23" s="402" t="s">
        <v>231</v>
      </c>
      <c r="J23" s="403" t="s">
        <v>0</v>
      </c>
    </row>
    <row r="24" spans="1:10" ht="14.45" customHeight="1" x14ac:dyDescent="0.2">
      <c r="A24" s="399" t="s">
        <v>438</v>
      </c>
      <c r="B24" s="400" t="s">
        <v>539</v>
      </c>
      <c r="C24" s="401">
        <v>0.24137</v>
      </c>
      <c r="D24" s="401">
        <v>0</v>
      </c>
      <c r="E24" s="401"/>
      <c r="F24" s="401">
        <v>0</v>
      </c>
      <c r="G24" s="401">
        <v>0</v>
      </c>
      <c r="H24" s="401">
        <v>0</v>
      </c>
      <c r="I24" s="402" t="s">
        <v>231</v>
      </c>
      <c r="J24" s="403" t="s">
        <v>1</v>
      </c>
    </row>
    <row r="25" spans="1:10" ht="14.45" customHeight="1" x14ac:dyDescent="0.2">
      <c r="A25" s="399" t="s">
        <v>438</v>
      </c>
      <c r="B25" s="400" t="s">
        <v>541</v>
      </c>
      <c r="C25" s="401">
        <v>0</v>
      </c>
      <c r="D25" s="401">
        <v>0</v>
      </c>
      <c r="E25" s="401"/>
      <c r="F25" s="401">
        <v>0</v>
      </c>
      <c r="G25" s="401">
        <v>0</v>
      </c>
      <c r="H25" s="401">
        <v>0</v>
      </c>
      <c r="I25" s="402" t="s">
        <v>231</v>
      </c>
      <c r="J25" s="403" t="s">
        <v>1</v>
      </c>
    </row>
    <row r="26" spans="1:10" ht="14.45" customHeight="1" x14ac:dyDescent="0.2">
      <c r="A26" s="399" t="s">
        <v>438</v>
      </c>
      <c r="B26" s="400" t="s">
        <v>542</v>
      </c>
      <c r="C26" s="401">
        <v>12.55179</v>
      </c>
      <c r="D26" s="401">
        <v>8.4200300000000023</v>
      </c>
      <c r="E26" s="401"/>
      <c r="F26" s="401">
        <v>13.64</v>
      </c>
      <c r="G26" s="401">
        <v>0</v>
      </c>
      <c r="H26" s="401">
        <v>13.64</v>
      </c>
      <c r="I26" s="402" t="s">
        <v>231</v>
      </c>
      <c r="J26" s="403" t="s">
        <v>1</v>
      </c>
    </row>
    <row r="27" spans="1:10" ht="14.45" customHeight="1" x14ac:dyDescent="0.2">
      <c r="A27" s="399" t="s">
        <v>438</v>
      </c>
      <c r="B27" s="400" t="s">
        <v>543</v>
      </c>
      <c r="C27" s="401">
        <v>25.311409999999995</v>
      </c>
      <c r="D27" s="401">
        <v>21.060470000000002</v>
      </c>
      <c r="E27" s="401"/>
      <c r="F27" s="401">
        <v>31.487870000000008</v>
      </c>
      <c r="G27" s="401">
        <v>0</v>
      </c>
      <c r="H27" s="401">
        <v>31.487870000000008</v>
      </c>
      <c r="I27" s="402" t="s">
        <v>231</v>
      </c>
      <c r="J27" s="403" t="s">
        <v>1</v>
      </c>
    </row>
    <row r="28" spans="1:10" ht="14.45" customHeight="1" x14ac:dyDescent="0.2">
      <c r="A28" s="399" t="s">
        <v>438</v>
      </c>
      <c r="B28" s="400" t="s">
        <v>544</v>
      </c>
      <c r="C28" s="401">
        <v>33.360480000000003</v>
      </c>
      <c r="D28" s="401">
        <v>13.687340000000001</v>
      </c>
      <c r="E28" s="401"/>
      <c r="F28" s="401">
        <v>23.851870000000002</v>
      </c>
      <c r="G28" s="401">
        <v>0</v>
      </c>
      <c r="H28" s="401">
        <v>23.851870000000002</v>
      </c>
      <c r="I28" s="402" t="s">
        <v>231</v>
      </c>
      <c r="J28" s="403" t="s">
        <v>1</v>
      </c>
    </row>
    <row r="29" spans="1:10" ht="14.45" customHeight="1" x14ac:dyDescent="0.2">
      <c r="A29" s="399" t="s">
        <v>438</v>
      </c>
      <c r="B29" s="400" t="s">
        <v>545</v>
      </c>
      <c r="C29" s="401">
        <v>5.7182599999999999</v>
      </c>
      <c r="D29" s="401">
        <v>4.1243899999999991</v>
      </c>
      <c r="E29" s="401"/>
      <c r="F29" s="401">
        <v>4.5461900000000002</v>
      </c>
      <c r="G29" s="401">
        <v>0</v>
      </c>
      <c r="H29" s="401">
        <v>4.5461900000000002</v>
      </c>
      <c r="I29" s="402" t="s">
        <v>231</v>
      </c>
      <c r="J29" s="403" t="s">
        <v>1</v>
      </c>
    </row>
    <row r="30" spans="1:10" ht="14.45" customHeight="1" x14ac:dyDescent="0.2">
      <c r="A30" s="399" t="s">
        <v>438</v>
      </c>
      <c r="B30" s="400" t="s">
        <v>546</v>
      </c>
      <c r="C30" s="401">
        <v>63.951509999999999</v>
      </c>
      <c r="D30" s="401">
        <v>52.222940000000001</v>
      </c>
      <c r="E30" s="401"/>
      <c r="F30" s="401">
        <v>135.54834999999997</v>
      </c>
      <c r="G30" s="401">
        <v>0</v>
      </c>
      <c r="H30" s="401">
        <v>135.54834999999997</v>
      </c>
      <c r="I30" s="402" t="s">
        <v>231</v>
      </c>
      <c r="J30" s="403" t="s">
        <v>1</v>
      </c>
    </row>
    <row r="31" spans="1:10" ht="14.45" customHeight="1" x14ac:dyDescent="0.2">
      <c r="A31" s="399" t="s">
        <v>438</v>
      </c>
      <c r="B31" s="400" t="s">
        <v>547</v>
      </c>
      <c r="C31" s="401">
        <v>0</v>
      </c>
      <c r="D31" s="401">
        <v>0</v>
      </c>
      <c r="E31" s="401"/>
      <c r="F31" s="401">
        <v>0</v>
      </c>
      <c r="G31" s="401">
        <v>0</v>
      </c>
      <c r="H31" s="401">
        <v>0</v>
      </c>
      <c r="I31" s="402" t="s">
        <v>231</v>
      </c>
      <c r="J31" s="403" t="s">
        <v>1</v>
      </c>
    </row>
    <row r="32" spans="1:10" ht="14.45" customHeight="1" x14ac:dyDescent="0.2">
      <c r="A32" s="399" t="s">
        <v>438</v>
      </c>
      <c r="B32" s="400" t="s">
        <v>548</v>
      </c>
      <c r="C32" s="401">
        <v>1195.3886500000003</v>
      </c>
      <c r="D32" s="401">
        <v>810.19323999999983</v>
      </c>
      <c r="E32" s="401"/>
      <c r="F32" s="401">
        <v>1023.5840200000004</v>
      </c>
      <c r="G32" s="401">
        <v>0</v>
      </c>
      <c r="H32" s="401">
        <v>1023.5840200000004</v>
      </c>
      <c r="I32" s="402" t="s">
        <v>231</v>
      </c>
      <c r="J32" s="403" t="s">
        <v>1</v>
      </c>
    </row>
    <row r="33" spans="1:10" ht="14.45" customHeight="1" x14ac:dyDescent="0.2">
      <c r="A33" s="399" t="s">
        <v>438</v>
      </c>
      <c r="B33" s="400" t="s">
        <v>440</v>
      </c>
      <c r="C33" s="401">
        <v>1336.5234700000003</v>
      </c>
      <c r="D33" s="401">
        <v>909.70840999999984</v>
      </c>
      <c r="E33" s="401"/>
      <c r="F33" s="401">
        <v>1232.6583000000003</v>
      </c>
      <c r="G33" s="401">
        <v>0</v>
      </c>
      <c r="H33" s="401">
        <v>1232.6583000000003</v>
      </c>
      <c r="I33" s="402" t="s">
        <v>231</v>
      </c>
      <c r="J33" s="403" t="s">
        <v>441</v>
      </c>
    </row>
    <row r="34" spans="1:10" ht="14.45" customHeight="1" x14ac:dyDescent="0.2">
      <c r="A34" s="399" t="s">
        <v>231</v>
      </c>
      <c r="B34" s="400" t="s">
        <v>231</v>
      </c>
      <c r="C34" s="401" t="s">
        <v>231</v>
      </c>
      <c r="D34" s="401" t="s">
        <v>231</v>
      </c>
      <c r="E34" s="401"/>
      <c r="F34" s="401" t="s">
        <v>231</v>
      </c>
      <c r="G34" s="401" t="s">
        <v>231</v>
      </c>
      <c r="H34" s="401" t="s">
        <v>231</v>
      </c>
      <c r="I34" s="402" t="s">
        <v>231</v>
      </c>
      <c r="J34" s="403" t="s">
        <v>442</v>
      </c>
    </row>
    <row r="35" spans="1:10" ht="14.45" customHeight="1" x14ac:dyDescent="0.2">
      <c r="A35" s="399" t="s">
        <v>431</v>
      </c>
      <c r="B35" s="400" t="s">
        <v>436</v>
      </c>
      <c r="C35" s="401">
        <v>1336.5234700000003</v>
      </c>
      <c r="D35" s="401">
        <v>909.70840999999984</v>
      </c>
      <c r="E35" s="401"/>
      <c r="F35" s="401">
        <v>1253.2333000000003</v>
      </c>
      <c r="G35" s="401">
        <v>0</v>
      </c>
      <c r="H35" s="401">
        <v>1253.2333000000003</v>
      </c>
      <c r="I35" s="402" t="s">
        <v>231</v>
      </c>
      <c r="J35" s="403" t="s">
        <v>437</v>
      </c>
    </row>
  </sheetData>
  <mergeCells count="3">
    <mergeCell ref="A1:I1"/>
    <mergeCell ref="F3:I3"/>
    <mergeCell ref="C4:D4"/>
  </mergeCells>
  <conditionalFormatting sqref="F17 F36:F65537">
    <cfRule type="cellIs" dxfId="20" priority="18" stopIfTrue="1" operator="greaterThan">
      <formula>1</formula>
    </cfRule>
  </conditionalFormatting>
  <conditionalFormatting sqref="H5:H16">
    <cfRule type="expression" dxfId="19" priority="14">
      <formula>$H5&gt;0</formula>
    </cfRule>
  </conditionalFormatting>
  <conditionalFormatting sqref="I5:I16">
    <cfRule type="expression" dxfId="18" priority="15">
      <formula>$I5&gt;1</formula>
    </cfRule>
  </conditionalFormatting>
  <conditionalFormatting sqref="B5:B16">
    <cfRule type="expression" dxfId="17" priority="11">
      <formula>OR($J5="NS",$J5="SumaNS",$J5="Účet")</formula>
    </cfRule>
  </conditionalFormatting>
  <conditionalFormatting sqref="F5:I16 B5:D16">
    <cfRule type="expression" dxfId="16" priority="17">
      <formula>AND($J5&lt;&gt;"",$J5&lt;&gt;"mezeraKL")</formula>
    </cfRule>
  </conditionalFormatting>
  <conditionalFormatting sqref="B5:D16 F5:I16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4" priority="13">
      <formula>OR($J5="SumaNS",$J5="NS")</formula>
    </cfRule>
  </conditionalFormatting>
  <conditionalFormatting sqref="A5:A16">
    <cfRule type="expression" dxfId="13" priority="9">
      <formula>AND($J5&lt;&gt;"mezeraKL",$J5&lt;&gt;"")</formula>
    </cfRule>
  </conditionalFormatting>
  <conditionalFormatting sqref="A5:A16">
    <cfRule type="expression" dxfId="12" priority="10">
      <formula>AND($J5&lt;&gt;"",$J5&lt;&gt;"mezeraKL")</formula>
    </cfRule>
  </conditionalFormatting>
  <conditionalFormatting sqref="H18:H35">
    <cfRule type="expression" dxfId="11" priority="6">
      <formula>$H18&gt;0</formula>
    </cfRule>
  </conditionalFormatting>
  <conditionalFormatting sqref="A18:A35">
    <cfRule type="expression" dxfId="10" priority="5">
      <formula>AND($J18&lt;&gt;"mezeraKL",$J18&lt;&gt;"")</formula>
    </cfRule>
  </conditionalFormatting>
  <conditionalFormatting sqref="I18:I35">
    <cfRule type="expression" dxfId="9" priority="7">
      <formula>$I18&gt;1</formula>
    </cfRule>
  </conditionalFormatting>
  <conditionalFormatting sqref="B18:B35">
    <cfRule type="expression" dxfId="8" priority="4">
      <formula>OR($J18="NS",$J18="SumaNS",$J18="Účet")</formula>
    </cfRule>
  </conditionalFormatting>
  <conditionalFormatting sqref="A18:D35 F18:I35">
    <cfRule type="expression" dxfId="7" priority="8">
      <formula>AND($J18&lt;&gt;"",$J18&lt;&gt;"mezeraKL")</formula>
    </cfRule>
  </conditionalFormatting>
  <conditionalFormatting sqref="B18:D35 F18:I35">
    <cfRule type="expression" dxfId="6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35 F18:I35">
    <cfRule type="expression" dxfId="5" priority="2">
      <formula>OR($J18="SumaNS",$J18="NS")</formula>
    </cfRule>
  </conditionalFormatting>
  <hyperlinks>
    <hyperlink ref="A2" location="Obsah!A1" display="Zpět na Obsah  KL 01  1.-4.měsíc" xr:uid="{9801DAE4-CD53-4B31-8E23-C88582B34866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3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3" hidden="1" customWidth="1" outlineLevel="1"/>
    <col min="2" max="2" width="28.28515625" style="103" hidden="1" customWidth="1" outlineLevel="1"/>
    <col min="3" max="3" width="5.28515625" style="179" bestFit="1" customWidth="1" collapsed="1"/>
    <col min="4" max="4" width="18.7109375" style="183" customWidth="1"/>
    <col min="5" max="5" width="9" style="179" bestFit="1" customWidth="1"/>
    <col min="6" max="6" width="18.7109375" style="183" customWidth="1"/>
    <col min="7" max="7" width="12.42578125" style="179" hidden="1" customWidth="1" outlineLevel="1"/>
    <col min="8" max="8" width="25.7109375" style="179" customWidth="1" collapsed="1"/>
    <col min="9" max="9" width="7.7109375" style="177" customWidth="1"/>
    <col min="10" max="10" width="10" style="177" customWidth="1"/>
    <col min="11" max="11" width="11.140625" style="177" customWidth="1"/>
    <col min="12" max="16384" width="8.85546875" style="103"/>
  </cols>
  <sheetData>
    <row r="1" spans="1:11" ht="18.600000000000001" customHeight="1" thickBot="1" x14ac:dyDescent="0.35">
      <c r="A1" s="329" t="s">
        <v>1234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4.45" customHeight="1" thickBot="1" x14ac:dyDescent="0.25">
      <c r="A2" s="194" t="s">
        <v>230</v>
      </c>
      <c r="B2" s="57"/>
      <c r="C2" s="181"/>
      <c r="D2" s="181"/>
      <c r="E2" s="181"/>
      <c r="F2" s="181"/>
      <c r="G2" s="181"/>
      <c r="H2" s="181"/>
      <c r="I2" s="182"/>
      <c r="J2" s="182"/>
      <c r="K2" s="182"/>
    </row>
    <row r="3" spans="1:11" ht="14.45" customHeight="1" thickBot="1" x14ac:dyDescent="0.25">
      <c r="A3" s="57"/>
      <c r="B3" s="57"/>
      <c r="C3" s="325"/>
      <c r="D3" s="326"/>
      <c r="E3" s="326"/>
      <c r="F3" s="326"/>
      <c r="G3" s="326"/>
      <c r="H3" s="115" t="s">
        <v>106</v>
      </c>
      <c r="I3" s="74">
        <f>IF(J3&lt;&gt;0,K3/J3,0)</f>
        <v>13.43128916591408</v>
      </c>
      <c r="J3" s="74">
        <f>SUBTOTAL(9,J5:J1048576)</f>
        <v>93307</v>
      </c>
      <c r="K3" s="75">
        <f>SUBTOTAL(9,K5:K1048576)</f>
        <v>1253233.2982039452</v>
      </c>
    </row>
    <row r="4" spans="1:11" s="178" customFormat="1" ht="14.45" customHeight="1" thickBot="1" x14ac:dyDescent="0.25">
      <c r="A4" s="404" t="s">
        <v>4</v>
      </c>
      <c r="B4" s="405" t="s">
        <v>5</v>
      </c>
      <c r="C4" s="405" t="s">
        <v>0</v>
      </c>
      <c r="D4" s="405" t="s">
        <v>6</v>
      </c>
      <c r="E4" s="405" t="s">
        <v>7</v>
      </c>
      <c r="F4" s="405" t="s">
        <v>1</v>
      </c>
      <c r="G4" s="405" t="s">
        <v>56</v>
      </c>
      <c r="H4" s="407" t="s">
        <v>11</v>
      </c>
      <c r="I4" s="408" t="s">
        <v>113</v>
      </c>
      <c r="J4" s="408" t="s">
        <v>13</v>
      </c>
      <c r="K4" s="409" t="s">
        <v>121</v>
      </c>
    </row>
    <row r="5" spans="1:11" ht="14.45" customHeight="1" x14ac:dyDescent="0.2">
      <c r="A5" s="410" t="s">
        <v>431</v>
      </c>
      <c r="B5" s="411" t="s">
        <v>432</v>
      </c>
      <c r="C5" s="412" t="s">
        <v>549</v>
      </c>
      <c r="D5" s="413" t="s">
        <v>550</v>
      </c>
      <c r="E5" s="412" t="s">
        <v>552</v>
      </c>
      <c r="F5" s="413" t="s">
        <v>553</v>
      </c>
      <c r="G5" s="412" t="s">
        <v>554</v>
      </c>
      <c r="H5" s="412" t="s">
        <v>555</v>
      </c>
      <c r="I5" s="415">
        <v>1547.5</v>
      </c>
      <c r="J5" s="415">
        <v>13</v>
      </c>
      <c r="K5" s="416">
        <v>20575</v>
      </c>
    </row>
    <row r="6" spans="1:11" ht="14.45" customHeight="1" x14ac:dyDescent="0.2">
      <c r="A6" s="417" t="s">
        <v>431</v>
      </c>
      <c r="B6" s="418" t="s">
        <v>432</v>
      </c>
      <c r="C6" s="419" t="s">
        <v>438</v>
      </c>
      <c r="D6" s="420" t="s">
        <v>439</v>
      </c>
      <c r="E6" s="419" t="s">
        <v>556</v>
      </c>
      <c r="F6" s="420" t="s">
        <v>557</v>
      </c>
      <c r="G6" s="419" t="s">
        <v>558</v>
      </c>
      <c r="H6" s="419" t="s">
        <v>559</v>
      </c>
      <c r="I6" s="422">
        <v>0.74000000953674316</v>
      </c>
      <c r="J6" s="422">
        <v>2000</v>
      </c>
      <c r="K6" s="423">
        <v>1472</v>
      </c>
    </row>
    <row r="7" spans="1:11" ht="14.45" customHeight="1" x14ac:dyDescent="0.2">
      <c r="A7" s="417" t="s">
        <v>431</v>
      </c>
      <c r="B7" s="418" t="s">
        <v>432</v>
      </c>
      <c r="C7" s="419" t="s">
        <v>438</v>
      </c>
      <c r="D7" s="420" t="s">
        <v>439</v>
      </c>
      <c r="E7" s="419" t="s">
        <v>556</v>
      </c>
      <c r="F7" s="420" t="s">
        <v>557</v>
      </c>
      <c r="G7" s="419" t="s">
        <v>560</v>
      </c>
      <c r="H7" s="419" t="s">
        <v>561</v>
      </c>
      <c r="I7" s="422">
        <v>0.6066666841506958</v>
      </c>
      <c r="J7" s="422">
        <v>5000</v>
      </c>
      <c r="K7" s="423">
        <v>3030</v>
      </c>
    </row>
    <row r="8" spans="1:11" ht="14.45" customHeight="1" x14ac:dyDescent="0.2">
      <c r="A8" s="417" t="s">
        <v>431</v>
      </c>
      <c r="B8" s="418" t="s">
        <v>432</v>
      </c>
      <c r="C8" s="419" t="s">
        <v>438</v>
      </c>
      <c r="D8" s="420" t="s">
        <v>439</v>
      </c>
      <c r="E8" s="419" t="s">
        <v>556</v>
      </c>
      <c r="F8" s="420" t="s">
        <v>557</v>
      </c>
      <c r="G8" s="419" t="s">
        <v>562</v>
      </c>
      <c r="H8" s="419" t="s">
        <v>563</v>
      </c>
      <c r="I8" s="422">
        <v>0.64999997615814209</v>
      </c>
      <c r="J8" s="422">
        <v>500</v>
      </c>
      <c r="K8" s="423">
        <v>325</v>
      </c>
    </row>
    <row r="9" spans="1:11" ht="14.45" customHeight="1" x14ac:dyDescent="0.2">
      <c r="A9" s="417" t="s">
        <v>431</v>
      </c>
      <c r="B9" s="418" t="s">
        <v>432</v>
      </c>
      <c r="C9" s="419" t="s">
        <v>438</v>
      </c>
      <c r="D9" s="420" t="s">
        <v>439</v>
      </c>
      <c r="E9" s="419" t="s">
        <v>556</v>
      </c>
      <c r="F9" s="420" t="s">
        <v>557</v>
      </c>
      <c r="G9" s="419" t="s">
        <v>564</v>
      </c>
      <c r="H9" s="419" t="s">
        <v>565</v>
      </c>
      <c r="I9" s="422">
        <v>18.399999618530273</v>
      </c>
      <c r="J9" s="422">
        <v>200</v>
      </c>
      <c r="K9" s="423">
        <v>3680</v>
      </c>
    </row>
    <row r="10" spans="1:11" ht="14.45" customHeight="1" x14ac:dyDescent="0.2">
      <c r="A10" s="417" t="s">
        <v>431</v>
      </c>
      <c r="B10" s="418" t="s">
        <v>432</v>
      </c>
      <c r="C10" s="419" t="s">
        <v>438</v>
      </c>
      <c r="D10" s="420" t="s">
        <v>439</v>
      </c>
      <c r="E10" s="419" t="s">
        <v>556</v>
      </c>
      <c r="F10" s="420" t="s">
        <v>557</v>
      </c>
      <c r="G10" s="419" t="s">
        <v>566</v>
      </c>
      <c r="H10" s="419" t="s">
        <v>567</v>
      </c>
      <c r="I10" s="422">
        <v>123.27999877929688</v>
      </c>
      <c r="J10" s="422">
        <v>10</v>
      </c>
      <c r="K10" s="423">
        <v>1232.800048828125</v>
      </c>
    </row>
    <row r="11" spans="1:11" ht="14.45" customHeight="1" x14ac:dyDescent="0.2">
      <c r="A11" s="417" t="s">
        <v>431</v>
      </c>
      <c r="B11" s="418" t="s">
        <v>432</v>
      </c>
      <c r="C11" s="419" t="s">
        <v>438</v>
      </c>
      <c r="D11" s="420" t="s">
        <v>439</v>
      </c>
      <c r="E11" s="419" t="s">
        <v>556</v>
      </c>
      <c r="F11" s="420" t="s">
        <v>557</v>
      </c>
      <c r="G11" s="419" t="s">
        <v>568</v>
      </c>
      <c r="H11" s="419" t="s">
        <v>569</v>
      </c>
      <c r="I11" s="422">
        <v>9.8000001907348633</v>
      </c>
      <c r="J11" s="422">
        <v>10</v>
      </c>
      <c r="K11" s="423">
        <v>97.959999084472656</v>
      </c>
    </row>
    <row r="12" spans="1:11" ht="14.45" customHeight="1" x14ac:dyDescent="0.2">
      <c r="A12" s="417" t="s">
        <v>431</v>
      </c>
      <c r="B12" s="418" t="s">
        <v>432</v>
      </c>
      <c r="C12" s="419" t="s">
        <v>438</v>
      </c>
      <c r="D12" s="420" t="s">
        <v>439</v>
      </c>
      <c r="E12" s="419" t="s">
        <v>556</v>
      </c>
      <c r="F12" s="420" t="s">
        <v>557</v>
      </c>
      <c r="G12" s="419" t="s">
        <v>570</v>
      </c>
      <c r="H12" s="419" t="s">
        <v>571</v>
      </c>
      <c r="I12" s="422">
        <v>11.640000343322754</v>
      </c>
      <c r="J12" s="422">
        <v>1</v>
      </c>
      <c r="K12" s="423">
        <v>11.640000343322754</v>
      </c>
    </row>
    <row r="13" spans="1:11" ht="14.45" customHeight="1" x14ac:dyDescent="0.2">
      <c r="A13" s="417" t="s">
        <v>431</v>
      </c>
      <c r="B13" s="418" t="s">
        <v>432</v>
      </c>
      <c r="C13" s="419" t="s">
        <v>438</v>
      </c>
      <c r="D13" s="420" t="s">
        <v>439</v>
      </c>
      <c r="E13" s="419" t="s">
        <v>556</v>
      </c>
      <c r="F13" s="420" t="s">
        <v>557</v>
      </c>
      <c r="G13" s="419" t="s">
        <v>572</v>
      </c>
      <c r="H13" s="419" t="s">
        <v>573</v>
      </c>
      <c r="I13" s="422">
        <v>13.020000457763672</v>
      </c>
      <c r="J13" s="422">
        <v>8</v>
      </c>
      <c r="K13" s="423">
        <v>104.16000366210938</v>
      </c>
    </row>
    <row r="14" spans="1:11" ht="14.45" customHeight="1" x14ac:dyDescent="0.2">
      <c r="A14" s="417" t="s">
        <v>431</v>
      </c>
      <c r="B14" s="418" t="s">
        <v>432</v>
      </c>
      <c r="C14" s="419" t="s">
        <v>438</v>
      </c>
      <c r="D14" s="420" t="s">
        <v>439</v>
      </c>
      <c r="E14" s="419" t="s">
        <v>556</v>
      </c>
      <c r="F14" s="420" t="s">
        <v>557</v>
      </c>
      <c r="G14" s="419" t="s">
        <v>574</v>
      </c>
      <c r="H14" s="419" t="s">
        <v>575</v>
      </c>
      <c r="I14" s="422">
        <v>0.37999999523162842</v>
      </c>
      <c r="J14" s="422">
        <v>60</v>
      </c>
      <c r="K14" s="423">
        <v>22.799999713897705</v>
      </c>
    </row>
    <row r="15" spans="1:11" ht="14.45" customHeight="1" x14ac:dyDescent="0.2">
      <c r="A15" s="417" t="s">
        <v>431</v>
      </c>
      <c r="B15" s="418" t="s">
        <v>432</v>
      </c>
      <c r="C15" s="419" t="s">
        <v>438</v>
      </c>
      <c r="D15" s="420" t="s">
        <v>439</v>
      </c>
      <c r="E15" s="419" t="s">
        <v>556</v>
      </c>
      <c r="F15" s="420" t="s">
        <v>557</v>
      </c>
      <c r="G15" s="419" t="s">
        <v>576</v>
      </c>
      <c r="H15" s="419" t="s">
        <v>577</v>
      </c>
      <c r="I15" s="422">
        <v>7.820000171661377</v>
      </c>
      <c r="J15" s="422">
        <v>6</v>
      </c>
      <c r="K15" s="423">
        <v>46.919998168945313</v>
      </c>
    </row>
    <row r="16" spans="1:11" ht="14.45" customHeight="1" x14ac:dyDescent="0.2">
      <c r="A16" s="417" t="s">
        <v>431</v>
      </c>
      <c r="B16" s="418" t="s">
        <v>432</v>
      </c>
      <c r="C16" s="419" t="s">
        <v>438</v>
      </c>
      <c r="D16" s="420" t="s">
        <v>439</v>
      </c>
      <c r="E16" s="419" t="s">
        <v>556</v>
      </c>
      <c r="F16" s="420" t="s">
        <v>557</v>
      </c>
      <c r="G16" s="419" t="s">
        <v>578</v>
      </c>
      <c r="H16" s="419" t="s">
        <v>579</v>
      </c>
      <c r="I16" s="422">
        <v>7.0799999237060547</v>
      </c>
      <c r="J16" s="422">
        <v>6</v>
      </c>
      <c r="K16" s="423">
        <v>42.479999542236328</v>
      </c>
    </row>
    <row r="17" spans="1:11" ht="14.45" customHeight="1" x14ac:dyDescent="0.2">
      <c r="A17" s="417" t="s">
        <v>431</v>
      </c>
      <c r="B17" s="418" t="s">
        <v>432</v>
      </c>
      <c r="C17" s="419" t="s">
        <v>438</v>
      </c>
      <c r="D17" s="420" t="s">
        <v>439</v>
      </c>
      <c r="E17" s="419" t="s">
        <v>556</v>
      </c>
      <c r="F17" s="420" t="s">
        <v>557</v>
      </c>
      <c r="G17" s="419" t="s">
        <v>580</v>
      </c>
      <c r="H17" s="419" t="s">
        <v>581</v>
      </c>
      <c r="I17" s="422">
        <v>8.3400001525878906</v>
      </c>
      <c r="J17" s="422">
        <v>6</v>
      </c>
      <c r="K17" s="423">
        <v>50.029998779296875</v>
      </c>
    </row>
    <row r="18" spans="1:11" ht="14.45" customHeight="1" x14ac:dyDescent="0.2">
      <c r="A18" s="417" t="s">
        <v>431</v>
      </c>
      <c r="B18" s="418" t="s">
        <v>432</v>
      </c>
      <c r="C18" s="419" t="s">
        <v>438</v>
      </c>
      <c r="D18" s="420" t="s">
        <v>439</v>
      </c>
      <c r="E18" s="419" t="s">
        <v>556</v>
      </c>
      <c r="F18" s="420" t="s">
        <v>557</v>
      </c>
      <c r="G18" s="419" t="s">
        <v>582</v>
      </c>
      <c r="H18" s="419" t="s">
        <v>583</v>
      </c>
      <c r="I18" s="422">
        <v>9.5900001525878906</v>
      </c>
      <c r="J18" s="422">
        <v>9</v>
      </c>
      <c r="K18" s="423">
        <v>86.319999694824219</v>
      </c>
    </row>
    <row r="19" spans="1:11" ht="14.45" customHeight="1" x14ac:dyDescent="0.2">
      <c r="A19" s="417" t="s">
        <v>431</v>
      </c>
      <c r="B19" s="418" t="s">
        <v>432</v>
      </c>
      <c r="C19" s="419" t="s">
        <v>438</v>
      </c>
      <c r="D19" s="420" t="s">
        <v>439</v>
      </c>
      <c r="E19" s="419" t="s">
        <v>556</v>
      </c>
      <c r="F19" s="420" t="s">
        <v>557</v>
      </c>
      <c r="G19" s="419" t="s">
        <v>584</v>
      </c>
      <c r="H19" s="419" t="s">
        <v>585</v>
      </c>
      <c r="I19" s="422">
        <v>1586.510009765625</v>
      </c>
      <c r="J19" s="422">
        <v>1</v>
      </c>
      <c r="K19" s="423">
        <v>1586.510009765625</v>
      </c>
    </row>
    <row r="20" spans="1:11" ht="14.45" customHeight="1" x14ac:dyDescent="0.2">
      <c r="A20" s="417" t="s">
        <v>431</v>
      </c>
      <c r="B20" s="418" t="s">
        <v>432</v>
      </c>
      <c r="C20" s="419" t="s">
        <v>438</v>
      </c>
      <c r="D20" s="420" t="s">
        <v>439</v>
      </c>
      <c r="E20" s="419" t="s">
        <v>556</v>
      </c>
      <c r="F20" s="420" t="s">
        <v>557</v>
      </c>
      <c r="G20" s="419" t="s">
        <v>586</v>
      </c>
      <c r="H20" s="419" t="s">
        <v>587</v>
      </c>
      <c r="I20" s="422">
        <v>19.959999084472656</v>
      </c>
      <c r="J20" s="422">
        <v>5</v>
      </c>
      <c r="K20" s="423">
        <v>99.819999694824219</v>
      </c>
    </row>
    <row r="21" spans="1:11" ht="14.45" customHeight="1" x14ac:dyDescent="0.2">
      <c r="A21" s="417" t="s">
        <v>431</v>
      </c>
      <c r="B21" s="418" t="s">
        <v>432</v>
      </c>
      <c r="C21" s="419" t="s">
        <v>438</v>
      </c>
      <c r="D21" s="420" t="s">
        <v>439</v>
      </c>
      <c r="E21" s="419" t="s">
        <v>556</v>
      </c>
      <c r="F21" s="420" t="s">
        <v>557</v>
      </c>
      <c r="G21" s="419" t="s">
        <v>588</v>
      </c>
      <c r="H21" s="419" t="s">
        <v>589</v>
      </c>
      <c r="I21" s="422">
        <v>27.895000457763672</v>
      </c>
      <c r="J21" s="422">
        <v>4</v>
      </c>
      <c r="K21" s="423">
        <v>111.57000350952148</v>
      </c>
    </row>
    <row r="22" spans="1:11" ht="14.45" customHeight="1" x14ac:dyDescent="0.2">
      <c r="A22" s="417" t="s">
        <v>431</v>
      </c>
      <c r="B22" s="418" t="s">
        <v>432</v>
      </c>
      <c r="C22" s="419" t="s">
        <v>438</v>
      </c>
      <c r="D22" s="420" t="s">
        <v>439</v>
      </c>
      <c r="E22" s="419" t="s">
        <v>556</v>
      </c>
      <c r="F22" s="420" t="s">
        <v>557</v>
      </c>
      <c r="G22" s="419" t="s">
        <v>590</v>
      </c>
      <c r="H22" s="419" t="s">
        <v>591</v>
      </c>
      <c r="I22" s="422">
        <v>31.423333485921223</v>
      </c>
      <c r="J22" s="422">
        <v>39</v>
      </c>
      <c r="K22" s="423">
        <v>1225.530029296875</v>
      </c>
    </row>
    <row r="23" spans="1:11" ht="14.45" customHeight="1" x14ac:dyDescent="0.2">
      <c r="A23" s="417" t="s">
        <v>431</v>
      </c>
      <c r="B23" s="418" t="s">
        <v>432</v>
      </c>
      <c r="C23" s="419" t="s">
        <v>438</v>
      </c>
      <c r="D23" s="420" t="s">
        <v>439</v>
      </c>
      <c r="E23" s="419" t="s">
        <v>556</v>
      </c>
      <c r="F23" s="420" t="s">
        <v>557</v>
      </c>
      <c r="G23" s="419" t="s">
        <v>592</v>
      </c>
      <c r="H23" s="419" t="s">
        <v>593</v>
      </c>
      <c r="I23" s="422">
        <v>30.780000686645508</v>
      </c>
      <c r="J23" s="422">
        <v>4</v>
      </c>
      <c r="K23" s="423">
        <v>123.12000274658203</v>
      </c>
    </row>
    <row r="24" spans="1:11" ht="14.45" customHeight="1" x14ac:dyDescent="0.2">
      <c r="A24" s="417" t="s">
        <v>431</v>
      </c>
      <c r="B24" s="418" t="s">
        <v>432</v>
      </c>
      <c r="C24" s="419" t="s">
        <v>438</v>
      </c>
      <c r="D24" s="420" t="s">
        <v>439</v>
      </c>
      <c r="E24" s="419" t="s">
        <v>556</v>
      </c>
      <c r="F24" s="420" t="s">
        <v>557</v>
      </c>
      <c r="G24" s="419" t="s">
        <v>594</v>
      </c>
      <c r="H24" s="419" t="s">
        <v>595</v>
      </c>
      <c r="I24" s="422">
        <v>260.29000854492188</v>
      </c>
      <c r="J24" s="422">
        <v>1</v>
      </c>
      <c r="K24" s="423">
        <v>260.29000854492188</v>
      </c>
    </row>
    <row r="25" spans="1:11" ht="14.45" customHeight="1" x14ac:dyDescent="0.2">
      <c r="A25" s="417" t="s">
        <v>431</v>
      </c>
      <c r="B25" s="418" t="s">
        <v>432</v>
      </c>
      <c r="C25" s="419" t="s">
        <v>438</v>
      </c>
      <c r="D25" s="420" t="s">
        <v>439</v>
      </c>
      <c r="E25" s="419" t="s">
        <v>556</v>
      </c>
      <c r="F25" s="420" t="s">
        <v>557</v>
      </c>
      <c r="G25" s="419" t="s">
        <v>596</v>
      </c>
      <c r="H25" s="419" t="s">
        <v>597</v>
      </c>
      <c r="I25" s="422">
        <v>10.350000381469727</v>
      </c>
      <c r="J25" s="422">
        <v>3</v>
      </c>
      <c r="K25" s="423">
        <v>31.049999237060547</v>
      </c>
    </row>
    <row r="26" spans="1:11" ht="14.45" customHeight="1" x14ac:dyDescent="0.2">
      <c r="A26" s="417" t="s">
        <v>431</v>
      </c>
      <c r="B26" s="418" t="s">
        <v>432</v>
      </c>
      <c r="C26" s="419" t="s">
        <v>438</v>
      </c>
      <c r="D26" s="420" t="s">
        <v>439</v>
      </c>
      <c r="E26" s="419" t="s">
        <v>598</v>
      </c>
      <c r="F26" s="420" t="s">
        <v>599</v>
      </c>
      <c r="G26" s="419" t="s">
        <v>600</v>
      </c>
      <c r="H26" s="419" t="s">
        <v>601</v>
      </c>
      <c r="I26" s="422">
        <v>2.9000000953674316</v>
      </c>
      <c r="J26" s="422">
        <v>200</v>
      </c>
      <c r="K26" s="423">
        <v>580.79998779296875</v>
      </c>
    </row>
    <row r="27" spans="1:11" ht="14.45" customHeight="1" x14ac:dyDescent="0.2">
      <c r="A27" s="417" t="s">
        <v>431</v>
      </c>
      <c r="B27" s="418" t="s">
        <v>432</v>
      </c>
      <c r="C27" s="419" t="s">
        <v>438</v>
      </c>
      <c r="D27" s="420" t="s">
        <v>439</v>
      </c>
      <c r="E27" s="419" t="s">
        <v>598</v>
      </c>
      <c r="F27" s="420" t="s">
        <v>599</v>
      </c>
      <c r="G27" s="419" t="s">
        <v>602</v>
      </c>
      <c r="H27" s="419" t="s">
        <v>603</v>
      </c>
      <c r="I27" s="422">
        <v>3.809999942779541</v>
      </c>
      <c r="J27" s="422">
        <v>300</v>
      </c>
      <c r="K27" s="423">
        <v>1143.4499816894531</v>
      </c>
    </row>
    <row r="28" spans="1:11" ht="14.45" customHeight="1" x14ac:dyDescent="0.2">
      <c r="A28" s="417" t="s">
        <v>431</v>
      </c>
      <c r="B28" s="418" t="s">
        <v>432</v>
      </c>
      <c r="C28" s="419" t="s">
        <v>438</v>
      </c>
      <c r="D28" s="420" t="s">
        <v>439</v>
      </c>
      <c r="E28" s="419" t="s">
        <v>598</v>
      </c>
      <c r="F28" s="420" t="s">
        <v>599</v>
      </c>
      <c r="G28" s="419" t="s">
        <v>604</v>
      </c>
      <c r="H28" s="419" t="s">
        <v>605</v>
      </c>
      <c r="I28" s="422">
        <v>2.3599998950958252</v>
      </c>
      <c r="J28" s="422">
        <v>8</v>
      </c>
      <c r="K28" s="423">
        <v>18.879999160766602</v>
      </c>
    </row>
    <row r="29" spans="1:11" ht="14.45" customHeight="1" x14ac:dyDescent="0.2">
      <c r="A29" s="417" t="s">
        <v>431</v>
      </c>
      <c r="B29" s="418" t="s">
        <v>432</v>
      </c>
      <c r="C29" s="419" t="s">
        <v>438</v>
      </c>
      <c r="D29" s="420" t="s">
        <v>439</v>
      </c>
      <c r="E29" s="419" t="s">
        <v>598</v>
      </c>
      <c r="F29" s="420" t="s">
        <v>599</v>
      </c>
      <c r="G29" s="419" t="s">
        <v>606</v>
      </c>
      <c r="H29" s="419" t="s">
        <v>607</v>
      </c>
      <c r="I29" s="422">
        <v>2.3599998950958252</v>
      </c>
      <c r="J29" s="422">
        <v>8</v>
      </c>
      <c r="K29" s="423">
        <v>18.879999160766602</v>
      </c>
    </row>
    <row r="30" spans="1:11" ht="14.45" customHeight="1" x14ac:dyDescent="0.2">
      <c r="A30" s="417" t="s">
        <v>431</v>
      </c>
      <c r="B30" s="418" t="s">
        <v>432</v>
      </c>
      <c r="C30" s="419" t="s">
        <v>438</v>
      </c>
      <c r="D30" s="420" t="s">
        <v>439</v>
      </c>
      <c r="E30" s="419" t="s">
        <v>598</v>
      </c>
      <c r="F30" s="420" t="s">
        <v>599</v>
      </c>
      <c r="G30" s="419" t="s">
        <v>608</v>
      </c>
      <c r="H30" s="419" t="s">
        <v>609</v>
      </c>
      <c r="I30" s="422">
        <v>67.434286934988833</v>
      </c>
      <c r="J30" s="422">
        <v>320</v>
      </c>
      <c r="K30" s="423">
        <v>21591.9599609375</v>
      </c>
    </row>
    <row r="31" spans="1:11" ht="14.45" customHeight="1" x14ac:dyDescent="0.2">
      <c r="A31" s="417" t="s">
        <v>431</v>
      </c>
      <c r="B31" s="418" t="s">
        <v>432</v>
      </c>
      <c r="C31" s="419" t="s">
        <v>438</v>
      </c>
      <c r="D31" s="420" t="s">
        <v>439</v>
      </c>
      <c r="E31" s="419" t="s">
        <v>598</v>
      </c>
      <c r="F31" s="420" t="s">
        <v>599</v>
      </c>
      <c r="G31" s="419" t="s">
        <v>610</v>
      </c>
      <c r="H31" s="419" t="s">
        <v>611</v>
      </c>
      <c r="I31" s="422">
        <v>11.736666361490885</v>
      </c>
      <c r="J31" s="422">
        <v>36</v>
      </c>
      <c r="K31" s="423">
        <v>422.49000549316406</v>
      </c>
    </row>
    <row r="32" spans="1:11" ht="14.45" customHeight="1" x14ac:dyDescent="0.2">
      <c r="A32" s="417" t="s">
        <v>431</v>
      </c>
      <c r="B32" s="418" t="s">
        <v>432</v>
      </c>
      <c r="C32" s="419" t="s">
        <v>438</v>
      </c>
      <c r="D32" s="420" t="s">
        <v>439</v>
      </c>
      <c r="E32" s="419" t="s">
        <v>598</v>
      </c>
      <c r="F32" s="420" t="s">
        <v>599</v>
      </c>
      <c r="G32" s="419" t="s">
        <v>612</v>
      </c>
      <c r="H32" s="419" t="s">
        <v>613</v>
      </c>
      <c r="I32" s="422">
        <v>0.43600000143051149</v>
      </c>
      <c r="J32" s="422">
        <v>4200</v>
      </c>
      <c r="K32" s="423">
        <v>1832</v>
      </c>
    </row>
    <row r="33" spans="1:11" ht="14.45" customHeight="1" x14ac:dyDescent="0.2">
      <c r="A33" s="417" t="s">
        <v>431</v>
      </c>
      <c r="B33" s="418" t="s">
        <v>432</v>
      </c>
      <c r="C33" s="419" t="s">
        <v>438</v>
      </c>
      <c r="D33" s="420" t="s">
        <v>439</v>
      </c>
      <c r="E33" s="419" t="s">
        <v>598</v>
      </c>
      <c r="F33" s="420" t="s">
        <v>599</v>
      </c>
      <c r="G33" s="419" t="s">
        <v>614</v>
      </c>
      <c r="H33" s="419" t="s">
        <v>615</v>
      </c>
      <c r="I33" s="422">
        <v>0.58399997949600224</v>
      </c>
      <c r="J33" s="422">
        <v>4200</v>
      </c>
      <c r="K33" s="423">
        <v>2454</v>
      </c>
    </row>
    <row r="34" spans="1:11" ht="14.45" customHeight="1" x14ac:dyDescent="0.2">
      <c r="A34" s="417" t="s">
        <v>431</v>
      </c>
      <c r="B34" s="418" t="s">
        <v>432</v>
      </c>
      <c r="C34" s="419" t="s">
        <v>438</v>
      </c>
      <c r="D34" s="420" t="s">
        <v>439</v>
      </c>
      <c r="E34" s="419" t="s">
        <v>598</v>
      </c>
      <c r="F34" s="420" t="s">
        <v>599</v>
      </c>
      <c r="G34" s="419" t="s">
        <v>616</v>
      </c>
      <c r="H34" s="419" t="s">
        <v>617</v>
      </c>
      <c r="I34" s="422">
        <v>10.890000343322754</v>
      </c>
      <c r="J34" s="422">
        <v>5</v>
      </c>
      <c r="K34" s="423">
        <v>54.450000762939453</v>
      </c>
    </row>
    <row r="35" spans="1:11" ht="14.45" customHeight="1" x14ac:dyDescent="0.2">
      <c r="A35" s="417" t="s">
        <v>431</v>
      </c>
      <c r="B35" s="418" t="s">
        <v>432</v>
      </c>
      <c r="C35" s="419" t="s">
        <v>438</v>
      </c>
      <c r="D35" s="420" t="s">
        <v>439</v>
      </c>
      <c r="E35" s="419" t="s">
        <v>598</v>
      </c>
      <c r="F35" s="420" t="s">
        <v>599</v>
      </c>
      <c r="G35" s="419" t="s">
        <v>618</v>
      </c>
      <c r="H35" s="419" t="s">
        <v>619</v>
      </c>
      <c r="I35" s="422">
        <v>49.970001220703125</v>
      </c>
      <c r="J35" s="422">
        <v>10</v>
      </c>
      <c r="K35" s="423">
        <v>499.73001098632813</v>
      </c>
    </row>
    <row r="36" spans="1:11" ht="14.45" customHeight="1" x14ac:dyDescent="0.2">
      <c r="A36" s="417" t="s">
        <v>431</v>
      </c>
      <c r="B36" s="418" t="s">
        <v>432</v>
      </c>
      <c r="C36" s="419" t="s">
        <v>438</v>
      </c>
      <c r="D36" s="420" t="s">
        <v>439</v>
      </c>
      <c r="E36" s="419" t="s">
        <v>598</v>
      </c>
      <c r="F36" s="420" t="s">
        <v>599</v>
      </c>
      <c r="G36" s="419" t="s">
        <v>620</v>
      </c>
      <c r="H36" s="419" t="s">
        <v>621</v>
      </c>
      <c r="I36" s="422">
        <v>49.970001220703125</v>
      </c>
      <c r="J36" s="422">
        <v>10</v>
      </c>
      <c r="K36" s="423">
        <v>499.73001098632813</v>
      </c>
    </row>
    <row r="37" spans="1:11" ht="14.45" customHeight="1" x14ac:dyDescent="0.2">
      <c r="A37" s="417" t="s">
        <v>431</v>
      </c>
      <c r="B37" s="418" t="s">
        <v>432</v>
      </c>
      <c r="C37" s="419" t="s">
        <v>438</v>
      </c>
      <c r="D37" s="420" t="s">
        <v>439</v>
      </c>
      <c r="E37" s="419" t="s">
        <v>598</v>
      </c>
      <c r="F37" s="420" t="s">
        <v>599</v>
      </c>
      <c r="G37" s="419" t="s">
        <v>622</v>
      </c>
      <c r="H37" s="419" t="s">
        <v>623</v>
      </c>
      <c r="I37" s="422">
        <v>23.714999198913574</v>
      </c>
      <c r="J37" s="422">
        <v>100</v>
      </c>
      <c r="K37" s="423">
        <v>2371.5</v>
      </c>
    </row>
    <row r="38" spans="1:11" ht="14.45" customHeight="1" x14ac:dyDescent="0.2">
      <c r="A38" s="417" t="s">
        <v>431</v>
      </c>
      <c r="B38" s="418" t="s">
        <v>432</v>
      </c>
      <c r="C38" s="419" t="s">
        <v>438</v>
      </c>
      <c r="D38" s="420" t="s">
        <v>439</v>
      </c>
      <c r="E38" s="419" t="s">
        <v>624</v>
      </c>
      <c r="F38" s="420" t="s">
        <v>625</v>
      </c>
      <c r="G38" s="419" t="s">
        <v>626</v>
      </c>
      <c r="H38" s="419" t="s">
        <v>627</v>
      </c>
      <c r="I38" s="422">
        <v>63.130001068115234</v>
      </c>
      <c r="J38" s="422">
        <v>24</v>
      </c>
      <c r="K38" s="423">
        <v>1515.1300048828125</v>
      </c>
    </row>
    <row r="39" spans="1:11" ht="14.45" customHeight="1" x14ac:dyDescent="0.2">
      <c r="A39" s="417" t="s">
        <v>431</v>
      </c>
      <c r="B39" s="418" t="s">
        <v>432</v>
      </c>
      <c r="C39" s="419" t="s">
        <v>438</v>
      </c>
      <c r="D39" s="420" t="s">
        <v>439</v>
      </c>
      <c r="E39" s="419" t="s">
        <v>624</v>
      </c>
      <c r="F39" s="420" t="s">
        <v>625</v>
      </c>
      <c r="G39" s="419" t="s">
        <v>628</v>
      </c>
      <c r="H39" s="419" t="s">
        <v>629</v>
      </c>
      <c r="I39" s="422">
        <v>36.5</v>
      </c>
      <c r="J39" s="422">
        <v>36</v>
      </c>
      <c r="K39" s="423">
        <v>1313.8199462890625</v>
      </c>
    </row>
    <row r="40" spans="1:11" ht="14.45" customHeight="1" x14ac:dyDescent="0.2">
      <c r="A40" s="417" t="s">
        <v>431</v>
      </c>
      <c r="B40" s="418" t="s">
        <v>432</v>
      </c>
      <c r="C40" s="419" t="s">
        <v>438</v>
      </c>
      <c r="D40" s="420" t="s">
        <v>439</v>
      </c>
      <c r="E40" s="419" t="s">
        <v>624</v>
      </c>
      <c r="F40" s="420" t="s">
        <v>625</v>
      </c>
      <c r="G40" s="419" t="s">
        <v>630</v>
      </c>
      <c r="H40" s="419" t="s">
        <v>631</v>
      </c>
      <c r="I40" s="422">
        <v>37.720001220703125</v>
      </c>
      <c r="J40" s="422">
        <v>36</v>
      </c>
      <c r="K40" s="423">
        <v>1357.9200439453125</v>
      </c>
    </row>
    <row r="41" spans="1:11" ht="14.45" customHeight="1" x14ac:dyDescent="0.2">
      <c r="A41" s="417" t="s">
        <v>431</v>
      </c>
      <c r="B41" s="418" t="s">
        <v>432</v>
      </c>
      <c r="C41" s="419" t="s">
        <v>438</v>
      </c>
      <c r="D41" s="420" t="s">
        <v>439</v>
      </c>
      <c r="E41" s="419" t="s">
        <v>624</v>
      </c>
      <c r="F41" s="420" t="s">
        <v>625</v>
      </c>
      <c r="G41" s="419" t="s">
        <v>632</v>
      </c>
      <c r="H41" s="419" t="s">
        <v>633</v>
      </c>
      <c r="I41" s="422">
        <v>94.879997253417969</v>
      </c>
      <c r="J41" s="422">
        <v>48</v>
      </c>
      <c r="K41" s="423">
        <v>4554</v>
      </c>
    </row>
    <row r="42" spans="1:11" ht="14.45" customHeight="1" x14ac:dyDescent="0.2">
      <c r="A42" s="417" t="s">
        <v>431</v>
      </c>
      <c r="B42" s="418" t="s">
        <v>432</v>
      </c>
      <c r="C42" s="419" t="s">
        <v>438</v>
      </c>
      <c r="D42" s="420" t="s">
        <v>439</v>
      </c>
      <c r="E42" s="419" t="s">
        <v>624</v>
      </c>
      <c r="F42" s="420" t="s">
        <v>625</v>
      </c>
      <c r="G42" s="419" t="s">
        <v>634</v>
      </c>
      <c r="H42" s="419" t="s">
        <v>635</v>
      </c>
      <c r="I42" s="422">
        <v>113.08000183105469</v>
      </c>
      <c r="J42" s="422">
        <v>108</v>
      </c>
      <c r="K42" s="423">
        <v>12213</v>
      </c>
    </row>
    <row r="43" spans="1:11" ht="14.45" customHeight="1" x14ac:dyDescent="0.2">
      <c r="A43" s="417" t="s">
        <v>431</v>
      </c>
      <c r="B43" s="418" t="s">
        <v>432</v>
      </c>
      <c r="C43" s="419" t="s">
        <v>438</v>
      </c>
      <c r="D43" s="420" t="s">
        <v>439</v>
      </c>
      <c r="E43" s="419" t="s">
        <v>624</v>
      </c>
      <c r="F43" s="420" t="s">
        <v>625</v>
      </c>
      <c r="G43" s="419" t="s">
        <v>636</v>
      </c>
      <c r="H43" s="419" t="s">
        <v>637</v>
      </c>
      <c r="I43" s="422">
        <v>59.080001831054688</v>
      </c>
      <c r="J43" s="422">
        <v>24</v>
      </c>
      <c r="K43" s="423">
        <v>1417.949951171875</v>
      </c>
    </row>
    <row r="44" spans="1:11" ht="14.45" customHeight="1" x14ac:dyDescent="0.2">
      <c r="A44" s="417" t="s">
        <v>431</v>
      </c>
      <c r="B44" s="418" t="s">
        <v>432</v>
      </c>
      <c r="C44" s="419" t="s">
        <v>438</v>
      </c>
      <c r="D44" s="420" t="s">
        <v>439</v>
      </c>
      <c r="E44" s="419" t="s">
        <v>624</v>
      </c>
      <c r="F44" s="420" t="s">
        <v>625</v>
      </c>
      <c r="G44" s="419" t="s">
        <v>638</v>
      </c>
      <c r="H44" s="419" t="s">
        <v>639</v>
      </c>
      <c r="I44" s="422">
        <v>61.669998168945313</v>
      </c>
      <c r="J44" s="422">
        <v>24</v>
      </c>
      <c r="K44" s="423">
        <v>1480.050048828125</v>
      </c>
    </row>
    <row r="45" spans="1:11" ht="14.45" customHeight="1" x14ac:dyDescent="0.2">
      <c r="A45" s="417" t="s">
        <v>431</v>
      </c>
      <c r="B45" s="418" t="s">
        <v>432</v>
      </c>
      <c r="C45" s="419" t="s">
        <v>438</v>
      </c>
      <c r="D45" s="420" t="s">
        <v>439</v>
      </c>
      <c r="E45" s="419" t="s">
        <v>640</v>
      </c>
      <c r="F45" s="420" t="s">
        <v>641</v>
      </c>
      <c r="G45" s="419" t="s">
        <v>642</v>
      </c>
      <c r="H45" s="419" t="s">
        <v>643</v>
      </c>
      <c r="I45" s="422">
        <v>0.47999998927116394</v>
      </c>
      <c r="J45" s="422">
        <v>2100</v>
      </c>
      <c r="K45" s="423">
        <v>1008</v>
      </c>
    </row>
    <row r="46" spans="1:11" ht="14.45" customHeight="1" x14ac:dyDescent="0.2">
      <c r="A46" s="417" t="s">
        <v>431</v>
      </c>
      <c r="B46" s="418" t="s">
        <v>432</v>
      </c>
      <c r="C46" s="419" t="s">
        <v>438</v>
      </c>
      <c r="D46" s="420" t="s">
        <v>439</v>
      </c>
      <c r="E46" s="419" t="s">
        <v>640</v>
      </c>
      <c r="F46" s="420" t="s">
        <v>641</v>
      </c>
      <c r="G46" s="419" t="s">
        <v>644</v>
      </c>
      <c r="H46" s="419" t="s">
        <v>645</v>
      </c>
      <c r="I46" s="422">
        <v>0.97000002861022949</v>
      </c>
      <c r="J46" s="422">
        <v>1500</v>
      </c>
      <c r="K46" s="423">
        <v>1455</v>
      </c>
    </row>
    <row r="47" spans="1:11" ht="14.45" customHeight="1" x14ac:dyDescent="0.2">
      <c r="A47" s="417" t="s">
        <v>431</v>
      </c>
      <c r="B47" s="418" t="s">
        <v>432</v>
      </c>
      <c r="C47" s="419" t="s">
        <v>438</v>
      </c>
      <c r="D47" s="420" t="s">
        <v>439</v>
      </c>
      <c r="E47" s="419" t="s">
        <v>640</v>
      </c>
      <c r="F47" s="420" t="s">
        <v>641</v>
      </c>
      <c r="G47" s="419" t="s">
        <v>646</v>
      </c>
      <c r="H47" s="419" t="s">
        <v>647</v>
      </c>
      <c r="I47" s="422">
        <v>0.30500000715255737</v>
      </c>
      <c r="J47" s="422">
        <v>1200</v>
      </c>
      <c r="K47" s="423">
        <v>366</v>
      </c>
    </row>
    <row r="48" spans="1:11" ht="14.45" customHeight="1" x14ac:dyDescent="0.2">
      <c r="A48" s="417" t="s">
        <v>431</v>
      </c>
      <c r="B48" s="418" t="s">
        <v>432</v>
      </c>
      <c r="C48" s="419" t="s">
        <v>438</v>
      </c>
      <c r="D48" s="420" t="s">
        <v>439</v>
      </c>
      <c r="E48" s="419" t="s">
        <v>640</v>
      </c>
      <c r="F48" s="420" t="s">
        <v>641</v>
      </c>
      <c r="G48" s="419" t="s">
        <v>648</v>
      </c>
      <c r="H48" s="419" t="s">
        <v>649</v>
      </c>
      <c r="I48" s="422">
        <v>0.30000001192092896</v>
      </c>
      <c r="J48" s="422">
        <v>1500</v>
      </c>
      <c r="K48" s="423">
        <v>450</v>
      </c>
    </row>
    <row r="49" spans="1:11" ht="14.45" customHeight="1" x14ac:dyDescent="0.2">
      <c r="A49" s="417" t="s">
        <v>431</v>
      </c>
      <c r="B49" s="418" t="s">
        <v>432</v>
      </c>
      <c r="C49" s="419" t="s">
        <v>438</v>
      </c>
      <c r="D49" s="420" t="s">
        <v>439</v>
      </c>
      <c r="E49" s="419" t="s">
        <v>640</v>
      </c>
      <c r="F49" s="420" t="s">
        <v>641</v>
      </c>
      <c r="G49" s="419" t="s">
        <v>650</v>
      </c>
      <c r="H49" s="419" t="s">
        <v>651</v>
      </c>
      <c r="I49" s="422">
        <v>4.2199997901916504</v>
      </c>
      <c r="J49" s="422">
        <v>300</v>
      </c>
      <c r="K49" s="423">
        <v>1267.18994140625</v>
      </c>
    </row>
    <row r="50" spans="1:11" ht="14.45" customHeight="1" x14ac:dyDescent="0.2">
      <c r="A50" s="417" t="s">
        <v>431</v>
      </c>
      <c r="B50" s="418" t="s">
        <v>432</v>
      </c>
      <c r="C50" s="419" t="s">
        <v>438</v>
      </c>
      <c r="D50" s="420" t="s">
        <v>439</v>
      </c>
      <c r="E50" s="419" t="s">
        <v>652</v>
      </c>
      <c r="F50" s="420" t="s">
        <v>653</v>
      </c>
      <c r="G50" s="419" t="s">
        <v>654</v>
      </c>
      <c r="H50" s="419" t="s">
        <v>655</v>
      </c>
      <c r="I50" s="422">
        <v>7.0100002288818359</v>
      </c>
      <c r="J50" s="422">
        <v>100</v>
      </c>
      <c r="K50" s="423">
        <v>701</v>
      </c>
    </row>
    <row r="51" spans="1:11" ht="14.45" customHeight="1" x14ac:dyDescent="0.2">
      <c r="A51" s="417" t="s">
        <v>431</v>
      </c>
      <c r="B51" s="418" t="s">
        <v>432</v>
      </c>
      <c r="C51" s="419" t="s">
        <v>438</v>
      </c>
      <c r="D51" s="420" t="s">
        <v>439</v>
      </c>
      <c r="E51" s="419" t="s">
        <v>652</v>
      </c>
      <c r="F51" s="420" t="s">
        <v>653</v>
      </c>
      <c r="G51" s="419" t="s">
        <v>656</v>
      </c>
      <c r="H51" s="419" t="s">
        <v>657</v>
      </c>
      <c r="I51" s="422">
        <v>13.670000076293945</v>
      </c>
      <c r="J51" s="422">
        <v>150</v>
      </c>
      <c r="K51" s="423">
        <v>2050.5</v>
      </c>
    </row>
    <row r="52" spans="1:11" ht="14.45" customHeight="1" x14ac:dyDescent="0.2">
      <c r="A52" s="417" t="s">
        <v>431</v>
      </c>
      <c r="B52" s="418" t="s">
        <v>432</v>
      </c>
      <c r="C52" s="419" t="s">
        <v>438</v>
      </c>
      <c r="D52" s="420" t="s">
        <v>439</v>
      </c>
      <c r="E52" s="419" t="s">
        <v>652</v>
      </c>
      <c r="F52" s="420" t="s">
        <v>653</v>
      </c>
      <c r="G52" s="419" t="s">
        <v>658</v>
      </c>
      <c r="H52" s="419" t="s">
        <v>659</v>
      </c>
      <c r="I52" s="422">
        <v>12.605000019073486</v>
      </c>
      <c r="J52" s="422">
        <v>150</v>
      </c>
      <c r="K52" s="423">
        <v>1847.5</v>
      </c>
    </row>
    <row r="53" spans="1:11" ht="14.45" customHeight="1" x14ac:dyDescent="0.2">
      <c r="A53" s="417" t="s">
        <v>431</v>
      </c>
      <c r="B53" s="418" t="s">
        <v>432</v>
      </c>
      <c r="C53" s="419" t="s">
        <v>438</v>
      </c>
      <c r="D53" s="420" t="s">
        <v>439</v>
      </c>
      <c r="E53" s="419" t="s">
        <v>652</v>
      </c>
      <c r="F53" s="420" t="s">
        <v>653</v>
      </c>
      <c r="G53" s="419" t="s">
        <v>660</v>
      </c>
      <c r="H53" s="419" t="s">
        <v>661</v>
      </c>
      <c r="I53" s="422">
        <v>1.2200000286102295</v>
      </c>
      <c r="J53" s="422">
        <v>500</v>
      </c>
      <c r="K53" s="423">
        <v>609.54998779296875</v>
      </c>
    </row>
    <row r="54" spans="1:11" ht="14.45" customHeight="1" x14ac:dyDescent="0.2">
      <c r="A54" s="417" t="s">
        <v>431</v>
      </c>
      <c r="B54" s="418" t="s">
        <v>432</v>
      </c>
      <c r="C54" s="419" t="s">
        <v>438</v>
      </c>
      <c r="D54" s="420" t="s">
        <v>439</v>
      </c>
      <c r="E54" s="419" t="s">
        <v>652</v>
      </c>
      <c r="F54" s="420" t="s">
        <v>653</v>
      </c>
      <c r="G54" s="419" t="s">
        <v>662</v>
      </c>
      <c r="H54" s="419" t="s">
        <v>663</v>
      </c>
      <c r="I54" s="422">
        <v>1.690000057220459</v>
      </c>
      <c r="J54" s="422">
        <v>3500</v>
      </c>
      <c r="K54" s="423">
        <v>5915</v>
      </c>
    </row>
    <row r="55" spans="1:11" ht="14.45" customHeight="1" x14ac:dyDescent="0.2">
      <c r="A55" s="417" t="s">
        <v>431</v>
      </c>
      <c r="B55" s="418" t="s">
        <v>432</v>
      </c>
      <c r="C55" s="419" t="s">
        <v>438</v>
      </c>
      <c r="D55" s="420" t="s">
        <v>439</v>
      </c>
      <c r="E55" s="419" t="s">
        <v>652</v>
      </c>
      <c r="F55" s="420" t="s">
        <v>653</v>
      </c>
      <c r="G55" s="419" t="s">
        <v>664</v>
      </c>
      <c r="H55" s="419" t="s">
        <v>665</v>
      </c>
      <c r="I55" s="422">
        <v>1.7000000476837158</v>
      </c>
      <c r="J55" s="422">
        <v>1500</v>
      </c>
      <c r="K55" s="423">
        <v>2550</v>
      </c>
    </row>
    <row r="56" spans="1:11" ht="14.45" customHeight="1" x14ac:dyDescent="0.2">
      <c r="A56" s="417" t="s">
        <v>431</v>
      </c>
      <c r="B56" s="418" t="s">
        <v>432</v>
      </c>
      <c r="C56" s="419" t="s">
        <v>438</v>
      </c>
      <c r="D56" s="420" t="s">
        <v>439</v>
      </c>
      <c r="E56" s="419" t="s">
        <v>652</v>
      </c>
      <c r="F56" s="420" t="s">
        <v>653</v>
      </c>
      <c r="G56" s="419" t="s">
        <v>666</v>
      </c>
      <c r="H56" s="419" t="s">
        <v>667</v>
      </c>
      <c r="I56" s="422">
        <v>1.7000000476837158</v>
      </c>
      <c r="J56" s="422">
        <v>1500</v>
      </c>
      <c r="K56" s="423">
        <v>2545.199951171875</v>
      </c>
    </row>
    <row r="57" spans="1:11" ht="14.45" customHeight="1" x14ac:dyDescent="0.2">
      <c r="A57" s="417" t="s">
        <v>431</v>
      </c>
      <c r="B57" s="418" t="s">
        <v>432</v>
      </c>
      <c r="C57" s="419" t="s">
        <v>438</v>
      </c>
      <c r="D57" s="420" t="s">
        <v>439</v>
      </c>
      <c r="E57" s="419" t="s">
        <v>652</v>
      </c>
      <c r="F57" s="420" t="s">
        <v>653</v>
      </c>
      <c r="G57" s="419" t="s">
        <v>668</v>
      </c>
      <c r="H57" s="419" t="s">
        <v>669</v>
      </c>
      <c r="I57" s="422">
        <v>0.93999999761581421</v>
      </c>
      <c r="J57" s="422">
        <v>400</v>
      </c>
      <c r="K57" s="423">
        <v>375.10000610351563</v>
      </c>
    </row>
    <row r="58" spans="1:11" ht="14.45" customHeight="1" x14ac:dyDescent="0.2">
      <c r="A58" s="417" t="s">
        <v>431</v>
      </c>
      <c r="B58" s="418" t="s">
        <v>432</v>
      </c>
      <c r="C58" s="419" t="s">
        <v>438</v>
      </c>
      <c r="D58" s="420" t="s">
        <v>439</v>
      </c>
      <c r="E58" s="419" t="s">
        <v>652</v>
      </c>
      <c r="F58" s="420" t="s">
        <v>653</v>
      </c>
      <c r="G58" s="419" t="s">
        <v>670</v>
      </c>
      <c r="H58" s="419" t="s">
        <v>671</v>
      </c>
      <c r="I58" s="422">
        <v>2.9366666475931802</v>
      </c>
      <c r="J58" s="422">
        <v>4400</v>
      </c>
      <c r="K58" s="423">
        <v>12772</v>
      </c>
    </row>
    <row r="59" spans="1:11" ht="14.45" customHeight="1" x14ac:dyDescent="0.2">
      <c r="A59" s="417" t="s">
        <v>431</v>
      </c>
      <c r="B59" s="418" t="s">
        <v>432</v>
      </c>
      <c r="C59" s="419" t="s">
        <v>438</v>
      </c>
      <c r="D59" s="420" t="s">
        <v>439</v>
      </c>
      <c r="E59" s="419" t="s">
        <v>652</v>
      </c>
      <c r="F59" s="420" t="s">
        <v>653</v>
      </c>
      <c r="G59" s="419" t="s">
        <v>672</v>
      </c>
      <c r="H59" s="419" t="s">
        <v>673</v>
      </c>
      <c r="I59" s="422">
        <v>2.9266667366027832</v>
      </c>
      <c r="J59" s="422">
        <v>6600</v>
      </c>
      <c r="K59" s="423">
        <v>19120</v>
      </c>
    </row>
    <row r="60" spans="1:11" ht="14.45" customHeight="1" x14ac:dyDescent="0.2">
      <c r="A60" s="417" t="s">
        <v>431</v>
      </c>
      <c r="B60" s="418" t="s">
        <v>432</v>
      </c>
      <c r="C60" s="419" t="s">
        <v>438</v>
      </c>
      <c r="D60" s="420" t="s">
        <v>439</v>
      </c>
      <c r="E60" s="419" t="s">
        <v>652</v>
      </c>
      <c r="F60" s="420" t="s">
        <v>653</v>
      </c>
      <c r="G60" s="419" t="s">
        <v>674</v>
      </c>
      <c r="H60" s="419" t="s">
        <v>675</v>
      </c>
      <c r="I60" s="422">
        <v>2.8950001001358032</v>
      </c>
      <c r="J60" s="422">
        <v>4800</v>
      </c>
      <c r="K60" s="423">
        <v>13892</v>
      </c>
    </row>
    <row r="61" spans="1:11" ht="14.45" customHeight="1" x14ac:dyDescent="0.2">
      <c r="A61" s="417" t="s">
        <v>431</v>
      </c>
      <c r="B61" s="418" t="s">
        <v>432</v>
      </c>
      <c r="C61" s="419" t="s">
        <v>438</v>
      </c>
      <c r="D61" s="420" t="s">
        <v>439</v>
      </c>
      <c r="E61" s="419" t="s">
        <v>652</v>
      </c>
      <c r="F61" s="420" t="s">
        <v>653</v>
      </c>
      <c r="G61" s="419" t="s">
        <v>676</v>
      </c>
      <c r="H61" s="419" t="s">
        <v>677</v>
      </c>
      <c r="I61" s="422">
        <v>1.3500000238418579</v>
      </c>
      <c r="J61" s="422">
        <v>170</v>
      </c>
      <c r="K61" s="423">
        <v>229.5</v>
      </c>
    </row>
    <row r="62" spans="1:11" ht="14.45" customHeight="1" x14ac:dyDescent="0.2">
      <c r="A62" s="417" t="s">
        <v>431</v>
      </c>
      <c r="B62" s="418" t="s">
        <v>432</v>
      </c>
      <c r="C62" s="419" t="s">
        <v>438</v>
      </c>
      <c r="D62" s="420" t="s">
        <v>439</v>
      </c>
      <c r="E62" s="419" t="s">
        <v>652</v>
      </c>
      <c r="F62" s="420" t="s">
        <v>653</v>
      </c>
      <c r="G62" s="419" t="s">
        <v>678</v>
      </c>
      <c r="H62" s="419" t="s">
        <v>679</v>
      </c>
      <c r="I62" s="422">
        <v>4.8299999237060547</v>
      </c>
      <c r="J62" s="422">
        <v>6000</v>
      </c>
      <c r="K62" s="423">
        <v>28980</v>
      </c>
    </row>
    <row r="63" spans="1:11" ht="14.45" customHeight="1" x14ac:dyDescent="0.2">
      <c r="A63" s="417" t="s">
        <v>431</v>
      </c>
      <c r="B63" s="418" t="s">
        <v>432</v>
      </c>
      <c r="C63" s="419" t="s">
        <v>438</v>
      </c>
      <c r="D63" s="420" t="s">
        <v>439</v>
      </c>
      <c r="E63" s="419" t="s">
        <v>652</v>
      </c>
      <c r="F63" s="420" t="s">
        <v>653</v>
      </c>
      <c r="G63" s="419" t="s">
        <v>680</v>
      </c>
      <c r="H63" s="419" t="s">
        <v>681</v>
      </c>
      <c r="I63" s="422">
        <v>3.0299999713897705</v>
      </c>
      <c r="J63" s="422">
        <v>2000</v>
      </c>
      <c r="K63" s="423">
        <v>6060</v>
      </c>
    </row>
    <row r="64" spans="1:11" ht="14.45" customHeight="1" x14ac:dyDescent="0.2">
      <c r="A64" s="417" t="s">
        <v>431</v>
      </c>
      <c r="B64" s="418" t="s">
        <v>432</v>
      </c>
      <c r="C64" s="419" t="s">
        <v>438</v>
      </c>
      <c r="D64" s="420" t="s">
        <v>439</v>
      </c>
      <c r="E64" s="419" t="s">
        <v>652</v>
      </c>
      <c r="F64" s="420" t="s">
        <v>653</v>
      </c>
      <c r="G64" s="419" t="s">
        <v>682</v>
      </c>
      <c r="H64" s="419" t="s">
        <v>683</v>
      </c>
      <c r="I64" s="422">
        <v>4.130000114440918</v>
      </c>
      <c r="J64" s="422">
        <v>1000</v>
      </c>
      <c r="K64" s="423">
        <v>4130</v>
      </c>
    </row>
    <row r="65" spans="1:11" ht="14.45" customHeight="1" x14ac:dyDescent="0.2">
      <c r="A65" s="417" t="s">
        <v>431</v>
      </c>
      <c r="B65" s="418" t="s">
        <v>432</v>
      </c>
      <c r="C65" s="419" t="s">
        <v>438</v>
      </c>
      <c r="D65" s="420" t="s">
        <v>439</v>
      </c>
      <c r="E65" s="419" t="s">
        <v>652</v>
      </c>
      <c r="F65" s="420" t="s">
        <v>653</v>
      </c>
      <c r="G65" s="419" t="s">
        <v>684</v>
      </c>
      <c r="H65" s="419" t="s">
        <v>685</v>
      </c>
      <c r="I65" s="422">
        <v>4.119999885559082</v>
      </c>
      <c r="J65" s="422">
        <v>2000</v>
      </c>
      <c r="K65" s="423">
        <v>8240</v>
      </c>
    </row>
    <row r="66" spans="1:11" ht="14.45" customHeight="1" x14ac:dyDescent="0.2">
      <c r="A66" s="417" t="s">
        <v>431</v>
      </c>
      <c r="B66" s="418" t="s">
        <v>432</v>
      </c>
      <c r="C66" s="419" t="s">
        <v>438</v>
      </c>
      <c r="D66" s="420" t="s">
        <v>439</v>
      </c>
      <c r="E66" s="419" t="s">
        <v>652</v>
      </c>
      <c r="F66" s="420" t="s">
        <v>653</v>
      </c>
      <c r="G66" s="419" t="s">
        <v>686</v>
      </c>
      <c r="H66" s="419" t="s">
        <v>687</v>
      </c>
      <c r="I66" s="422">
        <v>2.8399999141693115</v>
      </c>
      <c r="J66" s="422">
        <v>1100</v>
      </c>
      <c r="K66" s="423">
        <v>3124</v>
      </c>
    </row>
    <row r="67" spans="1:11" ht="14.45" customHeight="1" x14ac:dyDescent="0.2">
      <c r="A67" s="417" t="s">
        <v>431</v>
      </c>
      <c r="B67" s="418" t="s">
        <v>432</v>
      </c>
      <c r="C67" s="419" t="s">
        <v>438</v>
      </c>
      <c r="D67" s="420" t="s">
        <v>439</v>
      </c>
      <c r="E67" s="419" t="s">
        <v>652</v>
      </c>
      <c r="F67" s="420" t="s">
        <v>653</v>
      </c>
      <c r="G67" s="419" t="s">
        <v>688</v>
      </c>
      <c r="H67" s="419" t="s">
        <v>689</v>
      </c>
      <c r="I67" s="422">
        <v>3.869999885559082</v>
      </c>
      <c r="J67" s="422">
        <v>2000</v>
      </c>
      <c r="K67" s="423">
        <v>7740</v>
      </c>
    </row>
    <row r="68" spans="1:11" ht="14.45" customHeight="1" x14ac:dyDescent="0.2">
      <c r="A68" s="417" t="s">
        <v>431</v>
      </c>
      <c r="B68" s="418" t="s">
        <v>432</v>
      </c>
      <c r="C68" s="419" t="s">
        <v>438</v>
      </c>
      <c r="D68" s="420" t="s">
        <v>439</v>
      </c>
      <c r="E68" s="419" t="s">
        <v>652</v>
      </c>
      <c r="F68" s="420" t="s">
        <v>653</v>
      </c>
      <c r="G68" s="419" t="s">
        <v>690</v>
      </c>
      <c r="H68" s="419" t="s">
        <v>691</v>
      </c>
      <c r="I68" s="422">
        <v>3.869999885559082</v>
      </c>
      <c r="J68" s="422">
        <v>3000</v>
      </c>
      <c r="K68" s="423">
        <v>11610</v>
      </c>
    </row>
    <row r="69" spans="1:11" ht="14.45" customHeight="1" x14ac:dyDescent="0.2">
      <c r="A69" s="417" t="s">
        <v>431</v>
      </c>
      <c r="B69" s="418" t="s">
        <v>432</v>
      </c>
      <c r="C69" s="419" t="s">
        <v>438</v>
      </c>
      <c r="D69" s="420" t="s">
        <v>439</v>
      </c>
      <c r="E69" s="419" t="s">
        <v>652</v>
      </c>
      <c r="F69" s="420" t="s">
        <v>653</v>
      </c>
      <c r="G69" s="419" t="s">
        <v>692</v>
      </c>
      <c r="H69" s="419" t="s">
        <v>693</v>
      </c>
      <c r="I69" s="422">
        <v>3.3900001049041748</v>
      </c>
      <c r="J69" s="422">
        <v>360</v>
      </c>
      <c r="K69" s="423">
        <v>1220.4000244140625</v>
      </c>
    </row>
    <row r="70" spans="1:11" ht="14.45" customHeight="1" x14ac:dyDescent="0.2">
      <c r="A70" s="417" t="s">
        <v>431</v>
      </c>
      <c r="B70" s="418" t="s">
        <v>432</v>
      </c>
      <c r="C70" s="419" t="s">
        <v>438</v>
      </c>
      <c r="D70" s="420" t="s">
        <v>439</v>
      </c>
      <c r="E70" s="419" t="s">
        <v>652</v>
      </c>
      <c r="F70" s="420" t="s">
        <v>653</v>
      </c>
      <c r="G70" s="419" t="s">
        <v>694</v>
      </c>
      <c r="H70" s="419" t="s">
        <v>695</v>
      </c>
      <c r="I70" s="422">
        <v>3.1500000953674316</v>
      </c>
      <c r="J70" s="422">
        <v>180</v>
      </c>
      <c r="K70" s="423">
        <v>567</v>
      </c>
    </row>
    <row r="71" spans="1:11" ht="14.45" customHeight="1" x14ac:dyDescent="0.2">
      <c r="A71" s="417" t="s">
        <v>431</v>
      </c>
      <c r="B71" s="418" t="s">
        <v>432</v>
      </c>
      <c r="C71" s="419" t="s">
        <v>438</v>
      </c>
      <c r="D71" s="420" t="s">
        <v>439</v>
      </c>
      <c r="E71" s="419" t="s">
        <v>652</v>
      </c>
      <c r="F71" s="420" t="s">
        <v>653</v>
      </c>
      <c r="G71" s="419" t="s">
        <v>696</v>
      </c>
      <c r="H71" s="419" t="s">
        <v>697</v>
      </c>
      <c r="I71" s="422">
        <v>3.0199999809265137</v>
      </c>
      <c r="J71" s="422">
        <v>180</v>
      </c>
      <c r="K71" s="423">
        <v>543.5999755859375</v>
      </c>
    </row>
    <row r="72" spans="1:11" ht="14.45" customHeight="1" x14ac:dyDescent="0.2">
      <c r="A72" s="417" t="s">
        <v>431</v>
      </c>
      <c r="B72" s="418" t="s">
        <v>432</v>
      </c>
      <c r="C72" s="419" t="s">
        <v>438</v>
      </c>
      <c r="D72" s="420" t="s">
        <v>439</v>
      </c>
      <c r="E72" s="419" t="s">
        <v>652</v>
      </c>
      <c r="F72" s="420" t="s">
        <v>653</v>
      </c>
      <c r="G72" s="419" t="s">
        <v>698</v>
      </c>
      <c r="H72" s="419" t="s">
        <v>699</v>
      </c>
      <c r="I72" s="422">
        <v>3.630000114440918</v>
      </c>
      <c r="J72" s="422">
        <v>200</v>
      </c>
      <c r="K72" s="423">
        <v>726</v>
      </c>
    </row>
    <row r="73" spans="1:11" ht="14.45" customHeight="1" x14ac:dyDescent="0.2">
      <c r="A73" s="417" t="s">
        <v>431</v>
      </c>
      <c r="B73" s="418" t="s">
        <v>432</v>
      </c>
      <c r="C73" s="419" t="s">
        <v>438</v>
      </c>
      <c r="D73" s="420" t="s">
        <v>439</v>
      </c>
      <c r="E73" s="419" t="s">
        <v>700</v>
      </c>
      <c r="F73" s="420" t="s">
        <v>701</v>
      </c>
      <c r="G73" s="419" t="s">
        <v>702</v>
      </c>
      <c r="H73" s="419" t="s">
        <v>703</v>
      </c>
      <c r="I73" s="422">
        <v>2989</v>
      </c>
      <c r="J73" s="422">
        <v>1</v>
      </c>
      <c r="K73" s="423">
        <v>2989</v>
      </c>
    </row>
    <row r="74" spans="1:11" ht="14.45" customHeight="1" x14ac:dyDescent="0.2">
      <c r="A74" s="417" t="s">
        <v>431</v>
      </c>
      <c r="B74" s="418" t="s">
        <v>432</v>
      </c>
      <c r="C74" s="419" t="s">
        <v>438</v>
      </c>
      <c r="D74" s="420" t="s">
        <v>439</v>
      </c>
      <c r="E74" s="419" t="s">
        <v>700</v>
      </c>
      <c r="F74" s="420" t="s">
        <v>701</v>
      </c>
      <c r="G74" s="419" t="s">
        <v>704</v>
      </c>
      <c r="H74" s="419" t="s">
        <v>705</v>
      </c>
      <c r="I74" s="422">
        <v>2178</v>
      </c>
      <c r="J74" s="422">
        <v>1</v>
      </c>
      <c r="K74" s="423">
        <v>2178</v>
      </c>
    </row>
    <row r="75" spans="1:11" ht="14.45" customHeight="1" x14ac:dyDescent="0.2">
      <c r="A75" s="417" t="s">
        <v>431</v>
      </c>
      <c r="B75" s="418" t="s">
        <v>432</v>
      </c>
      <c r="C75" s="419" t="s">
        <v>438</v>
      </c>
      <c r="D75" s="420" t="s">
        <v>439</v>
      </c>
      <c r="E75" s="419" t="s">
        <v>700</v>
      </c>
      <c r="F75" s="420" t="s">
        <v>701</v>
      </c>
      <c r="G75" s="419" t="s">
        <v>706</v>
      </c>
      <c r="H75" s="419" t="s">
        <v>707</v>
      </c>
      <c r="I75" s="422">
        <v>41.369998931884766</v>
      </c>
      <c r="J75" s="422">
        <v>100</v>
      </c>
      <c r="K75" s="423">
        <v>4136.990234375</v>
      </c>
    </row>
    <row r="76" spans="1:11" ht="14.45" customHeight="1" x14ac:dyDescent="0.2">
      <c r="A76" s="417" t="s">
        <v>431</v>
      </c>
      <c r="B76" s="418" t="s">
        <v>432</v>
      </c>
      <c r="C76" s="419" t="s">
        <v>438</v>
      </c>
      <c r="D76" s="420" t="s">
        <v>439</v>
      </c>
      <c r="E76" s="419" t="s">
        <v>700</v>
      </c>
      <c r="F76" s="420" t="s">
        <v>701</v>
      </c>
      <c r="G76" s="419" t="s">
        <v>708</v>
      </c>
      <c r="H76" s="419" t="s">
        <v>709</v>
      </c>
      <c r="I76" s="422">
        <v>187.19999694824219</v>
      </c>
      <c r="J76" s="422">
        <v>21</v>
      </c>
      <c r="K76" s="423">
        <v>3931.2099609375</v>
      </c>
    </row>
    <row r="77" spans="1:11" ht="14.45" customHeight="1" x14ac:dyDescent="0.2">
      <c r="A77" s="417" t="s">
        <v>431</v>
      </c>
      <c r="B77" s="418" t="s">
        <v>432</v>
      </c>
      <c r="C77" s="419" t="s">
        <v>438</v>
      </c>
      <c r="D77" s="420" t="s">
        <v>439</v>
      </c>
      <c r="E77" s="419" t="s">
        <v>700</v>
      </c>
      <c r="F77" s="420" t="s">
        <v>701</v>
      </c>
      <c r="G77" s="419" t="s">
        <v>710</v>
      </c>
      <c r="H77" s="419" t="s">
        <v>711</v>
      </c>
      <c r="I77" s="422">
        <v>187.19999694824219</v>
      </c>
      <c r="J77" s="422">
        <v>6</v>
      </c>
      <c r="K77" s="423">
        <v>1123.18994140625</v>
      </c>
    </row>
    <row r="78" spans="1:11" ht="14.45" customHeight="1" x14ac:dyDescent="0.2">
      <c r="A78" s="417" t="s">
        <v>431</v>
      </c>
      <c r="B78" s="418" t="s">
        <v>432</v>
      </c>
      <c r="C78" s="419" t="s">
        <v>438</v>
      </c>
      <c r="D78" s="420" t="s">
        <v>439</v>
      </c>
      <c r="E78" s="419" t="s">
        <v>700</v>
      </c>
      <c r="F78" s="420" t="s">
        <v>701</v>
      </c>
      <c r="G78" s="419" t="s">
        <v>712</v>
      </c>
      <c r="H78" s="419" t="s">
        <v>713</v>
      </c>
      <c r="I78" s="422">
        <v>2582.89990234375</v>
      </c>
      <c r="J78" s="422">
        <v>2</v>
      </c>
      <c r="K78" s="423">
        <v>5165.7998046875</v>
      </c>
    </row>
    <row r="79" spans="1:11" ht="14.45" customHeight="1" x14ac:dyDescent="0.2">
      <c r="A79" s="417" t="s">
        <v>431</v>
      </c>
      <c r="B79" s="418" t="s">
        <v>432</v>
      </c>
      <c r="C79" s="419" t="s">
        <v>438</v>
      </c>
      <c r="D79" s="420" t="s">
        <v>439</v>
      </c>
      <c r="E79" s="419" t="s">
        <v>700</v>
      </c>
      <c r="F79" s="420" t="s">
        <v>701</v>
      </c>
      <c r="G79" s="419" t="s">
        <v>714</v>
      </c>
      <c r="H79" s="419" t="s">
        <v>715</v>
      </c>
      <c r="I79" s="422">
        <v>2214.300048828125</v>
      </c>
      <c r="J79" s="422">
        <v>2</v>
      </c>
      <c r="K79" s="423">
        <v>4428.60009765625</v>
      </c>
    </row>
    <row r="80" spans="1:11" ht="14.45" customHeight="1" x14ac:dyDescent="0.2">
      <c r="A80" s="417" t="s">
        <v>431</v>
      </c>
      <c r="B80" s="418" t="s">
        <v>432</v>
      </c>
      <c r="C80" s="419" t="s">
        <v>438</v>
      </c>
      <c r="D80" s="420" t="s">
        <v>439</v>
      </c>
      <c r="E80" s="419" t="s">
        <v>700</v>
      </c>
      <c r="F80" s="420" t="s">
        <v>701</v>
      </c>
      <c r="G80" s="419" t="s">
        <v>716</v>
      </c>
      <c r="H80" s="419" t="s">
        <v>717</v>
      </c>
      <c r="I80" s="422">
        <v>1.4099999666213989</v>
      </c>
      <c r="J80" s="422">
        <v>200</v>
      </c>
      <c r="K80" s="423">
        <v>282</v>
      </c>
    </row>
    <row r="81" spans="1:11" ht="14.45" customHeight="1" x14ac:dyDescent="0.2">
      <c r="A81" s="417" t="s">
        <v>431</v>
      </c>
      <c r="B81" s="418" t="s">
        <v>432</v>
      </c>
      <c r="C81" s="419" t="s">
        <v>438</v>
      </c>
      <c r="D81" s="420" t="s">
        <v>439</v>
      </c>
      <c r="E81" s="419" t="s">
        <v>700</v>
      </c>
      <c r="F81" s="420" t="s">
        <v>701</v>
      </c>
      <c r="G81" s="419" t="s">
        <v>718</v>
      </c>
      <c r="H81" s="419" t="s">
        <v>719</v>
      </c>
      <c r="I81" s="422">
        <v>1.4099999666213989</v>
      </c>
      <c r="J81" s="422">
        <v>300</v>
      </c>
      <c r="K81" s="423">
        <v>423</v>
      </c>
    </row>
    <row r="82" spans="1:11" ht="14.45" customHeight="1" x14ac:dyDescent="0.2">
      <c r="A82" s="417" t="s">
        <v>431</v>
      </c>
      <c r="B82" s="418" t="s">
        <v>432</v>
      </c>
      <c r="C82" s="419" t="s">
        <v>438</v>
      </c>
      <c r="D82" s="420" t="s">
        <v>439</v>
      </c>
      <c r="E82" s="419" t="s">
        <v>700</v>
      </c>
      <c r="F82" s="420" t="s">
        <v>701</v>
      </c>
      <c r="G82" s="419" t="s">
        <v>720</v>
      </c>
      <c r="H82" s="419" t="s">
        <v>721</v>
      </c>
      <c r="I82" s="422">
        <v>1.3700000047683716</v>
      </c>
      <c r="J82" s="422">
        <v>200</v>
      </c>
      <c r="K82" s="423">
        <v>274</v>
      </c>
    </row>
    <row r="83" spans="1:11" ht="14.45" customHeight="1" x14ac:dyDescent="0.2">
      <c r="A83" s="417" t="s">
        <v>431</v>
      </c>
      <c r="B83" s="418" t="s">
        <v>432</v>
      </c>
      <c r="C83" s="419" t="s">
        <v>438</v>
      </c>
      <c r="D83" s="420" t="s">
        <v>439</v>
      </c>
      <c r="E83" s="419" t="s">
        <v>700</v>
      </c>
      <c r="F83" s="420" t="s">
        <v>701</v>
      </c>
      <c r="G83" s="419" t="s">
        <v>722</v>
      </c>
      <c r="H83" s="419" t="s">
        <v>723</v>
      </c>
      <c r="I83" s="422">
        <v>2.619999885559082</v>
      </c>
      <c r="J83" s="422">
        <v>60</v>
      </c>
      <c r="K83" s="423">
        <v>157</v>
      </c>
    </row>
    <row r="84" spans="1:11" ht="14.45" customHeight="1" x14ac:dyDescent="0.2">
      <c r="A84" s="417" t="s">
        <v>431</v>
      </c>
      <c r="B84" s="418" t="s">
        <v>432</v>
      </c>
      <c r="C84" s="419" t="s">
        <v>438</v>
      </c>
      <c r="D84" s="420" t="s">
        <v>439</v>
      </c>
      <c r="E84" s="419" t="s">
        <v>700</v>
      </c>
      <c r="F84" s="420" t="s">
        <v>701</v>
      </c>
      <c r="G84" s="419" t="s">
        <v>724</v>
      </c>
      <c r="H84" s="419" t="s">
        <v>725</v>
      </c>
      <c r="I84" s="422">
        <v>2.619999885559082</v>
      </c>
      <c r="J84" s="422">
        <v>120</v>
      </c>
      <c r="K84" s="423">
        <v>314</v>
      </c>
    </row>
    <row r="85" spans="1:11" ht="14.45" customHeight="1" x14ac:dyDescent="0.2">
      <c r="A85" s="417" t="s">
        <v>431</v>
      </c>
      <c r="B85" s="418" t="s">
        <v>432</v>
      </c>
      <c r="C85" s="419" t="s">
        <v>438</v>
      </c>
      <c r="D85" s="420" t="s">
        <v>439</v>
      </c>
      <c r="E85" s="419" t="s">
        <v>700</v>
      </c>
      <c r="F85" s="420" t="s">
        <v>701</v>
      </c>
      <c r="G85" s="419" t="s">
        <v>726</v>
      </c>
      <c r="H85" s="419" t="s">
        <v>727</v>
      </c>
      <c r="I85" s="422">
        <v>2.619999885559082</v>
      </c>
      <c r="J85" s="422">
        <v>60</v>
      </c>
      <c r="K85" s="423">
        <v>157</v>
      </c>
    </row>
    <row r="86" spans="1:11" ht="14.45" customHeight="1" x14ac:dyDescent="0.2">
      <c r="A86" s="417" t="s">
        <v>431</v>
      </c>
      <c r="B86" s="418" t="s">
        <v>432</v>
      </c>
      <c r="C86" s="419" t="s">
        <v>438</v>
      </c>
      <c r="D86" s="420" t="s">
        <v>439</v>
      </c>
      <c r="E86" s="419" t="s">
        <v>700</v>
      </c>
      <c r="F86" s="420" t="s">
        <v>701</v>
      </c>
      <c r="G86" s="419" t="s">
        <v>728</v>
      </c>
      <c r="H86" s="419" t="s">
        <v>729</v>
      </c>
      <c r="I86" s="422">
        <v>2.619999885559082</v>
      </c>
      <c r="J86" s="422">
        <v>120</v>
      </c>
      <c r="K86" s="423">
        <v>314</v>
      </c>
    </row>
    <row r="87" spans="1:11" ht="14.45" customHeight="1" x14ac:dyDescent="0.2">
      <c r="A87" s="417" t="s">
        <v>431</v>
      </c>
      <c r="B87" s="418" t="s">
        <v>432</v>
      </c>
      <c r="C87" s="419" t="s">
        <v>438</v>
      </c>
      <c r="D87" s="420" t="s">
        <v>439</v>
      </c>
      <c r="E87" s="419" t="s">
        <v>700</v>
      </c>
      <c r="F87" s="420" t="s">
        <v>701</v>
      </c>
      <c r="G87" s="419" t="s">
        <v>730</v>
      </c>
      <c r="H87" s="419" t="s">
        <v>731</v>
      </c>
      <c r="I87" s="422">
        <v>2.619999885559082</v>
      </c>
      <c r="J87" s="422">
        <v>120</v>
      </c>
      <c r="K87" s="423">
        <v>314</v>
      </c>
    </row>
    <row r="88" spans="1:11" ht="14.45" customHeight="1" x14ac:dyDescent="0.2">
      <c r="A88" s="417" t="s">
        <v>431</v>
      </c>
      <c r="B88" s="418" t="s">
        <v>432</v>
      </c>
      <c r="C88" s="419" t="s">
        <v>438</v>
      </c>
      <c r="D88" s="420" t="s">
        <v>439</v>
      </c>
      <c r="E88" s="419" t="s">
        <v>700</v>
      </c>
      <c r="F88" s="420" t="s">
        <v>701</v>
      </c>
      <c r="G88" s="419" t="s">
        <v>732</v>
      </c>
      <c r="H88" s="419" t="s">
        <v>733</v>
      </c>
      <c r="I88" s="422">
        <v>2.619999885559082</v>
      </c>
      <c r="J88" s="422">
        <v>120</v>
      </c>
      <c r="K88" s="423">
        <v>314</v>
      </c>
    </row>
    <row r="89" spans="1:11" ht="14.45" customHeight="1" x14ac:dyDescent="0.2">
      <c r="A89" s="417" t="s">
        <v>431</v>
      </c>
      <c r="B89" s="418" t="s">
        <v>432</v>
      </c>
      <c r="C89" s="419" t="s">
        <v>438</v>
      </c>
      <c r="D89" s="420" t="s">
        <v>439</v>
      </c>
      <c r="E89" s="419" t="s">
        <v>700</v>
      </c>
      <c r="F89" s="420" t="s">
        <v>701</v>
      </c>
      <c r="G89" s="419" t="s">
        <v>734</v>
      </c>
      <c r="H89" s="419" t="s">
        <v>735</v>
      </c>
      <c r="I89" s="422">
        <v>2.619999885559082</v>
      </c>
      <c r="J89" s="422">
        <v>120</v>
      </c>
      <c r="K89" s="423">
        <v>314</v>
      </c>
    </row>
    <row r="90" spans="1:11" ht="14.45" customHeight="1" x14ac:dyDescent="0.2">
      <c r="A90" s="417" t="s">
        <v>431</v>
      </c>
      <c r="B90" s="418" t="s">
        <v>432</v>
      </c>
      <c r="C90" s="419" t="s">
        <v>438</v>
      </c>
      <c r="D90" s="420" t="s">
        <v>439</v>
      </c>
      <c r="E90" s="419" t="s">
        <v>700</v>
      </c>
      <c r="F90" s="420" t="s">
        <v>701</v>
      </c>
      <c r="G90" s="419" t="s">
        <v>736</v>
      </c>
      <c r="H90" s="419" t="s">
        <v>737</v>
      </c>
      <c r="I90" s="422">
        <v>1.4099999666213989</v>
      </c>
      <c r="J90" s="422">
        <v>100</v>
      </c>
      <c r="K90" s="423">
        <v>141</v>
      </c>
    </row>
    <row r="91" spans="1:11" ht="14.45" customHeight="1" x14ac:dyDescent="0.2">
      <c r="A91" s="417" t="s">
        <v>431</v>
      </c>
      <c r="B91" s="418" t="s">
        <v>432</v>
      </c>
      <c r="C91" s="419" t="s">
        <v>438</v>
      </c>
      <c r="D91" s="420" t="s">
        <v>439</v>
      </c>
      <c r="E91" s="419" t="s">
        <v>700</v>
      </c>
      <c r="F91" s="420" t="s">
        <v>701</v>
      </c>
      <c r="G91" s="419" t="s">
        <v>738</v>
      </c>
      <c r="H91" s="419" t="s">
        <v>739</v>
      </c>
      <c r="I91" s="422">
        <v>1.4099999666213989</v>
      </c>
      <c r="J91" s="422">
        <v>400</v>
      </c>
      <c r="K91" s="423">
        <v>564</v>
      </c>
    </row>
    <row r="92" spans="1:11" ht="14.45" customHeight="1" x14ac:dyDescent="0.2">
      <c r="A92" s="417" t="s">
        <v>431</v>
      </c>
      <c r="B92" s="418" t="s">
        <v>432</v>
      </c>
      <c r="C92" s="419" t="s">
        <v>438</v>
      </c>
      <c r="D92" s="420" t="s">
        <v>439</v>
      </c>
      <c r="E92" s="419" t="s">
        <v>700</v>
      </c>
      <c r="F92" s="420" t="s">
        <v>701</v>
      </c>
      <c r="G92" s="419" t="s">
        <v>740</v>
      </c>
      <c r="H92" s="419" t="s">
        <v>741</v>
      </c>
      <c r="I92" s="422">
        <v>1.4099999666213989</v>
      </c>
      <c r="J92" s="422">
        <v>300</v>
      </c>
      <c r="K92" s="423">
        <v>423</v>
      </c>
    </row>
    <row r="93" spans="1:11" ht="14.45" customHeight="1" x14ac:dyDescent="0.2">
      <c r="A93" s="417" t="s">
        <v>431</v>
      </c>
      <c r="B93" s="418" t="s">
        <v>432</v>
      </c>
      <c r="C93" s="419" t="s">
        <v>438</v>
      </c>
      <c r="D93" s="420" t="s">
        <v>439</v>
      </c>
      <c r="E93" s="419" t="s">
        <v>700</v>
      </c>
      <c r="F93" s="420" t="s">
        <v>701</v>
      </c>
      <c r="G93" s="419" t="s">
        <v>742</v>
      </c>
      <c r="H93" s="419" t="s">
        <v>743</v>
      </c>
      <c r="I93" s="422">
        <v>1.4099999666213989</v>
      </c>
      <c r="J93" s="422">
        <v>100</v>
      </c>
      <c r="K93" s="423">
        <v>141</v>
      </c>
    </row>
    <row r="94" spans="1:11" ht="14.45" customHeight="1" x14ac:dyDescent="0.2">
      <c r="A94" s="417" t="s">
        <v>431</v>
      </c>
      <c r="B94" s="418" t="s">
        <v>432</v>
      </c>
      <c r="C94" s="419" t="s">
        <v>438</v>
      </c>
      <c r="D94" s="420" t="s">
        <v>439</v>
      </c>
      <c r="E94" s="419" t="s">
        <v>700</v>
      </c>
      <c r="F94" s="420" t="s">
        <v>701</v>
      </c>
      <c r="G94" s="419" t="s">
        <v>744</v>
      </c>
      <c r="H94" s="419" t="s">
        <v>745</v>
      </c>
      <c r="I94" s="422">
        <v>1.4099999666213989</v>
      </c>
      <c r="J94" s="422">
        <v>100</v>
      </c>
      <c r="K94" s="423">
        <v>141</v>
      </c>
    </row>
    <row r="95" spans="1:11" ht="14.45" customHeight="1" x14ac:dyDescent="0.2">
      <c r="A95" s="417" t="s">
        <v>431</v>
      </c>
      <c r="B95" s="418" t="s">
        <v>432</v>
      </c>
      <c r="C95" s="419" t="s">
        <v>438</v>
      </c>
      <c r="D95" s="420" t="s">
        <v>439</v>
      </c>
      <c r="E95" s="419" t="s">
        <v>700</v>
      </c>
      <c r="F95" s="420" t="s">
        <v>701</v>
      </c>
      <c r="G95" s="419" t="s">
        <v>746</v>
      </c>
      <c r="H95" s="419" t="s">
        <v>747</v>
      </c>
      <c r="I95" s="422">
        <v>2.380000114440918</v>
      </c>
      <c r="J95" s="422">
        <v>200</v>
      </c>
      <c r="K95" s="423">
        <v>476.72000122070313</v>
      </c>
    </row>
    <row r="96" spans="1:11" ht="14.45" customHeight="1" x14ac:dyDescent="0.2">
      <c r="A96" s="417" t="s">
        <v>431</v>
      </c>
      <c r="B96" s="418" t="s">
        <v>432</v>
      </c>
      <c r="C96" s="419" t="s">
        <v>438</v>
      </c>
      <c r="D96" s="420" t="s">
        <v>439</v>
      </c>
      <c r="E96" s="419" t="s">
        <v>700</v>
      </c>
      <c r="F96" s="420" t="s">
        <v>701</v>
      </c>
      <c r="G96" s="419" t="s">
        <v>748</v>
      </c>
      <c r="H96" s="419" t="s">
        <v>749</v>
      </c>
      <c r="I96" s="422">
        <v>2081.080078125</v>
      </c>
      <c r="J96" s="422">
        <v>1</v>
      </c>
      <c r="K96" s="423">
        <v>2081.080078125</v>
      </c>
    </row>
    <row r="97" spans="1:11" ht="14.45" customHeight="1" x14ac:dyDescent="0.2">
      <c r="A97" s="417" t="s">
        <v>431</v>
      </c>
      <c r="B97" s="418" t="s">
        <v>432</v>
      </c>
      <c r="C97" s="419" t="s">
        <v>438</v>
      </c>
      <c r="D97" s="420" t="s">
        <v>439</v>
      </c>
      <c r="E97" s="419" t="s">
        <v>700</v>
      </c>
      <c r="F97" s="420" t="s">
        <v>701</v>
      </c>
      <c r="G97" s="419" t="s">
        <v>750</v>
      </c>
      <c r="H97" s="419" t="s">
        <v>751</v>
      </c>
      <c r="I97" s="422">
        <v>1523.52001953125</v>
      </c>
      <c r="J97" s="422">
        <v>4</v>
      </c>
      <c r="K97" s="423">
        <v>6094.080078125</v>
      </c>
    </row>
    <row r="98" spans="1:11" ht="14.45" customHeight="1" x14ac:dyDescent="0.2">
      <c r="A98" s="417" t="s">
        <v>431</v>
      </c>
      <c r="B98" s="418" t="s">
        <v>432</v>
      </c>
      <c r="C98" s="419" t="s">
        <v>438</v>
      </c>
      <c r="D98" s="420" t="s">
        <v>439</v>
      </c>
      <c r="E98" s="419" t="s">
        <v>700</v>
      </c>
      <c r="F98" s="420" t="s">
        <v>701</v>
      </c>
      <c r="G98" s="419" t="s">
        <v>752</v>
      </c>
      <c r="H98" s="419" t="s">
        <v>753</v>
      </c>
      <c r="I98" s="422">
        <v>1512.5</v>
      </c>
      <c r="J98" s="422">
        <v>5</v>
      </c>
      <c r="K98" s="423">
        <v>7562.5</v>
      </c>
    </row>
    <row r="99" spans="1:11" ht="14.45" customHeight="1" x14ac:dyDescent="0.2">
      <c r="A99" s="417" t="s">
        <v>431</v>
      </c>
      <c r="B99" s="418" t="s">
        <v>432</v>
      </c>
      <c r="C99" s="419" t="s">
        <v>438</v>
      </c>
      <c r="D99" s="420" t="s">
        <v>439</v>
      </c>
      <c r="E99" s="419" t="s">
        <v>700</v>
      </c>
      <c r="F99" s="420" t="s">
        <v>701</v>
      </c>
      <c r="G99" s="419" t="s">
        <v>754</v>
      </c>
      <c r="H99" s="419" t="s">
        <v>755</v>
      </c>
      <c r="I99" s="422">
        <v>393.8599853515625</v>
      </c>
      <c r="J99" s="422">
        <v>4</v>
      </c>
      <c r="K99" s="423">
        <v>1575.449951171875</v>
      </c>
    </row>
    <row r="100" spans="1:11" ht="14.45" customHeight="1" x14ac:dyDescent="0.2">
      <c r="A100" s="417" t="s">
        <v>431</v>
      </c>
      <c r="B100" s="418" t="s">
        <v>432</v>
      </c>
      <c r="C100" s="419" t="s">
        <v>438</v>
      </c>
      <c r="D100" s="420" t="s">
        <v>439</v>
      </c>
      <c r="E100" s="419" t="s">
        <v>700</v>
      </c>
      <c r="F100" s="420" t="s">
        <v>701</v>
      </c>
      <c r="G100" s="419" t="s">
        <v>756</v>
      </c>
      <c r="H100" s="419" t="s">
        <v>757</v>
      </c>
      <c r="I100" s="422">
        <v>1501.43994140625</v>
      </c>
      <c r="J100" s="422">
        <v>2</v>
      </c>
      <c r="K100" s="423">
        <v>3002.8798828125</v>
      </c>
    </row>
    <row r="101" spans="1:11" ht="14.45" customHeight="1" x14ac:dyDescent="0.2">
      <c r="A101" s="417" t="s">
        <v>431</v>
      </c>
      <c r="B101" s="418" t="s">
        <v>432</v>
      </c>
      <c r="C101" s="419" t="s">
        <v>438</v>
      </c>
      <c r="D101" s="420" t="s">
        <v>439</v>
      </c>
      <c r="E101" s="419" t="s">
        <v>700</v>
      </c>
      <c r="F101" s="420" t="s">
        <v>701</v>
      </c>
      <c r="G101" s="419" t="s">
        <v>758</v>
      </c>
      <c r="H101" s="419" t="s">
        <v>759</v>
      </c>
      <c r="I101" s="422">
        <v>128</v>
      </c>
      <c r="J101" s="422">
        <v>10</v>
      </c>
      <c r="K101" s="423">
        <v>1280</v>
      </c>
    </row>
    <row r="102" spans="1:11" ht="14.45" customHeight="1" x14ac:dyDescent="0.2">
      <c r="A102" s="417" t="s">
        <v>431</v>
      </c>
      <c r="B102" s="418" t="s">
        <v>432</v>
      </c>
      <c r="C102" s="419" t="s">
        <v>438</v>
      </c>
      <c r="D102" s="420" t="s">
        <v>439</v>
      </c>
      <c r="E102" s="419" t="s">
        <v>700</v>
      </c>
      <c r="F102" s="420" t="s">
        <v>701</v>
      </c>
      <c r="G102" s="419" t="s">
        <v>760</v>
      </c>
      <c r="H102" s="419" t="s">
        <v>761</v>
      </c>
      <c r="I102" s="422">
        <v>128</v>
      </c>
      <c r="J102" s="422">
        <v>10</v>
      </c>
      <c r="K102" s="423">
        <v>1280</v>
      </c>
    </row>
    <row r="103" spans="1:11" ht="14.45" customHeight="1" x14ac:dyDescent="0.2">
      <c r="A103" s="417" t="s">
        <v>431</v>
      </c>
      <c r="B103" s="418" t="s">
        <v>432</v>
      </c>
      <c r="C103" s="419" t="s">
        <v>438</v>
      </c>
      <c r="D103" s="420" t="s">
        <v>439</v>
      </c>
      <c r="E103" s="419" t="s">
        <v>700</v>
      </c>
      <c r="F103" s="420" t="s">
        <v>701</v>
      </c>
      <c r="G103" s="419" t="s">
        <v>762</v>
      </c>
      <c r="H103" s="419" t="s">
        <v>763</v>
      </c>
      <c r="I103" s="422">
        <v>128</v>
      </c>
      <c r="J103" s="422">
        <v>10</v>
      </c>
      <c r="K103" s="423">
        <v>1280</v>
      </c>
    </row>
    <row r="104" spans="1:11" ht="14.45" customHeight="1" x14ac:dyDescent="0.2">
      <c r="A104" s="417" t="s">
        <v>431</v>
      </c>
      <c r="B104" s="418" t="s">
        <v>432</v>
      </c>
      <c r="C104" s="419" t="s">
        <v>438</v>
      </c>
      <c r="D104" s="420" t="s">
        <v>439</v>
      </c>
      <c r="E104" s="419" t="s">
        <v>700</v>
      </c>
      <c r="F104" s="420" t="s">
        <v>701</v>
      </c>
      <c r="G104" s="419" t="s">
        <v>764</v>
      </c>
      <c r="H104" s="419" t="s">
        <v>765</v>
      </c>
      <c r="I104" s="422">
        <v>128</v>
      </c>
      <c r="J104" s="422">
        <v>20</v>
      </c>
      <c r="K104" s="423">
        <v>2560</v>
      </c>
    </row>
    <row r="105" spans="1:11" ht="14.45" customHeight="1" x14ac:dyDescent="0.2">
      <c r="A105" s="417" t="s">
        <v>431</v>
      </c>
      <c r="B105" s="418" t="s">
        <v>432</v>
      </c>
      <c r="C105" s="419" t="s">
        <v>438</v>
      </c>
      <c r="D105" s="420" t="s">
        <v>439</v>
      </c>
      <c r="E105" s="419" t="s">
        <v>700</v>
      </c>
      <c r="F105" s="420" t="s">
        <v>701</v>
      </c>
      <c r="G105" s="419" t="s">
        <v>766</v>
      </c>
      <c r="H105" s="419" t="s">
        <v>767</v>
      </c>
      <c r="I105" s="422">
        <v>960.010009765625</v>
      </c>
      <c r="J105" s="422">
        <v>1</v>
      </c>
      <c r="K105" s="423">
        <v>960.010009765625</v>
      </c>
    </row>
    <row r="106" spans="1:11" ht="14.45" customHeight="1" x14ac:dyDescent="0.2">
      <c r="A106" s="417" t="s">
        <v>431</v>
      </c>
      <c r="B106" s="418" t="s">
        <v>432</v>
      </c>
      <c r="C106" s="419" t="s">
        <v>438</v>
      </c>
      <c r="D106" s="420" t="s">
        <v>439</v>
      </c>
      <c r="E106" s="419" t="s">
        <v>700</v>
      </c>
      <c r="F106" s="420" t="s">
        <v>701</v>
      </c>
      <c r="G106" s="419" t="s">
        <v>768</v>
      </c>
      <c r="H106" s="419" t="s">
        <v>769</v>
      </c>
      <c r="I106" s="422">
        <v>1874.5</v>
      </c>
      <c r="J106" s="422">
        <v>1</v>
      </c>
      <c r="K106" s="423">
        <v>1874.5</v>
      </c>
    </row>
    <row r="107" spans="1:11" ht="14.45" customHeight="1" x14ac:dyDescent="0.2">
      <c r="A107" s="417" t="s">
        <v>431</v>
      </c>
      <c r="B107" s="418" t="s">
        <v>432</v>
      </c>
      <c r="C107" s="419" t="s">
        <v>438</v>
      </c>
      <c r="D107" s="420" t="s">
        <v>439</v>
      </c>
      <c r="E107" s="419" t="s">
        <v>700</v>
      </c>
      <c r="F107" s="420" t="s">
        <v>701</v>
      </c>
      <c r="G107" s="419" t="s">
        <v>770</v>
      </c>
      <c r="H107" s="419" t="s">
        <v>771</v>
      </c>
      <c r="I107" s="422">
        <v>1633.0699462890625</v>
      </c>
      <c r="J107" s="422">
        <v>1</v>
      </c>
      <c r="K107" s="423">
        <v>1633.0699462890625</v>
      </c>
    </row>
    <row r="108" spans="1:11" ht="14.45" customHeight="1" x14ac:dyDescent="0.2">
      <c r="A108" s="417" t="s">
        <v>431</v>
      </c>
      <c r="B108" s="418" t="s">
        <v>432</v>
      </c>
      <c r="C108" s="419" t="s">
        <v>438</v>
      </c>
      <c r="D108" s="420" t="s">
        <v>439</v>
      </c>
      <c r="E108" s="419" t="s">
        <v>700</v>
      </c>
      <c r="F108" s="420" t="s">
        <v>701</v>
      </c>
      <c r="G108" s="419" t="s">
        <v>772</v>
      </c>
      <c r="H108" s="419" t="s">
        <v>773</v>
      </c>
      <c r="I108" s="422">
        <v>22.270000457763672</v>
      </c>
      <c r="J108" s="422">
        <v>200</v>
      </c>
      <c r="K108" s="423">
        <v>4454.39990234375</v>
      </c>
    </row>
    <row r="109" spans="1:11" ht="14.45" customHeight="1" x14ac:dyDescent="0.2">
      <c r="A109" s="417" t="s">
        <v>431</v>
      </c>
      <c r="B109" s="418" t="s">
        <v>432</v>
      </c>
      <c r="C109" s="419" t="s">
        <v>438</v>
      </c>
      <c r="D109" s="420" t="s">
        <v>439</v>
      </c>
      <c r="E109" s="419" t="s">
        <v>700</v>
      </c>
      <c r="F109" s="420" t="s">
        <v>701</v>
      </c>
      <c r="G109" s="419" t="s">
        <v>774</v>
      </c>
      <c r="H109" s="419" t="s">
        <v>775</v>
      </c>
      <c r="I109" s="422">
        <v>22.270000457763672</v>
      </c>
      <c r="J109" s="422">
        <v>350</v>
      </c>
      <c r="K109" s="423">
        <v>7795.190185546875</v>
      </c>
    </row>
    <row r="110" spans="1:11" ht="14.45" customHeight="1" x14ac:dyDescent="0.2">
      <c r="A110" s="417" t="s">
        <v>431</v>
      </c>
      <c r="B110" s="418" t="s">
        <v>432</v>
      </c>
      <c r="C110" s="419" t="s">
        <v>438</v>
      </c>
      <c r="D110" s="420" t="s">
        <v>439</v>
      </c>
      <c r="E110" s="419" t="s">
        <v>700</v>
      </c>
      <c r="F110" s="420" t="s">
        <v>701</v>
      </c>
      <c r="G110" s="419" t="s">
        <v>776</v>
      </c>
      <c r="H110" s="419" t="s">
        <v>777</v>
      </c>
      <c r="I110" s="422">
        <v>141.55999755859375</v>
      </c>
      <c r="J110" s="422">
        <v>10</v>
      </c>
      <c r="K110" s="423">
        <v>1415.5799560546875</v>
      </c>
    </row>
    <row r="111" spans="1:11" ht="14.45" customHeight="1" x14ac:dyDescent="0.2">
      <c r="A111" s="417" t="s">
        <v>431</v>
      </c>
      <c r="B111" s="418" t="s">
        <v>432</v>
      </c>
      <c r="C111" s="419" t="s">
        <v>438</v>
      </c>
      <c r="D111" s="420" t="s">
        <v>439</v>
      </c>
      <c r="E111" s="419" t="s">
        <v>700</v>
      </c>
      <c r="F111" s="420" t="s">
        <v>701</v>
      </c>
      <c r="G111" s="419" t="s">
        <v>778</v>
      </c>
      <c r="H111" s="419" t="s">
        <v>779</v>
      </c>
      <c r="I111" s="422">
        <v>141.55999755859375</v>
      </c>
      <c r="J111" s="422">
        <v>10</v>
      </c>
      <c r="K111" s="423">
        <v>1415.5799560546875</v>
      </c>
    </row>
    <row r="112" spans="1:11" ht="14.45" customHeight="1" x14ac:dyDescent="0.2">
      <c r="A112" s="417" t="s">
        <v>431</v>
      </c>
      <c r="B112" s="418" t="s">
        <v>432</v>
      </c>
      <c r="C112" s="419" t="s">
        <v>438</v>
      </c>
      <c r="D112" s="420" t="s">
        <v>439</v>
      </c>
      <c r="E112" s="419" t="s">
        <v>700</v>
      </c>
      <c r="F112" s="420" t="s">
        <v>701</v>
      </c>
      <c r="G112" s="419" t="s">
        <v>780</v>
      </c>
      <c r="H112" s="419" t="s">
        <v>781</v>
      </c>
      <c r="I112" s="422">
        <v>49.30000114440918</v>
      </c>
      <c r="J112" s="422">
        <v>40</v>
      </c>
      <c r="K112" s="423">
        <v>1972</v>
      </c>
    </row>
    <row r="113" spans="1:11" ht="14.45" customHeight="1" x14ac:dyDescent="0.2">
      <c r="A113" s="417" t="s">
        <v>431</v>
      </c>
      <c r="B113" s="418" t="s">
        <v>432</v>
      </c>
      <c r="C113" s="419" t="s">
        <v>438</v>
      </c>
      <c r="D113" s="420" t="s">
        <v>439</v>
      </c>
      <c r="E113" s="419" t="s">
        <v>700</v>
      </c>
      <c r="F113" s="420" t="s">
        <v>701</v>
      </c>
      <c r="G113" s="419" t="s">
        <v>782</v>
      </c>
      <c r="H113" s="419" t="s">
        <v>783</v>
      </c>
      <c r="I113" s="422">
        <v>46.400001525878906</v>
      </c>
      <c r="J113" s="422">
        <v>50</v>
      </c>
      <c r="K113" s="423">
        <v>2320.010009765625</v>
      </c>
    </row>
    <row r="114" spans="1:11" ht="14.45" customHeight="1" x14ac:dyDescent="0.2">
      <c r="A114" s="417" t="s">
        <v>431</v>
      </c>
      <c r="B114" s="418" t="s">
        <v>432</v>
      </c>
      <c r="C114" s="419" t="s">
        <v>438</v>
      </c>
      <c r="D114" s="420" t="s">
        <v>439</v>
      </c>
      <c r="E114" s="419" t="s">
        <v>700</v>
      </c>
      <c r="F114" s="420" t="s">
        <v>701</v>
      </c>
      <c r="G114" s="419" t="s">
        <v>784</v>
      </c>
      <c r="H114" s="419" t="s">
        <v>785</v>
      </c>
      <c r="I114" s="422">
        <v>50.750000953674316</v>
      </c>
      <c r="J114" s="422">
        <v>100</v>
      </c>
      <c r="K114" s="423">
        <v>5104.02001953125</v>
      </c>
    </row>
    <row r="115" spans="1:11" ht="14.45" customHeight="1" x14ac:dyDescent="0.2">
      <c r="A115" s="417" t="s">
        <v>431</v>
      </c>
      <c r="B115" s="418" t="s">
        <v>432</v>
      </c>
      <c r="C115" s="419" t="s">
        <v>438</v>
      </c>
      <c r="D115" s="420" t="s">
        <v>439</v>
      </c>
      <c r="E115" s="419" t="s">
        <v>700</v>
      </c>
      <c r="F115" s="420" t="s">
        <v>701</v>
      </c>
      <c r="G115" s="419" t="s">
        <v>786</v>
      </c>
      <c r="H115" s="419" t="s">
        <v>787</v>
      </c>
      <c r="I115" s="422">
        <v>50.460000610351564</v>
      </c>
      <c r="J115" s="422">
        <v>140</v>
      </c>
      <c r="K115" s="423">
        <v>7163.050048828125</v>
      </c>
    </row>
    <row r="116" spans="1:11" ht="14.45" customHeight="1" x14ac:dyDescent="0.2">
      <c r="A116" s="417" t="s">
        <v>431</v>
      </c>
      <c r="B116" s="418" t="s">
        <v>432</v>
      </c>
      <c r="C116" s="419" t="s">
        <v>438</v>
      </c>
      <c r="D116" s="420" t="s">
        <v>439</v>
      </c>
      <c r="E116" s="419" t="s">
        <v>700</v>
      </c>
      <c r="F116" s="420" t="s">
        <v>701</v>
      </c>
      <c r="G116" s="419" t="s">
        <v>788</v>
      </c>
      <c r="H116" s="419" t="s">
        <v>789</v>
      </c>
      <c r="I116" s="422">
        <v>47.366667429606117</v>
      </c>
      <c r="J116" s="422">
        <v>90</v>
      </c>
      <c r="K116" s="423">
        <v>4234.030029296875</v>
      </c>
    </row>
    <row r="117" spans="1:11" ht="14.45" customHeight="1" x14ac:dyDescent="0.2">
      <c r="A117" s="417" t="s">
        <v>431</v>
      </c>
      <c r="B117" s="418" t="s">
        <v>432</v>
      </c>
      <c r="C117" s="419" t="s">
        <v>438</v>
      </c>
      <c r="D117" s="420" t="s">
        <v>439</v>
      </c>
      <c r="E117" s="419" t="s">
        <v>700</v>
      </c>
      <c r="F117" s="420" t="s">
        <v>701</v>
      </c>
      <c r="G117" s="419" t="s">
        <v>790</v>
      </c>
      <c r="H117" s="419" t="s">
        <v>791</v>
      </c>
      <c r="I117" s="422">
        <v>49.30000114440918</v>
      </c>
      <c r="J117" s="422">
        <v>40</v>
      </c>
      <c r="K117" s="423">
        <v>1972</v>
      </c>
    </row>
    <row r="118" spans="1:11" ht="14.45" customHeight="1" x14ac:dyDescent="0.2">
      <c r="A118" s="417" t="s">
        <v>431</v>
      </c>
      <c r="B118" s="418" t="s">
        <v>432</v>
      </c>
      <c r="C118" s="419" t="s">
        <v>438</v>
      </c>
      <c r="D118" s="420" t="s">
        <v>439</v>
      </c>
      <c r="E118" s="419" t="s">
        <v>700</v>
      </c>
      <c r="F118" s="420" t="s">
        <v>701</v>
      </c>
      <c r="G118" s="419" t="s">
        <v>792</v>
      </c>
      <c r="H118" s="419" t="s">
        <v>793</v>
      </c>
      <c r="I118" s="422">
        <v>47.366667429606117</v>
      </c>
      <c r="J118" s="422">
        <v>190</v>
      </c>
      <c r="K118" s="423">
        <v>8961.030029296875</v>
      </c>
    </row>
    <row r="119" spans="1:11" ht="14.45" customHeight="1" x14ac:dyDescent="0.2">
      <c r="A119" s="417" t="s">
        <v>431</v>
      </c>
      <c r="B119" s="418" t="s">
        <v>432</v>
      </c>
      <c r="C119" s="419" t="s">
        <v>438</v>
      </c>
      <c r="D119" s="420" t="s">
        <v>439</v>
      </c>
      <c r="E119" s="419" t="s">
        <v>700</v>
      </c>
      <c r="F119" s="420" t="s">
        <v>701</v>
      </c>
      <c r="G119" s="419" t="s">
        <v>794</v>
      </c>
      <c r="H119" s="419" t="s">
        <v>795</v>
      </c>
      <c r="I119" s="422">
        <v>48.575000762939453</v>
      </c>
      <c r="J119" s="422">
        <v>120</v>
      </c>
      <c r="K119" s="423">
        <v>5800.02001953125</v>
      </c>
    </row>
    <row r="120" spans="1:11" ht="14.45" customHeight="1" x14ac:dyDescent="0.2">
      <c r="A120" s="417" t="s">
        <v>431</v>
      </c>
      <c r="B120" s="418" t="s">
        <v>432</v>
      </c>
      <c r="C120" s="419" t="s">
        <v>438</v>
      </c>
      <c r="D120" s="420" t="s">
        <v>439</v>
      </c>
      <c r="E120" s="419" t="s">
        <v>700</v>
      </c>
      <c r="F120" s="420" t="s">
        <v>701</v>
      </c>
      <c r="G120" s="419" t="s">
        <v>796</v>
      </c>
      <c r="H120" s="419" t="s">
        <v>797</v>
      </c>
      <c r="I120" s="422">
        <v>75.375</v>
      </c>
      <c r="J120" s="422">
        <v>150</v>
      </c>
      <c r="K120" s="423">
        <v>11070.019775390625</v>
      </c>
    </row>
    <row r="121" spans="1:11" ht="14.45" customHeight="1" x14ac:dyDescent="0.2">
      <c r="A121" s="417" t="s">
        <v>431</v>
      </c>
      <c r="B121" s="418" t="s">
        <v>432</v>
      </c>
      <c r="C121" s="419" t="s">
        <v>438</v>
      </c>
      <c r="D121" s="420" t="s">
        <v>439</v>
      </c>
      <c r="E121" s="419" t="s">
        <v>700</v>
      </c>
      <c r="F121" s="420" t="s">
        <v>701</v>
      </c>
      <c r="G121" s="419" t="s">
        <v>798</v>
      </c>
      <c r="H121" s="419" t="s">
        <v>799</v>
      </c>
      <c r="I121" s="422">
        <v>81</v>
      </c>
      <c r="J121" s="422">
        <v>60</v>
      </c>
      <c r="K121" s="423">
        <v>5040</v>
      </c>
    </row>
    <row r="122" spans="1:11" ht="14.45" customHeight="1" x14ac:dyDescent="0.2">
      <c r="A122" s="417" t="s">
        <v>431</v>
      </c>
      <c r="B122" s="418" t="s">
        <v>432</v>
      </c>
      <c r="C122" s="419" t="s">
        <v>438</v>
      </c>
      <c r="D122" s="420" t="s">
        <v>439</v>
      </c>
      <c r="E122" s="419" t="s">
        <v>700</v>
      </c>
      <c r="F122" s="420" t="s">
        <v>701</v>
      </c>
      <c r="G122" s="419" t="s">
        <v>800</v>
      </c>
      <c r="H122" s="419" t="s">
        <v>801</v>
      </c>
      <c r="I122" s="422">
        <v>70.5</v>
      </c>
      <c r="J122" s="422">
        <v>50</v>
      </c>
      <c r="K122" s="423">
        <v>3420</v>
      </c>
    </row>
    <row r="123" spans="1:11" ht="14.45" customHeight="1" x14ac:dyDescent="0.2">
      <c r="A123" s="417" t="s">
        <v>431</v>
      </c>
      <c r="B123" s="418" t="s">
        <v>432</v>
      </c>
      <c r="C123" s="419" t="s">
        <v>438</v>
      </c>
      <c r="D123" s="420" t="s">
        <v>439</v>
      </c>
      <c r="E123" s="419" t="s">
        <v>700</v>
      </c>
      <c r="F123" s="420" t="s">
        <v>701</v>
      </c>
      <c r="G123" s="419" t="s">
        <v>802</v>
      </c>
      <c r="H123" s="419" t="s">
        <v>803</v>
      </c>
      <c r="I123" s="422">
        <v>72</v>
      </c>
      <c r="J123" s="422">
        <v>20</v>
      </c>
      <c r="K123" s="423">
        <v>1440.010009765625</v>
      </c>
    </row>
    <row r="124" spans="1:11" ht="14.45" customHeight="1" x14ac:dyDescent="0.2">
      <c r="A124" s="417" t="s">
        <v>431</v>
      </c>
      <c r="B124" s="418" t="s">
        <v>432</v>
      </c>
      <c r="C124" s="419" t="s">
        <v>438</v>
      </c>
      <c r="D124" s="420" t="s">
        <v>439</v>
      </c>
      <c r="E124" s="419" t="s">
        <v>700</v>
      </c>
      <c r="F124" s="420" t="s">
        <v>701</v>
      </c>
      <c r="G124" s="419" t="s">
        <v>804</v>
      </c>
      <c r="H124" s="419" t="s">
        <v>805</v>
      </c>
      <c r="I124" s="422">
        <v>20</v>
      </c>
      <c r="J124" s="422">
        <v>50</v>
      </c>
      <c r="K124" s="423">
        <v>999.97998046875</v>
      </c>
    </row>
    <row r="125" spans="1:11" ht="14.45" customHeight="1" x14ac:dyDescent="0.2">
      <c r="A125" s="417" t="s">
        <v>431</v>
      </c>
      <c r="B125" s="418" t="s">
        <v>432</v>
      </c>
      <c r="C125" s="419" t="s">
        <v>438</v>
      </c>
      <c r="D125" s="420" t="s">
        <v>439</v>
      </c>
      <c r="E125" s="419" t="s">
        <v>700</v>
      </c>
      <c r="F125" s="420" t="s">
        <v>701</v>
      </c>
      <c r="G125" s="419" t="s">
        <v>806</v>
      </c>
      <c r="H125" s="419" t="s">
        <v>807</v>
      </c>
      <c r="I125" s="422">
        <v>20</v>
      </c>
      <c r="J125" s="422">
        <v>40</v>
      </c>
      <c r="K125" s="423">
        <v>799.97998046875</v>
      </c>
    </row>
    <row r="126" spans="1:11" ht="14.45" customHeight="1" x14ac:dyDescent="0.2">
      <c r="A126" s="417" t="s">
        <v>431</v>
      </c>
      <c r="B126" s="418" t="s">
        <v>432</v>
      </c>
      <c r="C126" s="419" t="s">
        <v>438</v>
      </c>
      <c r="D126" s="420" t="s">
        <v>439</v>
      </c>
      <c r="E126" s="419" t="s">
        <v>700</v>
      </c>
      <c r="F126" s="420" t="s">
        <v>701</v>
      </c>
      <c r="G126" s="419" t="s">
        <v>808</v>
      </c>
      <c r="H126" s="419" t="s">
        <v>809</v>
      </c>
      <c r="I126" s="422">
        <v>20</v>
      </c>
      <c r="J126" s="422">
        <v>10</v>
      </c>
      <c r="K126" s="423">
        <v>200</v>
      </c>
    </row>
    <row r="127" spans="1:11" ht="14.45" customHeight="1" x14ac:dyDescent="0.2">
      <c r="A127" s="417" t="s">
        <v>431</v>
      </c>
      <c r="B127" s="418" t="s">
        <v>432</v>
      </c>
      <c r="C127" s="419" t="s">
        <v>438</v>
      </c>
      <c r="D127" s="420" t="s">
        <v>439</v>
      </c>
      <c r="E127" s="419" t="s">
        <v>700</v>
      </c>
      <c r="F127" s="420" t="s">
        <v>701</v>
      </c>
      <c r="G127" s="419" t="s">
        <v>810</v>
      </c>
      <c r="H127" s="419" t="s">
        <v>811</v>
      </c>
      <c r="I127" s="422">
        <v>300.29998779296875</v>
      </c>
      <c r="J127" s="422">
        <v>3</v>
      </c>
      <c r="K127" s="423">
        <v>900.90997314453125</v>
      </c>
    </row>
    <row r="128" spans="1:11" ht="14.45" customHeight="1" x14ac:dyDescent="0.2">
      <c r="A128" s="417" t="s">
        <v>431</v>
      </c>
      <c r="B128" s="418" t="s">
        <v>432</v>
      </c>
      <c r="C128" s="419" t="s">
        <v>438</v>
      </c>
      <c r="D128" s="420" t="s">
        <v>439</v>
      </c>
      <c r="E128" s="419" t="s">
        <v>700</v>
      </c>
      <c r="F128" s="420" t="s">
        <v>701</v>
      </c>
      <c r="G128" s="419" t="s">
        <v>812</v>
      </c>
      <c r="H128" s="419" t="s">
        <v>813</v>
      </c>
      <c r="I128" s="422">
        <v>129.46000671386719</v>
      </c>
      <c r="J128" s="422">
        <v>5</v>
      </c>
      <c r="K128" s="423">
        <v>647.28997802734375</v>
      </c>
    </row>
    <row r="129" spans="1:11" ht="14.45" customHeight="1" x14ac:dyDescent="0.2">
      <c r="A129" s="417" t="s">
        <v>431</v>
      </c>
      <c r="B129" s="418" t="s">
        <v>432</v>
      </c>
      <c r="C129" s="419" t="s">
        <v>438</v>
      </c>
      <c r="D129" s="420" t="s">
        <v>439</v>
      </c>
      <c r="E129" s="419" t="s">
        <v>700</v>
      </c>
      <c r="F129" s="420" t="s">
        <v>701</v>
      </c>
      <c r="G129" s="419" t="s">
        <v>814</v>
      </c>
      <c r="H129" s="419" t="s">
        <v>815</v>
      </c>
      <c r="I129" s="422">
        <v>496.10000610351563</v>
      </c>
      <c r="J129" s="422">
        <v>2</v>
      </c>
      <c r="K129" s="423">
        <v>992.20001220703125</v>
      </c>
    </row>
    <row r="130" spans="1:11" ht="14.45" customHeight="1" x14ac:dyDescent="0.2">
      <c r="A130" s="417" t="s">
        <v>431</v>
      </c>
      <c r="B130" s="418" t="s">
        <v>432</v>
      </c>
      <c r="C130" s="419" t="s">
        <v>438</v>
      </c>
      <c r="D130" s="420" t="s">
        <v>439</v>
      </c>
      <c r="E130" s="419" t="s">
        <v>700</v>
      </c>
      <c r="F130" s="420" t="s">
        <v>701</v>
      </c>
      <c r="G130" s="419" t="s">
        <v>816</v>
      </c>
      <c r="H130" s="419" t="s">
        <v>817</v>
      </c>
      <c r="I130" s="422">
        <v>2810.60009765625</v>
      </c>
      <c r="J130" s="422">
        <v>1</v>
      </c>
      <c r="K130" s="423">
        <v>2810.60009765625</v>
      </c>
    </row>
    <row r="131" spans="1:11" ht="14.45" customHeight="1" x14ac:dyDescent="0.2">
      <c r="A131" s="417" t="s">
        <v>431</v>
      </c>
      <c r="B131" s="418" t="s">
        <v>432</v>
      </c>
      <c r="C131" s="419" t="s">
        <v>438</v>
      </c>
      <c r="D131" s="420" t="s">
        <v>439</v>
      </c>
      <c r="E131" s="419" t="s">
        <v>700</v>
      </c>
      <c r="F131" s="420" t="s">
        <v>701</v>
      </c>
      <c r="G131" s="419" t="s">
        <v>818</v>
      </c>
      <c r="H131" s="419" t="s">
        <v>819</v>
      </c>
      <c r="I131" s="422">
        <v>2810.60009765625</v>
      </c>
      <c r="J131" s="422">
        <v>1</v>
      </c>
      <c r="K131" s="423">
        <v>2810.60009765625</v>
      </c>
    </row>
    <row r="132" spans="1:11" ht="14.45" customHeight="1" x14ac:dyDescent="0.2">
      <c r="A132" s="417" t="s">
        <v>431</v>
      </c>
      <c r="B132" s="418" t="s">
        <v>432</v>
      </c>
      <c r="C132" s="419" t="s">
        <v>438</v>
      </c>
      <c r="D132" s="420" t="s">
        <v>439</v>
      </c>
      <c r="E132" s="419" t="s">
        <v>700</v>
      </c>
      <c r="F132" s="420" t="s">
        <v>701</v>
      </c>
      <c r="G132" s="419" t="s">
        <v>820</v>
      </c>
      <c r="H132" s="419" t="s">
        <v>821</v>
      </c>
      <c r="I132" s="422">
        <v>41.740001678466797</v>
      </c>
      <c r="J132" s="422">
        <v>40</v>
      </c>
      <c r="K132" s="423">
        <v>1669.699951171875</v>
      </c>
    </row>
    <row r="133" spans="1:11" ht="14.45" customHeight="1" x14ac:dyDescent="0.2">
      <c r="A133" s="417" t="s">
        <v>431</v>
      </c>
      <c r="B133" s="418" t="s">
        <v>432</v>
      </c>
      <c r="C133" s="419" t="s">
        <v>438</v>
      </c>
      <c r="D133" s="420" t="s">
        <v>439</v>
      </c>
      <c r="E133" s="419" t="s">
        <v>700</v>
      </c>
      <c r="F133" s="420" t="s">
        <v>701</v>
      </c>
      <c r="G133" s="419" t="s">
        <v>822</v>
      </c>
      <c r="H133" s="419" t="s">
        <v>823</v>
      </c>
      <c r="I133" s="422">
        <v>118.56999969482422</v>
      </c>
      <c r="J133" s="422">
        <v>20</v>
      </c>
      <c r="K133" s="423">
        <v>2371.39990234375</v>
      </c>
    </row>
    <row r="134" spans="1:11" ht="14.45" customHeight="1" x14ac:dyDescent="0.2">
      <c r="A134" s="417" t="s">
        <v>431</v>
      </c>
      <c r="B134" s="418" t="s">
        <v>432</v>
      </c>
      <c r="C134" s="419" t="s">
        <v>438</v>
      </c>
      <c r="D134" s="420" t="s">
        <v>439</v>
      </c>
      <c r="E134" s="419" t="s">
        <v>700</v>
      </c>
      <c r="F134" s="420" t="s">
        <v>701</v>
      </c>
      <c r="G134" s="419" t="s">
        <v>824</v>
      </c>
      <c r="H134" s="419" t="s">
        <v>825</v>
      </c>
      <c r="I134" s="422">
        <v>2722.340087890625</v>
      </c>
      <c r="J134" s="422">
        <v>2</v>
      </c>
      <c r="K134" s="423">
        <v>5444.68017578125</v>
      </c>
    </row>
    <row r="135" spans="1:11" ht="14.45" customHeight="1" x14ac:dyDescent="0.2">
      <c r="A135" s="417" t="s">
        <v>431</v>
      </c>
      <c r="B135" s="418" t="s">
        <v>432</v>
      </c>
      <c r="C135" s="419" t="s">
        <v>438</v>
      </c>
      <c r="D135" s="420" t="s">
        <v>439</v>
      </c>
      <c r="E135" s="419" t="s">
        <v>700</v>
      </c>
      <c r="F135" s="420" t="s">
        <v>701</v>
      </c>
      <c r="G135" s="419" t="s">
        <v>826</v>
      </c>
      <c r="H135" s="419" t="s">
        <v>827</v>
      </c>
      <c r="I135" s="422">
        <v>436.010009765625</v>
      </c>
      <c r="J135" s="422">
        <v>3</v>
      </c>
      <c r="K135" s="423">
        <v>1308.030029296875</v>
      </c>
    </row>
    <row r="136" spans="1:11" ht="14.45" customHeight="1" x14ac:dyDescent="0.2">
      <c r="A136" s="417" t="s">
        <v>431</v>
      </c>
      <c r="B136" s="418" t="s">
        <v>432</v>
      </c>
      <c r="C136" s="419" t="s">
        <v>438</v>
      </c>
      <c r="D136" s="420" t="s">
        <v>439</v>
      </c>
      <c r="E136" s="419" t="s">
        <v>700</v>
      </c>
      <c r="F136" s="420" t="s">
        <v>701</v>
      </c>
      <c r="G136" s="419" t="s">
        <v>828</v>
      </c>
      <c r="H136" s="419" t="s">
        <v>829</v>
      </c>
      <c r="I136" s="422">
        <v>556.5999755859375</v>
      </c>
      <c r="J136" s="422">
        <v>3</v>
      </c>
      <c r="K136" s="423">
        <v>1669.800048828125</v>
      </c>
    </row>
    <row r="137" spans="1:11" ht="14.45" customHeight="1" x14ac:dyDescent="0.2">
      <c r="A137" s="417" t="s">
        <v>431</v>
      </c>
      <c r="B137" s="418" t="s">
        <v>432</v>
      </c>
      <c r="C137" s="419" t="s">
        <v>438</v>
      </c>
      <c r="D137" s="420" t="s">
        <v>439</v>
      </c>
      <c r="E137" s="419" t="s">
        <v>700</v>
      </c>
      <c r="F137" s="420" t="s">
        <v>701</v>
      </c>
      <c r="G137" s="419" t="s">
        <v>830</v>
      </c>
      <c r="H137" s="419" t="s">
        <v>831</v>
      </c>
      <c r="I137" s="422">
        <v>1053.8499755859375</v>
      </c>
      <c r="J137" s="422">
        <v>3</v>
      </c>
      <c r="K137" s="423">
        <v>3161.5499267578125</v>
      </c>
    </row>
    <row r="138" spans="1:11" ht="14.45" customHeight="1" x14ac:dyDescent="0.2">
      <c r="A138" s="417" t="s">
        <v>431</v>
      </c>
      <c r="B138" s="418" t="s">
        <v>432</v>
      </c>
      <c r="C138" s="419" t="s">
        <v>438</v>
      </c>
      <c r="D138" s="420" t="s">
        <v>439</v>
      </c>
      <c r="E138" s="419" t="s">
        <v>700</v>
      </c>
      <c r="F138" s="420" t="s">
        <v>701</v>
      </c>
      <c r="G138" s="419" t="s">
        <v>832</v>
      </c>
      <c r="H138" s="419" t="s">
        <v>833</v>
      </c>
      <c r="I138" s="422">
        <v>953.29998779296875</v>
      </c>
      <c r="J138" s="422">
        <v>3</v>
      </c>
      <c r="K138" s="423">
        <v>2859.8999633789063</v>
      </c>
    </row>
    <row r="139" spans="1:11" ht="14.45" customHeight="1" x14ac:dyDescent="0.2">
      <c r="A139" s="417" t="s">
        <v>431</v>
      </c>
      <c r="B139" s="418" t="s">
        <v>432</v>
      </c>
      <c r="C139" s="419" t="s">
        <v>438</v>
      </c>
      <c r="D139" s="420" t="s">
        <v>439</v>
      </c>
      <c r="E139" s="419" t="s">
        <v>700</v>
      </c>
      <c r="F139" s="420" t="s">
        <v>701</v>
      </c>
      <c r="G139" s="419" t="s">
        <v>834</v>
      </c>
      <c r="H139" s="419" t="s">
        <v>835</v>
      </c>
      <c r="I139" s="422">
        <v>1524.4200439453125</v>
      </c>
      <c r="J139" s="422">
        <v>3</v>
      </c>
      <c r="K139" s="423">
        <v>4573.2601318359375</v>
      </c>
    </row>
    <row r="140" spans="1:11" ht="14.45" customHeight="1" x14ac:dyDescent="0.2">
      <c r="A140" s="417" t="s">
        <v>431</v>
      </c>
      <c r="B140" s="418" t="s">
        <v>432</v>
      </c>
      <c r="C140" s="419" t="s">
        <v>438</v>
      </c>
      <c r="D140" s="420" t="s">
        <v>439</v>
      </c>
      <c r="E140" s="419" t="s">
        <v>700</v>
      </c>
      <c r="F140" s="420" t="s">
        <v>701</v>
      </c>
      <c r="G140" s="419" t="s">
        <v>836</v>
      </c>
      <c r="H140" s="419" t="s">
        <v>837</v>
      </c>
      <c r="I140" s="422">
        <v>1454.239990234375</v>
      </c>
      <c r="J140" s="422">
        <v>2</v>
      </c>
      <c r="K140" s="423">
        <v>2908.47998046875</v>
      </c>
    </row>
    <row r="141" spans="1:11" ht="14.45" customHeight="1" x14ac:dyDescent="0.2">
      <c r="A141" s="417" t="s">
        <v>431</v>
      </c>
      <c r="B141" s="418" t="s">
        <v>432</v>
      </c>
      <c r="C141" s="419" t="s">
        <v>438</v>
      </c>
      <c r="D141" s="420" t="s">
        <v>439</v>
      </c>
      <c r="E141" s="419" t="s">
        <v>700</v>
      </c>
      <c r="F141" s="420" t="s">
        <v>701</v>
      </c>
      <c r="G141" s="419" t="s">
        <v>838</v>
      </c>
      <c r="H141" s="419" t="s">
        <v>839</v>
      </c>
      <c r="I141" s="422">
        <v>320.70999145507813</v>
      </c>
      <c r="J141" s="422">
        <v>9</v>
      </c>
      <c r="K141" s="423">
        <v>2886.3900146484375</v>
      </c>
    </row>
    <row r="142" spans="1:11" ht="14.45" customHeight="1" x14ac:dyDescent="0.2">
      <c r="A142" s="417" t="s">
        <v>431</v>
      </c>
      <c r="B142" s="418" t="s">
        <v>432</v>
      </c>
      <c r="C142" s="419" t="s">
        <v>438</v>
      </c>
      <c r="D142" s="420" t="s">
        <v>439</v>
      </c>
      <c r="E142" s="419" t="s">
        <v>700</v>
      </c>
      <c r="F142" s="420" t="s">
        <v>701</v>
      </c>
      <c r="G142" s="419" t="s">
        <v>840</v>
      </c>
      <c r="H142" s="419" t="s">
        <v>841</v>
      </c>
      <c r="I142" s="422">
        <v>2056.22998046875</v>
      </c>
      <c r="J142" s="422">
        <v>4</v>
      </c>
      <c r="K142" s="423">
        <v>8224.919921875</v>
      </c>
    </row>
    <row r="143" spans="1:11" ht="14.45" customHeight="1" x14ac:dyDescent="0.2">
      <c r="A143" s="417" t="s">
        <v>431</v>
      </c>
      <c r="B143" s="418" t="s">
        <v>432</v>
      </c>
      <c r="C143" s="419" t="s">
        <v>438</v>
      </c>
      <c r="D143" s="420" t="s">
        <v>439</v>
      </c>
      <c r="E143" s="419" t="s">
        <v>700</v>
      </c>
      <c r="F143" s="420" t="s">
        <v>701</v>
      </c>
      <c r="G143" s="419" t="s">
        <v>842</v>
      </c>
      <c r="H143" s="419" t="s">
        <v>843</v>
      </c>
      <c r="I143" s="422">
        <v>1687.9200439453125</v>
      </c>
      <c r="J143" s="422">
        <v>3</v>
      </c>
      <c r="K143" s="423">
        <v>5063.77001953125</v>
      </c>
    </row>
    <row r="144" spans="1:11" ht="14.45" customHeight="1" x14ac:dyDescent="0.2">
      <c r="A144" s="417" t="s">
        <v>431</v>
      </c>
      <c r="B144" s="418" t="s">
        <v>432</v>
      </c>
      <c r="C144" s="419" t="s">
        <v>438</v>
      </c>
      <c r="D144" s="420" t="s">
        <v>439</v>
      </c>
      <c r="E144" s="419" t="s">
        <v>700</v>
      </c>
      <c r="F144" s="420" t="s">
        <v>701</v>
      </c>
      <c r="G144" s="419" t="s">
        <v>844</v>
      </c>
      <c r="H144" s="419" t="s">
        <v>845</v>
      </c>
      <c r="I144" s="422">
        <v>973.989990234375</v>
      </c>
      <c r="J144" s="422">
        <v>1</v>
      </c>
      <c r="K144" s="423">
        <v>973.989990234375</v>
      </c>
    </row>
    <row r="145" spans="1:11" ht="14.45" customHeight="1" x14ac:dyDescent="0.2">
      <c r="A145" s="417" t="s">
        <v>431</v>
      </c>
      <c r="B145" s="418" t="s">
        <v>432</v>
      </c>
      <c r="C145" s="419" t="s">
        <v>438</v>
      </c>
      <c r="D145" s="420" t="s">
        <v>439</v>
      </c>
      <c r="E145" s="419" t="s">
        <v>700</v>
      </c>
      <c r="F145" s="420" t="s">
        <v>701</v>
      </c>
      <c r="G145" s="419" t="s">
        <v>846</v>
      </c>
      <c r="H145" s="419" t="s">
        <v>847</v>
      </c>
      <c r="I145" s="422">
        <v>973.989990234375</v>
      </c>
      <c r="J145" s="422">
        <v>2</v>
      </c>
      <c r="K145" s="423">
        <v>1947.97998046875</v>
      </c>
    </row>
    <row r="146" spans="1:11" ht="14.45" customHeight="1" x14ac:dyDescent="0.2">
      <c r="A146" s="417" t="s">
        <v>431</v>
      </c>
      <c r="B146" s="418" t="s">
        <v>432</v>
      </c>
      <c r="C146" s="419" t="s">
        <v>438</v>
      </c>
      <c r="D146" s="420" t="s">
        <v>439</v>
      </c>
      <c r="E146" s="419" t="s">
        <v>700</v>
      </c>
      <c r="F146" s="420" t="s">
        <v>701</v>
      </c>
      <c r="G146" s="419" t="s">
        <v>848</v>
      </c>
      <c r="H146" s="419" t="s">
        <v>849</v>
      </c>
      <c r="I146" s="422">
        <v>973.989990234375</v>
      </c>
      <c r="J146" s="422">
        <v>1</v>
      </c>
      <c r="K146" s="423">
        <v>973.989990234375</v>
      </c>
    </row>
    <row r="147" spans="1:11" ht="14.45" customHeight="1" x14ac:dyDescent="0.2">
      <c r="A147" s="417" t="s">
        <v>431</v>
      </c>
      <c r="B147" s="418" t="s">
        <v>432</v>
      </c>
      <c r="C147" s="419" t="s">
        <v>438</v>
      </c>
      <c r="D147" s="420" t="s">
        <v>439</v>
      </c>
      <c r="E147" s="419" t="s">
        <v>700</v>
      </c>
      <c r="F147" s="420" t="s">
        <v>701</v>
      </c>
      <c r="G147" s="419" t="s">
        <v>850</v>
      </c>
      <c r="H147" s="419" t="s">
        <v>851</v>
      </c>
      <c r="I147" s="422">
        <v>281.92001342773438</v>
      </c>
      <c r="J147" s="422">
        <v>2</v>
      </c>
      <c r="K147" s="423">
        <v>563.84002685546875</v>
      </c>
    </row>
    <row r="148" spans="1:11" ht="14.45" customHeight="1" x14ac:dyDescent="0.2">
      <c r="A148" s="417" t="s">
        <v>431</v>
      </c>
      <c r="B148" s="418" t="s">
        <v>432</v>
      </c>
      <c r="C148" s="419" t="s">
        <v>438</v>
      </c>
      <c r="D148" s="420" t="s">
        <v>439</v>
      </c>
      <c r="E148" s="419" t="s">
        <v>700</v>
      </c>
      <c r="F148" s="420" t="s">
        <v>701</v>
      </c>
      <c r="G148" s="419" t="s">
        <v>852</v>
      </c>
      <c r="H148" s="419" t="s">
        <v>853</v>
      </c>
      <c r="I148" s="422">
        <v>281.92001342773438</v>
      </c>
      <c r="J148" s="422">
        <v>5</v>
      </c>
      <c r="K148" s="423">
        <v>1409.5900268554688</v>
      </c>
    </row>
    <row r="149" spans="1:11" ht="14.45" customHeight="1" x14ac:dyDescent="0.2">
      <c r="A149" s="417" t="s">
        <v>431</v>
      </c>
      <c r="B149" s="418" t="s">
        <v>432</v>
      </c>
      <c r="C149" s="419" t="s">
        <v>438</v>
      </c>
      <c r="D149" s="420" t="s">
        <v>439</v>
      </c>
      <c r="E149" s="419" t="s">
        <v>700</v>
      </c>
      <c r="F149" s="420" t="s">
        <v>701</v>
      </c>
      <c r="G149" s="419" t="s">
        <v>854</v>
      </c>
      <c r="H149" s="419" t="s">
        <v>855</v>
      </c>
      <c r="I149" s="422">
        <v>281.92001342773438</v>
      </c>
      <c r="J149" s="422">
        <v>4</v>
      </c>
      <c r="K149" s="423">
        <v>1127.6800537109375</v>
      </c>
    </row>
    <row r="150" spans="1:11" ht="14.45" customHeight="1" x14ac:dyDescent="0.2">
      <c r="A150" s="417" t="s">
        <v>431</v>
      </c>
      <c r="B150" s="418" t="s">
        <v>432</v>
      </c>
      <c r="C150" s="419" t="s">
        <v>438</v>
      </c>
      <c r="D150" s="420" t="s">
        <v>439</v>
      </c>
      <c r="E150" s="419" t="s">
        <v>700</v>
      </c>
      <c r="F150" s="420" t="s">
        <v>701</v>
      </c>
      <c r="G150" s="419" t="s">
        <v>856</v>
      </c>
      <c r="H150" s="419" t="s">
        <v>857</v>
      </c>
      <c r="I150" s="422">
        <v>1591.1500244140625</v>
      </c>
      <c r="J150" s="422">
        <v>2</v>
      </c>
      <c r="K150" s="423">
        <v>3182.300048828125</v>
      </c>
    </row>
    <row r="151" spans="1:11" ht="14.45" customHeight="1" x14ac:dyDescent="0.2">
      <c r="A151" s="417" t="s">
        <v>431</v>
      </c>
      <c r="B151" s="418" t="s">
        <v>432</v>
      </c>
      <c r="C151" s="419" t="s">
        <v>438</v>
      </c>
      <c r="D151" s="420" t="s">
        <v>439</v>
      </c>
      <c r="E151" s="419" t="s">
        <v>700</v>
      </c>
      <c r="F151" s="420" t="s">
        <v>701</v>
      </c>
      <c r="G151" s="419" t="s">
        <v>858</v>
      </c>
      <c r="H151" s="419" t="s">
        <v>859</v>
      </c>
      <c r="I151" s="422">
        <v>597.9949951171875</v>
      </c>
      <c r="J151" s="422">
        <v>3</v>
      </c>
      <c r="K151" s="423">
        <v>1793.97998046875</v>
      </c>
    </row>
    <row r="152" spans="1:11" ht="14.45" customHeight="1" x14ac:dyDescent="0.2">
      <c r="A152" s="417" t="s">
        <v>431</v>
      </c>
      <c r="B152" s="418" t="s">
        <v>432</v>
      </c>
      <c r="C152" s="419" t="s">
        <v>438</v>
      </c>
      <c r="D152" s="420" t="s">
        <v>439</v>
      </c>
      <c r="E152" s="419" t="s">
        <v>700</v>
      </c>
      <c r="F152" s="420" t="s">
        <v>701</v>
      </c>
      <c r="G152" s="419" t="s">
        <v>860</v>
      </c>
      <c r="H152" s="419" t="s">
        <v>861</v>
      </c>
      <c r="I152" s="422">
        <v>1416.9649658203125</v>
      </c>
      <c r="J152" s="422">
        <v>4</v>
      </c>
      <c r="K152" s="423">
        <v>5667.83984375</v>
      </c>
    </row>
    <row r="153" spans="1:11" ht="14.45" customHeight="1" x14ac:dyDescent="0.2">
      <c r="A153" s="417" t="s">
        <v>431</v>
      </c>
      <c r="B153" s="418" t="s">
        <v>432</v>
      </c>
      <c r="C153" s="419" t="s">
        <v>438</v>
      </c>
      <c r="D153" s="420" t="s">
        <v>439</v>
      </c>
      <c r="E153" s="419" t="s">
        <v>700</v>
      </c>
      <c r="F153" s="420" t="s">
        <v>701</v>
      </c>
      <c r="G153" s="419" t="s">
        <v>862</v>
      </c>
      <c r="H153" s="419" t="s">
        <v>863</v>
      </c>
      <c r="I153" s="422">
        <v>3254.719970703125</v>
      </c>
      <c r="J153" s="422">
        <v>1</v>
      </c>
      <c r="K153" s="423">
        <v>3254.719970703125</v>
      </c>
    </row>
    <row r="154" spans="1:11" ht="14.45" customHeight="1" x14ac:dyDescent="0.2">
      <c r="A154" s="417" t="s">
        <v>431</v>
      </c>
      <c r="B154" s="418" t="s">
        <v>432</v>
      </c>
      <c r="C154" s="419" t="s">
        <v>438</v>
      </c>
      <c r="D154" s="420" t="s">
        <v>439</v>
      </c>
      <c r="E154" s="419" t="s">
        <v>700</v>
      </c>
      <c r="F154" s="420" t="s">
        <v>701</v>
      </c>
      <c r="G154" s="419" t="s">
        <v>864</v>
      </c>
      <c r="H154" s="419" t="s">
        <v>865</v>
      </c>
      <c r="I154" s="422">
        <v>124.62000274658203</v>
      </c>
      <c r="J154" s="422">
        <v>20</v>
      </c>
      <c r="K154" s="423">
        <v>2492.449951171875</v>
      </c>
    </row>
    <row r="155" spans="1:11" ht="14.45" customHeight="1" x14ac:dyDescent="0.2">
      <c r="A155" s="417" t="s">
        <v>431</v>
      </c>
      <c r="B155" s="418" t="s">
        <v>432</v>
      </c>
      <c r="C155" s="419" t="s">
        <v>438</v>
      </c>
      <c r="D155" s="420" t="s">
        <v>439</v>
      </c>
      <c r="E155" s="419" t="s">
        <v>700</v>
      </c>
      <c r="F155" s="420" t="s">
        <v>701</v>
      </c>
      <c r="G155" s="419" t="s">
        <v>866</v>
      </c>
      <c r="H155" s="419" t="s">
        <v>867</v>
      </c>
      <c r="I155" s="422">
        <v>7200.009765625</v>
      </c>
      <c r="J155" s="422">
        <v>2</v>
      </c>
      <c r="K155" s="423">
        <v>14400.009765625</v>
      </c>
    </row>
    <row r="156" spans="1:11" ht="14.45" customHeight="1" x14ac:dyDescent="0.2">
      <c r="A156" s="417" t="s">
        <v>431</v>
      </c>
      <c r="B156" s="418" t="s">
        <v>432</v>
      </c>
      <c r="C156" s="419" t="s">
        <v>438</v>
      </c>
      <c r="D156" s="420" t="s">
        <v>439</v>
      </c>
      <c r="E156" s="419" t="s">
        <v>700</v>
      </c>
      <c r="F156" s="420" t="s">
        <v>701</v>
      </c>
      <c r="G156" s="419" t="s">
        <v>868</v>
      </c>
      <c r="H156" s="419" t="s">
        <v>869</v>
      </c>
      <c r="I156" s="422">
        <v>7200</v>
      </c>
      <c r="J156" s="422">
        <v>2</v>
      </c>
      <c r="K156" s="423">
        <v>14400</v>
      </c>
    </row>
    <row r="157" spans="1:11" ht="14.45" customHeight="1" x14ac:dyDescent="0.2">
      <c r="A157" s="417" t="s">
        <v>431</v>
      </c>
      <c r="B157" s="418" t="s">
        <v>432</v>
      </c>
      <c r="C157" s="419" t="s">
        <v>438</v>
      </c>
      <c r="D157" s="420" t="s">
        <v>439</v>
      </c>
      <c r="E157" s="419" t="s">
        <v>700</v>
      </c>
      <c r="F157" s="420" t="s">
        <v>701</v>
      </c>
      <c r="G157" s="419" t="s">
        <v>870</v>
      </c>
      <c r="H157" s="419" t="s">
        <v>871</v>
      </c>
      <c r="I157" s="422">
        <v>7200.0048828125</v>
      </c>
      <c r="J157" s="422">
        <v>5</v>
      </c>
      <c r="K157" s="423">
        <v>36000.029296875</v>
      </c>
    </row>
    <row r="158" spans="1:11" ht="14.45" customHeight="1" x14ac:dyDescent="0.2">
      <c r="A158" s="417" t="s">
        <v>431</v>
      </c>
      <c r="B158" s="418" t="s">
        <v>432</v>
      </c>
      <c r="C158" s="419" t="s">
        <v>438</v>
      </c>
      <c r="D158" s="420" t="s">
        <v>439</v>
      </c>
      <c r="E158" s="419" t="s">
        <v>700</v>
      </c>
      <c r="F158" s="420" t="s">
        <v>701</v>
      </c>
      <c r="G158" s="419" t="s">
        <v>872</v>
      </c>
      <c r="H158" s="419" t="s">
        <v>873</v>
      </c>
      <c r="I158" s="422">
        <v>7200</v>
      </c>
      <c r="J158" s="422">
        <v>2</v>
      </c>
      <c r="K158" s="423">
        <v>14400</v>
      </c>
    </row>
    <row r="159" spans="1:11" ht="14.45" customHeight="1" x14ac:dyDescent="0.2">
      <c r="A159" s="417" t="s">
        <v>431</v>
      </c>
      <c r="B159" s="418" t="s">
        <v>432</v>
      </c>
      <c r="C159" s="419" t="s">
        <v>438</v>
      </c>
      <c r="D159" s="420" t="s">
        <v>439</v>
      </c>
      <c r="E159" s="419" t="s">
        <v>700</v>
      </c>
      <c r="F159" s="420" t="s">
        <v>701</v>
      </c>
      <c r="G159" s="419" t="s">
        <v>874</v>
      </c>
      <c r="H159" s="419" t="s">
        <v>875</v>
      </c>
      <c r="I159" s="422">
        <v>7200.009765625</v>
      </c>
      <c r="J159" s="422">
        <v>2</v>
      </c>
      <c r="K159" s="423">
        <v>14400.01953125</v>
      </c>
    </row>
    <row r="160" spans="1:11" ht="14.45" customHeight="1" x14ac:dyDescent="0.2">
      <c r="A160" s="417" t="s">
        <v>431</v>
      </c>
      <c r="B160" s="418" t="s">
        <v>432</v>
      </c>
      <c r="C160" s="419" t="s">
        <v>438</v>
      </c>
      <c r="D160" s="420" t="s">
        <v>439</v>
      </c>
      <c r="E160" s="419" t="s">
        <v>700</v>
      </c>
      <c r="F160" s="420" t="s">
        <v>701</v>
      </c>
      <c r="G160" s="419" t="s">
        <v>876</v>
      </c>
      <c r="H160" s="419" t="s">
        <v>877</v>
      </c>
      <c r="I160" s="422">
        <v>7200</v>
      </c>
      <c r="J160" s="422">
        <v>8</v>
      </c>
      <c r="K160" s="423">
        <v>57600</v>
      </c>
    </row>
    <row r="161" spans="1:11" ht="14.45" customHeight="1" x14ac:dyDescent="0.2">
      <c r="A161" s="417" t="s">
        <v>431</v>
      </c>
      <c r="B161" s="418" t="s">
        <v>432</v>
      </c>
      <c r="C161" s="419" t="s">
        <v>438</v>
      </c>
      <c r="D161" s="420" t="s">
        <v>439</v>
      </c>
      <c r="E161" s="419" t="s">
        <v>700</v>
      </c>
      <c r="F161" s="420" t="s">
        <v>701</v>
      </c>
      <c r="G161" s="419" t="s">
        <v>878</v>
      </c>
      <c r="H161" s="419" t="s">
        <v>879</v>
      </c>
      <c r="I161" s="422">
        <v>769.55999755859375</v>
      </c>
      <c r="J161" s="422">
        <v>5</v>
      </c>
      <c r="K161" s="423">
        <v>3847.7999877929688</v>
      </c>
    </row>
    <row r="162" spans="1:11" ht="14.45" customHeight="1" x14ac:dyDescent="0.2">
      <c r="A162" s="417" t="s">
        <v>431</v>
      </c>
      <c r="B162" s="418" t="s">
        <v>432</v>
      </c>
      <c r="C162" s="419" t="s">
        <v>438</v>
      </c>
      <c r="D162" s="420" t="s">
        <v>439</v>
      </c>
      <c r="E162" s="419" t="s">
        <v>700</v>
      </c>
      <c r="F162" s="420" t="s">
        <v>701</v>
      </c>
      <c r="G162" s="419" t="s">
        <v>880</v>
      </c>
      <c r="H162" s="419" t="s">
        <v>881</v>
      </c>
      <c r="I162" s="422">
        <v>362.98001098632813</v>
      </c>
      <c r="J162" s="422">
        <v>2</v>
      </c>
      <c r="K162" s="423">
        <v>725.95001220703125</v>
      </c>
    </row>
    <row r="163" spans="1:11" ht="14.45" customHeight="1" x14ac:dyDescent="0.2">
      <c r="A163" s="417" t="s">
        <v>431</v>
      </c>
      <c r="B163" s="418" t="s">
        <v>432</v>
      </c>
      <c r="C163" s="419" t="s">
        <v>438</v>
      </c>
      <c r="D163" s="420" t="s">
        <v>439</v>
      </c>
      <c r="E163" s="419" t="s">
        <v>700</v>
      </c>
      <c r="F163" s="420" t="s">
        <v>701</v>
      </c>
      <c r="G163" s="419" t="s">
        <v>882</v>
      </c>
      <c r="H163" s="419" t="s">
        <v>883</v>
      </c>
      <c r="I163" s="422">
        <v>439.79998779296875</v>
      </c>
      <c r="J163" s="422">
        <v>5</v>
      </c>
      <c r="K163" s="423">
        <v>2199</v>
      </c>
    </row>
    <row r="164" spans="1:11" ht="14.45" customHeight="1" x14ac:dyDescent="0.2">
      <c r="A164" s="417" t="s">
        <v>431</v>
      </c>
      <c r="B164" s="418" t="s">
        <v>432</v>
      </c>
      <c r="C164" s="419" t="s">
        <v>438</v>
      </c>
      <c r="D164" s="420" t="s">
        <v>439</v>
      </c>
      <c r="E164" s="419" t="s">
        <v>700</v>
      </c>
      <c r="F164" s="420" t="s">
        <v>701</v>
      </c>
      <c r="G164" s="419" t="s">
        <v>884</v>
      </c>
      <c r="H164" s="419" t="s">
        <v>885</v>
      </c>
      <c r="I164" s="422">
        <v>156.07000732421875</v>
      </c>
      <c r="J164" s="422">
        <v>1</v>
      </c>
      <c r="K164" s="423">
        <v>156.07000732421875</v>
      </c>
    </row>
    <row r="165" spans="1:11" ht="14.45" customHeight="1" x14ac:dyDescent="0.2">
      <c r="A165" s="417" t="s">
        <v>431</v>
      </c>
      <c r="B165" s="418" t="s">
        <v>432</v>
      </c>
      <c r="C165" s="419" t="s">
        <v>438</v>
      </c>
      <c r="D165" s="420" t="s">
        <v>439</v>
      </c>
      <c r="E165" s="419" t="s">
        <v>700</v>
      </c>
      <c r="F165" s="420" t="s">
        <v>701</v>
      </c>
      <c r="G165" s="419" t="s">
        <v>886</v>
      </c>
      <c r="H165" s="419" t="s">
        <v>887</v>
      </c>
      <c r="I165" s="422">
        <v>3.2899999618530273</v>
      </c>
      <c r="J165" s="422">
        <v>200</v>
      </c>
      <c r="K165" s="423">
        <v>658</v>
      </c>
    </row>
    <row r="166" spans="1:11" ht="14.45" customHeight="1" x14ac:dyDescent="0.2">
      <c r="A166" s="417" t="s">
        <v>431</v>
      </c>
      <c r="B166" s="418" t="s">
        <v>432</v>
      </c>
      <c r="C166" s="419" t="s">
        <v>438</v>
      </c>
      <c r="D166" s="420" t="s">
        <v>439</v>
      </c>
      <c r="E166" s="419" t="s">
        <v>700</v>
      </c>
      <c r="F166" s="420" t="s">
        <v>701</v>
      </c>
      <c r="G166" s="419" t="s">
        <v>888</v>
      </c>
      <c r="H166" s="419" t="s">
        <v>889</v>
      </c>
      <c r="I166" s="422">
        <v>843.3699951171875</v>
      </c>
      <c r="J166" s="422">
        <v>1</v>
      </c>
      <c r="K166" s="423">
        <v>843.3699951171875</v>
      </c>
    </row>
    <row r="167" spans="1:11" ht="14.45" customHeight="1" x14ac:dyDescent="0.2">
      <c r="A167" s="417" t="s">
        <v>431</v>
      </c>
      <c r="B167" s="418" t="s">
        <v>432</v>
      </c>
      <c r="C167" s="419" t="s">
        <v>438</v>
      </c>
      <c r="D167" s="420" t="s">
        <v>439</v>
      </c>
      <c r="E167" s="419" t="s">
        <v>700</v>
      </c>
      <c r="F167" s="420" t="s">
        <v>701</v>
      </c>
      <c r="G167" s="419" t="s">
        <v>890</v>
      </c>
      <c r="H167" s="419" t="s">
        <v>891</v>
      </c>
      <c r="I167" s="422">
        <v>843.3699951171875</v>
      </c>
      <c r="J167" s="422">
        <v>1</v>
      </c>
      <c r="K167" s="423">
        <v>843.3699951171875</v>
      </c>
    </row>
    <row r="168" spans="1:11" ht="14.45" customHeight="1" x14ac:dyDescent="0.2">
      <c r="A168" s="417" t="s">
        <v>431</v>
      </c>
      <c r="B168" s="418" t="s">
        <v>432</v>
      </c>
      <c r="C168" s="419" t="s">
        <v>438</v>
      </c>
      <c r="D168" s="420" t="s">
        <v>439</v>
      </c>
      <c r="E168" s="419" t="s">
        <v>700</v>
      </c>
      <c r="F168" s="420" t="s">
        <v>701</v>
      </c>
      <c r="G168" s="419" t="s">
        <v>892</v>
      </c>
      <c r="H168" s="419" t="s">
        <v>893</v>
      </c>
      <c r="I168" s="422">
        <v>843.3699951171875</v>
      </c>
      <c r="J168" s="422">
        <v>1</v>
      </c>
      <c r="K168" s="423">
        <v>843.3699951171875</v>
      </c>
    </row>
    <row r="169" spans="1:11" ht="14.45" customHeight="1" x14ac:dyDescent="0.2">
      <c r="A169" s="417" t="s">
        <v>431</v>
      </c>
      <c r="B169" s="418" t="s">
        <v>432</v>
      </c>
      <c r="C169" s="419" t="s">
        <v>438</v>
      </c>
      <c r="D169" s="420" t="s">
        <v>439</v>
      </c>
      <c r="E169" s="419" t="s">
        <v>700</v>
      </c>
      <c r="F169" s="420" t="s">
        <v>701</v>
      </c>
      <c r="G169" s="419" t="s">
        <v>894</v>
      </c>
      <c r="H169" s="419" t="s">
        <v>895</v>
      </c>
      <c r="I169" s="422">
        <v>843.3699951171875</v>
      </c>
      <c r="J169" s="422">
        <v>1</v>
      </c>
      <c r="K169" s="423">
        <v>843.3699951171875</v>
      </c>
    </row>
    <row r="170" spans="1:11" ht="14.45" customHeight="1" x14ac:dyDescent="0.2">
      <c r="A170" s="417" t="s">
        <v>431</v>
      </c>
      <c r="B170" s="418" t="s">
        <v>432</v>
      </c>
      <c r="C170" s="419" t="s">
        <v>438</v>
      </c>
      <c r="D170" s="420" t="s">
        <v>439</v>
      </c>
      <c r="E170" s="419" t="s">
        <v>700</v>
      </c>
      <c r="F170" s="420" t="s">
        <v>701</v>
      </c>
      <c r="G170" s="419" t="s">
        <v>896</v>
      </c>
      <c r="H170" s="419" t="s">
        <v>897</v>
      </c>
      <c r="I170" s="422">
        <v>843.3699951171875</v>
      </c>
      <c r="J170" s="422">
        <v>1</v>
      </c>
      <c r="K170" s="423">
        <v>843.3699951171875</v>
      </c>
    </row>
    <row r="171" spans="1:11" ht="14.45" customHeight="1" x14ac:dyDescent="0.2">
      <c r="A171" s="417" t="s">
        <v>431</v>
      </c>
      <c r="B171" s="418" t="s">
        <v>432</v>
      </c>
      <c r="C171" s="419" t="s">
        <v>438</v>
      </c>
      <c r="D171" s="420" t="s">
        <v>439</v>
      </c>
      <c r="E171" s="419" t="s">
        <v>700</v>
      </c>
      <c r="F171" s="420" t="s">
        <v>701</v>
      </c>
      <c r="G171" s="419" t="s">
        <v>898</v>
      </c>
      <c r="H171" s="419" t="s">
        <v>899</v>
      </c>
      <c r="I171" s="422">
        <v>843.35000610351563</v>
      </c>
      <c r="J171" s="422">
        <v>3</v>
      </c>
      <c r="K171" s="423">
        <v>2530.030029296875</v>
      </c>
    </row>
    <row r="172" spans="1:11" ht="14.45" customHeight="1" x14ac:dyDescent="0.2">
      <c r="A172" s="417" t="s">
        <v>431</v>
      </c>
      <c r="B172" s="418" t="s">
        <v>432</v>
      </c>
      <c r="C172" s="419" t="s">
        <v>438</v>
      </c>
      <c r="D172" s="420" t="s">
        <v>439</v>
      </c>
      <c r="E172" s="419" t="s">
        <v>700</v>
      </c>
      <c r="F172" s="420" t="s">
        <v>701</v>
      </c>
      <c r="G172" s="419" t="s">
        <v>900</v>
      </c>
      <c r="H172" s="419" t="s">
        <v>901</v>
      </c>
      <c r="I172" s="422">
        <v>843.3699951171875</v>
      </c>
      <c r="J172" s="422">
        <v>3</v>
      </c>
      <c r="K172" s="423">
        <v>2530.1099853515625</v>
      </c>
    </row>
    <row r="173" spans="1:11" ht="14.45" customHeight="1" x14ac:dyDescent="0.2">
      <c r="A173" s="417" t="s">
        <v>431</v>
      </c>
      <c r="B173" s="418" t="s">
        <v>432</v>
      </c>
      <c r="C173" s="419" t="s">
        <v>438</v>
      </c>
      <c r="D173" s="420" t="s">
        <v>439</v>
      </c>
      <c r="E173" s="419" t="s">
        <v>700</v>
      </c>
      <c r="F173" s="420" t="s">
        <v>701</v>
      </c>
      <c r="G173" s="419" t="s">
        <v>902</v>
      </c>
      <c r="H173" s="419" t="s">
        <v>903</v>
      </c>
      <c r="I173" s="422">
        <v>72.480003356933594</v>
      </c>
      <c r="J173" s="422">
        <v>40</v>
      </c>
      <c r="K173" s="423">
        <v>2899.199951171875</v>
      </c>
    </row>
    <row r="174" spans="1:11" ht="14.45" customHeight="1" x14ac:dyDescent="0.2">
      <c r="A174" s="417" t="s">
        <v>431</v>
      </c>
      <c r="B174" s="418" t="s">
        <v>432</v>
      </c>
      <c r="C174" s="419" t="s">
        <v>438</v>
      </c>
      <c r="D174" s="420" t="s">
        <v>439</v>
      </c>
      <c r="E174" s="419" t="s">
        <v>700</v>
      </c>
      <c r="F174" s="420" t="s">
        <v>701</v>
      </c>
      <c r="G174" s="419" t="s">
        <v>904</v>
      </c>
      <c r="H174" s="419" t="s">
        <v>905</v>
      </c>
      <c r="I174" s="422">
        <v>120</v>
      </c>
      <c r="J174" s="422">
        <v>10</v>
      </c>
      <c r="K174" s="423">
        <v>1199.989990234375</v>
      </c>
    </row>
    <row r="175" spans="1:11" ht="14.45" customHeight="1" x14ac:dyDescent="0.2">
      <c r="A175" s="417" t="s">
        <v>431</v>
      </c>
      <c r="B175" s="418" t="s">
        <v>432</v>
      </c>
      <c r="C175" s="419" t="s">
        <v>438</v>
      </c>
      <c r="D175" s="420" t="s">
        <v>439</v>
      </c>
      <c r="E175" s="419" t="s">
        <v>700</v>
      </c>
      <c r="F175" s="420" t="s">
        <v>701</v>
      </c>
      <c r="G175" s="419" t="s">
        <v>906</v>
      </c>
      <c r="H175" s="419" t="s">
        <v>907</v>
      </c>
      <c r="I175" s="422">
        <v>120</v>
      </c>
      <c r="J175" s="422">
        <v>20</v>
      </c>
      <c r="K175" s="423">
        <v>2399.97998046875</v>
      </c>
    </row>
    <row r="176" spans="1:11" ht="14.45" customHeight="1" x14ac:dyDescent="0.2">
      <c r="A176" s="417" t="s">
        <v>431</v>
      </c>
      <c r="B176" s="418" t="s">
        <v>432</v>
      </c>
      <c r="C176" s="419" t="s">
        <v>438</v>
      </c>
      <c r="D176" s="420" t="s">
        <v>439</v>
      </c>
      <c r="E176" s="419" t="s">
        <v>700</v>
      </c>
      <c r="F176" s="420" t="s">
        <v>701</v>
      </c>
      <c r="G176" s="419" t="s">
        <v>908</v>
      </c>
      <c r="H176" s="419" t="s">
        <v>909</v>
      </c>
      <c r="I176" s="422">
        <v>120</v>
      </c>
      <c r="J176" s="422">
        <v>10</v>
      </c>
      <c r="K176" s="423">
        <v>1199.989990234375</v>
      </c>
    </row>
    <row r="177" spans="1:11" ht="14.45" customHeight="1" x14ac:dyDescent="0.2">
      <c r="A177" s="417" t="s">
        <v>431</v>
      </c>
      <c r="B177" s="418" t="s">
        <v>432</v>
      </c>
      <c r="C177" s="419" t="s">
        <v>438</v>
      </c>
      <c r="D177" s="420" t="s">
        <v>439</v>
      </c>
      <c r="E177" s="419" t="s">
        <v>700</v>
      </c>
      <c r="F177" s="420" t="s">
        <v>701</v>
      </c>
      <c r="G177" s="419" t="s">
        <v>910</v>
      </c>
      <c r="H177" s="419" t="s">
        <v>911</v>
      </c>
      <c r="I177" s="422">
        <v>34.919998168945313</v>
      </c>
      <c r="J177" s="422">
        <v>36</v>
      </c>
      <c r="K177" s="423">
        <v>1257</v>
      </c>
    </row>
    <row r="178" spans="1:11" ht="14.45" customHeight="1" x14ac:dyDescent="0.2">
      <c r="A178" s="417" t="s">
        <v>431</v>
      </c>
      <c r="B178" s="418" t="s">
        <v>432</v>
      </c>
      <c r="C178" s="419" t="s">
        <v>438</v>
      </c>
      <c r="D178" s="420" t="s">
        <v>439</v>
      </c>
      <c r="E178" s="419" t="s">
        <v>700</v>
      </c>
      <c r="F178" s="420" t="s">
        <v>701</v>
      </c>
      <c r="G178" s="419" t="s">
        <v>912</v>
      </c>
      <c r="H178" s="419" t="s">
        <v>913</v>
      </c>
      <c r="I178" s="422">
        <v>246.00999450683594</v>
      </c>
      <c r="J178" s="422">
        <v>3</v>
      </c>
      <c r="K178" s="423">
        <v>738.02000427246094</v>
      </c>
    </row>
    <row r="179" spans="1:11" ht="14.45" customHeight="1" x14ac:dyDescent="0.2">
      <c r="A179" s="417" t="s">
        <v>431</v>
      </c>
      <c r="B179" s="418" t="s">
        <v>432</v>
      </c>
      <c r="C179" s="419" t="s">
        <v>438</v>
      </c>
      <c r="D179" s="420" t="s">
        <v>439</v>
      </c>
      <c r="E179" s="419" t="s">
        <v>700</v>
      </c>
      <c r="F179" s="420" t="s">
        <v>701</v>
      </c>
      <c r="G179" s="419" t="s">
        <v>914</v>
      </c>
      <c r="H179" s="419" t="s">
        <v>915</v>
      </c>
      <c r="I179" s="422">
        <v>1380.97998046875</v>
      </c>
      <c r="J179" s="422">
        <v>12</v>
      </c>
      <c r="K179" s="423">
        <v>16571.73046875</v>
      </c>
    </row>
    <row r="180" spans="1:11" ht="14.45" customHeight="1" x14ac:dyDescent="0.2">
      <c r="A180" s="417" t="s">
        <v>431</v>
      </c>
      <c r="B180" s="418" t="s">
        <v>432</v>
      </c>
      <c r="C180" s="419" t="s">
        <v>438</v>
      </c>
      <c r="D180" s="420" t="s">
        <v>439</v>
      </c>
      <c r="E180" s="419" t="s">
        <v>700</v>
      </c>
      <c r="F180" s="420" t="s">
        <v>701</v>
      </c>
      <c r="G180" s="419" t="s">
        <v>916</v>
      </c>
      <c r="H180" s="419" t="s">
        <v>917</v>
      </c>
      <c r="I180" s="422">
        <v>894.760009765625</v>
      </c>
      <c r="J180" s="422">
        <v>4</v>
      </c>
      <c r="K180" s="423">
        <v>3579.030029296875</v>
      </c>
    </row>
    <row r="181" spans="1:11" ht="14.45" customHeight="1" x14ac:dyDescent="0.2">
      <c r="A181" s="417" t="s">
        <v>431</v>
      </c>
      <c r="B181" s="418" t="s">
        <v>432</v>
      </c>
      <c r="C181" s="419" t="s">
        <v>438</v>
      </c>
      <c r="D181" s="420" t="s">
        <v>439</v>
      </c>
      <c r="E181" s="419" t="s">
        <v>700</v>
      </c>
      <c r="F181" s="420" t="s">
        <v>701</v>
      </c>
      <c r="G181" s="419" t="s">
        <v>918</v>
      </c>
      <c r="H181" s="419" t="s">
        <v>919</v>
      </c>
      <c r="I181" s="422">
        <v>452.489990234375</v>
      </c>
      <c r="J181" s="422">
        <v>6</v>
      </c>
      <c r="K181" s="423">
        <v>2714.949951171875</v>
      </c>
    </row>
    <row r="182" spans="1:11" ht="14.45" customHeight="1" x14ac:dyDescent="0.2">
      <c r="A182" s="417" t="s">
        <v>431</v>
      </c>
      <c r="B182" s="418" t="s">
        <v>432</v>
      </c>
      <c r="C182" s="419" t="s">
        <v>438</v>
      </c>
      <c r="D182" s="420" t="s">
        <v>439</v>
      </c>
      <c r="E182" s="419" t="s">
        <v>700</v>
      </c>
      <c r="F182" s="420" t="s">
        <v>701</v>
      </c>
      <c r="G182" s="419" t="s">
        <v>920</v>
      </c>
      <c r="H182" s="419" t="s">
        <v>921</v>
      </c>
      <c r="I182" s="422">
        <v>846.8499755859375</v>
      </c>
      <c r="J182" s="422">
        <v>1</v>
      </c>
      <c r="K182" s="423">
        <v>846.8499755859375</v>
      </c>
    </row>
    <row r="183" spans="1:11" ht="14.45" customHeight="1" x14ac:dyDescent="0.2">
      <c r="A183" s="417" t="s">
        <v>431</v>
      </c>
      <c r="B183" s="418" t="s">
        <v>432</v>
      </c>
      <c r="C183" s="419" t="s">
        <v>438</v>
      </c>
      <c r="D183" s="420" t="s">
        <v>439</v>
      </c>
      <c r="E183" s="419" t="s">
        <v>700</v>
      </c>
      <c r="F183" s="420" t="s">
        <v>701</v>
      </c>
      <c r="G183" s="419" t="s">
        <v>922</v>
      </c>
      <c r="H183" s="419" t="s">
        <v>923</v>
      </c>
      <c r="I183" s="422">
        <v>499</v>
      </c>
      <c r="J183" s="422">
        <v>1</v>
      </c>
      <c r="K183" s="423">
        <v>499</v>
      </c>
    </row>
    <row r="184" spans="1:11" ht="14.45" customHeight="1" x14ac:dyDescent="0.2">
      <c r="A184" s="417" t="s">
        <v>431</v>
      </c>
      <c r="B184" s="418" t="s">
        <v>432</v>
      </c>
      <c r="C184" s="419" t="s">
        <v>438</v>
      </c>
      <c r="D184" s="420" t="s">
        <v>439</v>
      </c>
      <c r="E184" s="419" t="s">
        <v>700</v>
      </c>
      <c r="F184" s="420" t="s">
        <v>701</v>
      </c>
      <c r="G184" s="419" t="s">
        <v>924</v>
      </c>
      <c r="H184" s="419" t="s">
        <v>925</v>
      </c>
      <c r="I184" s="422">
        <v>937.75</v>
      </c>
      <c r="J184" s="422">
        <v>1</v>
      </c>
      <c r="K184" s="423">
        <v>937.75</v>
      </c>
    </row>
    <row r="185" spans="1:11" ht="14.45" customHeight="1" x14ac:dyDescent="0.2">
      <c r="A185" s="417" t="s">
        <v>431</v>
      </c>
      <c r="B185" s="418" t="s">
        <v>432</v>
      </c>
      <c r="C185" s="419" t="s">
        <v>438</v>
      </c>
      <c r="D185" s="420" t="s">
        <v>439</v>
      </c>
      <c r="E185" s="419" t="s">
        <v>700</v>
      </c>
      <c r="F185" s="420" t="s">
        <v>701</v>
      </c>
      <c r="G185" s="419" t="s">
        <v>926</v>
      </c>
      <c r="H185" s="419" t="s">
        <v>927</v>
      </c>
      <c r="I185" s="422">
        <v>937.75</v>
      </c>
      <c r="J185" s="422">
        <v>1</v>
      </c>
      <c r="K185" s="423">
        <v>937.75</v>
      </c>
    </row>
    <row r="186" spans="1:11" ht="14.45" customHeight="1" x14ac:dyDescent="0.2">
      <c r="A186" s="417" t="s">
        <v>431</v>
      </c>
      <c r="B186" s="418" t="s">
        <v>432</v>
      </c>
      <c r="C186" s="419" t="s">
        <v>438</v>
      </c>
      <c r="D186" s="420" t="s">
        <v>439</v>
      </c>
      <c r="E186" s="419" t="s">
        <v>700</v>
      </c>
      <c r="F186" s="420" t="s">
        <v>701</v>
      </c>
      <c r="G186" s="419" t="s">
        <v>928</v>
      </c>
      <c r="H186" s="419" t="s">
        <v>929</v>
      </c>
      <c r="I186" s="422">
        <v>4.1999998092651367</v>
      </c>
      <c r="J186" s="422">
        <v>100</v>
      </c>
      <c r="K186" s="423">
        <v>420</v>
      </c>
    </row>
    <row r="187" spans="1:11" ht="14.45" customHeight="1" x14ac:dyDescent="0.2">
      <c r="A187" s="417" t="s">
        <v>431</v>
      </c>
      <c r="B187" s="418" t="s">
        <v>432</v>
      </c>
      <c r="C187" s="419" t="s">
        <v>438</v>
      </c>
      <c r="D187" s="420" t="s">
        <v>439</v>
      </c>
      <c r="E187" s="419" t="s">
        <v>700</v>
      </c>
      <c r="F187" s="420" t="s">
        <v>701</v>
      </c>
      <c r="G187" s="419" t="s">
        <v>930</v>
      </c>
      <c r="H187" s="419" t="s">
        <v>931</v>
      </c>
      <c r="I187" s="422">
        <v>235</v>
      </c>
      <c r="J187" s="422">
        <v>20</v>
      </c>
      <c r="K187" s="423">
        <v>4700</v>
      </c>
    </row>
    <row r="188" spans="1:11" ht="14.45" customHeight="1" x14ac:dyDescent="0.2">
      <c r="A188" s="417" t="s">
        <v>431</v>
      </c>
      <c r="B188" s="418" t="s">
        <v>432</v>
      </c>
      <c r="C188" s="419" t="s">
        <v>438</v>
      </c>
      <c r="D188" s="420" t="s">
        <v>439</v>
      </c>
      <c r="E188" s="419" t="s">
        <v>700</v>
      </c>
      <c r="F188" s="420" t="s">
        <v>701</v>
      </c>
      <c r="G188" s="419" t="s">
        <v>932</v>
      </c>
      <c r="H188" s="419" t="s">
        <v>933</v>
      </c>
      <c r="I188" s="422">
        <v>810.6500244140625</v>
      </c>
      <c r="J188" s="422">
        <v>1</v>
      </c>
      <c r="K188" s="423">
        <v>810.6500244140625</v>
      </c>
    </row>
    <row r="189" spans="1:11" ht="14.45" customHeight="1" x14ac:dyDescent="0.2">
      <c r="A189" s="417" t="s">
        <v>431</v>
      </c>
      <c r="B189" s="418" t="s">
        <v>432</v>
      </c>
      <c r="C189" s="419" t="s">
        <v>438</v>
      </c>
      <c r="D189" s="420" t="s">
        <v>439</v>
      </c>
      <c r="E189" s="419" t="s">
        <v>700</v>
      </c>
      <c r="F189" s="420" t="s">
        <v>701</v>
      </c>
      <c r="G189" s="419" t="s">
        <v>934</v>
      </c>
      <c r="H189" s="419" t="s">
        <v>935</v>
      </c>
      <c r="I189" s="422">
        <v>525.32000732421875</v>
      </c>
      <c r="J189" s="422">
        <v>10</v>
      </c>
      <c r="K189" s="423">
        <v>5253.22021484375</v>
      </c>
    </row>
    <row r="190" spans="1:11" ht="14.45" customHeight="1" x14ac:dyDescent="0.2">
      <c r="A190" s="417" t="s">
        <v>431</v>
      </c>
      <c r="B190" s="418" t="s">
        <v>432</v>
      </c>
      <c r="C190" s="419" t="s">
        <v>438</v>
      </c>
      <c r="D190" s="420" t="s">
        <v>439</v>
      </c>
      <c r="E190" s="419" t="s">
        <v>700</v>
      </c>
      <c r="F190" s="420" t="s">
        <v>701</v>
      </c>
      <c r="G190" s="419" t="s">
        <v>936</v>
      </c>
      <c r="H190" s="419" t="s">
        <v>937</v>
      </c>
      <c r="I190" s="422">
        <v>634.780029296875</v>
      </c>
      <c r="J190" s="422">
        <v>10</v>
      </c>
      <c r="K190" s="423">
        <v>6347.77978515625</v>
      </c>
    </row>
    <row r="191" spans="1:11" ht="14.45" customHeight="1" x14ac:dyDescent="0.2">
      <c r="A191" s="417" t="s">
        <v>431</v>
      </c>
      <c r="B191" s="418" t="s">
        <v>432</v>
      </c>
      <c r="C191" s="419" t="s">
        <v>438</v>
      </c>
      <c r="D191" s="420" t="s">
        <v>439</v>
      </c>
      <c r="E191" s="419" t="s">
        <v>700</v>
      </c>
      <c r="F191" s="420" t="s">
        <v>701</v>
      </c>
      <c r="G191" s="419" t="s">
        <v>938</v>
      </c>
      <c r="H191" s="419" t="s">
        <v>939</v>
      </c>
      <c r="I191" s="422">
        <v>372.09498596191406</v>
      </c>
      <c r="J191" s="422">
        <v>12</v>
      </c>
      <c r="K191" s="423">
        <v>4465.2601318359375</v>
      </c>
    </row>
    <row r="192" spans="1:11" ht="14.45" customHeight="1" x14ac:dyDescent="0.2">
      <c r="A192" s="417" t="s">
        <v>431</v>
      </c>
      <c r="B192" s="418" t="s">
        <v>432</v>
      </c>
      <c r="C192" s="419" t="s">
        <v>438</v>
      </c>
      <c r="D192" s="420" t="s">
        <v>439</v>
      </c>
      <c r="E192" s="419" t="s">
        <v>700</v>
      </c>
      <c r="F192" s="420" t="s">
        <v>701</v>
      </c>
      <c r="G192" s="419" t="s">
        <v>940</v>
      </c>
      <c r="H192" s="419" t="s">
        <v>941</v>
      </c>
      <c r="I192" s="422">
        <v>634.61667887369788</v>
      </c>
      <c r="J192" s="422">
        <v>13</v>
      </c>
      <c r="K192" s="423">
        <v>8251.519775390625</v>
      </c>
    </row>
    <row r="193" spans="1:11" ht="14.45" customHeight="1" x14ac:dyDescent="0.2">
      <c r="A193" s="417" t="s">
        <v>431</v>
      </c>
      <c r="B193" s="418" t="s">
        <v>432</v>
      </c>
      <c r="C193" s="419" t="s">
        <v>438</v>
      </c>
      <c r="D193" s="420" t="s">
        <v>439</v>
      </c>
      <c r="E193" s="419" t="s">
        <v>700</v>
      </c>
      <c r="F193" s="420" t="s">
        <v>701</v>
      </c>
      <c r="G193" s="419" t="s">
        <v>942</v>
      </c>
      <c r="H193" s="419" t="s">
        <v>943</v>
      </c>
      <c r="I193" s="422">
        <v>685.80001831054688</v>
      </c>
      <c r="J193" s="422">
        <v>13</v>
      </c>
      <c r="K193" s="423">
        <v>8915.22021484375</v>
      </c>
    </row>
    <row r="194" spans="1:11" ht="14.45" customHeight="1" x14ac:dyDescent="0.2">
      <c r="A194" s="417" t="s">
        <v>431</v>
      </c>
      <c r="B194" s="418" t="s">
        <v>432</v>
      </c>
      <c r="C194" s="419" t="s">
        <v>438</v>
      </c>
      <c r="D194" s="420" t="s">
        <v>439</v>
      </c>
      <c r="E194" s="419" t="s">
        <v>700</v>
      </c>
      <c r="F194" s="420" t="s">
        <v>701</v>
      </c>
      <c r="G194" s="419" t="s">
        <v>944</v>
      </c>
      <c r="H194" s="419" t="s">
        <v>945</v>
      </c>
      <c r="I194" s="422">
        <v>320.97499847412109</v>
      </c>
      <c r="J194" s="422">
        <v>14</v>
      </c>
      <c r="K194" s="423">
        <v>4494</v>
      </c>
    </row>
    <row r="195" spans="1:11" ht="14.45" customHeight="1" x14ac:dyDescent="0.2">
      <c r="A195" s="417" t="s">
        <v>431</v>
      </c>
      <c r="B195" s="418" t="s">
        <v>432</v>
      </c>
      <c r="C195" s="419" t="s">
        <v>438</v>
      </c>
      <c r="D195" s="420" t="s">
        <v>439</v>
      </c>
      <c r="E195" s="419" t="s">
        <v>700</v>
      </c>
      <c r="F195" s="420" t="s">
        <v>701</v>
      </c>
      <c r="G195" s="419" t="s">
        <v>946</v>
      </c>
      <c r="H195" s="419" t="s">
        <v>947</v>
      </c>
      <c r="I195" s="422">
        <v>180.27999877929688</v>
      </c>
      <c r="J195" s="422">
        <v>70</v>
      </c>
      <c r="K195" s="423">
        <v>12619.459716796875</v>
      </c>
    </row>
    <row r="196" spans="1:11" ht="14.45" customHeight="1" x14ac:dyDescent="0.2">
      <c r="A196" s="417" t="s">
        <v>431</v>
      </c>
      <c r="B196" s="418" t="s">
        <v>432</v>
      </c>
      <c r="C196" s="419" t="s">
        <v>438</v>
      </c>
      <c r="D196" s="420" t="s">
        <v>439</v>
      </c>
      <c r="E196" s="419" t="s">
        <v>700</v>
      </c>
      <c r="F196" s="420" t="s">
        <v>701</v>
      </c>
      <c r="G196" s="419" t="s">
        <v>948</v>
      </c>
      <c r="H196" s="419" t="s">
        <v>949</v>
      </c>
      <c r="I196" s="422">
        <v>71.389999389648438</v>
      </c>
      <c r="J196" s="422">
        <v>10</v>
      </c>
      <c r="K196" s="423">
        <v>713.9000244140625</v>
      </c>
    </row>
    <row r="197" spans="1:11" ht="14.45" customHeight="1" x14ac:dyDescent="0.2">
      <c r="A197" s="417" t="s">
        <v>431</v>
      </c>
      <c r="B197" s="418" t="s">
        <v>432</v>
      </c>
      <c r="C197" s="419" t="s">
        <v>438</v>
      </c>
      <c r="D197" s="420" t="s">
        <v>439</v>
      </c>
      <c r="E197" s="419" t="s">
        <v>700</v>
      </c>
      <c r="F197" s="420" t="s">
        <v>701</v>
      </c>
      <c r="G197" s="419" t="s">
        <v>950</v>
      </c>
      <c r="H197" s="419" t="s">
        <v>951</v>
      </c>
      <c r="I197" s="422">
        <v>14.880000114440918</v>
      </c>
      <c r="J197" s="422">
        <v>300</v>
      </c>
      <c r="K197" s="423">
        <v>4464.659912109375</v>
      </c>
    </row>
    <row r="198" spans="1:11" ht="14.45" customHeight="1" x14ac:dyDescent="0.2">
      <c r="A198" s="417" t="s">
        <v>431</v>
      </c>
      <c r="B198" s="418" t="s">
        <v>432</v>
      </c>
      <c r="C198" s="419" t="s">
        <v>438</v>
      </c>
      <c r="D198" s="420" t="s">
        <v>439</v>
      </c>
      <c r="E198" s="419" t="s">
        <v>700</v>
      </c>
      <c r="F198" s="420" t="s">
        <v>701</v>
      </c>
      <c r="G198" s="419" t="s">
        <v>952</v>
      </c>
      <c r="H198" s="419" t="s">
        <v>953</v>
      </c>
      <c r="I198" s="422">
        <v>14.880000114440918</v>
      </c>
      <c r="J198" s="422">
        <v>100</v>
      </c>
      <c r="K198" s="423">
        <v>1488.219970703125</v>
      </c>
    </row>
    <row r="199" spans="1:11" ht="14.45" customHeight="1" x14ac:dyDescent="0.2">
      <c r="A199" s="417" t="s">
        <v>431</v>
      </c>
      <c r="B199" s="418" t="s">
        <v>432</v>
      </c>
      <c r="C199" s="419" t="s">
        <v>438</v>
      </c>
      <c r="D199" s="420" t="s">
        <v>439</v>
      </c>
      <c r="E199" s="419" t="s">
        <v>700</v>
      </c>
      <c r="F199" s="420" t="s">
        <v>701</v>
      </c>
      <c r="G199" s="419" t="s">
        <v>954</v>
      </c>
      <c r="H199" s="419" t="s">
        <v>955</v>
      </c>
      <c r="I199" s="422">
        <v>996</v>
      </c>
      <c r="J199" s="422">
        <v>1</v>
      </c>
      <c r="K199" s="423">
        <v>996</v>
      </c>
    </row>
    <row r="200" spans="1:11" ht="14.45" customHeight="1" x14ac:dyDescent="0.2">
      <c r="A200" s="417" t="s">
        <v>431</v>
      </c>
      <c r="B200" s="418" t="s">
        <v>432</v>
      </c>
      <c r="C200" s="419" t="s">
        <v>438</v>
      </c>
      <c r="D200" s="420" t="s">
        <v>439</v>
      </c>
      <c r="E200" s="419" t="s">
        <v>700</v>
      </c>
      <c r="F200" s="420" t="s">
        <v>701</v>
      </c>
      <c r="G200" s="419" t="s">
        <v>956</v>
      </c>
      <c r="H200" s="419" t="s">
        <v>957</v>
      </c>
      <c r="I200" s="422">
        <v>996</v>
      </c>
      <c r="J200" s="422">
        <v>1</v>
      </c>
      <c r="K200" s="423">
        <v>996</v>
      </c>
    </row>
    <row r="201" spans="1:11" ht="14.45" customHeight="1" x14ac:dyDescent="0.2">
      <c r="A201" s="417" t="s">
        <v>431</v>
      </c>
      <c r="B201" s="418" t="s">
        <v>432</v>
      </c>
      <c r="C201" s="419" t="s">
        <v>438</v>
      </c>
      <c r="D201" s="420" t="s">
        <v>439</v>
      </c>
      <c r="E201" s="419" t="s">
        <v>700</v>
      </c>
      <c r="F201" s="420" t="s">
        <v>701</v>
      </c>
      <c r="G201" s="419" t="s">
        <v>958</v>
      </c>
      <c r="H201" s="419" t="s">
        <v>959</v>
      </c>
      <c r="I201" s="422">
        <v>996</v>
      </c>
      <c r="J201" s="422">
        <v>1</v>
      </c>
      <c r="K201" s="423">
        <v>996</v>
      </c>
    </row>
    <row r="202" spans="1:11" ht="14.45" customHeight="1" x14ac:dyDescent="0.2">
      <c r="A202" s="417" t="s">
        <v>431</v>
      </c>
      <c r="B202" s="418" t="s">
        <v>432</v>
      </c>
      <c r="C202" s="419" t="s">
        <v>438</v>
      </c>
      <c r="D202" s="420" t="s">
        <v>439</v>
      </c>
      <c r="E202" s="419" t="s">
        <v>700</v>
      </c>
      <c r="F202" s="420" t="s">
        <v>701</v>
      </c>
      <c r="G202" s="419" t="s">
        <v>960</v>
      </c>
      <c r="H202" s="419" t="s">
        <v>961</v>
      </c>
      <c r="I202" s="422">
        <v>86.139999389648438</v>
      </c>
      <c r="J202" s="422">
        <v>50</v>
      </c>
      <c r="K202" s="423">
        <v>4307</v>
      </c>
    </row>
    <row r="203" spans="1:11" ht="14.45" customHeight="1" x14ac:dyDescent="0.2">
      <c r="A203" s="417" t="s">
        <v>431</v>
      </c>
      <c r="B203" s="418" t="s">
        <v>432</v>
      </c>
      <c r="C203" s="419" t="s">
        <v>438</v>
      </c>
      <c r="D203" s="420" t="s">
        <v>439</v>
      </c>
      <c r="E203" s="419" t="s">
        <v>700</v>
      </c>
      <c r="F203" s="420" t="s">
        <v>701</v>
      </c>
      <c r="G203" s="419" t="s">
        <v>962</v>
      </c>
      <c r="H203" s="419" t="s">
        <v>963</v>
      </c>
      <c r="I203" s="422">
        <v>86.139999389648438</v>
      </c>
      <c r="J203" s="422">
        <v>50</v>
      </c>
      <c r="K203" s="423">
        <v>4307</v>
      </c>
    </row>
    <row r="204" spans="1:11" ht="14.45" customHeight="1" x14ac:dyDescent="0.2">
      <c r="A204" s="417" t="s">
        <v>431</v>
      </c>
      <c r="B204" s="418" t="s">
        <v>432</v>
      </c>
      <c r="C204" s="419" t="s">
        <v>438</v>
      </c>
      <c r="D204" s="420" t="s">
        <v>439</v>
      </c>
      <c r="E204" s="419" t="s">
        <v>700</v>
      </c>
      <c r="F204" s="420" t="s">
        <v>701</v>
      </c>
      <c r="G204" s="419" t="s">
        <v>964</v>
      </c>
      <c r="H204" s="419" t="s">
        <v>965</v>
      </c>
      <c r="I204" s="422">
        <v>617.05999755859375</v>
      </c>
      <c r="J204" s="422">
        <v>5</v>
      </c>
      <c r="K204" s="423">
        <v>3085.320068359375</v>
      </c>
    </row>
    <row r="205" spans="1:11" ht="14.45" customHeight="1" x14ac:dyDescent="0.2">
      <c r="A205" s="417" t="s">
        <v>431</v>
      </c>
      <c r="B205" s="418" t="s">
        <v>432</v>
      </c>
      <c r="C205" s="419" t="s">
        <v>438</v>
      </c>
      <c r="D205" s="420" t="s">
        <v>439</v>
      </c>
      <c r="E205" s="419" t="s">
        <v>700</v>
      </c>
      <c r="F205" s="420" t="s">
        <v>701</v>
      </c>
      <c r="G205" s="419" t="s">
        <v>966</v>
      </c>
      <c r="H205" s="419" t="s">
        <v>967</v>
      </c>
      <c r="I205" s="422">
        <v>751.19000244140625</v>
      </c>
      <c r="J205" s="422">
        <v>10</v>
      </c>
      <c r="K205" s="423">
        <v>7511.919921875</v>
      </c>
    </row>
    <row r="206" spans="1:11" ht="14.45" customHeight="1" x14ac:dyDescent="0.2">
      <c r="A206" s="417" t="s">
        <v>431</v>
      </c>
      <c r="B206" s="418" t="s">
        <v>432</v>
      </c>
      <c r="C206" s="419" t="s">
        <v>438</v>
      </c>
      <c r="D206" s="420" t="s">
        <v>439</v>
      </c>
      <c r="E206" s="419" t="s">
        <v>700</v>
      </c>
      <c r="F206" s="420" t="s">
        <v>701</v>
      </c>
      <c r="G206" s="419" t="s">
        <v>968</v>
      </c>
      <c r="H206" s="419" t="s">
        <v>969</v>
      </c>
      <c r="I206" s="422">
        <v>2.5699999332427979</v>
      </c>
      <c r="J206" s="422">
        <v>400</v>
      </c>
      <c r="K206" s="423">
        <v>1028.43994140625</v>
      </c>
    </row>
    <row r="207" spans="1:11" ht="14.45" customHeight="1" x14ac:dyDescent="0.2">
      <c r="A207" s="417" t="s">
        <v>431</v>
      </c>
      <c r="B207" s="418" t="s">
        <v>432</v>
      </c>
      <c r="C207" s="419" t="s">
        <v>438</v>
      </c>
      <c r="D207" s="420" t="s">
        <v>439</v>
      </c>
      <c r="E207" s="419" t="s">
        <v>700</v>
      </c>
      <c r="F207" s="420" t="s">
        <v>701</v>
      </c>
      <c r="G207" s="419" t="s">
        <v>970</v>
      </c>
      <c r="H207" s="419" t="s">
        <v>971</v>
      </c>
      <c r="I207" s="422">
        <v>133.08999633789063</v>
      </c>
      <c r="J207" s="422">
        <v>10</v>
      </c>
      <c r="K207" s="423">
        <v>1330.8800048828125</v>
      </c>
    </row>
    <row r="208" spans="1:11" ht="14.45" customHeight="1" x14ac:dyDescent="0.2">
      <c r="A208" s="417" t="s">
        <v>431</v>
      </c>
      <c r="B208" s="418" t="s">
        <v>432</v>
      </c>
      <c r="C208" s="419" t="s">
        <v>438</v>
      </c>
      <c r="D208" s="420" t="s">
        <v>439</v>
      </c>
      <c r="E208" s="419" t="s">
        <v>700</v>
      </c>
      <c r="F208" s="420" t="s">
        <v>701</v>
      </c>
      <c r="G208" s="419" t="s">
        <v>972</v>
      </c>
      <c r="H208" s="419" t="s">
        <v>973</v>
      </c>
      <c r="I208" s="422">
        <v>194.80999755859375</v>
      </c>
      <c r="J208" s="422">
        <v>1</v>
      </c>
      <c r="K208" s="423">
        <v>194.80999755859375</v>
      </c>
    </row>
    <row r="209" spans="1:11" ht="14.45" customHeight="1" x14ac:dyDescent="0.2">
      <c r="A209" s="417" t="s">
        <v>431</v>
      </c>
      <c r="B209" s="418" t="s">
        <v>432</v>
      </c>
      <c r="C209" s="419" t="s">
        <v>438</v>
      </c>
      <c r="D209" s="420" t="s">
        <v>439</v>
      </c>
      <c r="E209" s="419" t="s">
        <v>700</v>
      </c>
      <c r="F209" s="420" t="s">
        <v>701</v>
      </c>
      <c r="G209" s="419" t="s">
        <v>974</v>
      </c>
      <c r="H209" s="419" t="s">
        <v>975</v>
      </c>
      <c r="I209" s="422">
        <v>996.739990234375</v>
      </c>
      <c r="J209" s="422">
        <v>2</v>
      </c>
      <c r="K209" s="423">
        <v>1993.47998046875</v>
      </c>
    </row>
    <row r="210" spans="1:11" ht="14.45" customHeight="1" x14ac:dyDescent="0.2">
      <c r="A210" s="417" t="s">
        <v>431</v>
      </c>
      <c r="B210" s="418" t="s">
        <v>432</v>
      </c>
      <c r="C210" s="419" t="s">
        <v>438</v>
      </c>
      <c r="D210" s="420" t="s">
        <v>439</v>
      </c>
      <c r="E210" s="419" t="s">
        <v>700</v>
      </c>
      <c r="F210" s="420" t="s">
        <v>701</v>
      </c>
      <c r="G210" s="419" t="s">
        <v>976</v>
      </c>
      <c r="H210" s="419" t="s">
        <v>977</v>
      </c>
      <c r="I210" s="422">
        <v>1023.489990234375</v>
      </c>
      <c r="J210" s="422">
        <v>1</v>
      </c>
      <c r="K210" s="423">
        <v>1023.489990234375</v>
      </c>
    </row>
    <row r="211" spans="1:11" ht="14.45" customHeight="1" x14ac:dyDescent="0.2">
      <c r="A211" s="417" t="s">
        <v>431</v>
      </c>
      <c r="B211" s="418" t="s">
        <v>432</v>
      </c>
      <c r="C211" s="419" t="s">
        <v>438</v>
      </c>
      <c r="D211" s="420" t="s">
        <v>439</v>
      </c>
      <c r="E211" s="419" t="s">
        <v>700</v>
      </c>
      <c r="F211" s="420" t="s">
        <v>701</v>
      </c>
      <c r="G211" s="419" t="s">
        <v>978</v>
      </c>
      <c r="H211" s="419" t="s">
        <v>979</v>
      </c>
      <c r="I211" s="422">
        <v>970</v>
      </c>
      <c r="J211" s="422">
        <v>1</v>
      </c>
      <c r="K211" s="423">
        <v>970</v>
      </c>
    </row>
    <row r="212" spans="1:11" ht="14.45" customHeight="1" x14ac:dyDescent="0.2">
      <c r="A212" s="417" t="s">
        <v>431</v>
      </c>
      <c r="B212" s="418" t="s">
        <v>432</v>
      </c>
      <c r="C212" s="419" t="s">
        <v>438</v>
      </c>
      <c r="D212" s="420" t="s">
        <v>439</v>
      </c>
      <c r="E212" s="419" t="s">
        <v>700</v>
      </c>
      <c r="F212" s="420" t="s">
        <v>701</v>
      </c>
      <c r="G212" s="419" t="s">
        <v>980</v>
      </c>
      <c r="H212" s="419" t="s">
        <v>981</v>
      </c>
      <c r="I212" s="422">
        <v>969.989990234375</v>
      </c>
      <c r="J212" s="422">
        <v>1</v>
      </c>
      <c r="K212" s="423">
        <v>969.989990234375</v>
      </c>
    </row>
    <row r="213" spans="1:11" ht="14.45" customHeight="1" x14ac:dyDescent="0.2">
      <c r="A213" s="417" t="s">
        <v>431</v>
      </c>
      <c r="B213" s="418" t="s">
        <v>432</v>
      </c>
      <c r="C213" s="419" t="s">
        <v>438</v>
      </c>
      <c r="D213" s="420" t="s">
        <v>439</v>
      </c>
      <c r="E213" s="419" t="s">
        <v>700</v>
      </c>
      <c r="F213" s="420" t="s">
        <v>701</v>
      </c>
      <c r="G213" s="419" t="s">
        <v>982</v>
      </c>
      <c r="H213" s="419" t="s">
        <v>983</v>
      </c>
      <c r="I213" s="422">
        <v>970</v>
      </c>
      <c r="J213" s="422">
        <v>1</v>
      </c>
      <c r="K213" s="423">
        <v>970</v>
      </c>
    </row>
    <row r="214" spans="1:11" ht="14.45" customHeight="1" x14ac:dyDescent="0.2">
      <c r="A214" s="417" t="s">
        <v>431</v>
      </c>
      <c r="B214" s="418" t="s">
        <v>432</v>
      </c>
      <c r="C214" s="419" t="s">
        <v>438</v>
      </c>
      <c r="D214" s="420" t="s">
        <v>439</v>
      </c>
      <c r="E214" s="419" t="s">
        <v>700</v>
      </c>
      <c r="F214" s="420" t="s">
        <v>701</v>
      </c>
      <c r="G214" s="419" t="s">
        <v>984</v>
      </c>
      <c r="H214" s="419" t="s">
        <v>985</v>
      </c>
      <c r="I214" s="422">
        <v>970</v>
      </c>
      <c r="J214" s="422">
        <v>1</v>
      </c>
      <c r="K214" s="423">
        <v>970</v>
      </c>
    </row>
    <row r="215" spans="1:11" ht="14.45" customHeight="1" x14ac:dyDescent="0.2">
      <c r="A215" s="417" t="s">
        <v>431</v>
      </c>
      <c r="B215" s="418" t="s">
        <v>432</v>
      </c>
      <c r="C215" s="419" t="s">
        <v>438</v>
      </c>
      <c r="D215" s="420" t="s">
        <v>439</v>
      </c>
      <c r="E215" s="419" t="s">
        <v>700</v>
      </c>
      <c r="F215" s="420" t="s">
        <v>701</v>
      </c>
      <c r="G215" s="419" t="s">
        <v>986</v>
      </c>
      <c r="H215" s="419" t="s">
        <v>987</v>
      </c>
      <c r="I215" s="422">
        <v>970</v>
      </c>
      <c r="J215" s="422">
        <v>1</v>
      </c>
      <c r="K215" s="423">
        <v>970</v>
      </c>
    </row>
    <row r="216" spans="1:11" ht="14.45" customHeight="1" x14ac:dyDescent="0.2">
      <c r="A216" s="417" t="s">
        <v>431</v>
      </c>
      <c r="B216" s="418" t="s">
        <v>432</v>
      </c>
      <c r="C216" s="419" t="s">
        <v>438</v>
      </c>
      <c r="D216" s="420" t="s">
        <v>439</v>
      </c>
      <c r="E216" s="419" t="s">
        <v>700</v>
      </c>
      <c r="F216" s="420" t="s">
        <v>701</v>
      </c>
      <c r="G216" s="419" t="s">
        <v>988</v>
      </c>
      <c r="H216" s="419" t="s">
        <v>989</v>
      </c>
      <c r="I216" s="422">
        <v>970</v>
      </c>
      <c r="J216" s="422">
        <v>1</v>
      </c>
      <c r="K216" s="423">
        <v>970</v>
      </c>
    </row>
    <row r="217" spans="1:11" ht="14.45" customHeight="1" x14ac:dyDescent="0.2">
      <c r="A217" s="417" t="s">
        <v>431</v>
      </c>
      <c r="B217" s="418" t="s">
        <v>432</v>
      </c>
      <c r="C217" s="419" t="s">
        <v>438</v>
      </c>
      <c r="D217" s="420" t="s">
        <v>439</v>
      </c>
      <c r="E217" s="419" t="s">
        <v>700</v>
      </c>
      <c r="F217" s="420" t="s">
        <v>701</v>
      </c>
      <c r="G217" s="419" t="s">
        <v>990</v>
      </c>
      <c r="H217" s="419" t="s">
        <v>991</v>
      </c>
      <c r="I217" s="422">
        <v>651.5999755859375</v>
      </c>
      <c r="J217" s="422">
        <v>1</v>
      </c>
      <c r="K217" s="423">
        <v>651.5999755859375</v>
      </c>
    </row>
    <row r="218" spans="1:11" ht="14.45" customHeight="1" x14ac:dyDescent="0.2">
      <c r="A218" s="417" t="s">
        <v>431</v>
      </c>
      <c r="B218" s="418" t="s">
        <v>432</v>
      </c>
      <c r="C218" s="419" t="s">
        <v>438</v>
      </c>
      <c r="D218" s="420" t="s">
        <v>439</v>
      </c>
      <c r="E218" s="419" t="s">
        <v>700</v>
      </c>
      <c r="F218" s="420" t="s">
        <v>701</v>
      </c>
      <c r="G218" s="419" t="s">
        <v>992</v>
      </c>
      <c r="H218" s="419" t="s">
        <v>993</v>
      </c>
      <c r="I218" s="422">
        <v>970</v>
      </c>
      <c r="J218" s="422">
        <v>1</v>
      </c>
      <c r="K218" s="423">
        <v>970</v>
      </c>
    </row>
    <row r="219" spans="1:11" ht="14.45" customHeight="1" x14ac:dyDescent="0.2">
      <c r="A219" s="417" t="s">
        <v>431</v>
      </c>
      <c r="B219" s="418" t="s">
        <v>432</v>
      </c>
      <c r="C219" s="419" t="s">
        <v>438</v>
      </c>
      <c r="D219" s="420" t="s">
        <v>439</v>
      </c>
      <c r="E219" s="419" t="s">
        <v>700</v>
      </c>
      <c r="F219" s="420" t="s">
        <v>701</v>
      </c>
      <c r="G219" s="419" t="s">
        <v>994</v>
      </c>
      <c r="H219" s="419" t="s">
        <v>995</v>
      </c>
      <c r="I219" s="422">
        <v>970</v>
      </c>
      <c r="J219" s="422">
        <v>1</v>
      </c>
      <c r="K219" s="423">
        <v>970</v>
      </c>
    </row>
    <row r="220" spans="1:11" ht="14.45" customHeight="1" x14ac:dyDescent="0.2">
      <c r="A220" s="417" t="s">
        <v>431</v>
      </c>
      <c r="B220" s="418" t="s">
        <v>432</v>
      </c>
      <c r="C220" s="419" t="s">
        <v>438</v>
      </c>
      <c r="D220" s="420" t="s">
        <v>439</v>
      </c>
      <c r="E220" s="419" t="s">
        <v>700</v>
      </c>
      <c r="F220" s="420" t="s">
        <v>701</v>
      </c>
      <c r="G220" s="419" t="s">
        <v>996</v>
      </c>
      <c r="H220" s="419" t="s">
        <v>997</v>
      </c>
      <c r="I220" s="422">
        <v>594.989990234375</v>
      </c>
      <c r="J220" s="422">
        <v>1</v>
      </c>
      <c r="K220" s="423">
        <v>594.989990234375</v>
      </c>
    </row>
    <row r="221" spans="1:11" ht="14.45" customHeight="1" x14ac:dyDescent="0.2">
      <c r="A221" s="417" t="s">
        <v>431</v>
      </c>
      <c r="B221" s="418" t="s">
        <v>432</v>
      </c>
      <c r="C221" s="419" t="s">
        <v>438</v>
      </c>
      <c r="D221" s="420" t="s">
        <v>439</v>
      </c>
      <c r="E221" s="419" t="s">
        <v>700</v>
      </c>
      <c r="F221" s="420" t="s">
        <v>701</v>
      </c>
      <c r="G221" s="419" t="s">
        <v>998</v>
      </c>
      <c r="H221" s="419" t="s">
        <v>999</v>
      </c>
      <c r="I221" s="422">
        <v>595.010009765625</v>
      </c>
      <c r="J221" s="422">
        <v>1</v>
      </c>
      <c r="K221" s="423">
        <v>595.010009765625</v>
      </c>
    </row>
    <row r="222" spans="1:11" ht="14.45" customHeight="1" x14ac:dyDescent="0.2">
      <c r="A222" s="417" t="s">
        <v>431</v>
      </c>
      <c r="B222" s="418" t="s">
        <v>432</v>
      </c>
      <c r="C222" s="419" t="s">
        <v>438</v>
      </c>
      <c r="D222" s="420" t="s">
        <v>439</v>
      </c>
      <c r="E222" s="419" t="s">
        <v>700</v>
      </c>
      <c r="F222" s="420" t="s">
        <v>701</v>
      </c>
      <c r="G222" s="419" t="s">
        <v>1000</v>
      </c>
      <c r="H222" s="419" t="s">
        <v>1001</v>
      </c>
      <c r="I222" s="422">
        <v>651.4000244140625</v>
      </c>
      <c r="J222" s="422">
        <v>1</v>
      </c>
      <c r="K222" s="423">
        <v>651.4000244140625</v>
      </c>
    </row>
    <row r="223" spans="1:11" ht="14.45" customHeight="1" x14ac:dyDescent="0.2">
      <c r="A223" s="417" t="s">
        <v>431</v>
      </c>
      <c r="B223" s="418" t="s">
        <v>432</v>
      </c>
      <c r="C223" s="419" t="s">
        <v>438</v>
      </c>
      <c r="D223" s="420" t="s">
        <v>439</v>
      </c>
      <c r="E223" s="419" t="s">
        <v>700</v>
      </c>
      <c r="F223" s="420" t="s">
        <v>701</v>
      </c>
      <c r="G223" s="419" t="s">
        <v>1002</v>
      </c>
      <c r="H223" s="419" t="s">
        <v>1003</v>
      </c>
      <c r="I223" s="422">
        <v>921.719970703125</v>
      </c>
      <c r="J223" s="422">
        <v>1</v>
      </c>
      <c r="K223" s="423">
        <v>921.719970703125</v>
      </c>
    </row>
    <row r="224" spans="1:11" ht="14.45" customHeight="1" x14ac:dyDescent="0.2">
      <c r="A224" s="417" t="s">
        <v>431</v>
      </c>
      <c r="B224" s="418" t="s">
        <v>432</v>
      </c>
      <c r="C224" s="419" t="s">
        <v>438</v>
      </c>
      <c r="D224" s="420" t="s">
        <v>439</v>
      </c>
      <c r="E224" s="419" t="s">
        <v>700</v>
      </c>
      <c r="F224" s="420" t="s">
        <v>701</v>
      </c>
      <c r="G224" s="419" t="s">
        <v>1004</v>
      </c>
      <c r="H224" s="419" t="s">
        <v>1005</v>
      </c>
      <c r="I224" s="422">
        <v>597.46665445963538</v>
      </c>
      <c r="J224" s="422">
        <v>11</v>
      </c>
      <c r="K224" s="423">
        <v>6515.9200439453125</v>
      </c>
    </row>
    <row r="225" spans="1:11" ht="14.45" customHeight="1" x14ac:dyDescent="0.2">
      <c r="A225" s="417" t="s">
        <v>431</v>
      </c>
      <c r="B225" s="418" t="s">
        <v>432</v>
      </c>
      <c r="C225" s="419" t="s">
        <v>438</v>
      </c>
      <c r="D225" s="420" t="s">
        <v>439</v>
      </c>
      <c r="E225" s="419" t="s">
        <v>700</v>
      </c>
      <c r="F225" s="420" t="s">
        <v>701</v>
      </c>
      <c r="G225" s="419" t="s">
        <v>1006</v>
      </c>
      <c r="H225" s="419" t="s">
        <v>1007</v>
      </c>
      <c r="I225" s="422">
        <v>133.75999450683594</v>
      </c>
      <c r="J225" s="422">
        <v>5</v>
      </c>
      <c r="K225" s="423">
        <v>668.80999755859375</v>
      </c>
    </row>
    <row r="226" spans="1:11" ht="14.45" customHeight="1" x14ac:dyDescent="0.2">
      <c r="A226" s="417" t="s">
        <v>431</v>
      </c>
      <c r="B226" s="418" t="s">
        <v>432</v>
      </c>
      <c r="C226" s="419" t="s">
        <v>438</v>
      </c>
      <c r="D226" s="420" t="s">
        <v>439</v>
      </c>
      <c r="E226" s="419" t="s">
        <v>700</v>
      </c>
      <c r="F226" s="420" t="s">
        <v>701</v>
      </c>
      <c r="G226" s="419" t="s">
        <v>1008</v>
      </c>
      <c r="H226" s="419" t="s">
        <v>1009</v>
      </c>
      <c r="I226" s="422">
        <v>321.90250396728516</v>
      </c>
      <c r="J226" s="422">
        <v>10</v>
      </c>
      <c r="K226" s="423">
        <v>3173.7599792480469</v>
      </c>
    </row>
    <row r="227" spans="1:11" ht="14.45" customHeight="1" x14ac:dyDescent="0.2">
      <c r="A227" s="417" t="s">
        <v>431</v>
      </c>
      <c r="B227" s="418" t="s">
        <v>432</v>
      </c>
      <c r="C227" s="419" t="s">
        <v>438</v>
      </c>
      <c r="D227" s="420" t="s">
        <v>439</v>
      </c>
      <c r="E227" s="419" t="s">
        <v>700</v>
      </c>
      <c r="F227" s="420" t="s">
        <v>701</v>
      </c>
      <c r="G227" s="419" t="s">
        <v>1010</v>
      </c>
      <c r="H227" s="419" t="s">
        <v>1011</v>
      </c>
      <c r="I227" s="422">
        <v>6.7599999904632568</v>
      </c>
      <c r="J227" s="422">
        <v>180</v>
      </c>
      <c r="K227" s="423">
        <v>1228.9200134277344</v>
      </c>
    </row>
    <row r="228" spans="1:11" ht="14.45" customHeight="1" x14ac:dyDescent="0.2">
      <c r="A228" s="417" t="s">
        <v>431</v>
      </c>
      <c r="B228" s="418" t="s">
        <v>432</v>
      </c>
      <c r="C228" s="419" t="s">
        <v>438</v>
      </c>
      <c r="D228" s="420" t="s">
        <v>439</v>
      </c>
      <c r="E228" s="419" t="s">
        <v>700</v>
      </c>
      <c r="F228" s="420" t="s">
        <v>701</v>
      </c>
      <c r="G228" s="419" t="s">
        <v>1012</v>
      </c>
      <c r="H228" s="419" t="s">
        <v>1013</v>
      </c>
      <c r="I228" s="422">
        <v>6.7599999904632568</v>
      </c>
      <c r="J228" s="422">
        <v>180</v>
      </c>
      <c r="K228" s="423">
        <v>1228.9200134277344</v>
      </c>
    </row>
    <row r="229" spans="1:11" ht="14.45" customHeight="1" x14ac:dyDescent="0.2">
      <c r="A229" s="417" t="s">
        <v>431</v>
      </c>
      <c r="B229" s="418" t="s">
        <v>432</v>
      </c>
      <c r="C229" s="419" t="s">
        <v>438</v>
      </c>
      <c r="D229" s="420" t="s">
        <v>439</v>
      </c>
      <c r="E229" s="419" t="s">
        <v>700</v>
      </c>
      <c r="F229" s="420" t="s">
        <v>701</v>
      </c>
      <c r="G229" s="419" t="s">
        <v>1014</v>
      </c>
      <c r="H229" s="419" t="s">
        <v>1015</v>
      </c>
      <c r="I229" s="422">
        <v>6.690000057220459</v>
      </c>
      <c r="J229" s="422">
        <v>240</v>
      </c>
      <c r="K229" s="423">
        <v>1621.8400115966797</v>
      </c>
    </row>
    <row r="230" spans="1:11" ht="14.45" customHeight="1" x14ac:dyDescent="0.2">
      <c r="A230" s="417" t="s">
        <v>431</v>
      </c>
      <c r="B230" s="418" t="s">
        <v>432</v>
      </c>
      <c r="C230" s="419" t="s">
        <v>438</v>
      </c>
      <c r="D230" s="420" t="s">
        <v>439</v>
      </c>
      <c r="E230" s="419" t="s">
        <v>700</v>
      </c>
      <c r="F230" s="420" t="s">
        <v>701</v>
      </c>
      <c r="G230" s="419" t="s">
        <v>1016</v>
      </c>
      <c r="H230" s="419" t="s">
        <v>1017</v>
      </c>
      <c r="I230" s="422">
        <v>262.5</v>
      </c>
      <c r="J230" s="422">
        <v>16</v>
      </c>
      <c r="K230" s="423">
        <v>4200.009765625</v>
      </c>
    </row>
    <row r="231" spans="1:11" ht="14.45" customHeight="1" x14ac:dyDescent="0.2">
      <c r="A231" s="417" t="s">
        <v>431</v>
      </c>
      <c r="B231" s="418" t="s">
        <v>432</v>
      </c>
      <c r="C231" s="419" t="s">
        <v>438</v>
      </c>
      <c r="D231" s="420" t="s">
        <v>439</v>
      </c>
      <c r="E231" s="419" t="s">
        <v>700</v>
      </c>
      <c r="F231" s="420" t="s">
        <v>701</v>
      </c>
      <c r="G231" s="419" t="s">
        <v>1018</v>
      </c>
      <c r="H231" s="419" t="s">
        <v>1019</v>
      </c>
      <c r="I231" s="422">
        <v>262.5</v>
      </c>
      <c r="J231" s="422">
        <v>16</v>
      </c>
      <c r="K231" s="423">
        <v>4200.009765625</v>
      </c>
    </row>
    <row r="232" spans="1:11" ht="14.45" customHeight="1" x14ac:dyDescent="0.2">
      <c r="A232" s="417" t="s">
        <v>431</v>
      </c>
      <c r="B232" s="418" t="s">
        <v>432</v>
      </c>
      <c r="C232" s="419" t="s">
        <v>438</v>
      </c>
      <c r="D232" s="420" t="s">
        <v>439</v>
      </c>
      <c r="E232" s="419" t="s">
        <v>700</v>
      </c>
      <c r="F232" s="420" t="s">
        <v>701</v>
      </c>
      <c r="G232" s="419" t="s">
        <v>1020</v>
      </c>
      <c r="H232" s="419" t="s">
        <v>1021</v>
      </c>
      <c r="I232" s="422">
        <v>262.5</v>
      </c>
      <c r="J232" s="422">
        <v>16</v>
      </c>
      <c r="K232" s="423">
        <v>4200</v>
      </c>
    </row>
    <row r="233" spans="1:11" ht="14.45" customHeight="1" x14ac:dyDescent="0.2">
      <c r="A233" s="417" t="s">
        <v>431</v>
      </c>
      <c r="B233" s="418" t="s">
        <v>432</v>
      </c>
      <c r="C233" s="419" t="s">
        <v>438</v>
      </c>
      <c r="D233" s="420" t="s">
        <v>439</v>
      </c>
      <c r="E233" s="419" t="s">
        <v>700</v>
      </c>
      <c r="F233" s="420" t="s">
        <v>701</v>
      </c>
      <c r="G233" s="419" t="s">
        <v>1022</v>
      </c>
      <c r="H233" s="419" t="s">
        <v>1023</v>
      </c>
      <c r="I233" s="422">
        <v>262.5</v>
      </c>
      <c r="J233" s="422">
        <v>48</v>
      </c>
      <c r="K233" s="423">
        <v>12600</v>
      </c>
    </row>
    <row r="234" spans="1:11" ht="14.45" customHeight="1" x14ac:dyDescent="0.2">
      <c r="A234" s="417" t="s">
        <v>431</v>
      </c>
      <c r="B234" s="418" t="s">
        <v>432</v>
      </c>
      <c r="C234" s="419" t="s">
        <v>438</v>
      </c>
      <c r="D234" s="420" t="s">
        <v>439</v>
      </c>
      <c r="E234" s="419" t="s">
        <v>700</v>
      </c>
      <c r="F234" s="420" t="s">
        <v>701</v>
      </c>
      <c r="G234" s="419" t="s">
        <v>1024</v>
      </c>
      <c r="H234" s="419" t="s">
        <v>1025</v>
      </c>
      <c r="I234" s="422">
        <v>1353.7333170572917</v>
      </c>
      <c r="J234" s="422">
        <v>6</v>
      </c>
      <c r="K234" s="423">
        <v>8122.389892578125</v>
      </c>
    </row>
    <row r="235" spans="1:11" ht="14.45" customHeight="1" x14ac:dyDescent="0.2">
      <c r="A235" s="417" t="s">
        <v>431</v>
      </c>
      <c r="B235" s="418" t="s">
        <v>432</v>
      </c>
      <c r="C235" s="419" t="s">
        <v>438</v>
      </c>
      <c r="D235" s="420" t="s">
        <v>439</v>
      </c>
      <c r="E235" s="419" t="s">
        <v>700</v>
      </c>
      <c r="F235" s="420" t="s">
        <v>701</v>
      </c>
      <c r="G235" s="419" t="s">
        <v>1026</v>
      </c>
      <c r="H235" s="419" t="s">
        <v>1027</v>
      </c>
      <c r="I235" s="422">
        <v>319.60000610351563</v>
      </c>
      <c r="J235" s="422">
        <v>8</v>
      </c>
      <c r="K235" s="423">
        <v>2556.81005859375</v>
      </c>
    </row>
    <row r="236" spans="1:11" ht="14.45" customHeight="1" x14ac:dyDescent="0.2">
      <c r="A236" s="417" t="s">
        <v>431</v>
      </c>
      <c r="B236" s="418" t="s">
        <v>432</v>
      </c>
      <c r="C236" s="419" t="s">
        <v>438</v>
      </c>
      <c r="D236" s="420" t="s">
        <v>439</v>
      </c>
      <c r="E236" s="419" t="s">
        <v>700</v>
      </c>
      <c r="F236" s="420" t="s">
        <v>701</v>
      </c>
      <c r="G236" s="419" t="s">
        <v>1028</v>
      </c>
      <c r="H236" s="419" t="s">
        <v>1029</v>
      </c>
      <c r="I236" s="422">
        <v>153.58000183105469</v>
      </c>
      <c r="J236" s="422">
        <v>6</v>
      </c>
      <c r="K236" s="423">
        <v>921.5</v>
      </c>
    </row>
    <row r="237" spans="1:11" ht="14.45" customHeight="1" x14ac:dyDescent="0.2">
      <c r="A237" s="417" t="s">
        <v>431</v>
      </c>
      <c r="B237" s="418" t="s">
        <v>432</v>
      </c>
      <c r="C237" s="419" t="s">
        <v>438</v>
      </c>
      <c r="D237" s="420" t="s">
        <v>439</v>
      </c>
      <c r="E237" s="419" t="s">
        <v>700</v>
      </c>
      <c r="F237" s="420" t="s">
        <v>701</v>
      </c>
      <c r="G237" s="419" t="s">
        <v>1030</v>
      </c>
      <c r="H237" s="419" t="s">
        <v>1031</v>
      </c>
      <c r="I237" s="422">
        <v>153.58000183105469</v>
      </c>
      <c r="J237" s="422">
        <v>6</v>
      </c>
      <c r="K237" s="423">
        <v>921.5</v>
      </c>
    </row>
    <row r="238" spans="1:11" ht="14.45" customHeight="1" x14ac:dyDescent="0.2">
      <c r="A238" s="417" t="s">
        <v>431</v>
      </c>
      <c r="B238" s="418" t="s">
        <v>432</v>
      </c>
      <c r="C238" s="419" t="s">
        <v>438</v>
      </c>
      <c r="D238" s="420" t="s">
        <v>439</v>
      </c>
      <c r="E238" s="419" t="s">
        <v>700</v>
      </c>
      <c r="F238" s="420" t="s">
        <v>701</v>
      </c>
      <c r="G238" s="419" t="s">
        <v>1032</v>
      </c>
      <c r="H238" s="419" t="s">
        <v>1033</v>
      </c>
      <c r="I238" s="422">
        <v>641.25</v>
      </c>
      <c r="J238" s="422">
        <v>6</v>
      </c>
      <c r="K238" s="423">
        <v>3847.5</v>
      </c>
    </row>
    <row r="239" spans="1:11" ht="14.45" customHeight="1" x14ac:dyDescent="0.2">
      <c r="A239" s="417" t="s">
        <v>431</v>
      </c>
      <c r="B239" s="418" t="s">
        <v>432</v>
      </c>
      <c r="C239" s="419" t="s">
        <v>438</v>
      </c>
      <c r="D239" s="420" t="s">
        <v>439</v>
      </c>
      <c r="E239" s="419" t="s">
        <v>700</v>
      </c>
      <c r="F239" s="420" t="s">
        <v>701</v>
      </c>
      <c r="G239" s="419" t="s">
        <v>1034</v>
      </c>
      <c r="H239" s="419" t="s">
        <v>1035</v>
      </c>
      <c r="I239" s="422">
        <v>153.58000183105469</v>
      </c>
      <c r="J239" s="422">
        <v>6</v>
      </c>
      <c r="K239" s="423">
        <v>921.5</v>
      </c>
    </row>
    <row r="240" spans="1:11" ht="14.45" customHeight="1" x14ac:dyDescent="0.2">
      <c r="A240" s="417" t="s">
        <v>431</v>
      </c>
      <c r="B240" s="418" t="s">
        <v>432</v>
      </c>
      <c r="C240" s="419" t="s">
        <v>438</v>
      </c>
      <c r="D240" s="420" t="s">
        <v>439</v>
      </c>
      <c r="E240" s="419" t="s">
        <v>700</v>
      </c>
      <c r="F240" s="420" t="s">
        <v>701</v>
      </c>
      <c r="G240" s="419" t="s">
        <v>1036</v>
      </c>
      <c r="H240" s="419" t="s">
        <v>1037</v>
      </c>
      <c r="I240" s="422">
        <v>4180.22998046875</v>
      </c>
      <c r="J240" s="422">
        <v>3</v>
      </c>
      <c r="K240" s="423">
        <v>12540.6796875</v>
      </c>
    </row>
    <row r="241" spans="1:11" ht="14.45" customHeight="1" x14ac:dyDescent="0.2">
      <c r="A241" s="417" t="s">
        <v>431</v>
      </c>
      <c r="B241" s="418" t="s">
        <v>432</v>
      </c>
      <c r="C241" s="419" t="s">
        <v>438</v>
      </c>
      <c r="D241" s="420" t="s">
        <v>439</v>
      </c>
      <c r="E241" s="419" t="s">
        <v>700</v>
      </c>
      <c r="F241" s="420" t="s">
        <v>701</v>
      </c>
      <c r="G241" s="419" t="s">
        <v>1038</v>
      </c>
      <c r="H241" s="419" t="s">
        <v>1039</v>
      </c>
      <c r="I241" s="422">
        <v>4972.97021484375</v>
      </c>
      <c r="J241" s="422">
        <v>2</v>
      </c>
      <c r="K241" s="423">
        <v>9945.9404296875</v>
      </c>
    </row>
    <row r="242" spans="1:11" ht="14.45" customHeight="1" x14ac:dyDescent="0.2">
      <c r="A242" s="417" t="s">
        <v>431</v>
      </c>
      <c r="B242" s="418" t="s">
        <v>432</v>
      </c>
      <c r="C242" s="419" t="s">
        <v>438</v>
      </c>
      <c r="D242" s="420" t="s">
        <v>439</v>
      </c>
      <c r="E242" s="419" t="s">
        <v>700</v>
      </c>
      <c r="F242" s="420" t="s">
        <v>701</v>
      </c>
      <c r="G242" s="419" t="s">
        <v>1040</v>
      </c>
      <c r="H242" s="419" t="s">
        <v>1041</v>
      </c>
      <c r="I242" s="422">
        <v>1725</v>
      </c>
      <c r="J242" s="422">
        <v>3</v>
      </c>
      <c r="K242" s="423">
        <v>5175</v>
      </c>
    </row>
    <row r="243" spans="1:11" ht="14.45" customHeight="1" x14ac:dyDescent="0.2">
      <c r="A243" s="417" t="s">
        <v>431</v>
      </c>
      <c r="B243" s="418" t="s">
        <v>432</v>
      </c>
      <c r="C243" s="419" t="s">
        <v>438</v>
      </c>
      <c r="D243" s="420" t="s">
        <v>439</v>
      </c>
      <c r="E243" s="419" t="s">
        <v>700</v>
      </c>
      <c r="F243" s="420" t="s">
        <v>701</v>
      </c>
      <c r="G243" s="419" t="s">
        <v>1042</v>
      </c>
      <c r="H243" s="419" t="s">
        <v>1043</v>
      </c>
      <c r="I243" s="422">
        <v>2530</v>
      </c>
      <c r="J243" s="422">
        <v>3</v>
      </c>
      <c r="K243" s="423">
        <v>7590</v>
      </c>
    </row>
    <row r="244" spans="1:11" ht="14.45" customHeight="1" x14ac:dyDescent="0.2">
      <c r="A244" s="417" t="s">
        <v>431</v>
      </c>
      <c r="B244" s="418" t="s">
        <v>432</v>
      </c>
      <c r="C244" s="419" t="s">
        <v>438</v>
      </c>
      <c r="D244" s="420" t="s">
        <v>439</v>
      </c>
      <c r="E244" s="419" t="s">
        <v>700</v>
      </c>
      <c r="F244" s="420" t="s">
        <v>701</v>
      </c>
      <c r="G244" s="419" t="s">
        <v>1044</v>
      </c>
      <c r="H244" s="419" t="s">
        <v>1045</v>
      </c>
      <c r="I244" s="422">
        <v>1725</v>
      </c>
      <c r="J244" s="422">
        <v>3</v>
      </c>
      <c r="K244" s="423">
        <v>5175</v>
      </c>
    </row>
    <row r="245" spans="1:11" ht="14.45" customHeight="1" x14ac:dyDescent="0.2">
      <c r="A245" s="417" t="s">
        <v>431</v>
      </c>
      <c r="B245" s="418" t="s">
        <v>432</v>
      </c>
      <c r="C245" s="419" t="s">
        <v>438</v>
      </c>
      <c r="D245" s="420" t="s">
        <v>439</v>
      </c>
      <c r="E245" s="419" t="s">
        <v>700</v>
      </c>
      <c r="F245" s="420" t="s">
        <v>701</v>
      </c>
      <c r="G245" s="419" t="s">
        <v>1046</v>
      </c>
      <c r="H245" s="419" t="s">
        <v>1047</v>
      </c>
      <c r="I245" s="422">
        <v>635.25</v>
      </c>
      <c r="J245" s="422">
        <v>1</v>
      </c>
      <c r="K245" s="423">
        <v>635.25</v>
      </c>
    </row>
    <row r="246" spans="1:11" ht="14.45" customHeight="1" x14ac:dyDescent="0.2">
      <c r="A246" s="417" t="s">
        <v>431</v>
      </c>
      <c r="B246" s="418" t="s">
        <v>432</v>
      </c>
      <c r="C246" s="419" t="s">
        <v>438</v>
      </c>
      <c r="D246" s="420" t="s">
        <v>439</v>
      </c>
      <c r="E246" s="419" t="s">
        <v>700</v>
      </c>
      <c r="F246" s="420" t="s">
        <v>701</v>
      </c>
      <c r="G246" s="419" t="s">
        <v>1048</v>
      </c>
      <c r="H246" s="419" t="s">
        <v>1049</v>
      </c>
      <c r="I246" s="422">
        <v>635.21002197265625</v>
      </c>
      <c r="J246" s="422">
        <v>1</v>
      </c>
      <c r="K246" s="423">
        <v>635.21002197265625</v>
      </c>
    </row>
    <row r="247" spans="1:11" ht="14.45" customHeight="1" x14ac:dyDescent="0.2">
      <c r="A247" s="417" t="s">
        <v>431</v>
      </c>
      <c r="B247" s="418" t="s">
        <v>432</v>
      </c>
      <c r="C247" s="419" t="s">
        <v>438</v>
      </c>
      <c r="D247" s="420" t="s">
        <v>439</v>
      </c>
      <c r="E247" s="419" t="s">
        <v>700</v>
      </c>
      <c r="F247" s="420" t="s">
        <v>701</v>
      </c>
      <c r="G247" s="419" t="s">
        <v>1050</v>
      </c>
      <c r="H247" s="419" t="s">
        <v>1051</v>
      </c>
      <c r="I247" s="422">
        <v>655.219970703125</v>
      </c>
      <c r="J247" s="422">
        <v>1</v>
      </c>
      <c r="K247" s="423">
        <v>655.219970703125</v>
      </c>
    </row>
    <row r="248" spans="1:11" ht="14.45" customHeight="1" x14ac:dyDescent="0.2">
      <c r="A248" s="417" t="s">
        <v>431</v>
      </c>
      <c r="B248" s="418" t="s">
        <v>432</v>
      </c>
      <c r="C248" s="419" t="s">
        <v>438</v>
      </c>
      <c r="D248" s="420" t="s">
        <v>439</v>
      </c>
      <c r="E248" s="419" t="s">
        <v>700</v>
      </c>
      <c r="F248" s="420" t="s">
        <v>701</v>
      </c>
      <c r="G248" s="419" t="s">
        <v>1052</v>
      </c>
      <c r="H248" s="419" t="s">
        <v>1053</v>
      </c>
      <c r="I248" s="422">
        <v>163.35000610351563</v>
      </c>
      <c r="J248" s="422">
        <v>1</v>
      </c>
      <c r="K248" s="423">
        <v>163.35000610351563</v>
      </c>
    </row>
    <row r="249" spans="1:11" ht="14.45" customHeight="1" x14ac:dyDescent="0.2">
      <c r="A249" s="417" t="s">
        <v>431</v>
      </c>
      <c r="B249" s="418" t="s">
        <v>432</v>
      </c>
      <c r="C249" s="419" t="s">
        <v>438</v>
      </c>
      <c r="D249" s="420" t="s">
        <v>439</v>
      </c>
      <c r="E249" s="419" t="s">
        <v>700</v>
      </c>
      <c r="F249" s="420" t="s">
        <v>701</v>
      </c>
      <c r="G249" s="419" t="s">
        <v>1054</v>
      </c>
      <c r="H249" s="419" t="s">
        <v>1055</v>
      </c>
      <c r="I249" s="422">
        <v>379.33999633789063</v>
      </c>
      <c r="J249" s="422">
        <v>1</v>
      </c>
      <c r="K249" s="423">
        <v>379.33999633789063</v>
      </c>
    </row>
    <row r="250" spans="1:11" ht="14.45" customHeight="1" x14ac:dyDescent="0.2">
      <c r="A250" s="417" t="s">
        <v>431</v>
      </c>
      <c r="B250" s="418" t="s">
        <v>432</v>
      </c>
      <c r="C250" s="419" t="s">
        <v>438</v>
      </c>
      <c r="D250" s="420" t="s">
        <v>439</v>
      </c>
      <c r="E250" s="419" t="s">
        <v>700</v>
      </c>
      <c r="F250" s="420" t="s">
        <v>701</v>
      </c>
      <c r="G250" s="419" t="s">
        <v>1056</v>
      </c>
      <c r="H250" s="419" t="s">
        <v>1057</v>
      </c>
      <c r="I250" s="422">
        <v>42.950000762939453</v>
      </c>
      <c r="J250" s="422">
        <v>30</v>
      </c>
      <c r="K250" s="423">
        <v>1288.5799560546875</v>
      </c>
    </row>
    <row r="251" spans="1:11" ht="14.45" customHeight="1" x14ac:dyDescent="0.2">
      <c r="A251" s="417" t="s">
        <v>431</v>
      </c>
      <c r="B251" s="418" t="s">
        <v>432</v>
      </c>
      <c r="C251" s="419" t="s">
        <v>438</v>
      </c>
      <c r="D251" s="420" t="s">
        <v>439</v>
      </c>
      <c r="E251" s="419" t="s">
        <v>700</v>
      </c>
      <c r="F251" s="420" t="s">
        <v>701</v>
      </c>
      <c r="G251" s="419" t="s">
        <v>1058</v>
      </c>
      <c r="H251" s="419" t="s">
        <v>1059</v>
      </c>
      <c r="I251" s="422">
        <v>387.17999267578125</v>
      </c>
      <c r="J251" s="422">
        <v>2</v>
      </c>
      <c r="K251" s="423">
        <v>774.3499755859375</v>
      </c>
    </row>
    <row r="252" spans="1:11" ht="14.45" customHeight="1" x14ac:dyDescent="0.2">
      <c r="A252" s="417" t="s">
        <v>431</v>
      </c>
      <c r="B252" s="418" t="s">
        <v>432</v>
      </c>
      <c r="C252" s="419" t="s">
        <v>438</v>
      </c>
      <c r="D252" s="420" t="s">
        <v>439</v>
      </c>
      <c r="E252" s="419" t="s">
        <v>700</v>
      </c>
      <c r="F252" s="420" t="s">
        <v>701</v>
      </c>
      <c r="G252" s="419" t="s">
        <v>1060</v>
      </c>
      <c r="H252" s="419" t="s">
        <v>1061</v>
      </c>
      <c r="I252" s="422">
        <v>937.75</v>
      </c>
      <c r="J252" s="422">
        <v>1</v>
      </c>
      <c r="K252" s="423">
        <v>937.75</v>
      </c>
    </row>
    <row r="253" spans="1:11" ht="14.45" customHeight="1" x14ac:dyDescent="0.2">
      <c r="A253" s="417" t="s">
        <v>431</v>
      </c>
      <c r="B253" s="418" t="s">
        <v>432</v>
      </c>
      <c r="C253" s="419" t="s">
        <v>438</v>
      </c>
      <c r="D253" s="420" t="s">
        <v>439</v>
      </c>
      <c r="E253" s="419" t="s">
        <v>700</v>
      </c>
      <c r="F253" s="420" t="s">
        <v>701</v>
      </c>
      <c r="G253" s="419" t="s">
        <v>1062</v>
      </c>
      <c r="H253" s="419" t="s">
        <v>1063</v>
      </c>
      <c r="I253" s="422">
        <v>937.75</v>
      </c>
      <c r="J253" s="422">
        <v>2</v>
      </c>
      <c r="K253" s="423">
        <v>1875.5</v>
      </c>
    </row>
    <row r="254" spans="1:11" ht="14.45" customHeight="1" x14ac:dyDescent="0.2">
      <c r="A254" s="417" t="s">
        <v>431</v>
      </c>
      <c r="B254" s="418" t="s">
        <v>432</v>
      </c>
      <c r="C254" s="419" t="s">
        <v>438</v>
      </c>
      <c r="D254" s="420" t="s">
        <v>439</v>
      </c>
      <c r="E254" s="419" t="s">
        <v>700</v>
      </c>
      <c r="F254" s="420" t="s">
        <v>701</v>
      </c>
      <c r="G254" s="419" t="s">
        <v>1064</v>
      </c>
      <c r="H254" s="419" t="s">
        <v>1065</v>
      </c>
      <c r="I254" s="422">
        <v>938.96002197265625</v>
      </c>
      <c r="J254" s="422">
        <v>2</v>
      </c>
      <c r="K254" s="423">
        <v>1877.9200439453125</v>
      </c>
    </row>
    <row r="255" spans="1:11" ht="14.45" customHeight="1" x14ac:dyDescent="0.2">
      <c r="A255" s="417" t="s">
        <v>431</v>
      </c>
      <c r="B255" s="418" t="s">
        <v>432</v>
      </c>
      <c r="C255" s="419" t="s">
        <v>438</v>
      </c>
      <c r="D255" s="420" t="s">
        <v>439</v>
      </c>
      <c r="E255" s="419" t="s">
        <v>700</v>
      </c>
      <c r="F255" s="420" t="s">
        <v>701</v>
      </c>
      <c r="G255" s="419" t="s">
        <v>1066</v>
      </c>
      <c r="H255" s="419" t="s">
        <v>1067</v>
      </c>
      <c r="I255" s="422">
        <v>7465.27978515625</v>
      </c>
      <c r="J255" s="422">
        <v>1</v>
      </c>
      <c r="K255" s="423">
        <v>7465.27978515625</v>
      </c>
    </row>
    <row r="256" spans="1:11" ht="14.45" customHeight="1" x14ac:dyDescent="0.2">
      <c r="A256" s="417" t="s">
        <v>431</v>
      </c>
      <c r="B256" s="418" t="s">
        <v>432</v>
      </c>
      <c r="C256" s="419" t="s">
        <v>438</v>
      </c>
      <c r="D256" s="420" t="s">
        <v>439</v>
      </c>
      <c r="E256" s="419" t="s">
        <v>700</v>
      </c>
      <c r="F256" s="420" t="s">
        <v>701</v>
      </c>
      <c r="G256" s="419" t="s">
        <v>1068</v>
      </c>
      <c r="H256" s="419" t="s">
        <v>1069</v>
      </c>
      <c r="I256" s="422">
        <v>2153.679931640625</v>
      </c>
      <c r="J256" s="422">
        <v>1</v>
      </c>
      <c r="K256" s="423">
        <v>2153.679931640625</v>
      </c>
    </row>
    <row r="257" spans="1:11" ht="14.45" customHeight="1" x14ac:dyDescent="0.2">
      <c r="A257" s="417" t="s">
        <v>431</v>
      </c>
      <c r="B257" s="418" t="s">
        <v>432</v>
      </c>
      <c r="C257" s="419" t="s">
        <v>438</v>
      </c>
      <c r="D257" s="420" t="s">
        <v>439</v>
      </c>
      <c r="E257" s="419" t="s">
        <v>700</v>
      </c>
      <c r="F257" s="420" t="s">
        <v>701</v>
      </c>
      <c r="G257" s="419" t="s">
        <v>1070</v>
      </c>
      <c r="H257" s="419" t="s">
        <v>1071</v>
      </c>
      <c r="I257" s="422">
        <v>942.53997802734375</v>
      </c>
      <c r="J257" s="422">
        <v>2</v>
      </c>
      <c r="K257" s="423">
        <v>1885.0799560546875</v>
      </c>
    </row>
    <row r="258" spans="1:11" ht="14.45" customHeight="1" x14ac:dyDescent="0.2">
      <c r="A258" s="417" t="s">
        <v>431</v>
      </c>
      <c r="B258" s="418" t="s">
        <v>432</v>
      </c>
      <c r="C258" s="419" t="s">
        <v>438</v>
      </c>
      <c r="D258" s="420" t="s">
        <v>439</v>
      </c>
      <c r="E258" s="419" t="s">
        <v>700</v>
      </c>
      <c r="F258" s="420" t="s">
        <v>701</v>
      </c>
      <c r="G258" s="419" t="s">
        <v>1072</v>
      </c>
      <c r="H258" s="419" t="s">
        <v>1073</v>
      </c>
      <c r="I258" s="422">
        <v>865.0999755859375</v>
      </c>
      <c r="J258" s="422">
        <v>2</v>
      </c>
      <c r="K258" s="423">
        <v>1730.199951171875</v>
      </c>
    </row>
    <row r="259" spans="1:11" ht="14.45" customHeight="1" x14ac:dyDescent="0.2">
      <c r="A259" s="417" t="s">
        <v>431</v>
      </c>
      <c r="B259" s="418" t="s">
        <v>432</v>
      </c>
      <c r="C259" s="419" t="s">
        <v>438</v>
      </c>
      <c r="D259" s="420" t="s">
        <v>439</v>
      </c>
      <c r="E259" s="419" t="s">
        <v>700</v>
      </c>
      <c r="F259" s="420" t="s">
        <v>701</v>
      </c>
      <c r="G259" s="419" t="s">
        <v>1074</v>
      </c>
      <c r="H259" s="419" t="s">
        <v>1075</v>
      </c>
      <c r="I259" s="422">
        <v>2637.64990234375</v>
      </c>
      <c r="J259" s="422">
        <v>1</v>
      </c>
      <c r="K259" s="423">
        <v>2637.64990234375</v>
      </c>
    </row>
    <row r="260" spans="1:11" ht="14.45" customHeight="1" x14ac:dyDescent="0.2">
      <c r="A260" s="417" t="s">
        <v>431</v>
      </c>
      <c r="B260" s="418" t="s">
        <v>432</v>
      </c>
      <c r="C260" s="419" t="s">
        <v>438</v>
      </c>
      <c r="D260" s="420" t="s">
        <v>439</v>
      </c>
      <c r="E260" s="419" t="s">
        <v>700</v>
      </c>
      <c r="F260" s="420" t="s">
        <v>701</v>
      </c>
      <c r="G260" s="419" t="s">
        <v>1076</v>
      </c>
      <c r="H260" s="419" t="s">
        <v>1077</v>
      </c>
      <c r="I260" s="422">
        <v>426.04000854492188</v>
      </c>
      <c r="J260" s="422">
        <v>1</v>
      </c>
      <c r="K260" s="423">
        <v>426.04000854492188</v>
      </c>
    </row>
    <row r="261" spans="1:11" ht="14.45" customHeight="1" x14ac:dyDescent="0.2">
      <c r="A261" s="417" t="s">
        <v>431</v>
      </c>
      <c r="B261" s="418" t="s">
        <v>432</v>
      </c>
      <c r="C261" s="419" t="s">
        <v>438</v>
      </c>
      <c r="D261" s="420" t="s">
        <v>439</v>
      </c>
      <c r="E261" s="419" t="s">
        <v>700</v>
      </c>
      <c r="F261" s="420" t="s">
        <v>701</v>
      </c>
      <c r="G261" s="419" t="s">
        <v>1078</v>
      </c>
      <c r="H261" s="419" t="s">
        <v>1079</v>
      </c>
      <c r="I261" s="422">
        <v>191.16999816894531</v>
      </c>
      <c r="J261" s="422">
        <v>11</v>
      </c>
      <c r="K261" s="423">
        <v>2102.8500061035156</v>
      </c>
    </row>
    <row r="262" spans="1:11" ht="14.45" customHeight="1" x14ac:dyDescent="0.2">
      <c r="A262" s="417" t="s">
        <v>431</v>
      </c>
      <c r="B262" s="418" t="s">
        <v>432</v>
      </c>
      <c r="C262" s="419" t="s">
        <v>438</v>
      </c>
      <c r="D262" s="420" t="s">
        <v>439</v>
      </c>
      <c r="E262" s="419" t="s">
        <v>700</v>
      </c>
      <c r="F262" s="420" t="s">
        <v>701</v>
      </c>
      <c r="G262" s="419" t="s">
        <v>1080</v>
      </c>
      <c r="H262" s="419" t="s">
        <v>1081</v>
      </c>
      <c r="I262" s="422">
        <v>292.80999755859375</v>
      </c>
      <c r="J262" s="422">
        <v>7</v>
      </c>
      <c r="K262" s="423">
        <v>2049.6499633789063</v>
      </c>
    </row>
    <row r="263" spans="1:11" ht="14.45" customHeight="1" x14ac:dyDescent="0.2">
      <c r="A263" s="417" t="s">
        <v>431</v>
      </c>
      <c r="B263" s="418" t="s">
        <v>432</v>
      </c>
      <c r="C263" s="419" t="s">
        <v>438</v>
      </c>
      <c r="D263" s="420" t="s">
        <v>439</v>
      </c>
      <c r="E263" s="419" t="s">
        <v>700</v>
      </c>
      <c r="F263" s="420" t="s">
        <v>701</v>
      </c>
      <c r="G263" s="419" t="s">
        <v>1082</v>
      </c>
      <c r="H263" s="419" t="s">
        <v>1083</v>
      </c>
      <c r="I263" s="422">
        <v>160.63999938964844</v>
      </c>
      <c r="J263" s="422">
        <v>5</v>
      </c>
      <c r="K263" s="423">
        <v>803.219970703125</v>
      </c>
    </row>
    <row r="264" spans="1:11" ht="14.45" customHeight="1" x14ac:dyDescent="0.2">
      <c r="A264" s="417" t="s">
        <v>431</v>
      </c>
      <c r="B264" s="418" t="s">
        <v>432</v>
      </c>
      <c r="C264" s="419" t="s">
        <v>438</v>
      </c>
      <c r="D264" s="420" t="s">
        <v>439</v>
      </c>
      <c r="E264" s="419" t="s">
        <v>700</v>
      </c>
      <c r="F264" s="420" t="s">
        <v>701</v>
      </c>
      <c r="G264" s="419" t="s">
        <v>1084</v>
      </c>
      <c r="H264" s="419" t="s">
        <v>1085</v>
      </c>
      <c r="I264" s="422">
        <v>107.16000366210938</v>
      </c>
      <c r="J264" s="422">
        <v>14</v>
      </c>
      <c r="K264" s="423">
        <v>1500.280029296875</v>
      </c>
    </row>
    <row r="265" spans="1:11" ht="14.45" customHeight="1" x14ac:dyDescent="0.2">
      <c r="A265" s="417" t="s">
        <v>431</v>
      </c>
      <c r="B265" s="418" t="s">
        <v>432</v>
      </c>
      <c r="C265" s="419" t="s">
        <v>438</v>
      </c>
      <c r="D265" s="420" t="s">
        <v>439</v>
      </c>
      <c r="E265" s="419" t="s">
        <v>700</v>
      </c>
      <c r="F265" s="420" t="s">
        <v>701</v>
      </c>
      <c r="G265" s="419" t="s">
        <v>1086</v>
      </c>
      <c r="H265" s="419" t="s">
        <v>1087</v>
      </c>
      <c r="I265" s="422">
        <v>91</v>
      </c>
      <c r="J265" s="422">
        <v>30</v>
      </c>
      <c r="K265" s="423">
        <v>2730</v>
      </c>
    </row>
    <row r="266" spans="1:11" ht="14.45" customHeight="1" x14ac:dyDescent="0.2">
      <c r="A266" s="417" t="s">
        <v>431</v>
      </c>
      <c r="B266" s="418" t="s">
        <v>432</v>
      </c>
      <c r="C266" s="419" t="s">
        <v>438</v>
      </c>
      <c r="D266" s="420" t="s">
        <v>439</v>
      </c>
      <c r="E266" s="419" t="s">
        <v>700</v>
      </c>
      <c r="F266" s="420" t="s">
        <v>701</v>
      </c>
      <c r="G266" s="419" t="s">
        <v>1088</v>
      </c>
      <c r="H266" s="419" t="s">
        <v>1089</v>
      </c>
      <c r="I266" s="422">
        <v>143.67999267578125</v>
      </c>
      <c r="J266" s="422">
        <v>5</v>
      </c>
      <c r="K266" s="423">
        <v>718.3800048828125</v>
      </c>
    </row>
    <row r="267" spans="1:11" ht="14.45" customHeight="1" x14ac:dyDescent="0.2">
      <c r="A267" s="417" t="s">
        <v>431</v>
      </c>
      <c r="B267" s="418" t="s">
        <v>432</v>
      </c>
      <c r="C267" s="419" t="s">
        <v>438</v>
      </c>
      <c r="D267" s="420" t="s">
        <v>439</v>
      </c>
      <c r="E267" s="419" t="s">
        <v>700</v>
      </c>
      <c r="F267" s="420" t="s">
        <v>701</v>
      </c>
      <c r="G267" s="419" t="s">
        <v>1090</v>
      </c>
      <c r="H267" s="419" t="s">
        <v>1091</v>
      </c>
      <c r="I267" s="422">
        <v>379.92001342773438</v>
      </c>
      <c r="J267" s="422">
        <v>2</v>
      </c>
      <c r="K267" s="423">
        <v>759.83001708984375</v>
      </c>
    </row>
    <row r="268" spans="1:11" ht="14.45" customHeight="1" x14ac:dyDescent="0.2">
      <c r="A268" s="417" t="s">
        <v>431</v>
      </c>
      <c r="B268" s="418" t="s">
        <v>432</v>
      </c>
      <c r="C268" s="419" t="s">
        <v>438</v>
      </c>
      <c r="D268" s="420" t="s">
        <v>439</v>
      </c>
      <c r="E268" s="419" t="s">
        <v>700</v>
      </c>
      <c r="F268" s="420" t="s">
        <v>701</v>
      </c>
      <c r="G268" s="419" t="s">
        <v>1092</v>
      </c>
      <c r="H268" s="419" t="s">
        <v>1093</v>
      </c>
      <c r="I268" s="422">
        <v>249</v>
      </c>
      <c r="J268" s="422">
        <v>5</v>
      </c>
      <c r="K268" s="423">
        <v>1245</v>
      </c>
    </row>
    <row r="269" spans="1:11" ht="14.45" customHeight="1" x14ac:dyDescent="0.2">
      <c r="A269" s="417" t="s">
        <v>431</v>
      </c>
      <c r="B269" s="418" t="s">
        <v>432</v>
      </c>
      <c r="C269" s="419" t="s">
        <v>438</v>
      </c>
      <c r="D269" s="420" t="s">
        <v>439</v>
      </c>
      <c r="E269" s="419" t="s">
        <v>700</v>
      </c>
      <c r="F269" s="420" t="s">
        <v>701</v>
      </c>
      <c r="G269" s="419" t="s">
        <v>1094</v>
      </c>
      <c r="H269" s="419" t="s">
        <v>1095</v>
      </c>
      <c r="I269" s="422">
        <v>955.8499755859375</v>
      </c>
      <c r="J269" s="422">
        <v>4</v>
      </c>
      <c r="K269" s="423">
        <v>3823.39990234375</v>
      </c>
    </row>
    <row r="270" spans="1:11" ht="14.45" customHeight="1" x14ac:dyDescent="0.2">
      <c r="A270" s="417" t="s">
        <v>431</v>
      </c>
      <c r="B270" s="418" t="s">
        <v>432</v>
      </c>
      <c r="C270" s="419" t="s">
        <v>438</v>
      </c>
      <c r="D270" s="420" t="s">
        <v>439</v>
      </c>
      <c r="E270" s="419" t="s">
        <v>700</v>
      </c>
      <c r="F270" s="420" t="s">
        <v>701</v>
      </c>
      <c r="G270" s="419" t="s">
        <v>1096</v>
      </c>
      <c r="H270" s="419" t="s">
        <v>1097</v>
      </c>
      <c r="I270" s="422">
        <v>120.75</v>
      </c>
      <c r="J270" s="422">
        <v>5</v>
      </c>
      <c r="K270" s="423">
        <v>603.75</v>
      </c>
    </row>
    <row r="271" spans="1:11" ht="14.45" customHeight="1" x14ac:dyDescent="0.2">
      <c r="A271" s="417" t="s">
        <v>431</v>
      </c>
      <c r="B271" s="418" t="s">
        <v>432</v>
      </c>
      <c r="C271" s="419" t="s">
        <v>438</v>
      </c>
      <c r="D271" s="420" t="s">
        <v>439</v>
      </c>
      <c r="E271" s="419" t="s">
        <v>700</v>
      </c>
      <c r="F271" s="420" t="s">
        <v>701</v>
      </c>
      <c r="G271" s="419" t="s">
        <v>1098</v>
      </c>
      <c r="H271" s="419" t="s">
        <v>1099</v>
      </c>
      <c r="I271" s="422">
        <v>49.610000610351563</v>
      </c>
      <c r="J271" s="422">
        <v>186</v>
      </c>
      <c r="K271" s="423">
        <v>9227.460205078125</v>
      </c>
    </row>
    <row r="272" spans="1:11" ht="14.45" customHeight="1" x14ac:dyDescent="0.2">
      <c r="A272" s="417" t="s">
        <v>431</v>
      </c>
      <c r="B272" s="418" t="s">
        <v>432</v>
      </c>
      <c r="C272" s="419" t="s">
        <v>438</v>
      </c>
      <c r="D272" s="420" t="s">
        <v>439</v>
      </c>
      <c r="E272" s="419" t="s">
        <v>700</v>
      </c>
      <c r="F272" s="420" t="s">
        <v>701</v>
      </c>
      <c r="G272" s="419" t="s">
        <v>1100</v>
      </c>
      <c r="H272" s="419" t="s">
        <v>1101</v>
      </c>
      <c r="I272" s="422">
        <v>190.08000183105469</v>
      </c>
      <c r="J272" s="422">
        <v>3</v>
      </c>
      <c r="K272" s="423">
        <v>570.24000549316406</v>
      </c>
    </row>
    <row r="273" spans="1:11" ht="14.45" customHeight="1" x14ac:dyDescent="0.2">
      <c r="A273" s="417" t="s">
        <v>431</v>
      </c>
      <c r="B273" s="418" t="s">
        <v>432</v>
      </c>
      <c r="C273" s="419" t="s">
        <v>438</v>
      </c>
      <c r="D273" s="420" t="s">
        <v>439</v>
      </c>
      <c r="E273" s="419" t="s">
        <v>700</v>
      </c>
      <c r="F273" s="420" t="s">
        <v>701</v>
      </c>
      <c r="G273" s="419" t="s">
        <v>1102</v>
      </c>
      <c r="H273" s="419" t="s">
        <v>1103</v>
      </c>
      <c r="I273" s="422">
        <v>95.589996337890625</v>
      </c>
      <c r="J273" s="422">
        <v>10</v>
      </c>
      <c r="K273" s="423">
        <v>955.8599853515625</v>
      </c>
    </row>
    <row r="274" spans="1:11" ht="14.45" customHeight="1" x14ac:dyDescent="0.2">
      <c r="A274" s="417" t="s">
        <v>431</v>
      </c>
      <c r="B274" s="418" t="s">
        <v>432</v>
      </c>
      <c r="C274" s="419" t="s">
        <v>438</v>
      </c>
      <c r="D274" s="420" t="s">
        <v>439</v>
      </c>
      <c r="E274" s="419" t="s">
        <v>700</v>
      </c>
      <c r="F274" s="420" t="s">
        <v>701</v>
      </c>
      <c r="G274" s="419" t="s">
        <v>1104</v>
      </c>
      <c r="H274" s="419" t="s">
        <v>1105</v>
      </c>
      <c r="I274" s="422">
        <v>95.589996337890625</v>
      </c>
      <c r="J274" s="422">
        <v>30</v>
      </c>
      <c r="K274" s="423">
        <v>2867.6599731445313</v>
      </c>
    </row>
    <row r="275" spans="1:11" ht="14.45" customHeight="1" x14ac:dyDescent="0.2">
      <c r="A275" s="417" t="s">
        <v>431</v>
      </c>
      <c r="B275" s="418" t="s">
        <v>432</v>
      </c>
      <c r="C275" s="419" t="s">
        <v>438</v>
      </c>
      <c r="D275" s="420" t="s">
        <v>439</v>
      </c>
      <c r="E275" s="419" t="s">
        <v>700</v>
      </c>
      <c r="F275" s="420" t="s">
        <v>701</v>
      </c>
      <c r="G275" s="419" t="s">
        <v>1106</v>
      </c>
      <c r="H275" s="419" t="s">
        <v>1107</v>
      </c>
      <c r="I275" s="422">
        <v>458.6199951171875</v>
      </c>
      <c r="J275" s="422">
        <v>1</v>
      </c>
      <c r="K275" s="423">
        <v>458.6199951171875</v>
      </c>
    </row>
    <row r="276" spans="1:11" ht="14.45" customHeight="1" x14ac:dyDescent="0.2">
      <c r="A276" s="417" t="s">
        <v>431</v>
      </c>
      <c r="B276" s="418" t="s">
        <v>432</v>
      </c>
      <c r="C276" s="419" t="s">
        <v>438</v>
      </c>
      <c r="D276" s="420" t="s">
        <v>439</v>
      </c>
      <c r="E276" s="419" t="s">
        <v>700</v>
      </c>
      <c r="F276" s="420" t="s">
        <v>701</v>
      </c>
      <c r="G276" s="419" t="s">
        <v>1108</v>
      </c>
      <c r="H276" s="419" t="s">
        <v>1109</v>
      </c>
      <c r="I276" s="422">
        <v>32.439998626708984</v>
      </c>
      <c r="J276" s="422">
        <v>320</v>
      </c>
      <c r="K276" s="423">
        <v>10379.989990234375</v>
      </c>
    </row>
    <row r="277" spans="1:11" ht="14.45" customHeight="1" x14ac:dyDescent="0.2">
      <c r="A277" s="417" t="s">
        <v>431</v>
      </c>
      <c r="B277" s="418" t="s">
        <v>432</v>
      </c>
      <c r="C277" s="419" t="s">
        <v>438</v>
      </c>
      <c r="D277" s="420" t="s">
        <v>439</v>
      </c>
      <c r="E277" s="419" t="s">
        <v>700</v>
      </c>
      <c r="F277" s="420" t="s">
        <v>701</v>
      </c>
      <c r="G277" s="419" t="s">
        <v>1110</v>
      </c>
      <c r="H277" s="419" t="s">
        <v>1111</v>
      </c>
      <c r="I277" s="422">
        <v>32.439998626708984</v>
      </c>
      <c r="J277" s="422">
        <v>80</v>
      </c>
      <c r="K277" s="423">
        <v>2594.989990234375</v>
      </c>
    </row>
    <row r="278" spans="1:11" ht="14.45" customHeight="1" x14ac:dyDescent="0.2">
      <c r="A278" s="417" t="s">
        <v>431</v>
      </c>
      <c r="B278" s="418" t="s">
        <v>432</v>
      </c>
      <c r="C278" s="419" t="s">
        <v>438</v>
      </c>
      <c r="D278" s="420" t="s">
        <v>439</v>
      </c>
      <c r="E278" s="419" t="s">
        <v>700</v>
      </c>
      <c r="F278" s="420" t="s">
        <v>701</v>
      </c>
      <c r="G278" s="419" t="s">
        <v>1112</v>
      </c>
      <c r="H278" s="419" t="s">
        <v>1113</v>
      </c>
      <c r="I278" s="422">
        <v>360</v>
      </c>
      <c r="J278" s="422">
        <v>4</v>
      </c>
      <c r="K278" s="423">
        <v>1440</v>
      </c>
    </row>
    <row r="279" spans="1:11" ht="14.45" customHeight="1" x14ac:dyDescent="0.2">
      <c r="A279" s="417" t="s">
        <v>431</v>
      </c>
      <c r="B279" s="418" t="s">
        <v>432</v>
      </c>
      <c r="C279" s="419" t="s">
        <v>438</v>
      </c>
      <c r="D279" s="420" t="s">
        <v>439</v>
      </c>
      <c r="E279" s="419" t="s">
        <v>700</v>
      </c>
      <c r="F279" s="420" t="s">
        <v>701</v>
      </c>
      <c r="G279" s="419" t="s">
        <v>1114</v>
      </c>
      <c r="H279" s="419" t="s">
        <v>1115</v>
      </c>
      <c r="I279" s="422">
        <v>281.6300048828125</v>
      </c>
      <c r="J279" s="422">
        <v>6</v>
      </c>
      <c r="K279" s="423">
        <v>1689.77001953125</v>
      </c>
    </row>
    <row r="280" spans="1:11" ht="14.45" customHeight="1" x14ac:dyDescent="0.2">
      <c r="A280" s="417" t="s">
        <v>431</v>
      </c>
      <c r="B280" s="418" t="s">
        <v>432</v>
      </c>
      <c r="C280" s="419" t="s">
        <v>438</v>
      </c>
      <c r="D280" s="420" t="s">
        <v>439</v>
      </c>
      <c r="E280" s="419" t="s">
        <v>700</v>
      </c>
      <c r="F280" s="420" t="s">
        <v>701</v>
      </c>
      <c r="G280" s="419" t="s">
        <v>1116</v>
      </c>
      <c r="H280" s="419" t="s">
        <v>1117</v>
      </c>
      <c r="I280" s="422">
        <v>902.3599853515625</v>
      </c>
      <c r="J280" s="422">
        <v>2</v>
      </c>
      <c r="K280" s="423">
        <v>1804.719970703125</v>
      </c>
    </row>
    <row r="281" spans="1:11" ht="14.45" customHeight="1" x14ac:dyDescent="0.2">
      <c r="A281" s="417" t="s">
        <v>431</v>
      </c>
      <c r="B281" s="418" t="s">
        <v>432</v>
      </c>
      <c r="C281" s="419" t="s">
        <v>438</v>
      </c>
      <c r="D281" s="420" t="s">
        <v>439</v>
      </c>
      <c r="E281" s="419" t="s">
        <v>700</v>
      </c>
      <c r="F281" s="420" t="s">
        <v>701</v>
      </c>
      <c r="G281" s="419" t="s">
        <v>1118</v>
      </c>
      <c r="H281" s="419" t="s">
        <v>1119</v>
      </c>
      <c r="I281" s="422">
        <v>890.864990234375</v>
      </c>
      <c r="J281" s="422">
        <v>3</v>
      </c>
      <c r="K281" s="423">
        <v>2672.5899658203125</v>
      </c>
    </row>
    <row r="282" spans="1:11" ht="14.45" customHeight="1" x14ac:dyDescent="0.2">
      <c r="A282" s="417" t="s">
        <v>431</v>
      </c>
      <c r="B282" s="418" t="s">
        <v>432</v>
      </c>
      <c r="C282" s="419" t="s">
        <v>438</v>
      </c>
      <c r="D282" s="420" t="s">
        <v>439</v>
      </c>
      <c r="E282" s="419" t="s">
        <v>700</v>
      </c>
      <c r="F282" s="420" t="s">
        <v>701</v>
      </c>
      <c r="G282" s="419" t="s">
        <v>1120</v>
      </c>
      <c r="H282" s="419" t="s">
        <v>1121</v>
      </c>
      <c r="I282" s="422">
        <v>5752.2998046875</v>
      </c>
      <c r="J282" s="422">
        <v>6</v>
      </c>
      <c r="K282" s="423">
        <v>34513.798828125</v>
      </c>
    </row>
    <row r="283" spans="1:11" ht="14.45" customHeight="1" x14ac:dyDescent="0.2">
      <c r="A283" s="417" t="s">
        <v>431</v>
      </c>
      <c r="B283" s="418" t="s">
        <v>432</v>
      </c>
      <c r="C283" s="419" t="s">
        <v>438</v>
      </c>
      <c r="D283" s="420" t="s">
        <v>439</v>
      </c>
      <c r="E283" s="419" t="s">
        <v>700</v>
      </c>
      <c r="F283" s="420" t="s">
        <v>701</v>
      </c>
      <c r="G283" s="419" t="s">
        <v>1122</v>
      </c>
      <c r="H283" s="419" t="s">
        <v>1123</v>
      </c>
      <c r="I283" s="422">
        <v>42.349998474121094</v>
      </c>
      <c r="J283" s="422">
        <v>120</v>
      </c>
      <c r="K283" s="423">
        <v>5082.030029296875</v>
      </c>
    </row>
    <row r="284" spans="1:11" ht="14.45" customHeight="1" x14ac:dyDescent="0.2">
      <c r="A284" s="417" t="s">
        <v>431</v>
      </c>
      <c r="B284" s="418" t="s">
        <v>432</v>
      </c>
      <c r="C284" s="419" t="s">
        <v>438</v>
      </c>
      <c r="D284" s="420" t="s">
        <v>439</v>
      </c>
      <c r="E284" s="419" t="s">
        <v>700</v>
      </c>
      <c r="F284" s="420" t="s">
        <v>701</v>
      </c>
      <c r="G284" s="419" t="s">
        <v>1124</v>
      </c>
      <c r="H284" s="419" t="s">
        <v>1125</v>
      </c>
      <c r="I284" s="422">
        <v>42.349998474121094</v>
      </c>
      <c r="J284" s="422">
        <v>60</v>
      </c>
      <c r="K284" s="423">
        <v>2541</v>
      </c>
    </row>
    <row r="285" spans="1:11" ht="14.45" customHeight="1" x14ac:dyDescent="0.2">
      <c r="A285" s="417" t="s">
        <v>431</v>
      </c>
      <c r="B285" s="418" t="s">
        <v>432</v>
      </c>
      <c r="C285" s="419" t="s">
        <v>438</v>
      </c>
      <c r="D285" s="420" t="s">
        <v>439</v>
      </c>
      <c r="E285" s="419" t="s">
        <v>700</v>
      </c>
      <c r="F285" s="420" t="s">
        <v>701</v>
      </c>
      <c r="G285" s="419" t="s">
        <v>1126</v>
      </c>
      <c r="H285" s="419" t="s">
        <v>1127</v>
      </c>
      <c r="I285" s="422">
        <v>3197.1298828125</v>
      </c>
      <c r="J285" s="422">
        <v>2</v>
      </c>
      <c r="K285" s="423">
        <v>6394.25</v>
      </c>
    </row>
    <row r="286" spans="1:11" ht="14.45" customHeight="1" x14ac:dyDescent="0.2">
      <c r="A286" s="417" t="s">
        <v>431</v>
      </c>
      <c r="B286" s="418" t="s">
        <v>432</v>
      </c>
      <c r="C286" s="419" t="s">
        <v>438</v>
      </c>
      <c r="D286" s="420" t="s">
        <v>439</v>
      </c>
      <c r="E286" s="419" t="s">
        <v>700</v>
      </c>
      <c r="F286" s="420" t="s">
        <v>701</v>
      </c>
      <c r="G286" s="419" t="s">
        <v>1128</v>
      </c>
      <c r="H286" s="419" t="s">
        <v>1129</v>
      </c>
      <c r="I286" s="422">
        <v>550</v>
      </c>
      <c r="J286" s="422">
        <v>7</v>
      </c>
      <c r="K286" s="423">
        <v>3850</v>
      </c>
    </row>
    <row r="287" spans="1:11" ht="14.45" customHeight="1" x14ac:dyDescent="0.2">
      <c r="A287" s="417" t="s">
        <v>431</v>
      </c>
      <c r="B287" s="418" t="s">
        <v>432</v>
      </c>
      <c r="C287" s="419" t="s">
        <v>438</v>
      </c>
      <c r="D287" s="420" t="s">
        <v>439</v>
      </c>
      <c r="E287" s="419" t="s">
        <v>700</v>
      </c>
      <c r="F287" s="420" t="s">
        <v>701</v>
      </c>
      <c r="G287" s="419" t="s">
        <v>1130</v>
      </c>
      <c r="H287" s="419" t="s">
        <v>1131</v>
      </c>
      <c r="I287" s="422">
        <v>1326.0899658203125</v>
      </c>
      <c r="J287" s="422">
        <v>2</v>
      </c>
      <c r="K287" s="423">
        <v>2652.179931640625</v>
      </c>
    </row>
    <row r="288" spans="1:11" ht="14.45" customHeight="1" x14ac:dyDescent="0.2">
      <c r="A288" s="417" t="s">
        <v>431</v>
      </c>
      <c r="B288" s="418" t="s">
        <v>432</v>
      </c>
      <c r="C288" s="419" t="s">
        <v>438</v>
      </c>
      <c r="D288" s="420" t="s">
        <v>439</v>
      </c>
      <c r="E288" s="419" t="s">
        <v>700</v>
      </c>
      <c r="F288" s="420" t="s">
        <v>701</v>
      </c>
      <c r="G288" s="419" t="s">
        <v>1132</v>
      </c>
      <c r="H288" s="419" t="s">
        <v>1133</v>
      </c>
      <c r="I288" s="422">
        <v>367.82000732421875</v>
      </c>
      <c r="J288" s="422">
        <v>6</v>
      </c>
      <c r="K288" s="423">
        <v>2206.8900146484375</v>
      </c>
    </row>
    <row r="289" spans="1:11" ht="14.45" customHeight="1" x14ac:dyDescent="0.2">
      <c r="A289" s="417" t="s">
        <v>431</v>
      </c>
      <c r="B289" s="418" t="s">
        <v>432</v>
      </c>
      <c r="C289" s="419" t="s">
        <v>438</v>
      </c>
      <c r="D289" s="420" t="s">
        <v>439</v>
      </c>
      <c r="E289" s="419" t="s">
        <v>700</v>
      </c>
      <c r="F289" s="420" t="s">
        <v>701</v>
      </c>
      <c r="G289" s="419" t="s">
        <v>1134</v>
      </c>
      <c r="H289" s="419" t="s">
        <v>1135</v>
      </c>
      <c r="I289" s="422">
        <v>130</v>
      </c>
      <c r="J289" s="422">
        <v>18</v>
      </c>
      <c r="K289" s="423">
        <v>2340.030029296875</v>
      </c>
    </row>
    <row r="290" spans="1:11" ht="14.45" customHeight="1" x14ac:dyDescent="0.2">
      <c r="A290" s="417" t="s">
        <v>431</v>
      </c>
      <c r="B290" s="418" t="s">
        <v>432</v>
      </c>
      <c r="C290" s="419" t="s">
        <v>438</v>
      </c>
      <c r="D290" s="420" t="s">
        <v>439</v>
      </c>
      <c r="E290" s="419" t="s">
        <v>700</v>
      </c>
      <c r="F290" s="420" t="s">
        <v>701</v>
      </c>
      <c r="G290" s="419" t="s">
        <v>1136</v>
      </c>
      <c r="H290" s="419" t="s">
        <v>1137</v>
      </c>
      <c r="I290" s="422">
        <v>21.379999160766602</v>
      </c>
      <c r="J290" s="422">
        <v>225</v>
      </c>
      <c r="K290" s="423">
        <v>4810.31982421875</v>
      </c>
    </row>
    <row r="291" spans="1:11" ht="14.45" customHeight="1" x14ac:dyDescent="0.2">
      <c r="A291" s="417" t="s">
        <v>431</v>
      </c>
      <c r="B291" s="418" t="s">
        <v>432</v>
      </c>
      <c r="C291" s="419" t="s">
        <v>438</v>
      </c>
      <c r="D291" s="420" t="s">
        <v>439</v>
      </c>
      <c r="E291" s="419" t="s">
        <v>700</v>
      </c>
      <c r="F291" s="420" t="s">
        <v>701</v>
      </c>
      <c r="G291" s="419" t="s">
        <v>1138</v>
      </c>
      <c r="H291" s="419" t="s">
        <v>1139</v>
      </c>
      <c r="I291" s="422">
        <v>43.450000762939453</v>
      </c>
      <c r="J291" s="422">
        <v>125</v>
      </c>
      <c r="K291" s="423">
        <v>5431.400146484375</v>
      </c>
    </row>
    <row r="292" spans="1:11" ht="14.45" customHeight="1" x14ac:dyDescent="0.2">
      <c r="A292" s="417" t="s">
        <v>431</v>
      </c>
      <c r="B292" s="418" t="s">
        <v>432</v>
      </c>
      <c r="C292" s="419" t="s">
        <v>438</v>
      </c>
      <c r="D292" s="420" t="s">
        <v>439</v>
      </c>
      <c r="E292" s="419" t="s">
        <v>700</v>
      </c>
      <c r="F292" s="420" t="s">
        <v>701</v>
      </c>
      <c r="G292" s="419" t="s">
        <v>1140</v>
      </c>
      <c r="H292" s="419" t="s">
        <v>1141</v>
      </c>
      <c r="I292" s="422">
        <v>2344.860107421875</v>
      </c>
      <c r="J292" s="422">
        <v>2</v>
      </c>
      <c r="K292" s="423">
        <v>4689.72021484375</v>
      </c>
    </row>
    <row r="293" spans="1:11" ht="14.45" customHeight="1" x14ac:dyDescent="0.2">
      <c r="A293" s="417" t="s">
        <v>431</v>
      </c>
      <c r="B293" s="418" t="s">
        <v>432</v>
      </c>
      <c r="C293" s="419" t="s">
        <v>438</v>
      </c>
      <c r="D293" s="420" t="s">
        <v>439</v>
      </c>
      <c r="E293" s="419" t="s">
        <v>700</v>
      </c>
      <c r="F293" s="420" t="s">
        <v>701</v>
      </c>
      <c r="G293" s="419" t="s">
        <v>1142</v>
      </c>
      <c r="H293" s="419" t="s">
        <v>1143</v>
      </c>
      <c r="I293" s="422">
        <v>93.790000915527344</v>
      </c>
      <c r="J293" s="422">
        <v>75</v>
      </c>
      <c r="K293" s="423">
        <v>7034.580322265625</v>
      </c>
    </row>
    <row r="294" spans="1:11" ht="14.45" customHeight="1" x14ac:dyDescent="0.2">
      <c r="A294" s="417" t="s">
        <v>431</v>
      </c>
      <c r="B294" s="418" t="s">
        <v>432</v>
      </c>
      <c r="C294" s="419" t="s">
        <v>438</v>
      </c>
      <c r="D294" s="420" t="s">
        <v>439</v>
      </c>
      <c r="E294" s="419" t="s">
        <v>700</v>
      </c>
      <c r="F294" s="420" t="s">
        <v>701</v>
      </c>
      <c r="G294" s="419" t="s">
        <v>1144</v>
      </c>
      <c r="H294" s="419" t="s">
        <v>1145</v>
      </c>
      <c r="I294" s="422">
        <v>35.400001525878906</v>
      </c>
      <c r="J294" s="422">
        <v>375</v>
      </c>
      <c r="K294" s="423">
        <v>13275.980041503906</v>
      </c>
    </row>
    <row r="295" spans="1:11" ht="14.45" customHeight="1" x14ac:dyDescent="0.2">
      <c r="A295" s="417" t="s">
        <v>431</v>
      </c>
      <c r="B295" s="418" t="s">
        <v>432</v>
      </c>
      <c r="C295" s="419" t="s">
        <v>438</v>
      </c>
      <c r="D295" s="420" t="s">
        <v>439</v>
      </c>
      <c r="E295" s="419" t="s">
        <v>700</v>
      </c>
      <c r="F295" s="420" t="s">
        <v>701</v>
      </c>
      <c r="G295" s="419" t="s">
        <v>1146</v>
      </c>
      <c r="H295" s="419" t="s">
        <v>1147</v>
      </c>
      <c r="I295" s="422">
        <v>3508.81005859375</v>
      </c>
      <c r="J295" s="422">
        <v>1</v>
      </c>
      <c r="K295" s="423">
        <v>3508.81005859375</v>
      </c>
    </row>
    <row r="296" spans="1:11" ht="14.45" customHeight="1" x14ac:dyDescent="0.2">
      <c r="A296" s="417" t="s">
        <v>431</v>
      </c>
      <c r="B296" s="418" t="s">
        <v>432</v>
      </c>
      <c r="C296" s="419" t="s">
        <v>438</v>
      </c>
      <c r="D296" s="420" t="s">
        <v>439</v>
      </c>
      <c r="E296" s="419" t="s">
        <v>700</v>
      </c>
      <c r="F296" s="420" t="s">
        <v>701</v>
      </c>
      <c r="G296" s="419" t="s">
        <v>1148</v>
      </c>
      <c r="H296" s="419" t="s">
        <v>1149</v>
      </c>
      <c r="I296" s="422">
        <v>2117.3798828125</v>
      </c>
      <c r="J296" s="422">
        <v>4</v>
      </c>
      <c r="K296" s="423">
        <v>8469.51953125</v>
      </c>
    </row>
    <row r="297" spans="1:11" ht="14.45" customHeight="1" x14ac:dyDescent="0.2">
      <c r="A297" s="417" t="s">
        <v>431</v>
      </c>
      <c r="B297" s="418" t="s">
        <v>432</v>
      </c>
      <c r="C297" s="419" t="s">
        <v>438</v>
      </c>
      <c r="D297" s="420" t="s">
        <v>439</v>
      </c>
      <c r="E297" s="419" t="s">
        <v>700</v>
      </c>
      <c r="F297" s="420" t="s">
        <v>701</v>
      </c>
      <c r="G297" s="419" t="s">
        <v>1150</v>
      </c>
      <c r="H297" s="419" t="s">
        <v>1151</v>
      </c>
      <c r="I297" s="422">
        <v>2.380000114440918</v>
      </c>
      <c r="J297" s="422">
        <v>300</v>
      </c>
      <c r="K297" s="423">
        <v>712.989990234375</v>
      </c>
    </row>
    <row r="298" spans="1:11" ht="14.45" customHeight="1" x14ac:dyDescent="0.2">
      <c r="A298" s="417" t="s">
        <v>431</v>
      </c>
      <c r="B298" s="418" t="s">
        <v>432</v>
      </c>
      <c r="C298" s="419" t="s">
        <v>438</v>
      </c>
      <c r="D298" s="420" t="s">
        <v>439</v>
      </c>
      <c r="E298" s="419" t="s">
        <v>700</v>
      </c>
      <c r="F298" s="420" t="s">
        <v>701</v>
      </c>
      <c r="G298" s="419" t="s">
        <v>1152</v>
      </c>
      <c r="H298" s="419" t="s">
        <v>1153</v>
      </c>
      <c r="I298" s="422">
        <v>1.190000057220459</v>
      </c>
      <c r="J298" s="422">
        <v>2600</v>
      </c>
      <c r="K298" s="423">
        <v>3082.7700805664063</v>
      </c>
    </row>
    <row r="299" spans="1:11" ht="14.45" customHeight="1" x14ac:dyDescent="0.2">
      <c r="A299" s="417" t="s">
        <v>431</v>
      </c>
      <c r="B299" s="418" t="s">
        <v>432</v>
      </c>
      <c r="C299" s="419" t="s">
        <v>438</v>
      </c>
      <c r="D299" s="420" t="s">
        <v>439</v>
      </c>
      <c r="E299" s="419" t="s">
        <v>700</v>
      </c>
      <c r="F299" s="420" t="s">
        <v>701</v>
      </c>
      <c r="G299" s="419" t="s">
        <v>1154</v>
      </c>
      <c r="H299" s="419" t="s">
        <v>1155</v>
      </c>
      <c r="I299" s="422">
        <v>798.489990234375</v>
      </c>
      <c r="J299" s="422">
        <v>5</v>
      </c>
      <c r="K299" s="423">
        <v>3992.449951171875</v>
      </c>
    </row>
    <row r="300" spans="1:11" ht="14.45" customHeight="1" x14ac:dyDescent="0.2">
      <c r="A300" s="417" t="s">
        <v>431</v>
      </c>
      <c r="B300" s="418" t="s">
        <v>432</v>
      </c>
      <c r="C300" s="419" t="s">
        <v>438</v>
      </c>
      <c r="D300" s="420" t="s">
        <v>439</v>
      </c>
      <c r="E300" s="419" t="s">
        <v>700</v>
      </c>
      <c r="F300" s="420" t="s">
        <v>701</v>
      </c>
      <c r="G300" s="419" t="s">
        <v>1156</v>
      </c>
      <c r="H300" s="419" t="s">
        <v>1157</v>
      </c>
      <c r="I300" s="422">
        <v>510.6199951171875</v>
      </c>
      <c r="J300" s="422">
        <v>2</v>
      </c>
      <c r="K300" s="423">
        <v>1021.239990234375</v>
      </c>
    </row>
    <row r="301" spans="1:11" ht="14.45" customHeight="1" x14ac:dyDescent="0.2">
      <c r="A301" s="417" t="s">
        <v>431</v>
      </c>
      <c r="B301" s="418" t="s">
        <v>432</v>
      </c>
      <c r="C301" s="419" t="s">
        <v>438</v>
      </c>
      <c r="D301" s="420" t="s">
        <v>439</v>
      </c>
      <c r="E301" s="419" t="s">
        <v>700</v>
      </c>
      <c r="F301" s="420" t="s">
        <v>701</v>
      </c>
      <c r="G301" s="419" t="s">
        <v>1158</v>
      </c>
      <c r="H301" s="419" t="s">
        <v>1159</v>
      </c>
      <c r="I301" s="422">
        <v>2431.969970703125</v>
      </c>
      <c r="J301" s="422">
        <v>1</v>
      </c>
      <c r="K301" s="423">
        <v>2431.969970703125</v>
      </c>
    </row>
    <row r="302" spans="1:11" ht="14.45" customHeight="1" x14ac:dyDescent="0.2">
      <c r="A302" s="417" t="s">
        <v>431</v>
      </c>
      <c r="B302" s="418" t="s">
        <v>432</v>
      </c>
      <c r="C302" s="419" t="s">
        <v>438</v>
      </c>
      <c r="D302" s="420" t="s">
        <v>439</v>
      </c>
      <c r="E302" s="419" t="s">
        <v>700</v>
      </c>
      <c r="F302" s="420" t="s">
        <v>701</v>
      </c>
      <c r="G302" s="419" t="s">
        <v>1160</v>
      </c>
      <c r="H302" s="419" t="s">
        <v>1161</v>
      </c>
      <c r="I302" s="422">
        <v>617.05999755859375</v>
      </c>
      <c r="J302" s="422">
        <v>3</v>
      </c>
      <c r="K302" s="423">
        <v>1851.18994140625</v>
      </c>
    </row>
    <row r="303" spans="1:11" ht="14.45" customHeight="1" x14ac:dyDescent="0.2">
      <c r="A303" s="417" t="s">
        <v>431</v>
      </c>
      <c r="B303" s="418" t="s">
        <v>432</v>
      </c>
      <c r="C303" s="419" t="s">
        <v>438</v>
      </c>
      <c r="D303" s="420" t="s">
        <v>439</v>
      </c>
      <c r="E303" s="419" t="s">
        <v>700</v>
      </c>
      <c r="F303" s="420" t="s">
        <v>701</v>
      </c>
      <c r="G303" s="419" t="s">
        <v>1162</v>
      </c>
      <c r="H303" s="419" t="s">
        <v>1163</v>
      </c>
      <c r="I303" s="422">
        <v>776.77001953125</v>
      </c>
      <c r="J303" s="422">
        <v>4</v>
      </c>
      <c r="K303" s="423">
        <v>3107.090087890625</v>
      </c>
    </row>
    <row r="304" spans="1:11" ht="14.45" customHeight="1" x14ac:dyDescent="0.2">
      <c r="A304" s="417" t="s">
        <v>431</v>
      </c>
      <c r="B304" s="418" t="s">
        <v>432</v>
      </c>
      <c r="C304" s="419" t="s">
        <v>438</v>
      </c>
      <c r="D304" s="420" t="s">
        <v>439</v>
      </c>
      <c r="E304" s="419" t="s">
        <v>700</v>
      </c>
      <c r="F304" s="420" t="s">
        <v>701</v>
      </c>
      <c r="G304" s="419" t="s">
        <v>1164</v>
      </c>
      <c r="H304" s="419" t="s">
        <v>1165</v>
      </c>
      <c r="I304" s="422">
        <v>241.99000549316406</v>
      </c>
      <c r="J304" s="422">
        <v>43</v>
      </c>
      <c r="K304" s="423">
        <v>10405.490234375</v>
      </c>
    </row>
    <row r="305" spans="1:11" ht="14.45" customHeight="1" x14ac:dyDescent="0.2">
      <c r="A305" s="417" t="s">
        <v>431</v>
      </c>
      <c r="B305" s="418" t="s">
        <v>432</v>
      </c>
      <c r="C305" s="419" t="s">
        <v>438</v>
      </c>
      <c r="D305" s="420" t="s">
        <v>439</v>
      </c>
      <c r="E305" s="419" t="s">
        <v>700</v>
      </c>
      <c r="F305" s="420" t="s">
        <v>701</v>
      </c>
      <c r="G305" s="419" t="s">
        <v>1166</v>
      </c>
      <c r="H305" s="419" t="s">
        <v>1167</v>
      </c>
      <c r="I305" s="422">
        <v>1122.8699951171875</v>
      </c>
      <c r="J305" s="422">
        <v>2</v>
      </c>
      <c r="K305" s="423">
        <v>2245.739990234375</v>
      </c>
    </row>
    <row r="306" spans="1:11" ht="14.45" customHeight="1" x14ac:dyDescent="0.2">
      <c r="A306" s="417" t="s">
        <v>431</v>
      </c>
      <c r="B306" s="418" t="s">
        <v>432</v>
      </c>
      <c r="C306" s="419" t="s">
        <v>438</v>
      </c>
      <c r="D306" s="420" t="s">
        <v>439</v>
      </c>
      <c r="E306" s="419" t="s">
        <v>700</v>
      </c>
      <c r="F306" s="420" t="s">
        <v>701</v>
      </c>
      <c r="G306" s="419" t="s">
        <v>1168</v>
      </c>
      <c r="H306" s="419" t="s">
        <v>1169</v>
      </c>
      <c r="I306" s="422">
        <v>1127.1300048828125</v>
      </c>
      <c r="J306" s="422">
        <v>1</v>
      </c>
      <c r="K306" s="423">
        <v>1127.1300048828125</v>
      </c>
    </row>
    <row r="307" spans="1:11" ht="14.45" customHeight="1" x14ac:dyDescent="0.2">
      <c r="A307" s="417" t="s">
        <v>431</v>
      </c>
      <c r="B307" s="418" t="s">
        <v>432</v>
      </c>
      <c r="C307" s="419" t="s">
        <v>438</v>
      </c>
      <c r="D307" s="420" t="s">
        <v>439</v>
      </c>
      <c r="E307" s="419" t="s">
        <v>700</v>
      </c>
      <c r="F307" s="420" t="s">
        <v>701</v>
      </c>
      <c r="G307" s="419" t="s">
        <v>1170</v>
      </c>
      <c r="H307" s="419" t="s">
        <v>1171</v>
      </c>
      <c r="I307" s="422">
        <v>221.85333760579428</v>
      </c>
      <c r="J307" s="422">
        <v>9</v>
      </c>
      <c r="K307" s="423">
        <v>1996.6799621582031</v>
      </c>
    </row>
    <row r="308" spans="1:11" ht="14.45" customHeight="1" x14ac:dyDescent="0.2">
      <c r="A308" s="417" t="s">
        <v>431</v>
      </c>
      <c r="B308" s="418" t="s">
        <v>432</v>
      </c>
      <c r="C308" s="419" t="s">
        <v>438</v>
      </c>
      <c r="D308" s="420" t="s">
        <v>439</v>
      </c>
      <c r="E308" s="419" t="s">
        <v>700</v>
      </c>
      <c r="F308" s="420" t="s">
        <v>701</v>
      </c>
      <c r="G308" s="419" t="s">
        <v>1172</v>
      </c>
      <c r="H308" s="419" t="s">
        <v>1173</v>
      </c>
      <c r="I308" s="422">
        <v>597.70501708984375</v>
      </c>
      <c r="J308" s="422">
        <v>11</v>
      </c>
      <c r="K308" s="423">
        <v>6574.7401123046875</v>
      </c>
    </row>
    <row r="309" spans="1:11" ht="14.45" customHeight="1" x14ac:dyDescent="0.2">
      <c r="A309" s="417" t="s">
        <v>431</v>
      </c>
      <c r="B309" s="418" t="s">
        <v>432</v>
      </c>
      <c r="C309" s="419" t="s">
        <v>438</v>
      </c>
      <c r="D309" s="420" t="s">
        <v>439</v>
      </c>
      <c r="E309" s="419" t="s">
        <v>700</v>
      </c>
      <c r="F309" s="420" t="s">
        <v>701</v>
      </c>
      <c r="G309" s="419" t="s">
        <v>1174</v>
      </c>
      <c r="H309" s="419" t="s">
        <v>1175</v>
      </c>
      <c r="I309" s="422">
        <v>224.16000366210938</v>
      </c>
      <c r="J309" s="422">
        <v>2</v>
      </c>
      <c r="K309" s="423">
        <v>448.30999755859375</v>
      </c>
    </row>
    <row r="310" spans="1:11" ht="14.45" customHeight="1" x14ac:dyDescent="0.2">
      <c r="A310" s="417" t="s">
        <v>431</v>
      </c>
      <c r="B310" s="418" t="s">
        <v>432</v>
      </c>
      <c r="C310" s="419" t="s">
        <v>438</v>
      </c>
      <c r="D310" s="420" t="s">
        <v>439</v>
      </c>
      <c r="E310" s="419" t="s">
        <v>700</v>
      </c>
      <c r="F310" s="420" t="s">
        <v>701</v>
      </c>
      <c r="G310" s="419" t="s">
        <v>1176</v>
      </c>
      <c r="H310" s="419" t="s">
        <v>1177</v>
      </c>
      <c r="I310" s="422">
        <v>24</v>
      </c>
      <c r="J310" s="422">
        <v>20</v>
      </c>
      <c r="K310" s="423">
        <v>480.010009765625</v>
      </c>
    </row>
    <row r="311" spans="1:11" ht="14.45" customHeight="1" x14ac:dyDescent="0.2">
      <c r="A311" s="417" t="s">
        <v>431</v>
      </c>
      <c r="B311" s="418" t="s">
        <v>432</v>
      </c>
      <c r="C311" s="419" t="s">
        <v>438</v>
      </c>
      <c r="D311" s="420" t="s">
        <v>439</v>
      </c>
      <c r="E311" s="419" t="s">
        <v>700</v>
      </c>
      <c r="F311" s="420" t="s">
        <v>701</v>
      </c>
      <c r="G311" s="419" t="s">
        <v>1178</v>
      </c>
      <c r="H311" s="419" t="s">
        <v>1179</v>
      </c>
      <c r="I311" s="422">
        <v>24</v>
      </c>
      <c r="J311" s="422">
        <v>110</v>
      </c>
      <c r="K311" s="423">
        <v>2640.06005859375</v>
      </c>
    </row>
    <row r="312" spans="1:11" ht="14.45" customHeight="1" x14ac:dyDescent="0.2">
      <c r="A312" s="417" t="s">
        <v>431</v>
      </c>
      <c r="B312" s="418" t="s">
        <v>432</v>
      </c>
      <c r="C312" s="419" t="s">
        <v>438</v>
      </c>
      <c r="D312" s="420" t="s">
        <v>439</v>
      </c>
      <c r="E312" s="419" t="s">
        <v>700</v>
      </c>
      <c r="F312" s="420" t="s">
        <v>701</v>
      </c>
      <c r="G312" s="419" t="s">
        <v>1180</v>
      </c>
      <c r="H312" s="419" t="s">
        <v>1181</v>
      </c>
      <c r="I312" s="422">
        <v>2180.419921875</v>
      </c>
      <c r="J312" s="422">
        <v>1</v>
      </c>
      <c r="K312" s="423">
        <v>2180.419921875</v>
      </c>
    </row>
    <row r="313" spans="1:11" ht="14.45" customHeight="1" x14ac:dyDescent="0.2">
      <c r="A313" s="417" t="s">
        <v>431</v>
      </c>
      <c r="B313" s="418" t="s">
        <v>432</v>
      </c>
      <c r="C313" s="419" t="s">
        <v>438</v>
      </c>
      <c r="D313" s="420" t="s">
        <v>439</v>
      </c>
      <c r="E313" s="419" t="s">
        <v>700</v>
      </c>
      <c r="F313" s="420" t="s">
        <v>701</v>
      </c>
      <c r="G313" s="419" t="s">
        <v>1182</v>
      </c>
      <c r="H313" s="419" t="s">
        <v>1183</v>
      </c>
      <c r="I313" s="422">
        <v>591.6400146484375</v>
      </c>
      <c r="J313" s="422">
        <v>2</v>
      </c>
      <c r="K313" s="423">
        <v>1183.280029296875</v>
      </c>
    </row>
    <row r="314" spans="1:11" ht="14.45" customHeight="1" x14ac:dyDescent="0.2">
      <c r="A314" s="417" t="s">
        <v>431</v>
      </c>
      <c r="B314" s="418" t="s">
        <v>432</v>
      </c>
      <c r="C314" s="419" t="s">
        <v>438</v>
      </c>
      <c r="D314" s="420" t="s">
        <v>439</v>
      </c>
      <c r="E314" s="419" t="s">
        <v>700</v>
      </c>
      <c r="F314" s="420" t="s">
        <v>701</v>
      </c>
      <c r="G314" s="419" t="s">
        <v>1184</v>
      </c>
      <c r="H314" s="419" t="s">
        <v>1185</v>
      </c>
      <c r="I314" s="422">
        <v>515</v>
      </c>
      <c r="J314" s="422">
        <v>1</v>
      </c>
      <c r="K314" s="423">
        <v>515</v>
      </c>
    </row>
    <row r="315" spans="1:11" ht="14.45" customHeight="1" x14ac:dyDescent="0.2">
      <c r="A315" s="417" t="s">
        <v>431</v>
      </c>
      <c r="B315" s="418" t="s">
        <v>432</v>
      </c>
      <c r="C315" s="419" t="s">
        <v>438</v>
      </c>
      <c r="D315" s="420" t="s">
        <v>439</v>
      </c>
      <c r="E315" s="419" t="s">
        <v>700</v>
      </c>
      <c r="F315" s="420" t="s">
        <v>701</v>
      </c>
      <c r="G315" s="419" t="s">
        <v>1186</v>
      </c>
      <c r="H315" s="419" t="s">
        <v>1187</v>
      </c>
      <c r="I315" s="422">
        <v>938</v>
      </c>
      <c r="J315" s="422">
        <v>1</v>
      </c>
      <c r="K315" s="423">
        <v>938</v>
      </c>
    </row>
    <row r="316" spans="1:11" ht="14.45" customHeight="1" x14ac:dyDescent="0.2">
      <c r="A316" s="417" t="s">
        <v>431</v>
      </c>
      <c r="B316" s="418" t="s">
        <v>432</v>
      </c>
      <c r="C316" s="419" t="s">
        <v>438</v>
      </c>
      <c r="D316" s="420" t="s">
        <v>439</v>
      </c>
      <c r="E316" s="419" t="s">
        <v>700</v>
      </c>
      <c r="F316" s="420" t="s">
        <v>701</v>
      </c>
      <c r="G316" s="419" t="s">
        <v>1188</v>
      </c>
      <c r="H316" s="419" t="s">
        <v>1189</v>
      </c>
      <c r="I316" s="422">
        <v>938.010009765625</v>
      </c>
      <c r="J316" s="422">
        <v>1</v>
      </c>
      <c r="K316" s="423">
        <v>938.010009765625</v>
      </c>
    </row>
    <row r="317" spans="1:11" ht="14.45" customHeight="1" x14ac:dyDescent="0.2">
      <c r="A317" s="417" t="s">
        <v>431</v>
      </c>
      <c r="B317" s="418" t="s">
        <v>432</v>
      </c>
      <c r="C317" s="419" t="s">
        <v>438</v>
      </c>
      <c r="D317" s="420" t="s">
        <v>439</v>
      </c>
      <c r="E317" s="419" t="s">
        <v>700</v>
      </c>
      <c r="F317" s="420" t="s">
        <v>701</v>
      </c>
      <c r="G317" s="419" t="s">
        <v>1190</v>
      </c>
      <c r="H317" s="419" t="s">
        <v>1191</v>
      </c>
      <c r="I317" s="422">
        <v>1064.5166829427083</v>
      </c>
      <c r="J317" s="422">
        <v>13</v>
      </c>
      <c r="K317" s="423">
        <v>13860.949951171875</v>
      </c>
    </row>
    <row r="318" spans="1:11" ht="14.45" customHeight="1" x14ac:dyDescent="0.2">
      <c r="A318" s="417" t="s">
        <v>431</v>
      </c>
      <c r="B318" s="418" t="s">
        <v>432</v>
      </c>
      <c r="C318" s="419" t="s">
        <v>438</v>
      </c>
      <c r="D318" s="420" t="s">
        <v>439</v>
      </c>
      <c r="E318" s="419" t="s">
        <v>700</v>
      </c>
      <c r="F318" s="420" t="s">
        <v>701</v>
      </c>
      <c r="G318" s="419" t="s">
        <v>1192</v>
      </c>
      <c r="H318" s="419" t="s">
        <v>1193</v>
      </c>
      <c r="I318" s="422">
        <v>1064.5166829427083</v>
      </c>
      <c r="J318" s="422">
        <v>15</v>
      </c>
      <c r="K318" s="423">
        <v>15967.75</v>
      </c>
    </row>
    <row r="319" spans="1:11" ht="14.45" customHeight="1" x14ac:dyDescent="0.2">
      <c r="A319" s="417" t="s">
        <v>431</v>
      </c>
      <c r="B319" s="418" t="s">
        <v>432</v>
      </c>
      <c r="C319" s="419" t="s">
        <v>438</v>
      </c>
      <c r="D319" s="420" t="s">
        <v>439</v>
      </c>
      <c r="E319" s="419" t="s">
        <v>700</v>
      </c>
      <c r="F319" s="420" t="s">
        <v>701</v>
      </c>
      <c r="G319" s="419" t="s">
        <v>1194</v>
      </c>
      <c r="H319" s="419" t="s">
        <v>1195</v>
      </c>
      <c r="I319" s="422">
        <v>4356</v>
      </c>
      <c r="J319" s="422">
        <v>2</v>
      </c>
      <c r="K319" s="423">
        <v>8712</v>
      </c>
    </row>
    <row r="320" spans="1:11" ht="14.45" customHeight="1" x14ac:dyDescent="0.2">
      <c r="A320" s="417" t="s">
        <v>431</v>
      </c>
      <c r="B320" s="418" t="s">
        <v>432</v>
      </c>
      <c r="C320" s="419" t="s">
        <v>438</v>
      </c>
      <c r="D320" s="420" t="s">
        <v>439</v>
      </c>
      <c r="E320" s="419" t="s">
        <v>700</v>
      </c>
      <c r="F320" s="420" t="s">
        <v>701</v>
      </c>
      <c r="G320" s="419" t="s">
        <v>1196</v>
      </c>
      <c r="H320" s="419" t="s">
        <v>1197</v>
      </c>
      <c r="I320" s="422">
        <v>2238.18994140625</v>
      </c>
      <c r="J320" s="422">
        <v>1</v>
      </c>
      <c r="K320" s="423">
        <v>2238.18994140625</v>
      </c>
    </row>
    <row r="321" spans="1:11" ht="14.45" customHeight="1" x14ac:dyDescent="0.2">
      <c r="A321" s="417" t="s">
        <v>431</v>
      </c>
      <c r="B321" s="418" t="s">
        <v>432</v>
      </c>
      <c r="C321" s="419" t="s">
        <v>438</v>
      </c>
      <c r="D321" s="420" t="s">
        <v>439</v>
      </c>
      <c r="E321" s="419" t="s">
        <v>700</v>
      </c>
      <c r="F321" s="420" t="s">
        <v>701</v>
      </c>
      <c r="G321" s="419" t="s">
        <v>1198</v>
      </c>
      <c r="H321" s="419" t="s">
        <v>1199</v>
      </c>
      <c r="I321" s="422">
        <v>410.19000244140625</v>
      </c>
      <c r="J321" s="422">
        <v>10</v>
      </c>
      <c r="K321" s="423">
        <v>4101.89990234375</v>
      </c>
    </row>
    <row r="322" spans="1:11" ht="14.45" customHeight="1" x14ac:dyDescent="0.2">
      <c r="A322" s="417" t="s">
        <v>431</v>
      </c>
      <c r="B322" s="418" t="s">
        <v>432</v>
      </c>
      <c r="C322" s="419" t="s">
        <v>438</v>
      </c>
      <c r="D322" s="420" t="s">
        <v>439</v>
      </c>
      <c r="E322" s="419" t="s">
        <v>700</v>
      </c>
      <c r="F322" s="420" t="s">
        <v>701</v>
      </c>
      <c r="G322" s="419" t="s">
        <v>1200</v>
      </c>
      <c r="H322" s="419" t="s">
        <v>1201</v>
      </c>
      <c r="I322" s="422">
        <v>1784</v>
      </c>
      <c r="J322" s="422">
        <v>3</v>
      </c>
      <c r="K322" s="423">
        <v>5352</v>
      </c>
    </row>
    <row r="323" spans="1:11" ht="14.45" customHeight="1" x14ac:dyDescent="0.2">
      <c r="A323" s="417" t="s">
        <v>431</v>
      </c>
      <c r="B323" s="418" t="s">
        <v>432</v>
      </c>
      <c r="C323" s="419" t="s">
        <v>438</v>
      </c>
      <c r="D323" s="420" t="s">
        <v>439</v>
      </c>
      <c r="E323" s="419" t="s">
        <v>700</v>
      </c>
      <c r="F323" s="420" t="s">
        <v>701</v>
      </c>
      <c r="G323" s="419" t="s">
        <v>1202</v>
      </c>
      <c r="H323" s="419" t="s">
        <v>1203</v>
      </c>
      <c r="I323" s="422">
        <v>1784</v>
      </c>
      <c r="J323" s="422">
        <v>3</v>
      </c>
      <c r="K323" s="423">
        <v>5352</v>
      </c>
    </row>
    <row r="324" spans="1:11" ht="14.45" customHeight="1" x14ac:dyDescent="0.2">
      <c r="A324" s="417" t="s">
        <v>431</v>
      </c>
      <c r="B324" s="418" t="s">
        <v>432</v>
      </c>
      <c r="C324" s="419" t="s">
        <v>438</v>
      </c>
      <c r="D324" s="420" t="s">
        <v>439</v>
      </c>
      <c r="E324" s="419" t="s">
        <v>700</v>
      </c>
      <c r="F324" s="420" t="s">
        <v>701</v>
      </c>
      <c r="G324" s="419" t="s">
        <v>1204</v>
      </c>
      <c r="H324" s="419" t="s">
        <v>1205</v>
      </c>
      <c r="I324" s="422">
        <v>1784</v>
      </c>
      <c r="J324" s="422">
        <v>6</v>
      </c>
      <c r="K324" s="423">
        <v>10703.990234375</v>
      </c>
    </row>
    <row r="325" spans="1:11" ht="14.45" customHeight="1" x14ac:dyDescent="0.2">
      <c r="A325" s="417" t="s">
        <v>431</v>
      </c>
      <c r="B325" s="418" t="s">
        <v>432</v>
      </c>
      <c r="C325" s="419" t="s">
        <v>438</v>
      </c>
      <c r="D325" s="420" t="s">
        <v>439</v>
      </c>
      <c r="E325" s="419" t="s">
        <v>700</v>
      </c>
      <c r="F325" s="420" t="s">
        <v>701</v>
      </c>
      <c r="G325" s="419" t="s">
        <v>1206</v>
      </c>
      <c r="H325" s="419" t="s">
        <v>1207</v>
      </c>
      <c r="I325" s="422">
        <v>1784</v>
      </c>
      <c r="J325" s="422">
        <v>7</v>
      </c>
      <c r="K325" s="423">
        <v>12487.97021484375</v>
      </c>
    </row>
    <row r="326" spans="1:11" ht="14.45" customHeight="1" x14ac:dyDescent="0.2">
      <c r="A326" s="417" t="s">
        <v>431</v>
      </c>
      <c r="B326" s="418" t="s">
        <v>432</v>
      </c>
      <c r="C326" s="419" t="s">
        <v>438</v>
      </c>
      <c r="D326" s="420" t="s">
        <v>439</v>
      </c>
      <c r="E326" s="419" t="s">
        <v>700</v>
      </c>
      <c r="F326" s="420" t="s">
        <v>701</v>
      </c>
      <c r="G326" s="419" t="s">
        <v>1208</v>
      </c>
      <c r="H326" s="419" t="s">
        <v>1209</v>
      </c>
      <c r="I326" s="422">
        <v>1784</v>
      </c>
      <c r="J326" s="422">
        <v>6</v>
      </c>
      <c r="K326" s="423">
        <v>10703.980224609375</v>
      </c>
    </row>
    <row r="327" spans="1:11" ht="14.45" customHeight="1" x14ac:dyDescent="0.2">
      <c r="A327" s="417" t="s">
        <v>431</v>
      </c>
      <c r="B327" s="418" t="s">
        <v>432</v>
      </c>
      <c r="C327" s="419" t="s">
        <v>438</v>
      </c>
      <c r="D327" s="420" t="s">
        <v>439</v>
      </c>
      <c r="E327" s="419" t="s">
        <v>700</v>
      </c>
      <c r="F327" s="420" t="s">
        <v>701</v>
      </c>
      <c r="G327" s="419" t="s">
        <v>1210</v>
      </c>
      <c r="H327" s="419" t="s">
        <v>1211</v>
      </c>
      <c r="I327" s="422">
        <v>1784</v>
      </c>
      <c r="J327" s="422">
        <v>4</v>
      </c>
      <c r="K327" s="423">
        <v>7135.989990234375</v>
      </c>
    </row>
    <row r="328" spans="1:11" ht="14.45" customHeight="1" x14ac:dyDescent="0.2">
      <c r="A328" s="417" t="s">
        <v>431</v>
      </c>
      <c r="B328" s="418" t="s">
        <v>432</v>
      </c>
      <c r="C328" s="419" t="s">
        <v>438</v>
      </c>
      <c r="D328" s="420" t="s">
        <v>439</v>
      </c>
      <c r="E328" s="419" t="s">
        <v>700</v>
      </c>
      <c r="F328" s="420" t="s">
        <v>701</v>
      </c>
      <c r="G328" s="419" t="s">
        <v>1212</v>
      </c>
      <c r="H328" s="419" t="s">
        <v>1213</v>
      </c>
      <c r="I328" s="422">
        <v>7.9999998211860657E-2</v>
      </c>
      <c r="J328" s="422">
        <v>7500</v>
      </c>
      <c r="K328" s="423">
        <v>635.1500244140625</v>
      </c>
    </row>
    <row r="329" spans="1:11" ht="14.45" customHeight="1" x14ac:dyDescent="0.2">
      <c r="A329" s="417" t="s">
        <v>431</v>
      </c>
      <c r="B329" s="418" t="s">
        <v>432</v>
      </c>
      <c r="C329" s="419" t="s">
        <v>438</v>
      </c>
      <c r="D329" s="420" t="s">
        <v>439</v>
      </c>
      <c r="E329" s="419" t="s">
        <v>700</v>
      </c>
      <c r="F329" s="420" t="s">
        <v>701</v>
      </c>
      <c r="G329" s="419" t="s">
        <v>1214</v>
      </c>
      <c r="H329" s="419" t="s">
        <v>1215</v>
      </c>
      <c r="I329" s="422">
        <v>0.10000000149011612</v>
      </c>
      <c r="J329" s="422">
        <v>7500</v>
      </c>
      <c r="K329" s="423">
        <v>731.6300048828125</v>
      </c>
    </row>
    <row r="330" spans="1:11" ht="14.45" customHeight="1" x14ac:dyDescent="0.2">
      <c r="A330" s="417" t="s">
        <v>431</v>
      </c>
      <c r="B330" s="418" t="s">
        <v>432</v>
      </c>
      <c r="C330" s="419" t="s">
        <v>438</v>
      </c>
      <c r="D330" s="420" t="s">
        <v>439</v>
      </c>
      <c r="E330" s="419" t="s">
        <v>700</v>
      </c>
      <c r="F330" s="420" t="s">
        <v>701</v>
      </c>
      <c r="G330" s="419" t="s">
        <v>1216</v>
      </c>
      <c r="H330" s="419" t="s">
        <v>1217</v>
      </c>
      <c r="I330" s="422">
        <v>815.03997802734375</v>
      </c>
      <c r="J330" s="422">
        <v>3</v>
      </c>
      <c r="K330" s="423">
        <v>2445.1201171875</v>
      </c>
    </row>
    <row r="331" spans="1:11" ht="14.45" customHeight="1" x14ac:dyDescent="0.2">
      <c r="A331" s="417" t="s">
        <v>431</v>
      </c>
      <c r="B331" s="418" t="s">
        <v>432</v>
      </c>
      <c r="C331" s="419" t="s">
        <v>438</v>
      </c>
      <c r="D331" s="420" t="s">
        <v>439</v>
      </c>
      <c r="E331" s="419" t="s">
        <v>700</v>
      </c>
      <c r="F331" s="420" t="s">
        <v>701</v>
      </c>
      <c r="G331" s="419" t="s">
        <v>1218</v>
      </c>
      <c r="H331" s="419" t="s">
        <v>1219</v>
      </c>
      <c r="I331" s="422">
        <v>650.6199951171875</v>
      </c>
      <c r="J331" s="422">
        <v>8</v>
      </c>
      <c r="K331" s="423">
        <v>5204.929931640625</v>
      </c>
    </row>
    <row r="332" spans="1:11" ht="14.45" customHeight="1" x14ac:dyDescent="0.2">
      <c r="A332" s="417" t="s">
        <v>431</v>
      </c>
      <c r="B332" s="418" t="s">
        <v>432</v>
      </c>
      <c r="C332" s="419" t="s">
        <v>438</v>
      </c>
      <c r="D332" s="420" t="s">
        <v>439</v>
      </c>
      <c r="E332" s="419" t="s">
        <v>700</v>
      </c>
      <c r="F332" s="420" t="s">
        <v>701</v>
      </c>
      <c r="G332" s="419" t="s">
        <v>1220</v>
      </c>
      <c r="H332" s="419" t="s">
        <v>1221</v>
      </c>
      <c r="I332" s="422">
        <v>1197.9000244140625</v>
      </c>
      <c r="J332" s="422">
        <v>2</v>
      </c>
      <c r="K332" s="423">
        <v>2395.800048828125</v>
      </c>
    </row>
    <row r="333" spans="1:11" ht="14.45" customHeight="1" x14ac:dyDescent="0.2">
      <c r="A333" s="417" t="s">
        <v>431</v>
      </c>
      <c r="B333" s="418" t="s">
        <v>432</v>
      </c>
      <c r="C333" s="419" t="s">
        <v>438</v>
      </c>
      <c r="D333" s="420" t="s">
        <v>439</v>
      </c>
      <c r="E333" s="419" t="s">
        <v>700</v>
      </c>
      <c r="F333" s="420" t="s">
        <v>701</v>
      </c>
      <c r="G333" s="419" t="s">
        <v>1222</v>
      </c>
      <c r="H333" s="419" t="s">
        <v>1223</v>
      </c>
      <c r="I333" s="422">
        <v>381.1300048828125</v>
      </c>
      <c r="J333" s="422">
        <v>2</v>
      </c>
      <c r="K333" s="423">
        <v>762.25</v>
      </c>
    </row>
    <row r="334" spans="1:11" ht="14.45" customHeight="1" x14ac:dyDescent="0.2">
      <c r="A334" s="417" t="s">
        <v>431</v>
      </c>
      <c r="B334" s="418" t="s">
        <v>432</v>
      </c>
      <c r="C334" s="419" t="s">
        <v>438</v>
      </c>
      <c r="D334" s="420" t="s">
        <v>439</v>
      </c>
      <c r="E334" s="419" t="s">
        <v>700</v>
      </c>
      <c r="F334" s="420" t="s">
        <v>701</v>
      </c>
      <c r="G334" s="419" t="s">
        <v>1224</v>
      </c>
      <c r="H334" s="419" t="s">
        <v>1225</v>
      </c>
      <c r="I334" s="422">
        <v>320</v>
      </c>
      <c r="J334" s="422">
        <v>2</v>
      </c>
      <c r="K334" s="423">
        <v>640</v>
      </c>
    </row>
    <row r="335" spans="1:11" ht="14.45" customHeight="1" x14ac:dyDescent="0.2">
      <c r="A335" s="417" t="s">
        <v>431</v>
      </c>
      <c r="B335" s="418" t="s">
        <v>432</v>
      </c>
      <c r="C335" s="419" t="s">
        <v>438</v>
      </c>
      <c r="D335" s="420" t="s">
        <v>439</v>
      </c>
      <c r="E335" s="419" t="s">
        <v>700</v>
      </c>
      <c r="F335" s="420" t="s">
        <v>701</v>
      </c>
      <c r="G335" s="419" t="s">
        <v>1226</v>
      </c>
      <c r="H335" s="419" t="s">
        <v>1227</v>
      </c>
      <c r="I335" s="422">
        <v>302.67999267578125</v>
      </c>
      <c r="J335" s="422">
        <v>6</v>
      </c>
      <c r="K335" s="423">
        <v>1816.0799560546875</v>
      </c>
    </row>
    <row r="336" spans="1:11" ht="14.45" customHeight="1" x14ac:dyDescent="0.2">
      <c r="A336" s="417" t="s">
        <v>431</v>
      </c>
      <c r="B336" s="418" t="s">
        <v>432</v>
      </c>
      <c r="C336" s="419" t="s">
        <v>438</v>
      </c>
      <c r="D336" s="420" t="s">
        <v>439</v>
      </c>
      <c r="E336" s="419" t="s">
        <v>700</v>
      </c>
      <c r="F336" s="420" t="s">
        <v>701</v>
      </c>
      <c r="G336" s="419" t="s">
        <v>1228</v>
      </c>
      <c r="H336" s="419" t="s">
        <v>1229</v>
      </c>
      <c r="I336" s="422">
        <v>1179.989990234375</v>
      </c>
      <c r="J336" s="422">
        <v>35</v>
      </c>
      <c r="K336" s="423">
        <v>41299.720703125</v>
      </c>
    </row>
    <row r="337" spans="1:11" ht="14.45" customHeight="1" x14ac:dyDescent="0.2">
      <c r="A337" s="417" t="s">
        <v>431</v>
      </c>
      <c r="B337" s="418" t="s">
        <v>432</v>
      </c>
      <c r="C337" s="419" t="s">
        <v>438</v>
      </c>
      <c r="D337" s="420" t="s">
        <v>439</v>
      </c>
      <c r="E337" s="419" t="s">
        <v>700</v>
      </c>
      <c r="F337" s="420" t="s">
        <v>701</v>
      </c>
      <c r="G337" s="419" t="s">
        <v>1230</v>
      </c>
      <c r="H337" s="419" t="s">
        <v>1231</v>
      </c>
      <c r="I337" s="422">
        <v>138</v>
      </c>
      <c r="J337" s="422">
        <v>85</v>
      </c>
      <c r="K337" s="423">
        <v>11730</v>
      </c>
    </row>
    <row r="338" spans="1:11" ht="14.45" customHeight="1" thickBot="1" x14ac:dyDescent="0.25">
      <c r="A338" s="424" t="s">
        <v>431</v>
      </c>
      <c r="B338" s="425" t="s">
        <v>432</v>
      </c>
      <c r="C338" s="426" t="s">
        <v>438</v>
      </c>
      <c r="D338" s="427" t="s">
        <v>439</v>
      </c>
      <c r="E338" s="426" t="s">
        <v>700</v>
      </c>
      <c r="F338" s="427" t="s">
        <v>701</v>
      </c>
      <c r="G338" s="426" t="s">
        <v>1232</v>
      </c>
      <c r="H338" s="426" t="s">
        <v>1233</v>
      </c>
      <c r="I338" s="429">
        <v>138</v>
      </c>
      <c r="J338" s="429">
        <v>115</v>
      </c>
      <c r="K338" s="430">
        <v>15870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4F26F2A-D89A-4FD6-8A9A-FADC8FE8830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3" customWidth="1"/>
    <col min="18" max="18" width="7.28515625" style="238" customWidth="1"/>
    <col min="19" max="19" width="8" style="193" customWidth="1"/>
    <col min="21" max="21" width="11.28515625" bestFit="1" customWidth="1"/>
  </cols>
  <sheetData>
    <row r="1" spans="1:19" ht="19.5" thickBot="1" x14ac:dyDescent="0.35">
      <c r="A1" s="337" t="s">
        <v>89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5.75" thickBot="1" x14ac:dyDescent="0.3">
      <c r="A2" s="194" t="s">
        <v>230</v>
      </c>
      <c r="B2" s="195"/>
    </row>
    <row r="3" spans="1:19" x14ac:dyDescent="0.25">
      <c r="A3" s="351" t="s">
        <v>151</v>
      </c>
      <c r="B3" s="352"/>
      <c r="C3" s="353" t="s">
        <v>140</v>
      </c>
      <c r="D3" s="354"/>
      <c r="E3" s="354"/>
      <c r="F3" s="355"/>
      <c r="G3" s="356" t="s">
        <v>141</v>
      </c>
      <c r="H3" s="357"/>
      <c r="I3" s="357"/>
      <c r="J3" s="358"/>
      <c r="K3" s="359" t="s">
        <v>150</v>
      </c>
      <c r="L3" s="360"/>
      <c r="M3" s="360"/>
      <c r="N3" s="360"/>
      <c r="O3" s="361"/>
      <c r="P3" s="357" t="s">
        <v>202</v>
      </c>
      <c r="Q3" s="357"/>
      <c r="R3" s="357"/>
      <c r="S3" s="358"/>
    </row>
    <row r="4" spans="1:19" ht="15.75" thickBot="1" x14ac:dyDescent="0.3">
      <c r="A4" s="370">
        <v>2021</v>
      </c>
      <c r="B4" s="371"/>
      <c r="C4" s="372" t="s">
        <v>201</v>
      </c>
      <c r="D4" s="374" t="s">
        <v>90</v>
      </c>
      <c r="E4" s="374" t="s">
        <v>60</v>
      </c>
      <c r="F4" s="349" t="s">
        <v>53</v>
      </c>
      <c r="G4" s="364" t="s">
        <v>142</v>
      </c>
      <c r="H4" s="366" t="s">
        <v>146</v>
      </c>
      <c r="I4" s="366" t="s">
        <v>200</v>
      </c>
      <c r="J4" s="368" t="s">
        <v>143</v>
      </c>
      <c r="K4" s="346" t="s">
        <v>199</v>
      </c>
      <c r="L4" s="347"/>
      <c r="M4" s="347"/>
      <c r="N4" s="348"/>
      <c r="O4" s="349" t="s">
        <v>198</v>
      </c>
      <c r="P4" s="338" t="s">
        <v>197</v>
      </c>
      <c r="Q4" s="338" t="s">
        <v>153</v>
      </c>
      <c r="R4" s="340" t="s">
        <v>60</v>
      </c>
      <c r="S4" s="342" t="s">
        <v>152</v>
      </c>
    </row>
    <row r="5" spans="1:19" s="273" customFormat="1" ht="19.149999999999999" customHeight="1" x14ac:dyDescent="0.25">
      <c r="A5" s="344" t="s">
        <v>196</v>
      </c>
      <c r="B5" s="345"/>
      <c r="C5" s="373"/>
      <c r="D5" s="375"/>
      <c r="E5" s="375"/>
      <c r="F5" s="350"/>
      <c r="G5" s="365"/>
      <c r="H5" s="367"/>
      <c r="I5" s="367"/>
      <c r="J5" s="369"/>
      <c r="K5" s="276" t="s">
        <v>144</v>
      </c>
      <c r="L5" s="275" t="s">
        <v>145</v>
      </c>
      <c r="M5" s="275" t="s">
        <v>195</v>
      </c>
      <c r="N5" s="274" t="s">
        <v>3</v>
      </c>
      <c r="O5" s="350"/>
      <c r="P5" s="339"/>
      <c r="Q5" s="339"/>
      <c r="R5" s="341"/>
      <c r="S5" s="343"/>
    </row>
    <row r="6" spans="1:19" ht="15.75" thickBot="1" x14ac:dyDescent="0.3">
      <c r="A6" s="362" t="s">
        <v>139</v>
      </c>
      <c r="B6" s="363"/>
      <c r="C6" s="272">
        <f ca="1">SUM(Tabulka[01 uv_sk])/2</f>
        <v>54.339999999999996</v>
      </c>
      <c r="D6" s="270"/>
      <c r="E6" s="270"/>
      <c r="F6" s="269"/>
      <c r="G6" s="271">
        <f ca="1">SUM(Tabulka[05 h_vram])/2</f>
        <v>42354</v>
      </c>
      <c r="H6" s="270">
        <f ca="1">SUM(Tabulka[06 h_naduv])/2</f>
        <v>0</v>
      </c>
      <c r="I6" s="270">
        <f ca="1">SUM(Tabulka[07 h_nadzk])/2</f>
        <v>0</v>
      </c>
      <c r="J6" s="269">
        <f ca="1">SUM(Tabulka[08 h_oon])/2</f>
        <v>662</v>
      </c>
      <c r="K6" s="271">
        <f ca="1">SUM(Tabulka[09 m_kl])/2</f>
        <v>0</v>
      </c>
      <c r="L6" s="270">
        <f ca="1">SUM(Tabulka[10 m_gr])/2</f>
        <v>0</v>
      </c>
      <c r="M6" s="270">
        <f ca="1">SUM(Tabulka[11 m_jo])/2</f>
        <v>150801</v>
      </c>
      <c r="N6" s="270">
        <f ca="1">SUM(Tabulka[12 m_oc])/2</f>
        <v>150801</v>
      </c>
      <c r="O6" s="269">
        <f ca="1">SUM(Tabulka[13 m_sk])/2</f>
        <v>15277177</v>
      </c>
      <c r="P6" s="268">
        <f ca="1">SUM(Tabulka[14_vzsk])/2</f>
        <v>5348.1</v>
      </c>
      <c r="Q6" s="268">
        <f ca="1">SUM(Tabulka[15_vzpl])/2</f>
        <v>40695.259042033227</v>
      </c>
      <c r="R6" s="267">
        <f ca="1">IF(Q6=0,0,P6/Q6)</f>
        <v>0.1314182567182105</v>
      </c>
      <c r="S6" s="266">
        <f ca="1">Q6-P6</f>
        <v>35347.159042033229</v>
      </c>
    </row>
    <row r="7" spans="1:19" hidden="1" x14ac:dyDescent="0.25">
      <c r="A7" s="265" t="s">
        <v>194</v>
      </c>
      <c r="B7" s="264" t="s">
        <v>193</v>
      </c>
      <c r="C7" s="263" t="s">
        <v>192</v>
      </c>
      <c r="D7" s="262" t="s">
        <v>191</v>
      </c>
      <c r="E7" s="261" t="s">
        <v>190</v>
      </c>
      <c r="F7" s="260" t="s">
        <v>189</v>
      </c>
      <c r="G7" s="259" t="s">
        <v>188</v>
      </c>
      <c r="H7" s="257" t="s">
        <v>187</v>
      </c>
      <c r="I7" s="257" t="s">
        <v>186</v>
      </c>
      <c r="J7" s="256" t="s">
        <v>185</v>
      </c>
      <c r="K7" s="258" t="s">
        <v>184</v>
      </c>
      <c r="L7" s="257" t="s">
        <v>183</v>
      </c>
      <c r="M7" s="257" t="s">
        <v>182</v>
      </c>
      <c r="N7" s="256" t="s">
        <v>181</v>
      </c>
      <c r="O7" s="255" t="s">
        <v>180</v>
      </c>
      <c r="P7" s="254" t="s">
        <v>179</v>
      </c>
      <c r="Q7" s="253" t="s">
        <v>178</v>
      </c>
      <c r="R7" s="252" t="s">
        <v>177</v>
      </c>
      <c r="S7" s="251" t="s">
        <v>176</v>
      </c>
    </row>
    <row r="8" spans="1:19" x14ac:dyDescent="0.25">
      <c r="A8" s="248" t="s">
        <v>175</v>
      </c>
      <c r="B8" s="247"/>
      <c r="C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13.330000000000002</v>
      </c>
      <c r="D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10697.7</v>
      </c>
      <c r="H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</v>
      </c>
      <c r="K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55517</v>
      </c>
      <c r="N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55517</v>
      </c>
      <c r="O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4902830</v>
      </c>
      <c r="P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17778.592375366567</v>
      </c>
      <c r="R8" s="250">
        <f ca="1">IF(Tabulka[[#This Row],[15_vzpl]]=0,"",Tabulka[[#This Row],[14_vzsk]]/Tabulka[[#This Row],[15_vzpl]])</f>
        <v>0</v>
      </c>
      <c r="S8" s="249">
        <f ca="1">IF(Tabulka[[#This Row],[15_vzpl]]-Tabulka[[#This Row],[14_vzsk]]=0,"",Tabulka[[#This Row],[15_vzpl]]-Tabulka[[#This Row],[14_vzsk]])</f>
        <v>17778.592375366567</v>
      </c>
    </row>
    <row r="9" spans="1:19" x14ac:dyDescent="0.25">
      <c r="A9" s="248">
        <v>99</v>
      </c>
      <c r="B9" s="247" t="s">
        <v>1244</v>
      </c>
      <c r="C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17778.592375366567</v>
      </c>
      <c r="R9" s="250">
        <f ca="1">IF(Tabulka[[#This Row],[15_vzpl]]=0,"",Tabulka[[#This Row],[14_vzsk]]/Tabulka[[#This Row],[15_vzpl]])</f>
        <v>0</v>
      </c>
      <c r="S9" s="249">
        <f ca="1">IF(Tabulka[[#This Row],[15_vzpl]]-Tabulka[[#This Row],[14_vzsk]]=0,"",Tabulka[[#This Row],[15_vzpl]]-Tabulka[[#This Row],[14_vzsk]])</f>
        <v>17778.592375366567</v>
      </c>
    </row>
    <row r="10" spans="1:19" x14ac:dyDescent="0.25">
      <c r="A10" s="248">
        <v>102</v>
      </c>
      <c r="B10" s="247" t="s">
        <v>1245</v>
      </c>
      <c r="C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7.6300000000000008</v>
      </c>
      <c r="D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6014.4</v>
      </c>
      <c r="H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</v>
      </c>
      <c r="K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23397</v>
      </c>
      <c r="N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23397</v>
      </c>
      <c r="O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2527507</v>
      </c>
      <c r="P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0" t="str">
        <f ca="1">IF(Tabulka[[#This Row],[15_vzpl]]=0,"",Tabulka[[#This Row],[14_vzsk]]/Tabulka[[#This Row],[15_vzpl]])</f>
        <v/>
      </c>
      <c r="S10" s="249" t="str">
        <f ca="1">IF(Tabulka[[#This Row],[15_vzpl]]-Tabulka[[#This Row],[14_vzsk]]=0,"",Tabulka[[#This Row],[15_vzpl]]-Tabulka[[#This Row],[14_vzsk]])</f>
        <v/>
      </c>
    </row>
    <row r="11" spans="1:19" x14ac:dyDescent="0.25">
      <c r="A11" s="248">
        <v>103</v>
      </c>
      <c r="B11" s="247" t="s">
        <v>1246</v>
      </c>
      <c r="C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</v>
      </c>
      <c r="D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4683.3</v>
      </c>
      <c r="H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K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32120</v>
      </c>
      <c r="N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32120</v>
      </c>
      <c r="O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2375323</v>
      </c>
      <c r="P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0" t="str">
        <f ca="1">IF(Tabulka[[#This Row],[15_vzpl]]=0,"",Tabulka[[#This Row],[14_vzsk]]/Tabulka[[#This Row],[15_vzpl]])</f>
        <v/>
      </c>
      <c r="S11" s="249" t="str">
        <f ca="1">IF(Tabulka[[#This Row],[15_vzpl]]-Tabulka[[#This Row],[14_vzsk]]=0,"",Tabulka[[#This Row],[15_vzpl]]-Tabulka[[#This Row],[14_vzsk]])</f>
        <v/>
      </c>
    </row>
    <row r="12" spans="1:19" x14ac:dyDescent="0.25">
      <c r="A12" s="248" t="s">
        <v>1235</v>
      </c>
      <c r="B12" s="247"/>
      <c r="C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37.660000000000004</v>
      </c>
      <c r="D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28956.299999999996</v>
      </c>
      <c r="H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95284</v>
      </c>
      <c r="N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95284</v>
      </c>
      <c r="O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9841376</v>
      </c>
      <c r="P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22916.666666666664</v>
      </c>
      <c r="R12" s="250">
        <f ca="1">IF(Tabulka[[#This Row],[15_vzpl]]=0,"",Tabulka[[#This Row],[14_vzsk]]/Tabulka[[#This Row],[15_vzpl]])</f>
        <v>0.23337163636363639</v>
      </c>
      <c r="S12" s="249">
        <f ca="1">IF(Tabulka[[#This Row],[15_vzpl]]-Tabulka[[#This Row],[14_vzsk]]=0,"",Tabulka[[#This Row],[15_vzpl]]-Tabulka[[#This Row],[14_vzsk]])</f>
        <v>17568.566666666666</v>
      </c>
    </row>
    <row r="13" spans="1:19" x14ac:dyDescent="0.25">
      <c r="A13" s="248">
        <v>303</v>
      </c>
      <c r="B13" s="247" t="s">
        <v>1247</v>
      </c>
      <c r="C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21.96</v>
      </c>
      <c r="D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17352.7</v>
      </c>
      <c r="H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44416</v>
      </c>
      <c r="N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44416</v>
      </c>
      <c r="O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5772354</v>
      </c>
      <c r="P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22916.666666666664</v>
      </c>
      <c r="R13" s="250">
        <f ca="1">IF(Tabulka[[#This Row],[15_vzpl]]=0,"",Tabulka[[#This Row],[14_vzsk]]/Tabulka[[#This Row],[15_vzpl]])</f>
        <v>0.23337163636363639</v>
      </c>
      <c r="S13" s="249">
        <f ca="1">IF(Tabulka[[#This Row],[15_vzpl]]-Tabulka[[#This Row],[14_vzsk]]=0,"",Tabulka[[#This Row],[15_vzpl]]-Tabulka[[#This Row],[14_vzsk]])</f>
        <v>17568.566666666666</v>
      </c>
    </row>
    <row r="14" spans="1:19" x14ac:dyDescent="0.25">
      <c r="A14" s="248">
        <v>304</v>
      </c>
      <c r="B14" s="247" t="s">
        <v>1248</v>
      </c>
      <c r="C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3336</v>
      </c>
      <c r="H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13208</v>
      </c>
      <c r="N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13208</v>
      </c>
      <c r="O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1257432</v>
      </c>
      <c r="P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0" t="str">
        <f ca="1">IF(Tabulka[[#This Row],[15_vzpl]]=0,"",Tabulka[[#This Row],[14_vzsk]]/Tabulka[[#This Row],[15_vzpl]])</f>
        <v/>
      </c>
      <c r="S14" s="249" t="str">
        <f ca="1">IF(Tabulka[[#This Row],[15_vzpl]]-Tabulka[[#This Row],[14_vzsk]]=0,"",Tabulka[[#This Row],[15_vzpl]]-Tabulka[[#This Row],[14_vzsk]])</f>
        <v/>
      </c>
    </row>
    <row r="15" spans="1:19" x14ac:dyDescent="0.25">
      <c r="A15" s="248">
        <v>408</v>
      </c>
      <c r="B15" s="247" t="s">
        <v>1249</v>
      </c>
      <c r="C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N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O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P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0" t="str">
        <f ca="1">IF(Tabulka[[#This Row],[15_vzpl]]=0,"",Tabulka[[#This Row],[14_vzsk]]/Tabulka[[#This Row],[15_vzpl]])</f>
        <v/>
      </c>
      <c r="S15" s="249" t="str">
        <f ca="1">IF(Tabulka[[#This Row],[15_vzpl]]-Tabulka[[#This Row],[14_vzsk]]=0,"",Tabulka[[#This Row],[15_vzpl]]-Tabulka[[#This Row],[14_vzsk]])</f>
        <v/>
      </c>
    </row>
    <row r="16" spans="1:19" x14ac:dyDescent="0.25">
      <c r="A16" s="248">
        <v>416</v>
      </c>
      <c r="B16" s="247" t="s">
        <v>1250</v>
      </c>
      <c r="C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</v>
      </c>
      <c r="D16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8267.6</v>
      </c>
      <c r="H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34984</v>
      </c>
      <c r="N16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34984</v>
      </c>
      <c r="O16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2808914</v>
      </c>
      <c r="P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0" t="str">
        <f ca="1">IF(Tabulka[[#This Row],[15_vzpl]]=0,"",Tabulka[[#This Row],[14_vzsk]]/Tabulka[[#This Row],[15_vzpl]])</f>
        <v/>
      </c>
      <c r="S16" s="249" t="str">
        <f ca="1">IF(Tabulka[[#This Row],[15_vzpl]]-Tabulka[[#This Row],[14_vzsk]]=0,"",Tabulka[[#This Row],[15_vzpl]]-Tabulka[[#This Row],[14_vzsk]])</f>
        <v/>
      </c>
    </row>
    <row r="17" spans="1:19" x14ac:dyDescent="0.25">
      <c r="A17" s="248" t="s">
        <v>1236</v>
      </c>
      <c r="B17" s="247"/>
      <c r="C17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3.35</v>
      </c>
      <c r="D17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</v>
      </c>
      <c r="H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237.5</v>
      </c>
      <c r="K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526643</v>
      </c>
      <c r="P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0" t="str">
        <f ca="1">IF(Tabulka[[#This Row],[15_vzpl]]=0,"",Tabulka[[#This Row],[14_vzsk]]/Tabulka[[#This Row],[15_vzpl]])</f>
        <v/>
      </c>
      <c r="S17" s="249" t="str">
        <f ca="1">IF(Tabulka[[#This Row],[15_vzpl]]-Tabulka[[#This Row],[14_vzsk]]=0,"",Tabulka[[#This Row],[15_vzpl]]-Tabulka[[#This Row],[14_vzsk]])</f>
        <v/>
      </c>
    </row>
    <row r="18" spans="1:19" x14ac:dyDescent="0.25">
      <c r="A18" s="248">
        <v>25</v>
      </c>
      <c r="B18" s="247" t="s">
        <v>1251</v>
      </c>
      <c r="C1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</v>
      </c>
      <c r="H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133530</v>
      </c>
      <c r="P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0" t="str">
        <f ca="1">IF(Tabulka[[#This Row],[15_vzpl]]=0,"",Tabulka[[#This Row],[14_vzsk]]/Tabulka[[#This Row],[15_vzpl]])</f>
        <v/>
      </c>
      <c r="S18" s="249" t="str">
        <f ca="1">IF(Tabulka[[#This Row],[15_vzpl]]-Tabulka[[#This Row],[14_vzsk]]=0,"",Tabulka[[#This Row],[15_vzpl]]-Tabulka[[#This Row],[14_vzsk]])</f>
        <v/>
      </c>
    </row>
    <row r="19" spans="1:19" x14ac:dyDescent="0.25">
      <c r="A19" s="248">
        <v>30</v>
      </c>
      <c r="B19" s="247" t="s">
        <v>1252</v>
      </c>
      <c r="C1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2.35</v>
      </c>
      <c r="D1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1852</v>
      </c>
      <c r="H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237.5</v>
      </c>
      <c r="K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393113</v>
      </c>
      <c r="P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0" t="str">
        <f ca="1">IF(Tabulka[[#This Row],[15_vzpl]]=0,"",Tabulka[[#This Row],[14_vzsk]]/Tabulka[[#This Row],[15_vzpl]])</f>
        <v/>
      </c>
      <c r="S19" s="249" t="str">
        <f ca="1">IF(Tabulka[[#This Row],[15_vzpl]]-Tabulka[[#This Row],[14_vzsk]]=0,"",Tabulka[[#This Row],[15_vzpl]]-Tabulka[[#This Row],[14_vzsk]])</f>
        <v/>
      </c>
    </row>
    <row r="20" spans="1:19" x14ac:dyDescent="0.25">
      <c r="A20" s="248" t="s">
        <v>1237</v>
      </c>
      <c r="B20" s="247"/>
      <c r="C2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23.5</v>
      </c>
      <c r="K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6328</v>
      </c>
      <c r="P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0" t="str">
        <f ca="1">IF(Tabulka[[#This Row],[15_vzpl]]=0,"",Tabulka[[#This Row],[14_vzsk]]/Tabulka[[#This Row],[15_vzpl]])</f>
        <v/>
      </c>
      <c r="S20" s="249" t="str">
        <f ca="1">IF(Tabulka[[#This Row],[15_vzpl]]-Tabulka[[#This Row],[14_vzsk]]=0,"",Tabulka[[#This Row],[15_vzpl]]-Tabulka[[#This Row],[14_vzsk]])</f>
        <v/>
      </c>
    </row>
    <row r="21" spans="1:19" x14ac:dyDescent="0.25">
      <c r="A21" s="248">
        <v>417</v>
      </c>
      <c r="B21" s="247" t="s">
        <v>1237</v>
      </c>
      <c r="C2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23.5</v>
      </c>
      <c r="K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6328</v>
      </c>
      <c r="P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0" t="str">
        <f ca="1">IF(Tabulka[[#This Row],[15_vzpl]]=0,"",Tabulka[[#This Row],[14_vzsk]]/Tabulka[[#This Row],[15_vzpl]])</f>
        <v/>
      </c>
      <c r="S21" s="249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204</v>
      </c>
    </row>
    <row r="23" spans="1:19" x14ac:dyDescent="0.25">
      <c r="A23" s="87" t="s">
        <v>122</v>
      </c>
    </row>
    <row r="24" spans="1:19" x14ac:dyDescent="0.25">
      <c r="A24" s="88" t="s">
        <v>174</v>
      </c>
    </row>
    <row r="25" spans="1:19" x14ac:dyDescent="0.25">
      <c r="A25" s="240" t="s">
        <v>173</v>
      </c>
    </row>
    <row r="26" spans="1:19" x14ac:dyDescent="0.25">
      <c r="A26" s="197" t="s">
        <v>149</v>
      </c>
    </row>
    <row r="27" spans="1:19" x14ac:dyDescent="0.25">
      <c r="A27" s="199" t="s">
        <v>154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3C01BD2-5414-4B01-A534-08860ED3238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1243</v>
      </c>
    </row>
    <row r="2" spans="1:19" x14ac:dyDescent="0.25">
      <c r="A2" s="194" t="s">
        <v>230</v>
      </c>
    </row>
    <row r="3" spans="1:19" x14ac:dyDescent="0.25">
      <c r="A3" s="286" t="s">
        <v>126</v>
      </c>
      <c r="B3" s="285">
        <v>2021</v>
      </c>
      <c r="C3" t="s">
        <v>203</v>
      </c>
      <c r="D3" t="s">
        <v>194</v>
      </c>
      <c r="E3" t="s">
        <v>192</v>
      </c>
      <c r="F3" t="s">
        <v>191</v>
      </c>
      <c r="G3" t="s">
        <v>190</v>
      </c>
      <c r="H3" t="s">
        <v>189</v>
      </c>
      <c r="I3" t="s">
        <v>188</v>
      </c>
      <c r="J3" t="s">
        <v>187</v>
      </c>
      <c r="K3" t="s">
        <v>186</v>
      </c>
      <c r="L3" t="s">
        <v>185</v>
      </c>
      <c r="M3" t="s">
        <v>184</v>
      </c>
      <c r="N3" t="s">
        <v>183</v>
      </c>
      <c r="O3" t="s">
        <v>182</v>
      </c>
      <c r="P3" t="s">
        <v>181</v>
      </c>
      <c r="Q3" t="s">
        <v>180</v>
      </c>
      <c r="R3" t="s">
        <v>179</v>
      </c>
      <c r="S3" t="s">
        <v>178</v>
      </c>
    </row>
    <row r="4" spans="1:19" x14ac:dyDescent="0.25">
      <c r="A4" s="284" t="s">
        <v>127</v>
      </c>
      <c r="B4" s="283">
        <v>1</v>
      </c>
      <c r="C4" s="278">
        <v>1</v>
      </c>
      <c r="D4" s="278" t="s">
        <v>175</v>
      </c>
      <c r="E4" s="277">
        <v>12.55</v>
      </c>
      <c r="F4" s="277"/>
      <c r="G4" s="277"/>
      <c r="H4" s="277"/>
      <c r="I4" s="277">
        <v>1889.7</v>
      </c>
      <c r="J4" s="277"/>
      <c r="K4" s="277"/>
      <c r="L4" s="277">
        <v>64</v>
      </c>
      <c r="M4" s="277"/>
      <c r="N4" s="277"/>
      <c r="O4" s="277"/>
      <c r="P4" s="277"/>
      <c r="Q4" s="277">
        <v>717805</v>
      </c>
      <c r="R4" s="277"/>
      <c r="S4" s="277">
        <v>3555.7184750733136</v>
      </c>
    </row>
    <row r="5" spans="1:19" x14ac:dyDescent="0.25">
      <c r="A5" s="282" t="s">
        <v>128</v>
      </c>
      <c r="B5" s="281">
        <v>2</v>
      </c>
      <c r="C5">
        <v>1</v>
      </c>
      <c r="D5">
        <v>99</v>
      </c>
      <c r="S5">
        <v>3555.7184750733136</v>
      </c>
    </row>
    <row r="6" spans="1:19" x14ac:dyDescent="0.25">
      <c r="A6" s="284" t="s">
        <v>129</v>
      </c>
      <c r="B6" s="283">
        <v>3</v>
      </c>
      <c r="C6">
        <v>1</v>
      </c>
      <c r="D6">
        <v>102</v>
      </c>
      <c r="E6">
        <v>6.85</v>
      </c>
      <c r="I6">
        <v>998.6</v>
      </c>
      <c r="L6">
        <v>62</v>
      </c>
      <c r="Q6">
        <v>330009</v>
      </c>
    </row>
    <row r="7" spans="1:19" x14ac:dyDescent="0.25">
      <c r="A7" s="282" t="s">
        <v>130</v>
      </c>
      <c r="B7" s="281">
        <v>4</v>
      </c>
      <c r="C7">
        <v>1</v>
      </c>
      <c r="D7">
        <v>103</v>
      </c>
      <c r="E7">
        <v>5.7</v>
      </c>
      <c r="I7">
        <v>891.1</v>
      </c>
      <c r="L7">
        <v>2</v>
      </c>
      <c r="Q7">
        <v>387796</v>
      </c>
    </row>
    <row r="8" spans="1:19" x14ac:dyDescent="0.25">
      <c r="A8" s="284" t="s">
        <v>131</v>
      </c>
      <c r="B8" s="283">
        <v>5</v>
      </c>
      <c r="C8">
        <v>1</v>
      </c>
      <c r="D8" t="s">
        <v>1235</v>
      </c>
      <c r="E8">
        <v>39.1</v>
      </c>
      <c r="I8">
        <v>5882.7999999999993</v>
      </c>
      <c r="O8">
        <v>19676</v>
      </c>
      <c r="P8">
        <v>19676</v>
      </c>
      <c r="Q8">
        <v>1564879</v>
      </c>
      <c r="S8">
        <v>4583.333333333333</v>
      </c>
    </row>
    <row r="9" spans="1:19" x14ac:dyDescent="0.25">
      <c r="A9" s="282" t="s">
        <v>132</v>
      </c>
      <c r="B9" s="281">
        <v>6</v>
      </c>
      <c r="C9">
        <v>1</v>
      </c>
      <c r="D9">
        <v>303</v>
      </c>
      <c r="E9">
        <v>22.8</v>
      </c>
      <c r="I9">
        <v>3667.2</v>
      </c>
      <c r="Q9">
        <v>928306</v>
      </c>
      <c r="S9">
        <v>4583.333333333333</v>
      </c>
    </row>
    <row r="10" spans="1:19" x14ac:dyDescent="0.25">
      <c r="A10" s="284" t="s">
        <v>133</v>
      </c>
      <c r="B10" s="283">
        <v>7</v>
      </c>
      <c r="C10">
        <v>1</v>
      </c>
      <c r="D10">
        <v>304</v>
      </c>
      <c r="E10">
        <v>4</v>
      </c>
      <c r="I10">
        <v>664</v>
      </c>
      <c r="Q10">
        <v>191767</v>
      </c>
    </row>
    <row r="11" spans="1:19" x14ac:dyDescent="0.25">
      <c r="A11" s="282" t="s">
        <v>134</v>
      </c>
      <c r="B11" s="281">
        <v>8</v>
      </c>
      <c r="C11">
        <v>1</v>
      </c>
      <c r="D11">
        <v>416</v>
      </c>
      <c r="E11">
        <v>12.3</v>
      </c>
      <c r="I11">
        <v>1551.6</v>
      </c>
      <c r="O11">
        <v>19676</v>
      </c>
      <c r="P11">
        <v>19676</v>
      </c>
      <c r="Q11">
        <v>444806</v>
      </c>
    </row>
    <row r="12" spans="1:19" x14ac:dyDescent="0.25">
      <c r="A12" s="284" t="s">
        <v>135</v>
      </c>
      <c r="B12" s="283">
        <v>9</v>
      </c>
      <c r="C12">
        <v>1</v>
      </c>
      <c r="D12" t="s">
        <v>1236</v>
      </c>
      <c r="E12">
        <v>1.95</v>
      </c>
      <c r="I12">
        <v>327.60000000000002</v>
      </c>
      <c r="L12">
        <v>36.5</v>
      </c>
      <c r="Q12">
        <v>52724</v>
      </c>
    </row>
    <row r="13" spans="1:19" x14ac:dyDescent="0.25">
      <c r="A13" s="282" t="s">
        <v>136</v>
      </c>
      <c r="B13" s="281">
        <v>10</v>
      </c>
      <c r="C13">
        <v>1</v>
      </c>
      <c r="D13">
        <v>25</v>
      </c>
      <c r="E13">
        <v>1</v>
      </c>
      <c r="I13">
        <v>168</v>
      </c>
      <c r="Q13">
        <v>21190</v>
      </c>
    </row>
    <row r="14" spans="1:19" x14ac:dyDescent="0.25">
      <c r="A14" s="284" t="s">
        <v>137</v>
      </c>
      <c r="B14" s="283">
        <v>11</v>
      </c>
      <c r="C14">
        <v>1</v>
      </c>
      <c r="D14">
        <v>30</v>
      </c>
      <c r="E14">
        <v>0.95</v>
      </c>
      <c r="I14">
        <v>159.6</v>
      </c>
      <c r="L14">
        <v>36.5</v>
      </c>
      <c r="Q14">
        <v>31534</v>
      </c>
    </row>
    <row r="15" spans="1:19" x14ac:dyDescent="0.25">
      <c r="A15" s="282" t="s">
        <v>138</v>
      </c>
      <c r="B15" s="281">
        <v>12</v>
      </c>
      <c r="C15">
        <v>1</v>
      </c>
      <c r="D15" t="s">
        <v>1237</v>
      </c>
      <c r="L15">
        <v>7</v>
      </c>
      <c r="Q15">
        <v>1260</v>
      </c>
    </row>
    <row r="16" spans="1:19" x14ac:dyDescent="0.25">
      <c r="A16" s="280" t="s">
        <v>126</v>
      </c>
      <c r="B16" s="279">
        <v>2021</v>
      </c>
      <c r="C16">
        <v>1</v>
      </c>
      <c r="D16">
        <v>417</v>
      </c>
      <c r="L16">
        <v>7</v>
      </c>
      <c r="Q16">
        <v>1260</v>
      </c>
    </row>
    <row r="17" spans="3:19" x14ac:dyDescent="0.25">
      <c r="C17" t="s">
        <v>1238</v>
      </c>
      <c r="E17">
        <v>53.600000000000009</v>
      </c>
      <c r="I17">
        <v>8100.1</v>
      </c>
      <c r="L17">
        <v>107.5</v>
      </c>
      <c r="O17">
        <v>19676</v>
      </c>
      <c r="P17">
        <v>19676</v>
      </c>
      <c r="Q17">
        <v>2336668</v>
      </c>
      <c r="S17">
        <v>8139.0518084066462</v>
      </c>
    </row>
    <row r="18" spans="3:19" x14ac:dyDescent="0.25">
      <c r="C18">
        <v>2</v>
      </c>
      <c r="D18" t="s">
        <v>175</v>
      </c>
      <c r="E18">
        <v>13.600000000000001</v>
      </c>
      <c r="I18">
        <v>2106</v>
      </c>
      <c r="L18">
        <v>79.5</v>
      </c>
      <c r="O18">
        <v>26678</v>
      </c>
      <c r="P18">
        <v>26678</v>
      </c>
      <c r="Q18">
        <v>796344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7.9</v>
      </c>
      <c r="I20">
        <v>1208.4000000000001</v>
      </c>
      <c r="L20">
        <v>77.5</v>
      </c>
      <c r="O20">
        <v>17900</v>
      </c>
      <c r="P20">
        <v>17900</v>
      </c>
      <c r="Q20">
        <v>399390</v>
      </c>
    </row>
    <row r="21" spans="3:19" x14ac:dyDescent="0.25">
      <c r="C21">
        <v>2</v>
      </c>
      <c r="D21">
        <v>103</v>
      </c>
      <c r="E21">
        <v>5.7</v>
      </c>
      <c r="I21">
        <v>897.6</v>
      </c>
      <c r="L21">
        <v>2</v>
      </c>
      <c r="O21">
        <v>8778</v>
      </c>
      <c r="P21">
        <v>8778</v>
      </c>
      <c r="Q21">
        <v>396954</v>
      </c>
    </row>
    <row r="22" spans="3:19" x14ac:dyDescent="0.25">
      <c r="C22">
        <v>2</v>
      </c>
      <c r="D22" t="s">
        <v>1235</v>
      </c>
      <c r="E22">
        <v>37.299999999999997</v>
      </c>
      <c r="I22">
        <v>5275.2</v>
      </c>
      <c r="O22">
        <v>1500</v>
      </c>
      <c r="P22">
        <v>1500</v>
      </c>
      <c r="Q22">
        <v>1476633</v>
      </c>
      <c r="S22">
        <v>4583.333333333333</v>
      </c>
    </row>
    <row r="23" spans="3:19" x14ac:dyDescent="0.25">
      <c r="C23">
        <v>2</v>
      </c>
      <c r="D23">
        <v>303</v>
      </c>
      <c r="E23">
        <v>21</v>
      </c>
      <c r="I23">
        <v>3024</v>
      </c>
      <c r="Q23">
        <v>821525</v>
      </c>
      <c r="S23">
        <v>4583.333333333333</v>
      </c>
    </row>
    <row r="24" spans="3:19" x14ac:dyDescent="0.25">
      <c r="C24">
        <v>2</v>
      </c>
      <c r="D24">
        <v>304</v>
      </c>
      <c r="E24">
        <v>4</v>
      </c>
      <c r="I24">
        <v>632</v>
      </c>
      <c r="Q24">
        <v>191556</v>
      </c>
    </row>
    <row r="25" spans="3:19" x14ac:dyDescent="0.25">
      <c r="C25">
        <v>2</v>
      </c>
      <c r="D25">
        <v>416</v>
      </c>
      <c r="E25">
        <v>12.3</v>
      </c>
      <c r="I25">
        <v>1619.2</v>
      </c>
      <c r="O25">
        <v>1500</v>
      </c>
      <c r="P25">
        <v>1500</v>
      </c>
      <c r="Q25">
        <v>463552</v>
      </c>
    </row>
    <row r="26" spans="3:19" x14ac:dyDescent="0.25">
      <c r="C26">
        <v>2</v>
      </c>
      <c r="D26" t="s">
        <v>1236</v>
      </c>
      <c r="E26">
        <v>2.95</v>
      </c>
      <c r="I26">
        <v>352</v>
      </c>
      <c r="L26">
        <v>40</v>
      </c>
      <c r="Q26">
        <v>68594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1.95</v>
      </c>
      <c r="I28">
        <v>192</v>
      </c>
      <c r="L28">
        <v>40</v>
      </c>
      <c r="Q28">
        <v>47404</v>
      </c>
    </row>
    <row r="29" spans="3:19" x14ac:dyDescent="0.25">
      <c r="C29">
        <v>2</v>
      </c>
      <c r="D29" t="s">
        <v>1237</v>
      </c>
      <c r="L29">
        <v>2.5</v>
      </c>
      <c r="Q29">
        <v>450</v>
      </c>
    </row>
    <row r="30" spans="3:19" x14ac:dyDescent="0.25">
      <c r="C30">
        <v>2</v>
      </c>
      <c r="D30">
        <v>417</v>
      </c>
      <c r="L30">
        <v>2.5</v>
      </c>
      <c r="Q30">
        <v>450</v>
      </c>
    </row>
    <row r="31" spans="3:19" x14ac:dyDescent="0.25">
      <c r="C31" t="s">
        <v>1239</v>
      </c>
      <c r="E31">
        <v>53.850000000000009</v>
      </c>
      <c r="I31">
        <v>7733.2</v>
      </c>
      <c r="L31">
        <v>122</v>
      </c>
      <c r="O31">
        <v>28178</v>
      </c>
      <c r="P31">
        <v>28178</v>
      </c>
      <c r="Q31">
        <v>2342021</v>
      </c>
      <c r="S31">
        <v>8139.0518084066462</v>
      </c>
    </row>
    <row r="32" spans="3:19" x14ac:dyDescent="0.25">
      <c r="C32">
        <v>3</v>
      </c>
      <c r="D32" t="s">
        <v>175</v>
      </c>
      <c r="E32">
        <v>13.55</v>
      </c>
      <c r="I32">
        <v>2330.1999999999998</v>
      </c>
      <c r="L32">
        <v>92</v>
      </c>
      <c r="O32">
        <v>7500</v>
      </c>
      <c r="P32">
        <v>7500</v>
      </c>
      <c r="Q32">
        <v>769400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7.85</v>
      </c>
      <c r="I34">
        <v>1309.4000000000001</v>
      </c>
      <c r="L34">
        <v>90</v>
      </c>
      <c r="Q34">
        <v>377253</v>
      </c>
    </row>
    <row r="35" spans="3:19" x14ac:dyDescent="0.25">
      <c r="C35">
        <v>3</v>
      </c>
      <c r="D35">
        <v>103</v>
      </c>
      <c r="E35">
        <v>5.7</v>
      </c>
      <c r="I35">
        <v>1020.8</v>
      </c>
      <c r="L35">
        <v>2</v>
      </c>
      <c r="O35">
        <v>7500</v>
      </c>
      <c r="P35">
        <v>7500</v>
      </c>
      <c r="Q35">
        <v>392147</v>
      </c>
    </row>
    <row r="36" spans="3:19" x14ac:dyDescent="0.25">
      <c r="C36">
        <v>3</v>
      </c>
      <c r="D36" t="s">
        <v>1235</v>
      </c>
      <c r="E36">
        <v>37.299999999999997</v>
      </c>
      <c r="I36">
        <v>6109.1</v>
      </c>
      <c r="O36">
        <v>29884</v>
      </c>
      <c r="P36">
        <v>29884</v>
      </c>
      <c r="Q36">
        <v>1493055</v>
      </c>
      <c r="S36">
        <v>4583.333333333333</v>
      </c>
    </row>
    <row r="37" spans="3:19" x14ac:dyDescent="0.25">
      <c r="C37">
        <v>3</v>
      </c>
      <c r="D37">
        <v>303</v>
      </c>
      <c r="E37">
        <v>22</v>
      </c>
      <c r="I37">
        <v>3705.5</v>
      </c>
      <c r="O37">
        <v>22708</v>
      </c>
      <c r="P37">
        <v>22708</v>
      </c>
      <c r="Q37">
        <v>867706</v>
      </c>
      <c r="S37">
        <v>4583.333333333333</v>
      </c>
    </row>
    <row r="38" spans="3:19" x14ac:dyDescent="0.25">
      <c r="C38">
        <v>3</v>
      </c>
      <c r="D38">
        <v>304</v>
      </c>
      <c r="E38">
        <v>4</v>
      </c>
      <c r="I38">
        <v>728</v>
      </c>
      <c r="O38">
        <v>4500</v>
      </c>
      <c r="P38">
        <v>4500</v>
      </c>
      <c r="Q38">
        <v>196354</v>
      </c>
    </row>
    <row r="39" spans="3:19" x14ac:dyDescent="0.25">
      <c r="C39">
        <v>3</v>
      </c>
      <c r="D39">
        <v>408</v>
      </c>
      <c r="O39">
        <v>2676</v>
      </c>
      <c r="P39">
        <v>2676</v>
      </c>
      <c r="Q39">
        <v>2676</v>
      </c>
    </row>
    <row r="40" spans="3:19" x14ac:dyDescent="0.25">
      <c r="C40">
        <v>3</v>
      </c>
      <c r="D40">
        <v>416</v>
      </c>
      <c r="E40">
        <v>11.3</v>
      </c>
      <c r="I40">
        <v>1675.6</v>
      </c>
      <c r="Q40">
        <v>426319</v>
      </c>
    </row>
    <row r="41" spans="3:19" x14ac:dyDescent="0.25">
      <c r="C41">
        <v>3</v>
      </c>
      <c r="D41" t="s">
        <v>1236</v>
      </c>
      <c r="E41">
        <v>3.95</v>
      </c>
      <c r="I41">
        <v>723.9</v>
      </c>
      <c r="L41">
        <v>57.5</v>
      </c>
      <c r="Q41">
        <v>103039</v>
      </c>
    </row>
    <row r="42" spans="3:19" x14ac:dyDescent="0.25">
      <c r="C42">
        <v>3</v>
      </c>
      <c r="D42">
        <v>25</v>
      </c>
      <c r="E42">
        <v>1</v>
      </c>
      <c r="I42">
        <v>184</v>
      </c>
      <c r="Q42">
        <v>21190</v>
      </c>
    </row>
    <row r="43" spans="3:19" x14ac:dyDescent="0.25">
      <c r="C43">
        <v>3</v>
      </c>
      <c r="D43">
        <v>30</v>
      </c>
      <c r="E43">
        <v>2.95</v>
      </c>
      <c r="I43">
        <v>539.9</v>
      </c>
      <c r="L43">
        <v>57.5</v>
      </c>
      <c r="Q43">
        <v>81849</v>
      </c>
    </row>
    <row r="44" spans="3:19" x14ac:dyDescent="0.25">
      <c r="C44">
        <v>3</v>
      </c>
      <c r="D44" t="s">
        <v>1237</v>
      </c>
      <c r="L44">
        <v>0.5</v>
      </c>
      <c r="Q44">
        <v>90</v>
      </c>
    </row>
    <row r="45" spans="3:19" x14ac:dyDescent="0.25">
      <c r="C45">
        <v>3</v>
      </c>
      <c r="D45">
        <v>417</v>
      </c>
      <c r="L45">
        <v>0.5</v>
      </c>
      <c r="Q45">
        <v>90</v>
      </c>
    </row>
    <row r="46" spans="3:19" x14ac:dyDescent="0.25">
      <c r="C46" t="s">
        <v>1240</v>
      </c>
      <c r="E46">
        <v>54.8</v>
      </c>
      <c r="I46">
        <v>9163.1999999999989</v>
      </c>
      <c r="L46">
        <v>150</v>
      </c>
      <c r="O46">
        <v>37384</v>
      </c>
      <c r="P46">
        <v>37384</v>
      </c>
      <c r="Q46">
        <v>2365584</v>
      </c>
      <c r="S46">
        <v>8139.0518084066462</v>
      </c>
    </row>
    <row r="47" spans="3:19" x14ac:dyDescent="0.25">
      <c r="C47">
        <v>4</v>
      </c>
      <c r="D47" t="s">
        <v>175</v>
      </c>
      <c r="E47">
        <v>13.55</v>
      </c>
      <c r="I47">
        <v>2291.3000000000002</v>
      </c>
      <c r="L47">
        <v>80</v>
      </c>
      <c r="Q47">
        <v>1863254</v>
      </c>
      <c r="S47">
        <v>3555.7184750733136</v>
      </c>
    </row>
    <row r="48" spans="3:19" x14ac:dyDescent="0.25">
      <c r="C48">
        <v>4</v>
      </c>
      <c r="D48">
        <v>99</v>
      </c>
      <c r="S48">
        <v>3555.7184750733136</v>
      </c>
    </row>
    <row r="49" spans="3:19" x14ac:dyDescent="0.25">
      <c r="C49">
        <v>4</v>
      </c>
      <c r="D49">
        <v>102</v>
      </c>
      <c r="E49">
        <v>7.85</v>
      </c>
      <c r="I49">
        <v>1320.9</v>
      </c>
      <c r="L49">
        <v>77</v>
      </c>
      <c r="Q49">
        <v>1041261</v>
      </c>
    </row>
    <row r="50" spans="3:19" x14ac:dyDescent="0.25">
      <c r="C50">
        <v>4</v>
      </c>
      <c r="D50">
        <v>103</v>
      </c>
      <c r="E50">
        <v>5.7</v>
      </c>
      <c r="I50">
        <v>970.4</v>
      </c>
      <c r="L50">
        <v>3</v>
      </c>
      <c r="Q50">
        <v>821993</v>
      </c>
    </row>
    <row r="51" spans="3:19" x14ac:dyDescent="0.25">
      <c r="C51">
        <v>4</v>
      </c>
      <c r="D51" t="s">
        <v>1235</v>
      </c>
      <c r="E51">
        <v>37.299999999999997</v>
      </c>
      <c r="I51">
        <v>5989.6</v>
      </c>
      <c r="O51">
        <v>15208</v>
      </c>
      <c r="P51">
        <v>15208</v>
      </c>
      <c r="Q51">
        <v>3793368</v>
      </c>
      <c r="S51">
        <v>4583.333333333333</v>
      </c>
    </row>
    <row r="52" spans="3:19" x14ac:dyDescent="0.25">
      <c r="C52">
        <v>4</v>
      </c>
      <c r="D52">
        <v>303</v>
      </c>
      <c r="E52">
        <v>22</v>
      </c>
      <c r="I52">
        <v>3628</v>
      </c>
      <c r="O52">
        <v>10708</v>
      </c>
      <c r="P52">
        <v>10708</v>
      </c>
      <c r="Q52">
        <v>2270332</v>
      </c>
      <c r="S52">
        <v>4583.333333333333</v>
      </c>
    </row>
    <row r="53" spans="3:19" x14ac:dyDescent="0.25">
      <c r="C53">
        <v>4</v>
      </c>
      <c r="D53">
        <v>304</v>
      </c>
      <c r="E53">
        <v>4</v>
      </c>
      <c r="I53">
        <v>648</v>
      </c>
      <c r="O53">
        <v>4500</v>
      </c>
      <c r="P53">
        <v>4500</v>
      </c>
      <c r="Q53">
        <v>481721</v>
      </c>
    </row>
    <row r="54" spans="3:19" x14ac:dyDescent="0.25">
      <c r="C54">
        <v>4</v>
      </c>
      <c r="D54">
        <v>416</v>
      </c>
      <c r="E54">
        <v>11.3</v>
      </c>
      <c r="I54">
        <v>1713.6</v>
      </c>
      <c r="Q54">
        <v>1041315</v>
      </c>
    </row>
    <row r="55" spans="3:19" x14ac:dyDescent="0.25">
      <c r="C55">
        <v>4</v>
      </c>
      <c r="D55" t="s">
        <v>1236</v>
      </c>
      <c r="E55">
        <v>3.95</v>
      </c>
      <c r="I55">
        <v>659.7</v>
      </c>
      <c r="L55">
        <v>52</v>
      </c>
      <c r="Q55">
        <v>202312</v>
      </c>
    </row>
    <row r="56" spans="3:19" x14ac:dyDescent="0.25">
      <c r="C56">
        <v>4</v>
      </c>
      <c r="D56">
        <v>25</v>
      </c>
      <c r="E56">
        <v>1</v>
      </c>
      <c r="I56">
        <v>168</v>
      </c>
      <c r="Q56">
        <v>48770</v>
      </c>
    </row>
    <row r="57" spans="3:19" x14ac:dyDescent="0.25">
      <c r="C57">
        <v>4</v>
      </c>
      <c r="D57">
        <v>30</v>
      </c>
      <c r="E57">
        <v>2.95</v>
      </c>
      <c r="I57">
        <v>491.7</v>
      </c>
      <c r="L57">
        <v>52</v>
      </c>
      <c r="Q57">
        <v>153542</v>
      </c>
    </row>
    <row r="58" spans="3:19" x14ac:dyDescent="0.25">
      <c r="C58">
        <v>4</v>
      </c>
      <c r="D58" t="s">
        <v>1237</v>
      </c>
      <c r="L58">
        <v>5.5</v>
      </c>
      <c r="Q58">
        <v>3088</v>
      </c>
    </row>
    <row r="59" spans="3:19" x14ac:dyDescent="0.25">
      <c r="C59">
        <v>4</v>
      </c>
      <c r="D59">
        <v>417</v>
      </c>
      <c r="L59">
        <v>5.5</v>
      </c>
      <c r="Q59">
        <v>3088</v>
      </c>
    </row>
    <row r="60" spans="3:19" x14ac:dyDescent="0.25">
      <c r="C60" t="s">
        <v>1241</v>
      </c>
      <c r="E60">
        <v>54.8</v>
      </c>
      <c r="I60">
        <v>8940.6</v>
      </c>
      <c r="L60">
        <v>137.5</v>
      </c>
      <c r="O60">
        <v>15208</v>
      </c>
      <c r="P60">
        <v>15208</v>
      </c>
      <c r="Q60">
        <v>5862022</v>
      </c>
      <c r="S60">
        <v>8139.0518084066462</v>
      </c>
    </row>
    <row r="61" spans="3:19" x14ac:dyDescent="0.25">
      <c r="C61">
        <v>5</v>
      </c>
      <c r="D61" t="s">
        <v>175</v>
      </c>
      <c r="E61">
        <v>13.4</v>
      </c>
      <c r="I61">
        <v>2080.5</v>
      </c>
      <c r="L61">
        <v>85.5</v>
      </c>
      <c r="O61">
        <v>21339</v>
      </c>
      <c r="P61">
        <v>21339</v>
      </c>
      <c r="Q61">
        <v>756027</v>
      </c>
      <c r="S61">
        <v>3555.7184750733136</v>
      </c>
    </row>
    <row r="62" spans="3:19" x14ac:dyDescent="0.25">
      <c r="C62">
        <v>5</v>
      </c>
      <c r="D62">
        <v>99</v>
      </c>
      <c r="S62">
        <v>3555.7184750733136</v>
      </c>
    </row>
    <row r="63" spans="3:19" x14ac:dyDescent="0.25">
      <c r="C63">
        <v>5</v>
      </c>
      <c r="D63">
        <v>102</v>
      </c>
      <c r="E63">
        <v>7.7</v>
      </c>
      <c r="I63">
        <v>1177.0999999999999</v>
      </c>
      <c r="L63">
        <v>83.5</v>
      </c>
      <c r="O63">
        <v>5497</v>
      </c>
      <c r="P63">
        <v>5497</v>
      </c>
      <c r="Q63">
        <v>379594</v>
      </c>
    </row>
    <row r="64" spans="3:19" x14ac:dyDescent="0.25">
      <c r="C64">
        <v>5</v>
      </c>
      <c r="D64">
        <v>103</v>
      </c>
      <c r="E64">
        <v>5.7</v>
      </c>
      <c r="I64">
        <v>903.4</v>
      </c>
      <c r="L64">
        <v>2</v>
      </c>
      <c r="O64">
        <v>15842</v>
      </c>
      <c r="P64">
        <v>15842</v>
      </c>
      <c r="Q64">
        <v>376433</v>
      </c>
    </row>
    <row r="65" spans="3:19" x14ac:dyDescent="0.25">
      <c r="C65">
        <v>5</v>
      </c>
      <c r="D65" t="s">
        <v>1235</v>
      </c>
      <c r="E65">
        <v>37.299999999999997</v>
      </c>
      <c r="I65">
        <v>5699.6</v>
      </c>
      <c r="O65">
        <v>29016</v>
      </c>
      <c r="P65">
        <v>29016</v>
      </c>
      <c r="Q65">
        <v>1513441</v>
      </c>
      <c r="R65">
        <v>5348.1</v>
      </c>
      <c r="S65">
        <v>4583.333333333333</v>
      </c>
    </row>
    <row r="66" spans="3:19" x14ac:dyDescent="0.25">
      <c r="C66">
        <v>5</v>
      </c>
      <c r="D66">
        <v>303</v>
      </c>
      <c r="E66">
        <v>22</v>
      </c>
      <c r="I66">
        <v>3328</v>
      </c>
      <c r="O66">
        <v>11000</v>
      </c>
      <c r="P66">
        <v>11000</v>
      </c>
      <c r="Q66">
        <v>884485</v>
      </c>
      <c r="R66">
        <v>5348.1</v>
      </c>
      <c r="S66">
        <v>4583.333333333333</v>
      </c>
    </row>
    <row r="67" spans="3:19" x14ac:dyDescent="0.25">
      <c r="C67">
        <v>5</v>
      </c>
      <c r="D67">
        <v>304</v>
      </c>
      <c r="E67">
        <v>4</v>
      </c>
      <c r="I67">
        <v>664</v>
      </c>
      <c r="O67">
        <v>4208</v>
      </c>
      <c r="P67">
        <v>4208</v>
      </c>
      <c r="Q67">
        <v>196034</v>
      </c>
    </row>
    <row r="68" spans="3:19" x14ac:dyDescent="0.25">
      <c r="C68">
        <v>5</v>
      </c>
      <c r="D68">
        <v>416</v>
      </c>
      <c r="E68">
        <v>11.3</v>
      </c>
      <c r="I68">
        <v>1707.6</v>
      </c>
      <c r="O68">
        <v>13808</v>
      </c>
      <c r="P68">
        <v>13808</v>
      </c>
      <c r="Q68">
        <v>432922</v>
      </c>
    </row>
    <row r="69" spans="3:19" x14ac:dyDescent="0.25">
      <c r="C69">
        <v>5</v>
      </c>
      <c r="D69" t="s">
        <v>1236</v>
      </c>
      <c r="E69">
        <v>3.95</v>
      </c>
      <c r="I69">
        <v>636.79999999999995</v>
      </c>
      <c r="L69">
        <v>51.5</v>
      </c>
      <c r="Q69">
        <v>99974</v>
      </c>
    </row>
    <row r="70" spans="3:19" x14ac:dyDescent="0.25">
      <c r="C70">
        <v>5</v>
      </c>
      <c r="D70">
        <v>25</v>
      </c>
      <c r="E70">
        <v>1</v>
      </c>
      <c r="I70">
        <v>168</v>
      </c>
      <c r="Q70">
        <v>21190</v>
      </c>
    </row>
    <row r="71" spans="3:19" x14ac:dyDescent="0.25">
      <c r="C71">
        <v>5</v>
      </c>
      <c r="D71">
        <v>30</v>
      </c>
      <c r="E71">
        <v>2.95</v>
      </c>
      <c r="I71">
        <v>468.8</v>
      </c>
      <c r="L71">
        <v>51.5</v>
      </c>
      <c r="Q71">
        <v>78784</v>
      </c>
    </row>
    <row r="72" spans="3:19" x14ac:dyDescent="0.25">
      <c r="C72">
        <v>5</v>
      </c>
      <c r="D72" t="s">
        <v>1237</v>
      </c>
      <c r="L72">
        <v>8</v>
      </c>
      <c r="Q72">
        <v>1440</v>
      </c>
    </row>
    <row r="73" spans="3:19" x14ac:dyDescent="0.25">
      <c r="C73">
        <v>5</v>
      </c>
      <c r="D73">
        <v>417</v>
      </c>
      <c r="L73">
        <v>8</v>
      </c>
      <c r="Q73">
        <v>1440</v>
      </c>
    </row>
    <row r="74" spans="3:19" x14ac:dyDescent="0.25">
      <c r="C74" t="s">
        <v>1242</v>
      </c>
      <c r="E74">
        <v>54.650000000000006</v>
      </c>
      <c r="I74">
        <v>8416.9</v>
      </c>
      <c r="L74">
        <v>145</v>
      </c>
      <c r="O74">
        <v>50355</v>
      </c>
      <c r="P74">
        <v>50355</v>
      </c>
      <c r="Q74">
        <v>2370882</v>
      </c>
      <c r="R74">
        <v>5348.1</v>
      </c>
      <c r="S74">
        <v>8139.0518084066462</v>
      </c>
    </row>
  </sheetData>
  <hyperlinks>
    <hyperlink ref="A2" location="Obsah!A1" display="Zpět na Obsah  KL 01  1.-4.měsíc" xr:uid="{7DE11035-DB83-4D85-9163-6E285B320C7E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3" customWidth="1" collapsed="1"/>
    <col min="2" max="2" width="7.7109375" style="80" hidden="1" customWidth="1" outlineLevel="1"/>
    <col min="3" max="4" width="5.42578125" style="103" hidden="1" customWidth="1"/>
    <col min="5" max="5" width="7.7109375" style="80" customWidth="1"/>
    <col min="6" max="6" width="7.7109375" style="80" hidden="1" customWidth="1"/>
    <col min="7" max="7" width="5.42578125" style="103" hidden="1" customWidth="1"/>
    <col min="8" max="8" width="7.7109375" style="80" customWidth="1" collapsed="1"/>
    <col min="9" max="9" width="7.7109375" style="180" hidden="1" customWidth="1" outlineLevel="1"/>
    <col min="10" max="10" width="7.7109375" style="180" customWidth="1" collapsed="1"/>
    <col min="11" max="12" width="7.7109375" style="80" hidden="1" customWidth="1"/>
    <col min="13" max="13" width="5.42578125" style="103" hidden="1" customWidth="1"/>
    <col min="14" max="14" width="7.7109375" style="80" customWidth="1"/>
    <col min="15" max="15" width="7.7109375" style="80" hidden="1" customWidth="1"/>
    <col min="16" max="16" width="5.42578125" style="103" hidden="1" customWidth="1"/>
    <col min="17" max="17" width="7.7109375" style="80" customWidth="1" collapsed="1"/>
    <col min="18" max="18" width="7.7109375" style="180" hidden="1" customWidth="1" outlineLevel="1"/>
    <col min="19" max="19" width="7.7109375" style="180" customWidth="1" collapsed="1"/>
    <col min="20" max="21" width="7.7109375" style="80" hidden="1" customWidth="1"/>
    <col min="22" max="22" width="5" style="103" hidden="1" customWidth="1"/>
    <col min="23" max="23" width="7.7109375" style="80" customWidth="1"/>
    <col min="24" max="24" width="7.7109375" style="80" hidden="1" customWidth="1"/>
    <col min="25" max="25" width="5" style="103" hidden="1" customWidth="1"/>
    <col min="26" max="26" width="7.7109375" style="80" customWidth="1" collapsed="1"/>
    <col min="27" max="27" width="7.7109375" style="180" hidden="1" customWidth="1" outlineLevel="1"/>
    <col min="28" max="28" width="7.7109375" style="180" customWidth="1" collapsed="1"/>
    <col min="29" max="16384" width="8.85546875" style="103"/>
  </cols>
  <sheetData>
    <row r="1" spans="1:28" ht="18.600000000000001" customHeight="1" thickBot="1" x14ac:dyDescent="0.35">
      <c r="A1" s="376" t="s">
        <v>1256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</row>
    <row r="2" spans="1:28" ht="14.45" customHeight="1" thickBot="1" x14ac:dyDescent="0.25">
      <c r="A2" s="194" t="s">
        <v>230</v>
      </c>
      <c r="B2" s="85"/>
      <c r="C2" s="85"/>
      <c r="D2" s="85"/>
      <c r="E2" s="85"/>
      <c r="F2" s="85"/>
      <c r="G2" s="85"/>
      <c r="H2" s="85"/>
      <c r="I2" s="191"/>
      <c r="J2" s="191"/>
      <c r="K2" s="85"/>
      <c r="L2" s="85"/>
      <c r="M2" s="85"/>
      <c r="N2" s="85"/>
      <c r="O2" s="85"/>
      <c r="P2" s="85"/>
      <c r="Q2" s="85"/>
      <c r="R2" s="191"/>
      <c r="S2" s="191"/>
      <c r="T2" s="85"/>
      <c r="U2" s="85"/>
      <c r="V2" s="85"/>
      <c r="W2" s="85"/>
      <c r="X2" s="85"/>
      <c r="Y2" s="85"/>
      <c r="Z2" s="85"/>
      <c r="AA2" s="191"/>
      <c r="AB2" s="191"/>
    </row>
    <row r="3" spans="1:28" ht="14.45" customHeight="1" thickBot="1" x14ac:dyDescent="0.25">
      <c r="A3" s="185" t="s">
        <v>106</v>
      </c>
      <c r="B3" s="186">
        <f>SUBTOTAL(9,B6:B1048576)/4</f>
        <v>7536113.2600000007</v>
      </c>
      <c r="C3" s="187">
        <f t="shared" ref="C3:Z3" si="0">SUBTOTAL(9,C6:C1048576)</f>
        <v>0</v>
      </c>
      <c r="D3" s="187"/>
      <c r="E3" s="187">
        <f>SUBTOTAL(9,E6:E1048576)/4</f>
        <v>6048996.660000002</v>
      </c>
      <c r="F3" s="187"/>
      <c r="G3" s="187">
        <f t="shared" si="0"/>
        <v>0</v>
      </c>
      <c r="H3" s="187">
        <f>SUBTOTAL(9,H6:H1048576)/4</f>
        <v>8941977.7599999998</v>
      </c>
      <c r="I3" s="190">
        <f>IF(B3&lt;&gt;0,H3/B3,"")</f>
        <v>1.1865503412033378</v>
      </c>
      <c r="J3" s="188">
        <f>IF(E3&lt;&gt;0,H3/E3,"")</f>
        <v>1.4782580091555211</v>
      </c>
      <c r="K3" s="189">
        <f t="shared" si="0"/>
        <v>1542184</v>
      </c>
      <c r="L3" s="189"/>
      <c r="M3" s="187">
        <f t="shared" si="0"/>
        <v>0</v>
      </c>
      <c r="N3" s="187">
        <f t="shared" si="0"/>
        <v>857034</v>
      </c>
      <c r="O3" s="187"/>
      <c r="P3" s="187">
        <f t="shared" si="0"/>
        <v>0</v>
      </c>
      <c r="Q3" s="187">
        <f t="shared" si="0"/>
        <v>1538976</v>
      </c>
      <c r="R3" s="190">
        <f>IF(K3&lt;&gt;0,Q3/K3,"")</f>
        <v>0.99791983317165789</v>
      </c>
      <c r="S3" s="190">
        <f>IF(N3&lt;&gt;0,Q3/N3,"")</f>
        <v>1.7957000539068462</v>
      </c>
      <c r="T3" s="186">
        <f t="shared" si="0"/>
        <v>0</v>
      </c>
      <c r="U3" s="189"/>
      <c r="V3" s="187">
        <f t="shared" si="0"/>
        <v>0</v>
      </c>
      <c r="W3" s="187">
        <f t="shared" si="0"/>
        <v>0</v>
      </c>
      <c r="X3" s="187"/>
      <c r="Y3" s="187">
        <f t="shared" si="0"/>
        <v>0</v>
      </c>
      <c r="Z3" s="187">
        <f t="shared" si="0"/>
        <v>0</v>
      </c>
      <c r="AA3" s="190" t="str">
        <f>IF(T3&lt;&gt;0,Z3/T3,"")</f>
        <v/>
      </c>
      <c r="AB3" s="188" t="str">
        <f>IF(W3&lt;&gt;0,Z3/W3,"")</f>
        <v/>
      </c>
    </row>
    <row r="4" spans="1:28" ht="14.45" customHeight="1" x14ac:dyDescent="0.2">
      <c r="A4" s="377" t="s">
        <v>170</v>
      </c>
      <c r="B4" s="378" t="s">
        <v>83</v>
      </c>
      <c r="C4" s="379"/>
      <c r="D4" s="380"/>
      <c r="E4" s="379"/>
      <c r="F4" s="380"/>
      <c r="G4" s="379"/>
      <c r="H4" s="379"/>
      <c r="I4" s="380"/>
      <c r="J4" s="381"/>
      <c r="K4" s="378" t="s">
        <v>84</v>
      </c>
      <c r="L4" s="380"/>
      <c r="M4" s="379"/>
      <c r="N4" s="379"/>
      <c r="O4" s="380"/>
      <c r="P4" s="379"/>
      <c r="Q4" s="379"/>
      <c r="R4" s="380"/>
      <c r="S4" s="381"/>
      <c r="T4" s="378" t="s">
        <v>85</v>
      </c>
      <c r="U4" s="380"/>
      <c r="V4" s="379"/>
      <c r="W4" s="379"/>
      <c r="X4" s="380"/>
      <c r="Y4" s="379"/>
      <c r="Z4" s="379"/>
      <c r="AA4" s="380"/>
      <c r="AB4" s="381"/>
    </row>
    <row r="5" spans="1:28" ht="14.45" customHeight="1" thickBot="1" x14ac:dyDescent="0.25">
      <c r="A5" s="449"/>
      <c r="B5" s="450">
        <v>2019</v>
      </c>
      <c r="C5" s="451"/>
      <c r="D5" s="451"/>
      <c r="E5" s="451">
        <v>2020</v>
      </c>
      <c r="F5" s="451"/>
      <c r="G5" s="451"/>
      <c r="H5" s="451">
        <v>2021</v>
      </c>
      <c r="I5" s="452" t="s">
        <v>229</v>
      </c>
      <c r="J5" s="453" t="s">
        <v>2</v>
      </c>
      <c r="K5" s="450">
        <v>2015</v>
      </c>
      <c r="L5" s="451"/>
      <c r="M5" s="451"/>
      <c r="N5" s="451">
        <v>2020</v>
      </c>
      <c r="O5" s="451"/>
      <c r="P5" s="451"/>
      <c r="Q5" s="451">
        <v>2021</v>
      </c>
      <c r="R5" s="452" t="s">
        <v>229</v>
      </c>
      <c r="S5" s="453" t="s">
        <v>2</v>
      </c>
      <c r="T5" s="450">
        <v>2015</v>
      </c>
      <c r="U5" s="451"/>
      <c r="V5" s="451"/>
      <c r="W5" s="451">
        <v>2020</v>
      </c>
      <c r="X5" s="451"/>
      <c r="Y5" s="451"/>
      <c r="Z5" s="451">
        <v>2021</v>
      </c>
      <c r="AA5" s="452" t="s">
        <v>229</v>
      </c>
      <c r="AB5" s="453" t="s">
        <v>2</v>
      </c>
    </row>
    <row r="6" spans="1:28" ht="14.45" customHeight="1" x14ac:dyDescent="0.25">
      <c r="A6" s="454" t="s">
        <v>1253</v>
      </c>
      <c r="B6" s="455">
        <v>7536113.2599999998</v>
      </c>
      <c r="C6" s="456"/>
      <c r="D6" s="456"/>
      <c r="E6" s="455">
        <v>6048996.660000002</v>
      </c>
      <c r="F6" s="456"/>
      <c r="G6" s="456"/>
      <c r="H6" s="455">
        <v>8941977.7599999998</v>
      </c>
      <c r="I6" s="456"/>
      <c r="J6" s="456"/>
      <c r="K6" s="455">
        <v>771092</v>
      </c>
      <c r="L6" s="456"/>
      <c r="M6" s="456"/>
      <c r="N6" s="455">
        <v>428517</v>
      </c>
      <c r="O6" s="456"/>
      <c r="P6" s="456"/>
      <c r="Q6" s="455">
        <v>769488</v>
      </c>
      <c r="R6" s="456"/>
      <c r="S6" s="456"/>
      <c r="T6" s="455"/>
      <c r="U6" s="456"/>
      <c r="V6" s="456"/>
      <c r="W6" s="455"/>
      <c r="X6" s="456"/>
      <c r="Y6" s="456"/>
      <c r="Z6" s="455"/>
      <c r="AA6" s="456"/>
      <c r="AB6" s="457"/>
    </row>
    <row r="7" spans="1:28" ht="14.45" customHeight="1" x14ac:dyDescent="0.25">
      <c r="A7" s="464" t="s">
        <v>1254</v>
      </c>
      <c r="B7" s="458">
        <v>4904353.2799999993</v>
      </c>
      <c r="C7" s="459"/>
      <c r="D7" s="459"/>
      <c r="E7" s="458">
        <v>4164772.1900000004</v>
      </c>
      <c r="F7" s="459"/>
      <c r="G7" s="459"/>
      <c r="H7" s="458">
        <v>6113629.9499999993</v>
      </c>
      <c r="I7" s="459"/>
      <c r="J7" s="459"/>
      <c r="K7" s="458">
        <v>348187</v>
      </c>
      <c r="L7" s="459"/>
      <c r="M7" s="459"/>
      <c r="N7" s="458">
        <v>183357</v>
      </c>
      <c r="O7" s="459"/>
      <c r="P7" s="459"/>
      <c r="Q7" s="458">
        <v>390811</v>
      </c>
      <c r="R7" s="459"/>
      <c r="S7" s="459"/>
      <c r="T7" s="458"/>
      <c r="U7" s="459"/>
      <c r="V7" s="459"/>
      <c r="W7" s="458"/>
      <c r="X7" s="459"/>
      <c r="Y7" s="459"/>
      <c r="Z7" s="458"/>
      <c r="AA7" s="459"/>
      <c r="AB7" s="460"/>
    </row>
    <row r="8" spans="1:28" ht="14.45" customHeight="1" thickBot="1" x14ac:dyDescent="0.3">
      <c r="A8" s="465" t="s">
        <v>1255</v>
      </c>
      <c r="B8" s="461">
        <v>2631759.98</v>
      </c>
      <c r="C8" s="462"/>
      <c r="D8" s="462"/>
      <c r="E8" s="461">
        <v>1884224.4700000014</v>
      </c>
      <c r="F8" s="462"/>
      <c r="G8" s="462"/>
      <c r="H8" s="461">
        <v>2828347.81</v>
      </c>
      <c r="I8" s="462"/>
      <c r="J8" s="462"/>
      <c r="K8" s="461">
        <v>422905</v>
      </c>
      <c r="L8" s="462"/>
      <c r="M8" s="462"/>
      <c r="N8" s="461">
        <v>245160</v>
      </c>
      <c r="O8" s="462"/>
      <c r="P8" s="462"/>
      <c r="Q8" s="461">
        <v>378677</v>
      </c>
      <c r="R8" s="462"/>
      <c r="S8" s="462"/>
      <c r="T8" s="461"/>
      <c r="U8" s="462"/>
      <c r="V8" s="462"/>
      <c r="W8" s="461"/>
      <c r="X8" s="462"/>
      <c r="Y8" s="462"/>
      <c r="Z8" s="461"/>
      <c r="AA8" s="462"/>
      <c r="AB8" s="463"/>
    </row>
    <row r="9" spans="1:28" ht="14.45" customHeight="1" thickBot="1" x14ac:dyDescent="0.25"/>
    <row r="10" spans="1:28" ht="14.45" customHeight="1" x14ac:dyDescent="0.25">
      <c r="A10" s="454" t="s">
        <v>438</v>
      </c>
      <c r="B10" s="455">
        <v>485163.25</v>
      </c>
      <c r="C10" s="456"/>
      <c r="D10" s="456"/>
      <c r="E10" s="455">
        <v>447884.4</v>
      </c>
      <c r="F10" s="456"/>
      <c r="G10" s="456"/>
      <c r="H10" s="455">
        <v>515876.63999999996</v>
      </c>
      <c r="I10" s="456"/>
      <c r="J10" s="457"/>
    </row>
    <row r="11" spans="1:28" ht="14.45" customHeight="1" x14ac:dyDescent="0.25">
      <c r="A11" s="464" t="s">
        <v>1257</v>
      </c>
      <c r="B11" s="458">
        <v>485163.25</v>
      </c>
      <c r="C11" s="459"/>
      <c r="D11" s="459"/>
      <c r="E11" s="458">
        <v>447884.4</v>
      </c>
      <c r="F11" s="459"/>
      <c r="G11" s="459"/>
      <c r="H11" s="458">
        <v>515876.63999999996</v>
      </c>
      <c r="I11" s="459"/>
      <c r="J11" s="460"/>
    </row>
    <row r="12" spans="1:28" ht="14.45" customHeight="1" x14ac:dyDescent="0.25">
      <c r="A12" s="466" t="s">
        <v>1258</v>
      </c>
      <c r="B12" s="467">
        <v>2631759.9800000004</v>
      </c>
      <c r="C12" s="468"/>
      <c r="D12" s="468"/>
      <c r="E12" s="467">
        <v>1884224.4700000011</v>
      </c>
      <c r="F12" s="468"/>
      <c r="G12" s="468"/>
      <c r="H12" s="467">
        <v>2828347.8099999996</v>
      </c>
      <c r="I12" s="468"/>
      <c r="J12" s="469"/>
    </row>
    <row r="13" spans="1:28" ht="14.45" customHeight="1" x14ac:dyDescent="0.25">
      <c r="A13" s="464" t="s">
        <v>1257</v>
      </c>
      <c r="B13" s="458">
        <v>2631759.9800000004</v>
      </c>
      <c r="C13" s="459"/>
      <c r="D13" s="459"/>
      <c r="E13" s="458">
        <v>1884224.4700000011</v>
      </c>
      <c r="F13" s="459"/>
      <c r="G13" s="459"/>
      <c r="H13" s="458">
        <v>2828347.8099999996</v>
      </c>
      <c r="I13" s="459"/>
      <c r="J13" s="460"/>
    </row>
    <row r="14" spans="1:28" ht="14.45" customHeight="1" x14ac:dyDescent="0.25">
      <c r="A14" s="466" t="s">
        <v>1259</v>
      </c>
      <c r="B14" s="467">
        <v>1354541.1100000003</v>
      </c>
      <c r="C14" s="468"/>
      <c r="D14" s="468"/>
      <c r="E14" s="467">
        <v>1232176.67</v>
      </c>
      <c r="F14" s="468"/>
      <c r="G14" s="468"/>
      <c r="H14" s="467">
        <v>1640383.3399999989</v>
      </c>
      <c r="I14" s="468"/>
      <c r="J14" s="469"/>
    </row>
    <row r="15" spans="1:28" ht="14.45" customHeight="1" x14ac:dyDescent="0.25">
      <c r="A15" s="464" t="s">
        <v>1257</v>
      </c>
      <c r="B15" s="458">
        <v>1354541.1100000003</v>
      </c>
      <c r="C15" s="459"/>
      <c r="D15" s="459"/>
      <c r="E15" s="458">
        <v>1232176.67</v>
      </c>
      <c r="F15" s="459"/>
      <c r="G15" s="459"/>
      <c r="H15" s="458">
        <v>1640383.3399999989</v>
      </c>
      <c r="I15" s="459"/>
      <c r="J15" s="460"/>
    </row>
    <row r="16" spans="1:28" ht="14.45" customHeight="1" x14ac:dyDescent="0.25">
      <c r="A16" s="466" t="s">
        <v>1260</v>
      </c>
      <c r="B16" s="467">
        <v>1590415.5699999994</v>
      </c>
      <c r="C16" s="468"/>
      <c r="D16" s="468"/>
      <c r="E16" s="467">
        <v>1219348.9500000002</v>
      </c>
      <c r="F16" s="468"/>
      <c r="G16" s="468"/>
      <c r="H16" s="467">
        <v>2191322.2200000002</v>
      </c>
      <c r="I16" s="468"/>
      <c r="J16" s="469"/>
    </row>
    <row r="17" spans="1:10" ht="14.45" customHeight="1" x14ac:dyDescent="0.25">
      <c r="A17" s="464" t="s">
        <v>1257</v>
      </c>
      <c r="B17" s="458">
        <v>1590415.5699999994</v>
      </c>
      <c r="C17" s="459"/>
      <c r="D17" s="459"/>
      <c r="E17" s="458">
        <v>1219348.9500000002</v>
      </c>
      <c r="F17" s="459"/>
      <c r="G17" s="459"/>
      <c r="H17" s="458">
        <v>2191322.2200000002</v>
      </c>
      <c r="I17" s="459"/>
      <c r="J17" s="460"/>
    </row>
    <row r="18" spans="1:10" ht="14.45" customHeight="1" x14ac:dyDescent="0.25">
      <c r="A18" s="466" t="s">
        <v>1261</v>
      </c>
      <c r="B18" s="467">
        <v>1474233.3500000003</v>
      </c>
      <c r="C18" s="468"/>
      <c r="D18" s="468"/>
      <c r="E18" s="467">
        <v>1265362.17</v>
      </c>
      <c r="F18" s="468"/>
      <c r="G18" s="468"/>
      <c r="H18" s="467">
        <v>1766047.7500000005</v>
      </c>
      <c r="I18" s="468"/>
      <c r="J18" s="469"/>
    </row>
    <row r="19" spans="1:10" ht="14.45" customHeight="1" thickBot="1" x14ac:dyDescent="0.3">
      <c r="A19" s="465" t="s">
        <v>1257</v>
      </c>
      <c r="B19" s="461">
        <v>1474233.3500000003</v>
      </c>
      <c r="C19" s="462"/>
      <c r="D19" s="462"/>
      <c r="E19" s="461">
        <v>1265362.17</v>
      </c>
      <c r="F19" s="462"/>
      <c r="G19" s="462"/>
      <c r="H19" s="461">
        <v>1766047.7500000005</v>
      </c>
      <c r="I19" s="462"/>
      <c r="J19" s="463"/>
    </row>
    <row r="20" spans="1:10" ht="14.45" customHeight="1" x14ac:dyDescent="0.2">
      <c r="A20" s="470" t="s">
        <v>204</v>
      </c>
    </row>
    <row r="21" spans="1:10" ht="14.45" customHeight="1" x14ac:dyDescent="0.2">
      <c r="A21" s="471" t="s">
        <v>1262</v>
      </c>
    </row>
    <row r="22" spans="1:10" ht="14.45" customHeight="1" x14ac:dyDescent="0.2">
      <c r="A22" s="470" t="s">
        <v>1263</v>
      </c>
    </row>
    <row r="23" spans="1:10" ht="14.45" customHeight="1" x14ac:dyDescent="0.2">
      <c r="A23" s="470" t="s">
        <v>1264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84F75E19-1462-4198-8EF8-B3AB64DF07E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3" bestFit="1" customWidth="1"/>
    <col min="2" max="2" width="7.7109375" style="177" hidden="1" customWidth="1" outlineLevel="1"/>
    <col min="3" max="3" width="7.7109375" style="177" customWidth="1" collapsed="1"/>
    <col min="4" max="4" width="7.7109375" style="177" customWidth="1"/>
    <col min="5" max="5" width="7.7109375" style="80" hidden="1" customWidth="1" outlineLevel="1"/>
    <col min="6" max="6" width="7.7109375" style="80" customWidth="1" collapsed="1"/>
    <col min="7" max="7" width="7.7109375" style="80" customWidth="1"/>
    <col min="8" max="16384" width="8.85546875" style="103"/>
  </cols>
  <sheetData>
    <row r="1" spans="1:7" ht="18.600000000000001" customHeight="1" thickBot="1" x14ac:dyDescent="0.35">
      <c r="A1" s="376" t="s">
        <v>1265</v>
      </c>
      <c r="B1" s="292"/>
      <c r="C1" s="292"/>
      <c r="D1" s="292"/>
      <c r="E1" s="292"/>
      <c r="F1" s="292"/>
      <c r="G1" s="292"/>
    </row>
    <row r="2" spans="1:7" ht="14.45" customHeight="1" thickBot="1" x14ac:dyDescent="0.25">
      <c r="A2" s="194" t="s">
        <v>230</v>
      </c>
      <c r="B2" s="85"/>
      <c r="C2" s="85"/>
      <c r="D2" s="85"/>
      <c r="E2" s="85"/>
      <c r="F2" s="85"/>
      <c r="G2" s="85"/>
    </row>
    <row r="3" spans="1:7" ht="14.45" customHeight="1" thickBot="1" x14ac:dyDescent="0.25">
      <c r="A3" s="235" t="s">
        <v>106</v>
      </c>
      <c r="B3" s="221">
        <f t="shared" ref="B3:G3" si="0">SUBTOTAL(9,B6:B1048576)</f>
        <v>27263</v>
      </c>
      <c r="C3" s="222">
        <f t="shared" si="0"/>
        <v>21967</v>
      </c>
      <c r="D3" s="234">
        <f t="shared" si="0"/>
        <v>28535</v>
      </c>
      <c r="E3" s="189">
        <f t="shared" si="0"/>
        <v>7536113.2600000016</v>
      </c>
      <c r="F3" s="187">
        <f t="shared" si="0"/>
        <v>6048996.6599999927</v>
      </c>
      <c r="G3" s="223">
        <f t="shared" si="0"/>
        <v>8941977.7600000054</v>
      </c>
    </row>
    <row r="4" spans="1:7" ht="14.45" customHeight="1" x14ac:dyDescent="0.2">
      <c r="A4" s="377" t="s">
        <v>107</v>
      </c>
      <c r="B4" s="382" t="s">
        <v>168</v>
      </c>
      <c r="C4" s="380"/>
      <c r="D4" s="383"/>
      <c r="E4" s="382" t="s">
        <v>83</v>
      </c>
      <c r="F4" s="380"/>
      <c r="G4" s="383"/>
    </row>
    <row r="5" spans="1:7" ht="14.45" customHeight="1" thickBot="1" x14ac:dyDescent="0.25">
      <c r="A5" s="449"/>
      <c r="B5" s="450">
        <v>2019</v>
      </c>
      <c r="C5" s="451">
        <v>2020</v>
      </c>
      <c r="D5" s="472">
        <v>2021</v>
      </c>
      <c r="E5" s="450">
        <v>2019</v>
      </c>
      <c r="F5" s="451">
        <v>2020</v>
      </c>
      <c r="G5" s="472">
        <v>2021</v>
      </c>
    </row>
    <row r="6" spans="1:7" ht="14.45" customHeight="1" thickBot="1" x14ac:dyDescent="0.25">
      <c r="A6" s="476" t="s">
        <v>1257</v>
      </c>
      <c r="B6" s="473">
        <v>27263</v>
      </c>
      <c r="C6" s="473">
        <v>21967</v>
      </c>
      <c r="D6" s="473">
        <v>28535</v>
      </c>
      <c r="E6" s="474">
        <v>7536113.2600000016</v>
      </c>
      <c r="F6" s="474">
        <v>6048996.6599999927</v>
      </c>
      <c r="G6" s="475">
        <v>8941977.7600000054</v>
      </c>
    </row>
    <row r="7" spans="1:7" ht="14.45" customHeight="1" x14ac:dyDescent="0.2">
      <c r="A7" s="470" t="s">
        <v>204</v>
      </c>
    </row>
    <row r="8" spans="1:7" ht="14.45" customHeight="1" x14ac:dyDescent="0.2">
      <c r="A8" s="471" t="s">
        <v>1262</v>
      </c>
    </row>
    <row r="9" spans="1:7" ht="14.45" customHeight="1" x14ac:dyDescent="0.2">
      <c r="A9" s="470" t="s">
        <v>1263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9DEBD2C-6688-4A6F-BDAF-B65C38D9DAC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7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3" customWidth="1"/>
    <col min="2" max="2" width="8.7109375" style="103" bestFit="1" customWidth="1"/>
    <col min="3" max="3" width="6.140625" style="103" customWidth="1"/>
    <col min="4" max="4" width="2.140625" style="103" bestFit="1" customWidth="1"/>
    <col min="5" max="5" width="8" style="103" customWidth="1"/>
    <col min="6" max="6" width="50.85546875" style="103" bestFit="1" customWidth="1" collapsed="1"/>
    <col min="7" max="8" width="11.140625" style="177" hidden="1" customWidth="1" outlineLevel="1"/>
    <col min="9" max="10" width="9.28515625" style="103" hidden="1" customWidth="1"/>
    <col min="11" max="12" width="11.140625" style="177" customWidth="1"/>
    <col min="13" max="14" width="9.28515625" style="103" hidden="1" customWidth="1"/>
    <col min="15" max="16" width="11.140625" style="177" customWidth="1"/>
    <col min="17" max="17" width="11.140625" style="180" customWidth="1"/>
    <col min="18" max="18" width="11.140625" style="177" customWidth="1"/>
    <col min="19" max="16384" width="8.85546875" style="103"/>
  </cols>
  <sheetData>
    <row r="1" spans="1:18" ht="18.600000000000001" customHeight="1" thickBot="1" x14ac:dyDescent="0.35">
      <c r="A1" s="292" t="s">
        <v>1499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</row>
    <row r="2" spans="1:18" ht="14.45" customHeight="1" thickBot="1" x14ac:dyDescent="0.25">
      <c r="A2" s="194" t="s">
        <v>230</v>
      </c>
      <c r="B2" s="167"/>
      <c r="C2" s="167"/>
      <c r="D2" s="85"/>
      <c r="E2" s="85"/>
      <c r="F2" s="85"/>
      <c r="G2" s="192"/>
      <c r="H2" s="192"/>
      <c r="I2" s="85"/>
      <c r="J2" s="85"/>
      <c r="K2" s="192"/>
      <c r="L2" s="192"/>
      <c r="M2" s="85"/>
      <c r="N2" s="85"/>
      <c r="O2" s="192"/>
      <c r="P2" s="192"/>
      <c r="Q2" s="191"/>
      <c r="R2" s="192"/>
    </row>
    <row r="3" spans="1:18" ht="14.45" customHeight="1" thickBot="1" x14ac:dyDescent="0.25">
      <c r="F3" s="63" t="s">
        <v>106</v>
      </c>
      <c r="G3" s="77">
        <f t="shared" ref="G3:P3" si="0">SUBTOTAL(9,G6:G1048576)</f>
        <v>28584</v>
      </c>
      <c r="H3" s="78">
        <f t="shared" si="0"/>
        <v>8307205.2599999988</v>
      </c>
      <c r="I3" s="58"/>
      <c r="J3" s="58"/>
      <c r="K3" s="78">
        <f t="shared" si="0"/>
        <v>22727</v>
      </c>
      <c r="L3" s="78">
        <f t="shared" si="0"/>
        <v>6477513.660000002</v>
      </c>
      <c r="M3" s="58"/>
      <c r="N3" s="58"/>
      <c r="O3" s="78">
        <f t="shared" si="0"/>
        <v>29609</v>
      </c>
      <c r="P3" s="78">
        <f t="shared" si="0"/>
        <v>9711465.7600000016</v>
      </c>
      <c r="Q3" s="59">
        <f>IF(L3=0,0,P3/L3)</f>
        <v>1.4992582447136049</v>
      </c>
      <c r="R3" s="79">
        <f>IF(O3=0,0,P3/O3)</f>
        <v>327.9903326691209</v>
      </c>
    </row>
    <row r="4" spans="1:18" ht="14.45" customHeight="1" x14ac:dyDescent="0.2">
      <c r="A4" s="384" t="s">
        <v>171</v>
      </c>
      <c r="B4" s="384" t="s">
        <v>80</v>
      </c>
      <c r="C4" s="392" t="s">
        <v>0</v>
      </c>
      <c r="D4" s="386" t="s">
        <v>81</v>
      </c>
      <c r="E4" s="391" t="s">
        <v>56</v>
      </c>
      <c r="F4" s="387" t="s">
        <v>55</v>
      </c>
      <c r="G4" s="388">
        <v>2019</v>
      </c>
      <c r="H4" s="389"/>
      <c r="I4" s="76"/>
      <c r="J4" s="76"/>
      <c r="K4" s="388">
        <v>2020</v>
      </c>
      <c r="L4" s="389"/>
      <c r="M4" s="76"/>
      <c r="N4" s="76"/>
      <c r="O4" s="388">
        <v>2021</v>
      </c>
      <c r="P4" s="389"/>
      <c r="Q4" s="390" t="s">
        <v>2</v>
      </c>
      <c r="R4" s="385" t="s">
        <v>82</v>
      </c>
    </row>
    <row r="5" spans="1:18" ht="14.45" customHeight="1" thickBot="1" x14ac:dyDescent="0.25">
      <c r="A5" s="477"/>
      <c r="B5" s="477"/>
      <c r="C5" s="478"/>
      <c r="D5" s="479"/>
      <c r="E5" s="480"/>
      <c r="F5" s="481"/>
      <c r="G5" s="482" t="s">
        <v>57</v>
      </c>
      <c r="H5" s="483" t="s">
        <v>14</v>
      </c>
      <c r="I5" s="484"/>
      <c r="J5" s="484"/>
      <c r="K5" s="482" t="s">
        <v>57</v>
      </c>
      <c r="L5" s="483" t="s">
        <v>14</v>
      </c>
      <c r="M5" s="484"/>
      <c r="N5" s="484"/>
      <c r="O5" s="482" t="s">
        <v>57</v>
      </c>
      <c r="P5" s="483" t="s">
        <v>14</v>
      </c>
      <c r="Q5" s="485"/>
      <c r="R5" s="486"/>
    </row>
    <row r="6" spans="1:18" ht="14.45" customHeight="1" x14ac:dyDescent="0.2">
      <c r="A6" s="410"/>
      <c r="B6" s="411" t="s">
        <v>1266</v>
      </c>
      <c r="C6" s="411" t="s">
        <v>438</v>
      </c>
      <c r="D6" s="411" t="s">
        <v>1267</v>
      </c>
      <c r="E6" s="411" t="s">
        <v>1268</v>
      </c>
      <c r="F6" s="411"/>
      <c r="G6" s="415"/>
      <c r="H6" s="415"/>
      <c r="I6" s="411"/>
      <c r="J6" s="411"/>
      <c r="K6" s="415"/>
      <c r="L6" s="415"/>
      <c r="M6" s="411"/>
      <c r="N6" s="411"/>
      <c r="O6" s="415">
        <v>0</v>
      </c>
      <c r="P6" s="415">
        <v>0</v>
      </c>
      <c r="Q6" s="437"/>
      <c r="R6" s="416"/>
    </row>
    <row r="7" spans="1:18" ht="14.45" customHeight="1" x14ac:dyDescent="0.2">
      <c r="A7" s="417"/>
      <c r="B7" s="418" t="s">
        <v>1266</v>
      </c>
      <c r="C7" s="418" t="s">
        <v>438</v>
      </c>
      <c r="D7" s="418" t="s">
        <v>1267</v>
      </c>
      <c r="E7" s="418" t="s">
        <v>1269</v>
      </c>
      <c r="F7" s="418"/>
      <c r="G7" s="422">
        <v>50</v>
      </c>
      <c r="H7" s="422">
        <v>5650</v>
      </c>
      <c r="I7" s="418"/>
      <c r="J7" s="418">
        <v>113</v>
      </c>
      <c r="K7" s="422">
        <v>47</v>
      </c>
      <c r="L7" s="422">
        <v>5311</v>
      </c>
      <c r="M7" s="418"/>
      <c r="N7" s="418">
        <v>113</v>
      </c>
      <c r="O7" s="422">
        <v>41</v>
      </c>
      <c r="P7" s="422">
        <v>4633</v>
      </c>
      <c r="Q7" s="487"/>
      <c r="R7" s="423">
        <v>113</v>
      </c>
    </row>
    <row r="8" spans="1:18" ht="14.45" customHeight="1" x14ac:dyDescent="0.2">
      <c r="A8" s="417"/>
      <c r="B8" s="418" t="s">
        <v>1266</v>
      </c>
      <c r="C8" s="418" t="s">
        <v>438</v>
      </c>
      <c r="D8" s="418" t="s">
        <v>1267</v>
      </c>
      <c r="E8" s="418" t="s">
        <v>1270</v>
      </c>
      <c r="F8" s="418"/>
      <c r="G8" s="422"/>
      <c r="H8" s="422"/>
      <c r="I8" s="418"/>
      <c r="J8" s="418"/>
      <c r="K8" s="422">
        <v>1</v>
      </c>
      <c r="L8" s="422">
        <v>132</v>
      </c>
      <c r="M8" s="418"/>
      <c r="N8" s="418">
        <v>132</v>
      </c>
      <c r="O8" s="422">
        <v>2</v>
      </c>
      <c r="P8" s="422">
        <v>264</v>
      </c>
      <c r="Q8" s="487"/>
      <c r="R8" s="423">
        <v>132</v>
      </c>
    </row>
    <row r="9" spans="1:18" ht="14.45" customHeight="1" x14ac:dyDescent="0.2">
      <c r="A9" s="417"/>
      <c r="B9" s="418" t="s">
        <v>1266</v>
      </c>
      <c r="C9" s="418" t="s">
        <v>438</v>
      </c>
      <c r="D9" s="418" t="s">
        <v>1267</v>
      </c>
      <c r="E9" s="418" t="s">
        <v>1271</v>
      </c>
      <c r="F9" s="418"/>
      <c r="G9" s="422"/>
      <c r="H9" s="422"/>
      <c r="I9" s="418"/>
      <c r="J9" s="418"/>
      <c r="K9" s="422">
        <v>2</v>
      </c>
      <c r="L9" s="422">
        <v>438</v>
      </c>
      <c r="M9" s="418"/>
      <c r="N9" s="418">
        <v>219</v>
      </c>
      <c r="O9" s="422">
        <v>9</v>
      </c>
      <c r="P9" s="422">
        <v>1971</v>
      </c>
      <c r="Q9" s="487"/>
      <c r="R9" s="423">
        <v>219</v>
      </c>
    </row>
    <row r="10" spans="1:18" ht="14.45" customHeight="1" x14ac:dyDescent="0.2">
      <c r="A10" s="417"/>
      <c r="B10" s="418" t="s">
        <v>1266</v>
      </c>
      <c r="C10" s="418" t="s">
        <v>438</v>
      </c>
      <c r="D10" s="418" t="s">
        <v>1267</v>
      </c>
      <c r="E10" s="418" t="s">
        <v>1272</v>
      </c>
      <c r="F10" s="418"/>
      <c r="G10" s="422"/>
      <c r="H10" s="422"/>
      <c r="I10" s="418"/>
      <c r="J10" s="418"/>
      <c r="K10" s="422">
        <v>2</v>
      </c>
      <c r="L10" s="422">
        <v>472</v>
      </c>
      <c r="M10" s="418"/>
      <c r="N10" s="418">
        <v>236</v>
      </c>
      <c r="O10" s="422">
        <v>4</v>
      </c>
      <c r="P10" s="422">
        <v>944</v>
      </c>
      <c r="Q10" s="487"/>
      <c r="R10" s="423">
        <v>236</v>
      </c>
    </row>
    <row r="11" spans="1:18" ht="14.45" customHeight="1" x14ac:dyDescent="0.2">
      <c r="A11" s="417"/>
      <c r="B11" s="418" t="s">
        <v>1266</v>
      </c>
      <c r="C11" s="418" t="s">
        <v>438</v>
      </c>
      <c r="D11" s="418" t="s">
        <v>1267</v>
      </c>
      <c r="E11" s="418" t="s">
        <v>1273</v>
      </c>
      <c r="F11" s="418"/>
      <c r="G11" s="422">
        <v>6</v>
      </c>
      <c r="H11" s="422">
        <v>936</v>
      </c>
      <c r="I11" s="418"/>
      <c r="J11" s="418">
        <v>156</v>
      </c>
      <c r="K11" s="422">
        <v>0</v>
      </c>
      <c r="L11" s="422">
        <v>0</v>
      </c>
      <c r="M11" s="418"/>
      <c r="N11" s="418"/>
      <c r="O11" s="422">
        <v>8</v>
      </c>
      <c r="P11" s="422">
        <v>1248</v>
      </c>
      <c r="Q11" s="487"/>
      <c r="R11" s="423">
        <v>156</v>
      </c>
    </row>
    <row r="12" spans="1:18" ht="14.45" customHeight="1" x14ac:dyDescent="0.2">
      <c r="A12" s="417"/>
      <c r="B12" s="418" t="s">
        <v>1266</v>
      </c>
      <c r="C12" s="418" t="s">
        <v>438</v>
      </c>
      <c r="D12" s="418" t="s">
        <v>1267</v>
      </c>
      <c r="E12" s="418" t="s">
        <v>1274</v>
      </c>
      <c r="F12" s="418"/>
      <c r="G12" s="422">
        <v>7</v>
      </c>
      <c r="H12" s="422">
        <v>1330</v>
      </c>
      <c r="I12" s="418"/>
      <c r="J12" s="418">
        <v>190</v>
      </c>
      <c r="K12" s="422">
        <v>3</v>
      </c>
      <c r="L12" s="422">
        <v>570</v>
      </c>
      <c r="M12" s="418"/>
      <c r="N12" s="418">
        <v>190</v>
      </c>
      <c r="O12" s="422">
        <v>9</v>
      </c>
      <c r="P12" s="422">
        <v>1710</v>
      </c>
      <c r="Q12" s="487"/>
      <c r="R12" s="423">
        <v>190</v>
      </c>
    </row>
    <row r="13" spans="1:18" ht="14.45" customHeight="1" x14ac:dyDescent="0.2">
      <c r="A13" s="417"/>
      <c r="B13" s="418" t="s">
        <v>1266</v>
      </c>
      <c r="C13" s="418" t="s">
        <v>438</v>
      </c>
      <c r="D13" s="418" t="s">
        <v>1267</v>
      </c>
      <c r="E13" s="418" t="s">
        <v>1275</v>
      </c>
      <c r="F13" s="418"/>
      <c r="G13" s="422"/>
      <c r="H13" s="422"/>
      <c r="I13" s="418"/>
      <c r="J13" s="418"/>
      <c r="K13" s="422"/>
      <c r="L13" s="422"/>
      <c r="M13" s="418"/>
      <c r="N13" s="418"/>
      <c r="O13" s="422">
        <v>8</v>
      </c>
      <c r="P13" s="422">
        <v>672</v>
      </c>
      <c r="Q13" s="487"/>
      <c r="R13" s="423">
        <v>84</v>
      </c>
    </row>
    <row r="14" spans="1:18" ht="14.45" customHeight="1" x14ac:dyDescent="0.2">
      <c r="A14" s="417"/>
      <c r="B14" s="418" t="s">
        <v>1266</v>
      </c>
      <c r="C14" s="418" t="s">
        <v>438</v>
      </c>
      <c r="D14" s="418" t="s">
        <v>1267</v>
      </c>
      <c r="E14" s="418" t="s">
        <v>1276</v>
      </c>
      <c r="F14" s="418"/>
      <c r="G14" s="422"/>
      <c r="H14" s="422"/>
      <c r="I14" s="418"/>
      <c r="J14" s="418"/>
      <c r="K14" s="422"/>
      <c r="L14" s="422"/>
      <c r="M14" s="418"/>
      <c r="N14" s="418"/>
      <c r="O14" s="422">
        <v>5</v>
      </c>
      <c r="P14" s="422">
        <v>525</v>
      </c>
      <c r="Q14" s="487"/>
      <c r="R14" s="423">
        <v>105</v>
      </c>
    </row>
    <row r="15" spans="1:18" ht="14.45" customHeight="1" x14ac:dyDescent="0.2">
      <c r="A15" s="417"/>
      <c r="B15" s="418" t="s">
        <v>1266</v>
      </c>
      <c r="C15" s="418" t="s">
        <v>438</v>
      </c>
      <c r="D15" s="418" t="s">
        <v>1267</v>
      </c>
      <c r="E15" s="418" t="s">
        <v>1277</v>
      </c>
      <c r="F15" s="418"/>
      <c r="G15" s="422">
        <v>1</v>
      </c>
      <c r="H15" s="422">
        <v>596</v>
      </c>
      <c r="I15" s="418"/>
      <c r="J15" s="418">
        <v>596</v>
      </c>
      <c r="K15" s="422">
        <v>1</v>
      </c>
      <c r="L15" s="422">
        <v>596</v>
      </c>
      <c r="M15" s="418"/>
      <c r="N15" s="418">
        <v>596</v>
      </c>
      <c r="O15" s="422">
        <v>3</v>
      </c>
      <c r="P15" s="422">
        <v>1788</v>
      </c>
      <c r="Q15" s="487"/>
      <c r="R15" s="423">
        <v>596</v>
      </c>
    </row>
    <row r="16" spans="1:18" ht="14.45" customHeight="1" x14ac:dyDescent="0.2">
      <c r="A16" s="417"/>
      <c r="B16" s="418" t="s">
        <v>1266</v>
      </c>
      <c r="C16" s="418" t="s">
        <v>438</v>
      </c>
      <c r="D16" s="418" t="s">
        <v>1267</v>
      </c>
      <c r="E16" s="418" t="s">
        <v>1278</v>
      </c>
      <c r="F16" s="418"/>
      <c r="G16" s="422">
        <v>1</v>
      </c>
      <c r="H16" s="422">
        <v>666</v>
      </c>
      <c r="I16" s="418"/>
      <c r="J16" s="418">
        <v>666</v>
      </c>
      <c r="K16" s="422"/>
      <c r="L16" s="422"/>
      <c r="M16" s="418"/>
      <c r="N16" s="418"/>
      <c r="O16" s="422"/>
      <c r="P16" s="422"/>
      <c r="Q16" s="487"/>
      <c r="R16" s="423"/>
    </row>
    <row r="17" spans="1:18" ht="14.45" customHeight="1" x14ac:dyDescent="0.2">
      <c r="A17" s="417"/>
      <c r="B17" s="418" t="s">
        <v>1266</v>
      </c>
      <c r="C17" s="418" t="s">
        <v>438</v>
      </c>
      <c r="D17" s="418" t="s">
        <v>1267</v>
      </c>
      <c r="E17" s="418" t="s">
        <v>1279</v>
      </c>
      <c r="F17" s="418"/>
      <c r="G17" s="422">
        <v>6</v>
      </c>
      <c r="H17" s="422">
        <v>7032</v>
      </c>
      <c r="I17" s="418"/>
      <c r="J17" s="418">
        <v>1172</v>
      </c>
      <c r="K17" s="422">
        <v>2</v>
      </c>
      <c r="L17" s="422">
        <v>2780</v>
      </c>
      <c r="M17" s="418"/>
      <c r="N17" s="418">
        <v>1390</v>
      </c>
      <c r="O17" s="422">
        <v>6</v>
      </c>
      <c r="P17" s="422">
        <v>9000</v>
      </c>
      <c r="Q17" s="487"/>
      <c r="R17" s="423">
        <v>1500</v>
      </c>
    </row>
    <row r="18" spans="1:18" ht="14.45" customHeight="1" x14ac:dyDescent="0.2">
      <c r="A18" s="417"/>
      <c r="B18" s="418" t="s">
        <v>1266</v>
      </c>
      <c r="C18" s="418" t="s">
        <v>438</v>
      </c>
      <c r="D18" s="418" t="s">
        <v>1267</v>
      </c>
      <c r="E18" s="418" t="s">
        <v>1280</v>
      </c>
      <c r="F18" s="418"/>
      <c r="G18" s="422">
        <v>5</v>
      </c>
      <c r="H18" s="422">
        <v>4000</v>
      </c>
      <c r="I18" s="418"/>
      <c r="J18" s="418">
        <v>800</v>
      </c>
      <c r="K18" s="422">
        <v>10</v>
      </c>
      <c r="L18" s="422">
        <v>9000</v>
      </c>
      <c r="M18" s="418"/>
      <c r="N18" s="418">
        <v>900</v>
      </c>
      <c r="O18" s="422">
        <v>3</v>
      </c>
      <c r="P18" s="422">
        <v>2700</v>
      </c>
      <c r="Q18" s="487"/>
      <c r="R18" s="423">
        <v>900</v>
      </c>
    </row>
    <row r="19" spans="1:18" ht="14.45" customHeight="1" x14ac:dyDescent="0.2">
      <c r="A19" s="417"/>
      <c r="B19" s="418" t="s">
        <v>1266</v>
      </c>
      <c r="C19" s="418" t="s">
        <v>438</v>
      </c>
      <c r="D19" s="418" t="s">
        <v>1267</v>
      </c>
      <c r="E19" s="418" t="s">
        <v>1281</v>
      </c>
      <c r="F19" s="418"/>
      <c r="G19" s="422">
        <v>2</v>
      </c>
      <c r="H19" s="422">
        <v>1490</v>
      </c>
      <c r="I19" s="418"/>
      <c r="J19" s="418">
        <v>745</v>
      </c>
      <c r="K19" s="422"/>
      <c r="L19" s="422"/>
      <c r="M19" s="418"/>
      <c r="N19" s="418"/>
      <c r="O19" s="422">
        <v>1</v>
      </c>
      <c r="P19" s="422">
        <v>745</v>
      </c>
      <c r="Q19" s="487"/>
      <c r="R19" s="423">
        <v>745</v>
      </c>
    </row>
    <row r="20" spans="1:18" ht="14.45" customHeight="1" x14ac:dyDescent="0.2">
      <c r="A20" s="417"/>
      <c r="B20" s="418" t="s">
        <v>1266</v>
      </c>
      <c r="C20" s="418" t="s">
        <v>438</v>
      </c>
      <c r="D20" s="418" t="s">
        <v>1267</v>
      </c>
      <c r="E20" s="418" t="s">
        <v>1282</v>
      </c>
      <c r="F20" s="418"/>
      <c r="G20" s="422">
        <v>27</v>
      </c>
      <c r="H20" s="422">
        <v>20115</v>
      </c>
      <c r="I20" s="418"/>
      <c r="J20" s="418">
        <v>745</v>
      </c>
      <c r="K20" s="422">
        <v>21</v>
      </c>
      <c r="L20" s="422">
        <v>15645</v>
      </c>
      <c r="M20" s="418"/>
      <c r="N20" s="418">
        <v>745</v>
      </c>
      <c r="O20" s="422">
        <v>20</v>
      </c>
      <c r="P20" s="422">
        <v>14900</v>
      </c>
      <c r="Q20" s="487"/>
      <c r="R20" s="423">
        <v>745</v>
      </c>
    </row>
    <row r="21" spans="1:18" ht="14.45" customHeight="1" x14ac:dyDescent="0.2">
      <c r="A21" s="417"/>
      <c r="B21" s="418" t="s">
        <v>1266</v>
      </c>
      <c r="C21" s="418" t="s">
        <v>438</v>
      </c>
      <c r="D21" s="418" t="s">
        <v>1267</v>
      </c>
      <c r="E21" s="418" t="s">
        <v>1283</v>
      </c>
      <c r="F21" s="418"/>
      <c r="G21" s="422">
        <v>39</v>
      </c>
      <c r="H21" s="422">
        <v>21879</v>
      </c>
      <c r="I21" s="418"/>
      <c r="J21" s="418">
        <v>561</v>
      </c>
      <c r="K21" s="422">
        <v>7</v>
      </c>
      <c r="L21" s="422">
        <v>3927</v>
      </c>
      <c r="M21" s="418"/>
      <c r="N21" s="418">
        <v>561</v>
      </c>
      <c r="O21" s="422">
        <v>32</v>
      </c>
      <c r="P21" s="422">
        <v>17952</v>
      </c>
      <c r="Q21" s="487"/>
      <c r="R21" s="423">
        <v>561</v>
      </c>
    </row>
    <row r="22" spans="1:18" ht="14.45" customHeight="1" x14ac:dyDescent="0.2">
      <c r="A22" s="417"/>
      <c r="B22" s="418" t="s">
        <v>1266</v>
      </c>
      <c r="C22" s="418" t="s">
        <v>438</v>
      </c>
      <c r="D22" s="418" t="s">
        <v>1267</v>
      </c>
      <c r="E22" s="418" t="s">
        <v>1284</v>
      </c>
      <c r="F22" s="418"/>
      <c r="G22" s="422">
        <v>20</v>
      </c>
      <c r="H22" s="422">
        <v>10380</v>
      </c>
      <c r="I22" s="418"/>
      <c r="J22" s="418">
        <v>519</v>
      </c>
      <c r="K22" s="422">
        <v>19</v>
      </c>
      <c r="L22" s="422">
        <v>9861</v>
      </c>
      <c r="M22" s="418"/>
      <c r="N22" s="418">
        <v>519</v>
      </c>
      <c r="O22" s="422">
        <v>10</v>
      </c>
      <c r="P22" s="422">
        <v>5190</v>
      </c>
      <c r="Q22" s="487"/>
      <c r="R22" s="423">
        <v>519</v>
      </c>
    </row>
    <row r="23" spans="1:18" ht="14.45" customHeight="1" x14ac:dyDescent="0.2">
      <c r="A23" s="417"/>
      <c r="B23" s="418" t="s">
        <v>1266</v>
      </c>
      <c r="C23" s="418" t="s">
        <v>438</v>
      </c>
      <c r="D23" s="418" t="s">
        <v>1267</v>
      </c>
      <c r="E23" s="418" t="s">
        <v>1285</v>
      </c>
      <c r="F23" s="418"/>
      <c r="G23" s="422">
        <v>2</v>
      </c>
      <c r="H23" s="422">
        <v>642</v>
      </c>
      <c r="I23" s="418"/>
      <c r="J23" s="418">
        <v>321</v>
      </c>
      <c r="K23" s="422"/>
      <c r="L23" s="422"/>
      <c r="M23" s="418"/>
      <c r="N23" s="418"/>
      <c r="O23" s="422"/>
      <c r="P23" s="422"/>
      <c r="Q23" s="487"/>
      <c r="R23" s="423"/>
    </row>
    <row r="24" spans="1:18" ht="14.45" customHeight="1" x14ac:dyDescent="0.2">
      <c r="A24" s="417"/>
      <c r="B24" s="418" t="s">
        <v>1266</v>
      </c>
      <c r="C24" s="418" t="s">
        <v>438</v>
      </c>
      <c r="D24" s="418" t="s">
        <v>1267</v>
      </c>
      <c r="E24" s="418" t="s">
        <v>1286</v>
      </c>
      <c r="F24" s="418"/>
      <c r="G24" s="422">
        <v>1</v>
      </c>
      <c r="H24" s="422">
        <v>321</v>
      </c>
      <c r="I24" s="418"/>
      <c r="J24" s="418">
        <v>321</v>
      </c>
      <c r="K24" s="422"/>
      <c r="L24" s="422"/>
      <c r="M24" s="418"/>
      <c r="N24" s="418"/>
      <c r="O24" s="422">
        <v>4</v>
      </c>
      <c r="P24" s="422">
        <v>1284</v>
      </c>
      <c r="Q24" s="487"/>
      <c r="R24" s="423">
        <v>321</v>
      </c>
    </row>
    <row r="25" spans="1:18" ht="14.45" customHeight="1" x14ac:dyDescent="0.2">
      <c r="A25" s="417"/>
      <c r="B25" s="418" t="s">
        <v>1266</v>
      </c>
      <c r="C25" s="418" t="s">
        <v>438</v>
      </c>
      <c r="D25" s="418" t="s">
        <v>1267</v>
      </c>
      <c r="E25" s="418" t="s">
        <v>1287</v>
      </c>
      <c r="F25" s="418"/>
      <c r="G25" s="422">
        <v>14</v>
      </c>
      <c r="H25" s="422">
        <v>4494</v>
      </c>
      <c r="I25" s="418"/>
      <c r="J25" s="418">
        <v>321</v>
      </c>
      <c r="K25" s="422">
        <v>12</v>
      </c>
      <c r="L25" s="422">
        <v>3852</v>
      </c>
      <c r="M25" s="418"/>
      <c r="N25" s="418">
        <v>321</v>
      </c>
      <c r="O25" s="422">
        <v>6</v>
      </c>
      <c r="P25" s="422">
        <v>1926</v>
      </c>
      <c r="Q25" s="487"/>
      <c r="R25" s="423">
        <v>321</v>
      </c>
    </row>
    <row r="26" spans="1:18" ht="14.45" customHeight="1" x14ac:dyDescent="0.2">
      <c r="A26" s="417"/>
      <c r="B26" s="418" t="s">
        <v>1266</v>
      </c>
      <c r="C26" s="418" t="s">
        <v>438</v>
      </c>
      <c r="D26" s="418" t="s">
        <v>1267</v>
      </c>
      <c r="E26" s="418" t="s">
        <v>1288</v>
      </c>
      <c r="F26" s="418"/>
      <c r="G26" s="422">
        <v>17</v>
      </c>
      <c r="H26" s="422">
        <v>4794</v>
      </c>
      <c r="I26" s="418"/>
      <c r="J26" s="418">
        <v>282</v>
      </c>
      <c r="K26" s="422">
        <v>22</v>
      </c>
      <c r="L26" s="422">
        <v>6204</v>
      </c>
      <c r="M26" s="418"/>
      <c r="N26" s="418">
        <v>282</v>
      </c>
      <c r="O26" s="422">
        <v>21</v>
      </c>
      <c r="P26" s="422">
        <v>5922</v>
      </c>
      <c r="Q26" s="487"/>
      <c r="R26" s="423">
        <v>282</v>
      </c>
    </row>
    <row r="27" spans="1:18" ht="14.45" customHeight="1" x14ac:dyDescent="0.2">
      <c r="A27" s="417"/>
      <c r="B27" s="418" t="s">
        <v>1266</v>
      </c>
      <c r="C27" s="418" t="s">
        <v>438</v>
      </c>
      <c r="D27" s="418" t="s">
        <v>1267</v>
      </c>
      <c r="E27" s="418" t="s">
        <v>1289</v>
      </c>
      <c r="F27" s="418"/>
      <c r="G27" s="422">
        <v>18</v>
      </c>
      <c r="H27" s="422">
        <v>12222</v>
      </c>
      <c r="I27" s="418"/>
      <c r="J27" s="418">
        <v>679</v>
      </c>
      <c r="K27" s="422">
        <v>10</v>
      </c>
      <c r="L27" s="422">
        <v>6790</v>
      </c>
      <c r="M27" s="418"/>
      <c r="N27" s="418">
        <v>679</v>
      </c>
      <c r="O27" s="422">
        <v>12</v>
      </c>
      <c r="P27" s="422">
        <v>8148</v>
      </c>
      <c r="Q27" s="487"/>
      <c r="R27" s="423">
        <v>679</v>
      </c>
    </row>
    <row r="28" spans="1:18" ht="14.45" customHeight="1" x14ac:dyDescent="0.2">
      <c r="A28" s="417"/>
      <c r="B28" s="418" t="s">
        <v>1266</v>
      </c>
      <c r="C28" s="418" t="s">
        <v>438</v>
      </c>
      <c r="D28" s="418" t="s">
        <v>1267</v>
      </c>
      <c r="E28" s="418" t="s">
        <v>1290</v>
      </c>
      <c r="F28" s="418"/>
      <c r="G28" s="422">
        <v>4</v>
      </c>
      <c r="H28" s="422">
        <v>3716</v>
      </c>
      <c r="I28" s="418"/>
      <c r="J28" s="418">
        <v>929</v>
      </c>
      <c r="K28" s="422">
        <v>1</v>
      </c>
      <c r="L28" s="422">
        <v>929</v>
      </c>
      <c r="M28" s="418"/>
      <c r="N28" s="418">
        <v>929</v>
      </c>
      <c r="O28" s="422">
        <v>6</v>
      </c>
      <c r="P28" s="422">
        <v>5574</v>
      </c>
      <c r="Q28" s="487"/>
      <c r="R28" s="423">
        <v>929</v>
      </c>
    </row>
    <row r="29" spans="1:18" ht="14.45" customHeight="1" x14ac:dyDescent="0.2">
      <c r="A29" s="417"/>
      <c r="B29" s="418" t="s">
        <v>1266</v>
      </c>
      <c r="C29" s="418" t="s">
        <v>438</v>
      </c>
      <c r="D29" s="418" t="s">
        <v>1267</v>
      </c>
      <c r="E29" s="418" t="s">
        <v>1291</v>
      </c>
      <c r="F29" s="418"/>
      <c r="G29" s="422">
        <v>36</v>
      </c>
      <c r="H29" s="422">
        <v>72000</v>
      </c>
      <c r="I29" s="418"/>
      <c r="J29" s="418">
        <v>2000</v>
      </c>
      <c r="K29" s="422">
        <v>8</v>
      </c>
      <c r="L29" s="422">
        <v>16000</v>
      </c>
      <c r="M29" s="418"/>
      <c r="N29" s="418">
        <v>2000</v>
      </c>
      <c r="O29" s="422">
        <v>25</v>
      </c>
      <c r="P29" s="422">
        <v>50000</v>
      </c>
      <c r="Q29" s="487"/>
      <c r="R29" s="423">
        <v>2000</v>
      </c>
    </row>
    <row r="30" spans="1:18" ht="14.45" customHeight="1" x14ac:dyDescent="0.2">
      <c r="A30" s="417"/>
      <c r="B30" s="418" t="s">
        <v>1266</v>
      </c>
      <c r="C30" s="418" t="s">
        <v>438</v>
      </c>
      <c r="D30" s="418" t="s">
        <v>1267</v>
      </c>
      <c r="E30" s="418" t="s">
        <v>1292</v>
      </c>
      <c r="F30" s="418"/>
      <c r="G30" s="422">
        <v>8</v>
      </c>
      <c r="H30" s="422">
        <v>16192</v>
      </c>
      <c r="I30" s="418"/>
      <c r="J30" s="418">
        <v>2024</v>
      </c>
      <c r="K30" s="422">
        <v>5</v>
      </c>
      <c r="L30" s="422">
        <v>10120</v>
      </c>
      <c r="M30" s="418"/>
      <c r="N30" s="418">
        <v>2024</v>
      </c>
      <c r="O30" s="422">
        <v>8</v>
      </c>
      <c r="P30" s="422">
        <v>16192</v>
      </c>
      <c r="Q30" s="487"/>
      <c r="R30" s="423">
        <v>2024</v>
      </c>
    </row>
    <row r="31" spans="1:18" ht="14.45" customHeight="1" x14ac:dyDescent="0.2">
      <c r="A31" s="417"/>
      <c r="B31" s="418" t="s">
        <v>1266</v>
      </c>
      <c r="C31" s="418" t="s">
        <v>438</v>
      </c>
      <c r="D31" s="418" t="s">
        <v>1267</v>
      </c>
      <c r="E31" s="418" t="s">
        <v>1293</v>
      </c>
      <c r="F31" s="418"/>
      <c r="G31" s="422">
        <v>2</v>
      </c>
      <c r="H31" s="422">
        <v>4020</v>
      </c>
      <c r="I31" s="418"/>
      <c r="J31" s="418">
        <v>2010</v>
      </c>
      <c r="K31" s="422">
        <v>2</v>
      </c>
      <c r="L31" s="422">
        <v>4020</v>
      </c>
      <c r="M31" s="418"/>
      <c r="N31" s="418">
        <v>2010</v>
      </c>
      <c r="O31" s="422">
        <v>2</v>
      </c>
      <c r="P31" s="422">
        <v>4020</v>
      </c>
      <c r="Q31" s="487"/>
      <c r="R31" s="423">
        <v>2010</v>
      </c>
    </row>
    <row r="32" spans="1:18" ht="14.45" customHeight="1" x14ac:dyDescent="0.2">
      <c r="A32" s="417"/>
      <c r="B32" s="418" t="s">
        <v>1266</v>
      </c>
      <c r="C32" s="418" t="s">
        <v>438</v>
      </c>
      <c r="D32" s="418" t="s">
        <v>1267</v>
      </c>
      <c r="E32" s="418" t="s">
        <v>1294</v>
      </c>
      <c r="F32" s="418"/>
      <c r="G32" s="422">
        <v>1</v>
      </c>
      <c r="H32" s="422">
        <v>2146</v>
      </c>
      <c r="I32" s="418"/>
      <c r="J32" s="418">
        <v>2146</v>
      </c>
      <c r="K32" s="422"/>
      <c r="L32" s="422"/>
      <c r="M32" s="418"/>
      <c r="N32" s="418"/>
      <c r="O32" s="422"/>
      <c r="P32" s="422"/>
      <c r="Q32" s="487"/>
      <c r="R32" s="423"/>
    </row>
    <row r="33" spans="1:18" ht="14.45" customHeight="1" x14ac:dyDescent="0.2">
      <c r="A33" s="417"/>
      <c r="B33" s="418" t="s">
        <v>1266</v>
      </c>
      <c r="C33" s="418" t="s">
        <v>438</v>
      </c>
      <c r="D33" s="418" t="s">
        <v>1267</v>
      </c>
      <c r="E33" s="418" t="s">
        <v>1295</v>
      </c>
      <c r="F33" s="418"/>
      <c r="G33" s="422">
        <v>1</v>
      </c>
      <c r="H33" s="422">
        <v>1246</v>
      </c>
      <c r="I33" s="418"/>
      <c r="J33" s="418">
        <v>1246</v>
      </c>
      <c r="K33" s="422">
        <v>1</v>
      </c>
      <c r="L33" s="422">
        <v>1246</v>
      </c>
      <c r="M33" s="418"/>
      <c r="N33" s="418">
        <v>1246</v>
      </c>
      <c r="O33" s="422">
        <v>1</v>
      </c>
      <c r="P33" s="422">
        <v>1246</v>
      </c>
      <c r="Q33" s="487"/>
      <c r="R33" s="423">
        <v>1246</v>
      </c>
    </row>
    <row r="34" spans="1:18" ht="14.45" customHeight="1" x14ac:dyDescent="0.2">
      <c r="A34" s="417"/>
      <c r="B34" s="418" t="s">
        <v>1266</v>
      </c>
      <c r="C34" s="418" t="s">
        <v>438</v>
      </c>
      <c r="D34" s="418" t="s">
        <v>1267</v>
      </c>
      <c r="E34" s="418" t="s">
        <v>1296</v>
      </c>
      <c r="F34" s="418"/>
      <c r="G34" s="422"/>
      <c r="H34" s="422"/>
      <c r="I34" s="418"/>
      <c r="J34" s="418"/>
      <c r="K34" s="422"/>
      <c r="L34" s="422"/>
      <c r="M34" s="418"/>
      <c r="N34" s="418"/>
      <c r="O34" s="422">
        <v>1</v>
      </c>
      <c r="P34" s="422">
        <v>1345</v>
      </c>
      <c r="Q34" s="487"/>
      <c r="R34" s="423">
        <v>1345</v>
      </c>
    </row>
    <row r="35" spans="1:18" ht="14.45" customHeight="1" x14ac:dyDescent="0.2">
      <c r="A35" s="417"/>
      <c r="B35" s="418" t="s">
        <v>1266</v>
      </c>
      <c r="C35" s="418" t="s">
        <v>438</v>
      </c>
      <c r="D35" s="418" t="s">
        <v>1267</v>
      </c>
      <c r="E35" s="418" t="s">
        <v>1297</v>
      </c>
      <c r="F35" s="418"/>
      <c r="G35" s="422">
        <v>21</v>
      </c>
      <c r="H35" s="422">
        <v>81900</v>
      </c>
      <c r="I35" s="418"/>
      <c r="J35" s="418">
        <v>3900</v>
      </c>
      <c r="K35" s="422">
        <v>8</v>
      </c>
      <c r="L35" s="422">
        <v>35750</v>
      </c>
      <c r="M35" s="418"/>
      <c r="N35" s="418">
        <v>4468.75</v>
      </c>
      <c r="O35" s="422">
        <v>22</v>
      </c>
      <c r="P35" s="422">
        <v>110000</v>
      </c>
      <c r="Q35" s="487"/>
      <c r="R35" s="423">
        <v>5000</v>
      </c>
    </row>
    <row r="36" spans="1:18" ht="14.45" customHeight="1" x14ac:dyDescent="0.2">
      <c r="A36" s="417"/>
      <c r="B36" s="418" t="s">
        <v>1266</v>
      </c>
      <c r="C36" s="418" t="s">
        <v>438</v>
      </c>
      <c r="D36" s="418" t="s">
        <v>1267</v>
      </c>
      <c r="E36" s="418" t="s">
        <v>1298</v>
      </c>
      <c r="F36" s="418"/>
      <c r="G36" s="422">
        <v>6</v>
      </c>
      <c r="H36" s="422">
        <v>23400</v>
      </c>
      <c r="I36" s="418"/>
      <c r="J36" s="418">
        <v>3900</v>
      </c>
      <c r="K36" s="422">
        <v>5</v>
      </c>
      <c r="L36" s="422">
        <v>21600</v>
      </c>
      <c r="M36" s="418"/>
      <c r="N36" s="418">
        <v>4320</v>
      </c>
      <c r="O36" s="422">
        <v>13</v>
      </c>
      <c r="P36" s="422">
        <v>65000</v>
      </c>
      <c r="Q36" s="487"/>
      <c r="R36" s="423">
        <v>5000</v>
      </c>
    </row>
    <row r="37" spans="1:18" ht="14.45" customHeight="1" x14ac:dyDescent="0.2">
      <c r="A37" s="417"/>
      <c r="B37" s="418" t="s">
        <v>1266</v>
      </c>
      <c r="C37" s="418" t="s">
        <v>438</v>
      </c>
      <c r="D37" s="418" t="s">
        <v>1267</v>
      </c>
      <c r="E37" s="418" t="s">
        <v>1299</v>
      </c>
      <c r="F37" s="418"/>
      <c r="G37" s="422">
        <v>1</v>
      </c>
      <c r="H37" s="422">
        <v>1351</v>
      </c>
      <c r="I37" s="418"/>
      <c r="J37" s="418">
        <v>1351</v>
      </c>
      <c r="K37" s="422"/>
      <c r="L37" s="422"/>
      <c r="M37" s="418"/>
      <c r="N37" s="418"/>
      <c r="O37" s="422"/>
      <c r="P37" s="422"/>
      <c r="Q37" s="487"/>
      <c r="R37" s="423"/>
    </row>
    <row r="38" spans="1:18" ht="14.45" customHeight="1" x14ac:dyDescent="0.2">
      <c r="A38" s="417"/>
      <c r="B38" s="418" t="s">
        <v>1266</v>
      </c>
      <c r="C38" s="418" t="s">
        <v>438</v>
      </c>
      <c r="D38" s="418" t="s">
        <v>1267</v>
      </c>
      <c r="E38" s="418" t="s">
        <v>1300</v>
      </c>
      <c r="F38" s="418"/>
      <c r="G38" s="422">
        <v>14</v>
      </c>
      <c r="H38" s="422">
        <v>2296</v>
      </c>
      <c r="I38" s="418"/>
      <c r="J38" s="418">
        <v>164</v>
      </c>
      <c r="K38" s="422">
        <v>9</v>
      </c>
      <c r="L38" s="422">
        <v>1476</v>
      </c>
      <c r="M38" s="418"/>
      <c r="N38" s="418">
        <v>164</v>
      </c>
      <c r="O38" s="422">
        <v>8</v>
      </c>
      <c r="P38" s="422">
        <v>1312</v>
      </c>
      <c r="Q38" s="487"/>
      <c r="R38" s="423">
        <v>164</v>
      </c>
    </row>
    <row r="39" spans="1:18" ht="14.45" customHeight="1" x14ac:dyDescent="0.2">
      <c r="A39" s="417"/>
      <c r="B39" s="418" t="s">
        <v>1266</v>
      </c>
      <c r="C39" s="418" t="s">
        <v>438</v>
      </c>
      <c r="D39" s="418" t="s">
        <v>1267</v>
      </c>
      <c r="E39" s="418" t="s">
        <v>1301</v>
      </c>
      <c r="F39" s="418"/>
      <c r="G39" s="422">
        <v>21</v>
      </c>
      <c r="H39" s="422">
        <v>4725</v>
      </c>
      <c r="I39" s="418"/>
      <c r="J39" s="418">
        <v>225</v>
      </c>
      <c r="K39" s="422">
        <v>26</v>
      </c>
      <c r="L39" s="422">
        <v>5850</v>
      </c>
      <c r="M39" s="418"/>
      <c r="N39" s="418">
        <v>225</v>
      </c>
      <c r="O39" s="422">
        <v>20</v>
      </c>
      <c r="P39" s="422">
        <v>4500</v>
      </c>
      <c r="Q39" s="487"/>
      <c r="R39" s="423">
        <v>225</v>
      </c>
    </row>
    <row r="40" spans="1:18" ht="14.45" customHeight="1" x14ac:dyDescent="0.2">
      <c r="A40" s="417"/>
      <c r="B40" s="418" t="s">
        <v>1266</v>
      </c>
      <c r="C40" s="418" t="s">
        <v>438</v>
      </c>
      <c r="D40" s="418" t="s">
        <v>1267</v>
      </c>
      <c r="E40" s="418" t="s">
        <v>1302</v>
      </c>
      <c r="F40" s="418"/>
      <c r="G40" s="422">
        <v>6</v>
      </c>
      <c r="H40" s="422">
        <v>2178</v>
      </c>
      <c r="I40" s="418"/>
      <c r="J40" s="418">
        <v>363</v>
      </c>
      <c r="K40" s="422">
        <v>6</v>
      </c>
      <c r="L40" s="422">
        <v>2178</v>
      </c>
      <c r="M40" s="418"/>
      <c r="N40" s="418">
        <v>363</v>
      </c>
      <c r="O40" s="422">
        <v>9</v>
      </c>
      <c r="P40" s="422">
        <v>3267</v>
      </c>
      <c r="Q40" s="487"/>
      <c r="R40" s="423">
        <v>363</v>
      </c>
    </row>
    <row r="41" spans="1:18" ht="14.45" customHeight="1" x14ac:dyDescent="0.2">
      <c r="A41" s="417"/>
      <c r="B41" s="418" t="s">
        <v>1266</v>
      </c>
      <c r="C41" s="418" t="s">
        <v>438</v>
      </c>
      <c r="D41" s="418" t="s">
        <v>1267</v>
      </c>
      <c r="E41" s="418" t="s">
        <v>1303</v>
      </c>
      <c r="F41" s="418"/>
      <c r="G41" s="422">
        <v>9</v>
      </c>
      <c r="H41" s="422">
        <v>5283</v>
      </c>
      <c r="I41" s="418"/>
      <c r="J41" s="418">
        <v>587</v>
      </c>
      <c r="K41" s="422">
        <v>7</v>
      </c>
      <c r="L41" s="422">
        <v>4109</v>
      </c>
      <c r="M41" s="418"/>
      <c r="N41" s="418">
        <v>587</v>
      </c>
      <c r="O41" s="422">
        <v>13</v>
      </c>
      <c r="P41" s="422">
        <v>7631</v>
      </c>
      <c r="Q41" s="487"/>
      <c r="R41" s="423">
        <v>587</v>
      </c>
    </row>
    <row r="42" spans="1:18" ht="14.45" customHeight="1" x14ac:dyDescent="0.2">
      <c r="A42" s="417"/>
      <c r="B42" s="418" t="s">
        <v>1266</v>
      </c>
      <c r="C42" s="418" t="s">
        <v>438</v>
      </c>
      <c r="D42" s="418" t="s">
        <v>1267</v>
      </c>
      <c r="E42" s="418" t="s">
        <v>1304</v>
      </c>
      <c r="F42" s="418"/>
      <c r="G42" s="422">
        <v>1</v>
      </c>
      <c r="H42" s="422">
        <v>600</v>
      </c>
      <c r="I42" s="418"/>
      <c r="J42" s="418">
        <v>600</v>
      </c>
      <c r="K42" s="422">
        <v>4</v>
      </c>
      <c r="L42" s="422">
        <v>2400</v>
      </c>
      <c r="M42" s="418"/>
      <c r="N42" s="418">
        <v>600</v>
      </c>
      <c r="O42" s="422">
        <v>1</v>
      </c>
      <c r="P42" s="422">
        <v>600</v>
      </c>
      <c r="Q42" s="487"/>
      <c r="R42" s="423">
        <v>600</v>
      </c>
    </row>
    <row r="43" spans="1:18" ht="14.45" customHeight="1" x14ac:dyDescent="0.2">
      <c r="A43" s="417"/>
      <c r="B43" s="418" t="s">
        <v>1266</v>
      </c>
      <c r="C43" s="418" t="s">
        <v>438</v>
      </c>
      <c r="D43" s="418" t="s">
        <v>1267</v>
      </c>
      <c r="E43" s="418" t="s">
        <v>1305</v>
      </c>
      <c r="F43" s="418"/>
      <c r="G43" s="422">
        <v>1</v>
      </c>
      <c r="H43" s="422">
        <v>4231</v>
      </c>
      <c r="I43" s="418"/>
      <c r="J43" s="418">
        <v>4231</v>
      </c>
      <c r="K43" s="422">
        <v>2</v>
      </c>
      <c r="L43" s="422">
        <v>8462</v>
      </c>
      <c r="M43" s="418"/>
      <c r="N43" s="418">
        <v>4231</v>
      </c>
      <c r="O43" s="422"/>
      <c r="P43" s="422"/>
      <c r="Q43" s="487"/>
      <c r="R43" s="423"/>
    </row>
    <row r="44" spans="1:18" ht="14.45" customHeight="1" x14ac:dyDescent="0.2">
      <c r="A44" s="417"/>
      <c r="B44" s="418" t="s">
        <v>1266</v>
      </c>
      <c r="C44" s="418" t="s">
        <v>438</v>
      </c>
      <c r="D44" s="418" t="s">
        <v>1267</v>
      </c>
      <c r="E44" s="418" t="s">
        <v>1306</v>
      </c>
      <c r="F44" s="418"/>
      <c r="G44" s="422">
        <v>6</v>
      </c>
      <c r="H44" s="422">
        <v>6048</v>
      </c>
      <c r="I44" s="418"/>
      <c r="J44" s="418">
        <v>1008</v>
      </c>
      <c r="K44" s="422">
        <v>1</v>
      </c>
      <c r="L44" s="422">
        <v>1008</v>
      </c>
      <c r="M44" s="418"/>
      <c r="N44" s="418">
        <v>1008</v>
      </c>
      <c r="O44" s="422">
        <v>1</v>
      </c>
      <c r="P44" s="422">
        <v>1008</v>
      </c>
      <c r="Q44" s="487"/>
      <c r="R44" s="423">
        <v>1008</v>
      </c>
    </row>
    <row r="45" spans="1:18" ht="14.45" customHeight="1" x14ac:dyDescent="0.2">
      <c r="A45" s="417"/>
      <c r="B45" s="418" t="s">
        <v>1266</v>
      </c>
      <c r="C45" s="418" t="s">
        <v>438</v>
      </c>
      <c r="D45" s="418" t="s">
        <v>1267</v>
      </c>
      <c r="E45" s="418" t="s">
        <v>1307</v>
      </c>
      <c r="F45" s="418"/>
      <c r="G45" s="422">
        <v>4</v>
      </c>
      <c r="H45" s="422">
        <v>2980</v>
      </c>
      <c r="I45" s="418"/>
      <c r="J45" s="418">
        <v>745</v>
      </c>
      <c r="K45" s="422"/>
      <c r="L45" s="422"/>
      <c r="M45" s="418"/>
      <c r="N45" s="418"/>
      <c r="O45" s="422"/>
      <c r="P45" s="422"/>
      <c r="Q45" s="487"/>
      <c r="R45" s="423"/>
    </row>
    <row r="46" spans="1:18" ht="14.45" customHeight="1" x14ac:dyDescent="0.2">
      <c r="A46" s="417"/>
      <c r="B46" s="418" t="s">
        <v>1266</v>
      </c>
      <c r="C46" s="418" t="s">
        <v>438</v>
      </c>
      <c r="D46" s="418" t="s">
        <v>1267</v>
      </c>
      <c r="E46" s="418" t="s">
        <v>1308</v>
      </c>
      <c r="F46" s="418"/>
      <c r="G46" s="422">
        <v>7</v>
      </c>
      <c r="H46" s="422">
        <v>3927</v>
      </c>
      <c r="I46" s="418"/>
      <c r="J46" s="418">
        <v>561</v>
      </c>
      <c r="K46" s="422"/>
      <c r="L46" s="422"/>
      <c r="M46" s="418"/>
      <c r="N46" s="418"/>
      <c r="O46" s="422">
        <v>2</v>
      </c>
      <c r="P46" s="422">
        <v>1122</v>
      </c>
      <c r="Q46" s="487"/>
      <c r="R46" s="423">
        <v>561</v>
      </c>
    </row>
    <row r="47" spans="1:18" ht="14.45" customHeight="1" x14ac:dyDescent="0.2">
      <c r="A47" s="417"/>
      <c r="B47" s="418" t="s">
        <v>1266</v>
      </c>
      <c r="C47" s="418" t="s">
        <v>438</v>
      </c>
      <c r="D47" s="418" t="s">
        <v>1267</v>
      </c>
      <c r="E47" s="418" t="s">
        <v>1309</v>
      </c>
      <c r="F47" s="418"/>
      <c r="G47" s="422">
        <v>1</v>
      </c>
      <c r="H47" s="422">
        <v>867</v>
      </c>
      <c r="I47" s="418"/>
      <c r="J47" s="418">
        <v>867</v>
      </c>
      <c r="K47" s="422"/>
      <c r="L47" s="422"/>
      <c r="M47" s="418"/>
      <c r="N47" s="418"/>
      <c r="O47" s="422"/>
      <c r="P47" s="422"/>
      <c r="Q47" s="487"/>
      <c r="R47" s="423"/>
    </row>
    <row r="48" spans="1:18" ht="14.45" customHeight="1" x14ac:dyDescent="0.2">
      <c r="A48" s="417"/>
      <c r="B48" s="418" t="s">
        <v>1266</v>
      </c>
      <c r="C48" s="418" t="s">
        <v>438</v>
      </c>
      <c r="D48" s="418" t="s">
        <v>1267</v>
      </c>
      <c r="E48" s="418" t="s">
        <v>1310</v>
      </c>
      <c r="F48" s="418"/>
      <c r="G48" s="422">
        <v>1</v>
      </c>
      <c r="H48" s="422">
        <v>550</v>
      </c>
      <c r="I48" s="418"/>
      <c r="J48" s="418">
        <v>550</v>
      </c>
      <c r="K48" s="422"/>
      <c r="L48" s="422"/>
      <c r="M48" s="418"/>
      <c r="N48" s="418"/>
      <c r="O48" s="422"/>
      <c r="P48" s="422"/>
      <c r="Q48" s="487"/>
      <c r="R48" s="423"/>
    </row>
    <row r="49" spans="1:18" ht="14.45" customHeight="1" x14ac:dyDescent="0.2">
      <c r="A49" s="417"/>
      <c r="B49" s="418" t="s">
        <v>1266</v>
      </c>
      <c r="C49" s="418" t="s">
        <v>438</v>
      </c>
      <c r="D49" s="418" t="s">
        <v>1267</v>
      </c>
      <c r="E49" s="418" t="s">
        <v>1311</v>
      </c>
      <c r="F49" s="418"/>
      <c r="G49" s="422"/>
      <c r="H49" s="422"/>
      <c r="I49" s="418"/>
      <c r="J49" s="418"/>
      <c r="K49" s="422"/>
      <c r="L49" s="422"/>
      <c r="M49" s="418"/>
      <c r="N49" s="418"/>
      <c r="O49" s="422">
        <v>2</v>
      </c>
      <c r="P49" s="422">
        <v>2790</v>
      </c>
      <c r="Q49" s="487"/>
      <c r="R49" s="423">
        <v>1395</v>
      </c>
    </row>
    <row r="50" spans="1:18" ht="14.45" customHeight="1" x14ac:dyDescent="0.2">
      <c r="A50" s="417"/>
      <c r="B50" s="418" t="s">
        <v>1266</v>
      </c>
      <c r="C50" s="418" t="s">
        <v>438</v>
      </c>
      <c r="D50" s="418" t="s">
        <v>1267</v>
      </c>
      <c r="E50" s="418" t="s">
        <v>1312</v>
      </c>
      <c r="F50" s="418"/>
      <c r="G50" s="422">
        <v>2</v>
      </c>
      <c r="H50" s="422">
        <v>1038</v>
      </c>
      <c r="I50" s="418"/>
      <c r="J50" s="418">
        <v>519</v>
      </c>
      <c r="K50" s="422"/>
      <c r="L50" s="422"/>
      <c r="M50" s="418"/>
      <c r="N50" s="418"/>
      <c r="O50" s="422"/>
      <c r="P50" s="422"/>
      <c r="Q50" s="487"/>
      <c r="R50" s="423"/>
    </row>
    <row r="51" spans="1:18" ht="14.45" customHeight="1" x14ac:dyDescent="0.2">
      <c r="A51" s="417"/>
      <c r="B51" s="418" t="s">
        <v>1266</v>
      </c>
      <c r="C51" s="418" t="s">
        <v>438</v>
      </c>
      <c r="D51" s="418" t="s">
        <v>1267</v>
      </c>
      <c r="E51" s="418" t="s">
        <v>1313</v>
      </c>
      <c r="F51" s="418"/>
      <c r="G51" s="422"/>
      <c r="H51" s="422"/>
      <c r="I51" s="418"/>
      <c r="J51" s="418"/>
      <c r="K51" s="422"/>
      <c r="L51" s="422"/>
      <c r="M51" s="418"/>
      <c r="N51" s="418"/>
      <c r="O51" s="422">
        <v>2</v>
      </c>
      <c r="P51" s="422">
        <v>2652</v>
      </c>
      <c r="Q51" s="487"/>
      <c r="R51" s="423">
        <v>1326</v>
      </c>
    </row>
    <row r="52" spans="1:18" ht="14.45" customHeight="1" x14ac:dyDescent="0.2">
      <c r="A52" s="417"/>
      <c r="B52" s="418" t="s">
        <v>1266</v>
      </c>
      <c r="C52" s="418" t="s">
        <v>438</v>
      </c>
      <c r="D52" s="418" t="s">
        <v>1267</v>
      </c>
      <c r="E52" s="418" t="s">
        <v>1314</v>
      </c>
      <c r="F52" s="418"/>
      <c r="G52" s="422">
        <v>2</v>
      </c>
      <c r="H52" s="422">
        <v>810</v>
      </c>
      <c r="I52" s="418"/>
      <c r="J52" s="418">
        <v>405</v>
      </c>
      <c r="K52" s="422">
        <v>2</v>
      </c>
      <c r="L52" s="422">
        <v>810</v>
      </c>
      <c r="M52" s="418"/>
      <c r="N52" s="418">
        <v>405</v>
      </c>
      <c r="O52" s="422">
        <v>7</v>
      </c>
      <c r="P52" s="422">
        <v>2835</v>
      </c>
      <c r="Q52" s="487"/>
      <c r="R52" s="423">
        <v>405</v>
      </c>
    </row>
    <row r="53" spans="1:18" ht="14.45" customHeight="1" x14ac:dyDescent="0.2">
      <c r="A53" s="417"/>
      <c r="B53" s="418" t="s">
        <v>1266</v>
      </c>
      <c r="C53" s="418" t="s">
        <v>438</v>
      </c>
      <c r="D53" s="418" t="s">
        <v>1267</v>
      </c>
      <c r="E53" s="418" t="s">
        <v>1315</v>
      </c>
      <c r="F53" s="418"/>
      <c r="G53" s="422">
        <v>2</v>
      </c>
      <c r="H53" s="422">
        <v>1100</v>
      </c>
      <c r="I53" s="418"/>
      <c r="J53" s="418">
        <v>550</v>
      </c>
      <c r="K53" s="422"/>
      <c r="L53" s="422"/>
      <c r="M53" s="418"/>
      <c r="N53" s="418"/>
      <c r="O53" s="422">
        <v>6</v>
      </c>
      <c r="P53" s="422">
        <v>3300</v>
      </c>
      <c r="Q53" s="487"/>
      <c r="R53" s="423">
        <v>550</v>
      </c>
    </row>
    <row r="54" spans="1:18" ht="14.45" customHeight="1" x14ac:dyDescent="0.2">
      <c r="A54" s="417"/>
      <c r="B54" s="418" t="s">
        <v>1266</v>
      </c>
      <c r="C54" s="418" t="s">
        <v>438</v>
      </c>
      <c r="D54" s="418" t="s">
        <v>1267</v>
      </c>
      <c r="E54" s="418" t="s">
        <v>1316</v>
      </c>
      <c r="F54" s="418"/>
      <c r="G54" s="422">
        <v>2</v>
      </c>
      <c r="H54" s="422">
        <v>0</v>
      </c>
      <c r="I54" s="418"/>
      <c r="J54" s="418">
        <v>0</v>
      </c>
      <c r="K54" s="422">
        <v>3</v>
      </c>
      <c r="L54" s="422">
        <v>0</v>
      </c>
      <c r="M54" s="418"/>
      <c r="N54" s="418">
        <v>0</v>
      </c>
      <c r="O54" s="422">
        <v>0</v>
      </c>
      <c r="P54" s="422">
        <v>0</v>
      </c>
      <c r="Q54" s="487"/>
      <c r="R54" s="423"/>
    </row>
    <row r="55" spans="1:18" ht="14.45" customHeight="1" x14ac:dyDescent="0.2">
      <c r="A55" s="417"/>
      <c r="B55" s="418" t="s">
        <v>1266</v>
      </c>
      <c r="C55" s="418" t="s">
        <v>438</v>
      </c>
      <c r="D55" s="418" t="s">
        <v>1267</v>
      </c>
      <c r="E55" s="418" t="s">
        <v>1317</v>
      </c>
      <c r="F55" s="418"/>
      <c r="G55" s="422"/>
      <c r="H55" s="422"/>
      <c r="I55" s="418"/>
      <c r="J55" s="418"/>
      <c r="K55" s="422">
        <v>2</v>
      </c>
      <c r="L55" s="422">
        <v>0</v>
      </c>
      <c r="M55" s="418"/>
      <c r="N55" s="418">
        <v>0</v>
      </c>
      <c r="O55" s="422"/>
      <c r="P55" s="422"/>
      <c r="Q55" s="487"/>
      <c r="R55" s="423"/>
    </row>
    <row r="56" spans="1:18" ht="14.45" customHeight="1" x14ac:dyDescent="0.2">
      <c r="A56" s="417"/>
      <c r="B56" s="418" t="s">
        <v>1266</v>
      </c>
      <c r="C56" s="418" t="s">
        <v>438</v>
      </c>
      <c r="D56" s="418" t="s">
        <v>1267</v>
      </c>
      <c r="E56" s="418" t="s">
        <v>1318</v>
      </c>
      <c r="F56" s="418"/>
      <c r="G56" s="422">
        <v>0</v>
      </c>
      <c r="H56" s="422">
        <v>0</v>
      </c>
      <c r="I56" s="418"/>
      <c r="J56" s="418"/>
      <c r="K56" s="422">
        <v>0</v>
      </c>
      <c r="L56" s="422">
        <v>0</v>
      </c>
      <c r="M56" s="418"/>
      <c r="N56" s="418"/>
      <c r="O56" s="422"/>
      <c r="P56" s="422"/>
      <c r="Q56" s="487"/>
      <c r="R56" s="423"/>
    </row>
    <row r="57" spans="1:18" ht="14.45" customHeight="1" x14ac:dyDescent="0.2">
      <c r="A57" s="417"/>
      <c r="B57" s="418" t="s">
        <v>1266</v>
      </c>
      <c r="C57" s="418" t="s">
        <v>438</v>
      </c>
      <c r="D57" s="418" t="s">
        <v>1267</v>
      </c>
      <c r="E57" s="418" t="s">
        <v>1319</v>
      </c>
      <c r="F57" s="418"/>
      <c r="G57" s="422">
        <v>1</v>
      </c>
      <c r="H57" s="422">
        <v>0</v>
      </c>
      <c r="I57" s="418"/>
      <c r="J57" s="418">
        <v>0</v>
      </c>
      <c r="K57" s="422"/>
      <c r="L57" s="422"/>
      <c r="M57" s="418"/>
      <c r="N57" s="418"/>
      <c r="O57" s="422"/>
      <c r="P57" s="422"/>
      <c r="Q57" s="487"/>
      <c r="R57" s="423"/>
    </row>
    <row r="58" spans="1:18" ht="14.45" customHeight="1" x14ac:dyDescent="0.2">
      <c r="A58" s="417"/>
      <c r="B58" s="418" t="s">
        <v>1266</v>
      </c>
      <c r="C58" s="418" t="s">
        <v>438</v>
      </c>
      <c r="D58" s="418" t="s">
        <v>1267</v>
      </c>
      <c r="E58" s="418" t="s">
        <v>1320</v>
      </c>
      <c r="F58" s="418"/>
      <c r="G58" s="422">
        <v>1</v>
      </c>
      <c r="H58" s="422">
        <v>550</v>
      </c>
      <c r="I58" s="418"/>
      <c r="J58" s="418">
        <v>550</v>
      </c>
      <c r="K58" s="422"/>
      <c r="L58" s="422"/>
      <c r="M58" s="418"/>
      <c r="N58" s="418"/>
      <c r="O58" s="422"/>
      <c r="P58" s="422"/>
      <c r="Q58" s="487"/>
      <c r="R58" s="423"/>
    </row>
    <row r="59" spans="1:18" ht="14.45" customHeight="1" x14ac:dyDescent="0.2">
      <c r="A59" s="417"/>
      <c r="B59" s="418" t="s">
        <v>1266</v>
      </c>
      <c r="C59" s="418" t="s">
        <v>438</v>
      </c>
      <c r="D59" s="418" t="s">
        <v>1267</v>
      </c>
      <c r="E59" s="418" t="s">
        <v>1321</v>
      </c>
      <c r="F59" s="418"/>
      <c r="G59" s="422">
        <v>2</v>
      </c>
      <c r="H59" s="422">
        <v>1630</v>
      </c>
      <c r="I59" s="418"/>
      <c r="J59" s="418">
        <v>815</v>
      </c>
      <c r="K59" s="422"/>
      <c r="L59" s="422"/>
      <c r="M59" s="418"/>
      <c r="N59" s="418"/>
      <c r="O59" s="422"/>
      <c r="P59" s="422"/>
      <c r="Q59" s="487"/>
      <c r="R59" s="423"/>
    </row>
    <row r="60" spans="1:18" ht="14.45" customHeight="1" x14ac:dyDescent="0.2">
      <c r="A60" s="417"/>
      <c r="B60" s="418" t="s">
        <v>1266</v>
      </c>
      <c r="C60" s="418" t="s">
        <v>438</v>
      </c>
      <c r="D60" s="418" t="s">
        <v>1267</v>
      </c>
      <c r="E60" s="418" t="s">
        <v>1322</v>
      </c>
      <c r="F60" s="418"/>
      <c r="G60" s="422">
        <v>1</v>
      </c>
      <c r="H60" s="422">
        <v>2490</v>
      </c>
      <c r="I60" s="418"/>
      <c r="J60" s="418">
        <v>2490</v>
      </c>
      <c r="K60" s="422"/>
      <c r="L60" s="422"/>
      <c r="M60" s="418"/>
      <c r="N60" s="418"/>
      <c r="O60" s="422"/>
      <c r="P60" s="422"/>
      <c r="Q60" s="487"/>
      <c r="R60" s="423"/>
    </row>
    <row r="61" spans="1:18" ht="14.45" customHeight="1" x14ac:dyDescent="0.2">
      <c r="A61" s="417"/>
      <c r="B61" s="418" t="s">
        <v>1266</v>
      </c>
      <c r="C61" s="418" t="s">
        <v>438</v>
      </c>
      <c r="D61" s="418" t="s">
        <v>1267</v>
      </c>
      <c r="E61" s="418" t="s">
        <v>1323</v>
      </c>
      <c r="F61" s="418"/>
      <c r="G61" s="422"/>
      <c r="H61" s="422"/>
      <c r="I61" s="418"/>
      <c r="J61" s="418"/>
      <c r="K61" s="422"/>
      <c r="L61" s="422"/>
      <c r="M61" s="418"/>
      <c r="N61" s="418"/>
      <c r="O61" s="422">
        <v>2</v>
      </c>
      <c r="P61" s="422">
        <v>706</v>
      </c>
      <c r="Q61" s="487"/>
      <c r="R61" s="423">
        <v>353</v>
      </c>
    </row>
    <row r="62" spans="1:18" ht="14.45" customHeight="1" x14ac:dyDescent="0.2">
      <c r="A62" s="417"/>
      <c r="B62" s="418" t="s">
        <v>1266</v>
      </c>
      <c r="C62" s="418" t="s">
        <v>438</v>
      </c>
      <c r="D62" s="418" t="s">
        <v>1267</v>
      </c>
      <c r="E62" s="418" t="s">
        <v>1324</v>
      </c>
      <c r="F62" s="418"/>
      <c r="G62" s="422"/>
      <c r="H62" s="422"/>
      <c r="I62" s="418"/>
      <c r="J62" s="418"/>
      <c r="K62" s="422">
        <v>1</v>
      </c>
      <c r="L62" s="422">
        <v>1260</v>
      </c>
      <c r="M62" s="418"/>
      <c r="N62" s="418">
        <v>1260</v>
      </c>
      <c r="O62" s="422">
        <v>2</v>
      </c>
      <c r="P62" s="422">
        <v>2520</v>
      </c>
      <c r="Q62" s="487"/>
      <c r="R62" s="423">
        <v>1260</v>
      </c>
    </row>
    <row r="63" spans="1:18" ht="14.45" customHeight="1" x14ac:dyDescent="0.2">
      <c r="A63" s="417"/>
      <c r="B63" s="418" t="s">
        <v>1266</v>
      </c>
      <c r="C63" s="418" t="s">
        <v>438</v>
      </c>
      <c r="D63" s="418" t="s">
        <v>1267</v>
      </c>
      <c r="E63" s="418" t="s">
        <v>1325</v>
      </c>
      <c r="F63" s="418"/>
      <c r="G63" s="422"/>
      <c r="H63" s="422"/>
      <c r="I63" s="418"/>
      <c r="J63" s="418"/>
      <c r="K63" s="422"/>
      <c r="L63" s="422"/>
      <c r="M63" s="418"/>
      <c r="N63" s="418"/>
      <c r="O63" s="422">
        <v>1</v>
      </c>
      <c r="P63" s="422">
        <v>4150</v>
      </c>
      <c r="Q63" s="487"/>
      <c r="R63" s="423">
        <v>4150</v>
      </c>
    </row>
    <row r="64" spans="1:18" ht="14.45" customHeight="1" x14ac:dyDescent="0.2">
      <c r="A64" s="417"/>
      <c r="B64" s="418" t="s">
        <v>1266</v>
      </c>
      <c r="C64" s="418" t="s">
        <v>438</v>
      </c>
      <c r="D64" s="418" t="s">
        <v>1267</v>
      </c>
      <c r="E64" s="418" t="s">
        <v>1326</v>
      </c>
      <c r="F64" s="418"/>
      <c r="G64" s="422"/>
      <c r="H64" s="422"/>
      <c r="I64" s="418"/>
      <c r="J64" s="418"/>
      <c r="K64" s="422"/>
      <c r="L64" s="422"/>
      <c r="M64" s="418"/>
      <c r="N64" s="418"/>
      <c r="O64" s="422">
        <v>1</v>
      </c>
      <c r="P64" s="422">
        <v>745</v>
      </c>
      <c r="Q64" s="487"/>
      <c r="R64" s="423">
        <v>745</v>
      </c>
    </row>
    <row r="65" spans="1:18" ht="14.45" customHeight="1" x14ac:dyDescent="0.2">
      <c r="A65" s="417"/>
      <c r="B65" s="418" t="s">
        <v>1266</v>
      </c>
      <c r="C65" s="418" t="s">
        <v>438</v>
      </c>
      <c r="D65" s="418" t="s">
        <v>1267</v>
      </c>
      <c r="E65" s="418" t="s">
        <v>1327</v>
      </c>
      <c r="F65" s="418"/>
      <c r="G65" s="422"/>
      <c r="H65" s="422"/>
      <c r="I65" s="418"/>
      <c r="J65" s="418"/>
      <c r="K65" s="422"/>
      <c r="L65" s="422"/>
      <c r="M65" s="418"/>
      <c r="N65" s="418"/>
      <c r="O65" s="422">
        <v>1</v>
      </c>
      <c r="P65" s="422">
        <v>0</v>
      </c>
      <c r="Q65" s="487"/>
      <c r="R65" s="423">
        <v>0</v>
      </c>
    </row>
    <row r="66" spans="1:18" ht="14.45" customHeight="1" x14ac:dyDescent="0.2">
      <c r="A66" s="417"/>
      <c r="B66" s="418" t="s">
        <v>1266</v>
      </c>
      <c r="C66" s="418" t="s">
        <v>438</v>
      </c>
      <c r="D66" s="418" t="s">
        <v>1267</v>
      </c>
      <c r="E66" s="418" t="s">
        <v>1328</v>
      </c>
      <c r="F66" s="418"/>
      <c r="G66" s="422"/>
      <c r="H66" s="422"/>
      <c r="I66" s="418"/>
      <c r="J66" s="418"/>
      <c r="K66" s="422"/>
      <c r="L66" s="422"/>
      <c r="M66" s="418"/>
      <c r="N66" s="418"/>
      <c r="O66" s="422">
        <v>1</v>
      </c>
      <c r="P66" s="422">
        <v>4150</v>
      </c>
      <c r="Q66" s="487"/>
      <c r="R66" s="423">
        <v>4150</v>
      </c>
    </row>
    <row r="67" spans="1:18" ht="14.45" customHeight="1" x14ac:dyDescent="0.2">
      <c r="A67" s="417"/>
      <c r="B67" s="418" t="s">
        <v>1266</v>
      </c>
      <c r="C67" s="418" t="s">
        <v>438</v>
      </c>
      <c r="D67" s="418" t="s">
        <v>1267</v>
      </c>
      <c r="E67" s="418" t="s">
        <v>1329</v>
      </c>
      <c r="F67" s="418"/>
      <c r="G67" s="422"/>
      <c r="H67" s="422"/>
      <c r="I67" s="418"/>
      <c r="J67" s="418"/>
      <c r="K67" s="422"/>
      <c r="L67" s="422"/>
      <c r="M67" s="418"/>
      <c r="N67" s="418"/>
      <c r="O67" s="422">
        <v>1</v>
      </c>
      <c r="P67" s="422">
        <v>1500</v>
      </c>
      <c r="Q67" s="487"/>
      <c r="R67" s="423">
        <v>1500</v>
      </c>
    </row>
    <row r="68" spans="1:18" ht="14.45" customHeight="1" x14ac:dyDescent="0.2">
      <c r="A68" s="417"/>
      <c r="B68" s="418" t="s">
        <v>1266</v>
      </c>
      <c r="C68" s="418" t="s">
        <v>438</v>
      </c>
      <c r="D68" s="418" t="s">
        <v>1267</v>
      </c>
      <c r="E68" s="418" t="s">
        <v>1330</v>
      </c>
      <c r="F68" s="418"/>
      <c r="G68" s="422"/>
      <c r="H68" s="422"/>
      <c r="I68" s="418"/>
      <c r="J68" s="418"/>
      <c r="K68" s="422"/>
      <c r="L68" s="422"/>
      <c r="M68" s="418"/>
      <c r="N68" s="418"/>
      <c r="O68" s="422">
        <v>1</v>
      </c>
      <c r="P68" s="422">
        <v>4359</v>
      </c>
      <c r="Q68" s="487"/>
      <c r="R68" s="423">
        <v>4359</v>
      </c>
    </row>
    <row r="69" spans="1:18" ht="14.45" customHeight="1" x14ac:dyDescent="0.2">
      <c r="A69" s="417"/>
      <c r="B69" s="418" t="s">
        <v>1266</v>
      </c>
      <c r="C69" s="418" t="s">
        <v>438</v>
      </c>
      <c r="D69" s="418" t="s">
        <v>1331</v>
      </c>
      <c r="E69" s="418" t="s">
        <v>1332</v>
      </c>
      <c r="F69" s="418" t="s">
        <v>1333</v>
      </c>
      <c r="G69" s="422">
        <v>3</v>
      </c>
      <c r="H69" s="422">
        <v>1526.67</v>
      </c>
      <c r="I69" s="418"/>
      <c r="J69" s="418">
        <v>508.89000000000004</v>
      </c>
      <c r="K69" s="422">
        <v>2</v>
      </c>
      <c r="L69" s="422">
        <v>1100</v>
      </c>
      <c r="M69" s="418"/>
      <c r="N69" s="418">
        <v>550</v>
      </c>
      <c r="O69" s="422">
        <v>1</v>
      </c>
      <c r="P69" s="422">
        <v>550</v>
      </c>
      <c r="Q69" s="487"/>
      <c r="R69" s="423">
        <v>550</v>
      </c>
    </row>
    <row r="70" spans="1:18" ht="14.45" customHeight="1" x14ac:dyDescent="0.2">
      <c r="A70" s="417"/>
      <c r="B70" s="418" t="s">
        <v>1266</v>
      </c>
      <c r="C70" s="418" t="s">
        <v>438</v>
      </c>
      <c r="D70" s="418" t="s">
        <v>1331</v>
      </c>
      <c r="E70" s="418" t="s">
        <v>1334</v>
      </c>
      <c r="F70" s="418" t="s">
        <v>1335</v>
      </c>
      <c r="G70" s="422">
        <v>456</v>
      </c>
      <c r="H70" s="422">
        <v>35466.660000000003</v>
      </c>
      <c r="I70" s="418"/>
      <c r="J70" s="418">
        <v>77.777763157894739</v>
      </c>
      <c r="K70" s="422">
        <v>434</v>
      </c>
      <c r="L70" s="422">
        <v>36166.660000000003</v>
      </c>
      <c r="M70" s="418"/>
      <c r="N70" s="418">
        <v>83.333317972350244</v>
      </c>
      <c r="O70" s="422">
        <v>695</v>
      </c>
      <c r="P70" s="422">
        <v>57916.66</v>
      </c>
      <c r="Q70" s="487"/>
      <c r="R70" s="423">
        <v>83.333323741007206</v>
      </c>
    </row>
    <row r="71" spans="1:18" ht="14.45" customHeight="1" x14ac:dyDescent="0.2">
      <c r="A71" s="417"/>
      <c r="B71" s="418" t="s">
        <v>1266</v>
      </c>
      <c r="C71" s="418" t="s">
        <v>438</v>
      </c>
      <c r="D71" s="418" t="s">
        <v>1331</v>
      </c>
      <c r="E71" s="418" t="s">
        <v>1336</v>
      </c>
      <c r="F71" s="418" t="s">
        <v>1337</v>
      </c>
      <c r="G71" s="422">
        <v>17</v>
      </c>
      <c r="H71" s="422">
        <v>4250</v>
      </c>
      <c r="I71" s="418"/>
      <c r="J71" s="418">
        <v>250</v>
      </c>
      <c r="K71" s="422">
        <v>22</v>
      </c>
      <c r="L71" s="422">
        <v>5622.22</v>
      </c>
      <c r="M71" s="418"/>
      <c r="N71" s="418">
        <v>255.55545454545455</v>
      </c>
      <c r="O71" s="422">
        <v>21</v>
      </c>
      <c r="P71" s="422">
        <v>5366.67</v>
      </c>
      <c r="Q71" s="487"/>
      <c r="R71" s="423">
        <v>255.55571428571429</v>
      </c>
    </row>
    <row r="72" spans="1:18" ht="14.45" customHeight="1" x14ac:dyDescent="0.2">
      <c r="A72" s="417"/>
      <c r="B72" s="418" t="s">
        <v>1266</v>
      </c>
      <c r="C72" s="418" t="s">
        <v>438</v>
      </c>
      <c r="D72" s="418" t="s">
        <v>1331</v>
      </c>
      <c r="E72" s="418" t="s">
        <v>1338</v>
      </c>
      <c r="F72" s="418" t="s">
        <v>1339</v>
      </c>
      <c r="G72" s="422"/>
      <c r="H72" s="422"/>
      <c r="I72" s="418"/>
      <c r="J72" s="418"/>
      <c r="K72" s="422">
        <v>2</v>
      </c>
      <c r="L72" s="422">
        <v>611.12</v>
      </c>
      <c r="M72" s="418"/>
      <c r="N72" s="418">
        <v>305.56</v>
      </c>
      <c r="O72" s="422"/>
      <c r="P72" s="422"/>
      <c r="Q72" s="487"/>
      <c r="R72" s="423"/>
    </row>
    <row r="73" spans="1:18" ht="14.45" customHeight="1" x14ac:dyDescent="0.2">
      <c r="A73" s="417"/>
      <c r="B73" s="418" t="s">
        <v>1266</v>
      </c>
      <c r="C73" s="418" t="s">
        <v>438</v>
      </c>
      <c r="D73" s="418" t="s">
        <v>1331</v>
      </c>
      <c r="E73" s="418" t="s">
        <v>1340</v>
      </c>
      <c r="F73" s="418" t="s">
        <v>1341</v>
      </c>
      <c r="G73" s="422">
        <v>111</v>
      </c>
      <c r="H73" s="422">
        <v>12949.99</v>
      </c>
      <c r="I73" s="418"/>
      <c r="J73" s="418">
        <v>116.66657657657657</v>
      </c>
      <c r="K73" s="422">
        <v>74</v>
      </c>
      <c r="L73" s="422">
        <v>9866.66</v>
      </c>
      <c r="M73" s="418"/>
      <c r="N73" s="418">
        <v>133.33324324324323</v>
      </c>
      <c r="O73" s="422">
        <v>124</v>
      </c>
      <c r="P73" s="422">
        <v>16533.330000000002</v>
      </c>
      <c r="Q73" s="487"/>
      <c r="R73" s="423">
        <v>133.33330645161291</v>
      </c>
    </row>
    <row r="74" spans="1:18" ht="14.45" customHeight="1" x14ac:dyDescent="0.2">
      <c r="A74" s="417"/>
      <c r="B74" s="418" t="s">
        <v>1266</v>
      </c>
      <c r="C74" s="418" t="s">
        <v>438</v>
      </c>
      <c r="D74" s="418" t="s">
        <v>1331</v>
      </c>
      <c r="E74" s="418" t="s">
        <v>1342</v>
      </c>
      <c r="F74" s="418" t="s">
        <v>1343</v>
      </c>
      <c r="G74" s="422"/>
      <c r="H74" s="422"/>
      <c r="I74" s="418"/>
      <c r="J74" s="418"/>
      <c r="K74" s="422"/>
      <c r="L74" s="422"/>
      <c r="M74" s="418"/>
      <c r="N74" s="418"/>
      <c r="O74" s="422">
        <v>3</v>
      </c>
      <c r="P74" s="422">
        <v>2650</v>
      </c>
      <c r="Q74" s="487"/>
      <c r="R74" s="423">
        <v>883.33333333333337</v>
      </c>
    </row>
    <row r="75" spans="1:18" ht="14.45" customHeight="1" x14ac:dyDescent="0.2">
      <c r="A75" s="417"/>
      <c r="B75" s="418" t="s">
        <v>1266</v>
      </c>
      <c r="C75" s="418" t="s">
        <v>438</v>
      </c>
      <c r="D75" s="418" t="s">
        <v>1331</v>
      </c>
      <c r="E75" s="418" t="s">
        <v>1344</v>
      </c>
      <c r="F75" s="418" t="s">
        <v>1345</v>
      </c>
      <c r="G75" s="422">
        <v>240</v>
      </c>
      <c r="H75" s="422">
        <v>132000</v>
      </c>
      <c r="I75" s="418"/>
      <c r="J75" s="418">
        <v>550</v>
      </c>
      <c r="K75" s="422">
        <v>173</v>
      </c>
      <c r="L75" s="422">
        <v>96111.1</v>
      </c>
      <c r="M75" s="418"/>
      <c r="N75" s="418">
        <v>555.55549132947976</v>
      </c>
      <c r="O75" s="422">
        <v>103</v>
      </c>
      <c r="P75" s="422">
        <v>65233.33</v>
      </c>
      <c r="Q75" s="487"/>
      <c r="R75" s="423">
        <v>633.33330097087378</v>
      </c>
    </row>
    <row r="76" spans="1:18" ht="14.45" customHeight="1" x14ac:dyDescent="0.2">
      <c r="A76" s="417"/>
      <c r="B76" s="418" t="s">
        <v>1266</v>
      </c>
      <c r="C76" s="418" t="s">
        <v>438</v>
      </c>
      <c r="D76" s="418" t="s">
        <v>1331</v>
      </c>
      <c r="E76" s="418" t="s">
        <v>1346</v>
      </c>
      <c r="F76" s="418" t="s">
        <v>1347</v>
      </c>
      <c r="G76" s="422"/>
      <c r="H76" s="422"/>
      <c r="I76" s="418"/>
      <c r="J76" s="418"/>
      <c r="K76" s="422">
        <v>1</v>
      </c>
      <c r="L76" s="422">
        <v>300</v>
      </c>
      <c r="M76" s="418"/>
      <c r="N76" s="418">
        <v>300</v>
      </c>
      <c r="O76" s="422"/>
      <c r="P76" s="422"/>
      <c r="Q76" s="487"/>
      <c r="R76" s="423"/>
    </row>
    <row r="77" spans="1:18" ht="14.45" customHeight="1" x14ac:dyDescent="0.2">
      <c r="A77" s="417"/>
      <c r="B77" s="418" t="s">
        <v>1266</v>
      </c>
      <c r="C77" s="418" t="s">
        <v>438</v>
      </c>
      <c r="D77" s="418" t="s">
        <v>1331</v>
      </c>
      <c r="E77" s="418" t="s">
        <v>1348</v>
      </c>
      <c r="F77" s="418" t="s">
        <v>1349</v>
      </c>
      <c r="G77" s="422">
        <v>94</v>
      </c>
      <c r="H77" s="422">
        <v>39271.100000000006</v>
      </c>
      <c r="I77" s="418"/>
      <c r="J77" s="418">
        <v>417.77765957446815</v>
      </c>
      <c r="K77" s="422">
        <v>71</v>
      </c>
      <c r="L77" s="422">
        <v>30056.660000000003</v>
      </c>
      <c r="M77" s="418"/>
      <c r="N77" s="418">
        <v>423.33323943661975</v>
      </c>
      <c r="O77" s="422">
        <v>49</v>
      </c>
      <c r="P77" s="422">
        <v>20743.330000000002</v>
      </c>
      <c r="Q77" s="487"/>
      <c r="R77" s="423">
        <v>423.33326530612248</v>
      </c>
    </row>
    <row r="78" spans="1:18" ht="14.45" customHeight="1" x14ac:dyDescent="0.2">
      <c r="A78" s="417"/>
      <c r="B78" s="418" t="s">
        <v>1266</v>
      </c>
      <c r="C78" s="418" t="s">
        <v>438</v>
      </c>
      <c r="D78" s="418" t="s">
        <v>1331</v>
      </c>
      <c r="E78" s="418" t="s">
        <v>1350</v>
      </c>
      <c r="F78" s="418" t="s">
        <v>1351</v>
      </c>
      <c r="G78" s="422">
        <v>61</v>
      </c>
      <c r="H78" s="422">
        <v>13555.55</v>
      </c>
      <c r="I78" s="418"/>
      <c r="J78" s="418">
        <v>222.22213114754098</v>
      </c>
      <c r="K78" s="422">
        <v>73</v>
      </c>
      <c r="L78" s="422">
        <v>25550</v>
      </c>
      <c r="M78" s="418"/>
      <c r="N78" s="418">
        <v>350</v>
      </c>
      <c r="O78" s="422">
        <v>133</v>
      </c>
      <c r="P78" s="422">
        <v>51722.239999999998</v>
      </c>
      <c r="Q78" s="487"/>
      <c r="R78" s="423">
        <v>388.88902255639096</v>
      </c>
    </row>
    <row r="79" spans="1:18" ht="14.45" customHeight="1" x14ac:dyDescent="0.2">
      <c r="A79" s="417"/>
      <c r="B79" s="418" t="s">
        <v>1266</v>
      </c>
      <c r="C79" s="418" t="s">
        <v>438</v>
      </c>
      <c r="D79" s="418" t="s">
        <v>1331</v>
      </c>
      <c r="E79" s="418" t="s">
        <v>1352</v>
      </c>
      <c r="F79" s="418" t="s">
        <v>1353</v>
      </c>
      <c r="G79" s="422">
        <v>6</v>
      </c>
      <c r="H79" s="422">
        <v>3499.9900000000002</v>
      </c>
      <c r="I79" s="418"/>
      <c r="J79" s="418">
        <v>583.33166666666671</v>
      </c>
      <c r="K79" s="422">
        <v>16</v>
      </c>
      <c r="L79" s="422">
        <v>10666.66</v>
      </c>
      <c r="M79" s="418"/>
      <c r="N79" s="418">
        <v>666.66624999999999</v>
      </c>
      <c r="O79" s="422">
        <v>10</v>
      </c>
      <c r="P79" s="422">
        <v>6666.66</v>
      </c>
      <c r="Q79" s="487"/>
      <c r="R79" s="423">
        <v>666.66599999999994</v>
      </c>
    </row>
    <row r="80" spans="1:18" ht="14.45" customHeight="1" x14ac:dyDescent="0.2">
      <c r="A80" s="417"/>
      <c r="B80" s="418" t="s">
        <v>1266</v>
      </c>
      <c r="C80" s="418" t="s">
        <v>438</v>
      </c>
      <c r="D80" s="418" t="s">
        <v>1331</v>
      </c>
      <c r="E80" s="418" t="s">
        <v>1354</v>
      </c>
      <c r="F80" s="418" t="s">
        <v>1355</v>
      </c>
      <c r="G80" s="422">
        <v>83</v>
      </c>
      <c r="H80" s="422">
        <v>38733.32</v>
      </c>
      <c r="I80" s="418"/>
      <c r="J80" s="418">
        <v>466.66650602409641</v>
      </c>
      <c r="K80" s="422">
        <v>53</v>
      </c>
      <c r="L80" s="422">
        <v>26794.450000000004</v>
      </c>
      <c r="M80" s="418"/>
      <c r="N80" s="418">
        <v>505.55566037735855</v>
      </c>
      <c r="O80" s="422">
        <v>14</v>
      </c>
      <c r="P80" s="422">
        <v>7077.7800000000007</v>
      </c>
      <c r="Q80" s="487"/>
      <c r="R80" s="423">
        <v>505.55571428571432</v>
      </c>
    </row>
    <row r="81" spans="1:18" ht="14.45" customHeight="1" x14ac:dyDescent="0.2">
      <c r="A81" s="417"/>
      <c r="B81" s="418" t="s">
        <v>1266</v>
      </c>
      <c r="C81" s="418" t="s">
        <v>438</v>
      </c>
      <c r="D81" s="418" t="s">
        <v>1331</v>
      </c>
      <c r="E81" s="418" t="s">
        <v>1356</v>
      </c>
      <c r="F81" s="418" t="s">
        <v>1357</v>
      </c>
      <c r="G81" s="422">
        <v>68</v>
      </c>
      <c r="H81" s="422">
        <v>4155.5600000000004</v>
      </c>
      <c r="I81" s="418"/>
      <c r="J81" s="418">
        <v>61.111176470588241</v>
      </c>
      <c r="K81" s="422">
        <v>72</v>
      </c>
      <c r="L81" s="422">
        <v>4800</v>
      </c>
      <c r="M81" s="418"/>
      <c r="N81" s="418">
        <v>66.666666666666671</v>
      </c>
      <c r="O81" s="422">
        <v>54</v>
      </c>
      <c r="P81" s="422">
        <v>3599.9900000000002</v>
      </c>
      <c r="Q81" s="487"/>
      <c r="R81" s="423">
        <v>66.666481481481483</v>
      </c>
    </row>
    <row r="82" spans="1:18" ht="14.45" customHeight="1" x14ac:dyDescent="0.2">
      <c r="A82" s="417"/>
      <c r="B82" s="418" t="s">
        <v>1266</v>
      </c>
      <c r="C82" s="418" t="s">
        <v>438</v>
      </c>
      <c r="D82" s="418" t="s">
        <v>1331</v>
      </c>
      <c r="E82" s="418" t="s">
        <v>1358</v>
      </c>
      <c r="F82" s="418" t="s">
        <v>1359</v>
      </c>
      <c r="G82" s="422">
        <v>114</v>
      </c>
      <c r="H82" s="422">
        <v>14566.66</v>
      </c>
      <c r="I82" s="418"/>
      <c r="J82" s="418">
        <v>127.77771929824561</v>
      </c>
      <c r="K82" s="422">
        <v>72</v>
      </c>
      <c r="L82" s="422">
        <v>11599.99</v>
      </c>
      <c r="M82" s="418"/>
      <c r="N82" s="418">
        <v>161.11097222222222</v>
      </c>
      <c r="O82" s="422">
        <v>125</v>
      </c>
      <c r="P82" s="422">
        <v>20138.89</v>
      </c>
      <c r="Q82" s="487"/>
      <c r="R82" s="423">
        <v>161.11112</v>
      </c>
    </row>
    <row r="83" spans="1:18" ht="14.45" customHeight="1" x14ac:dyDescent="0.2">
      <c r="A83" s="417"/>
      <c r="B83" s="418" t="s">
        <v>1266</v>
      </c>
      <c r="C83" s="418" t="s">
        <v>438</v>
      </c>
      <c r="D83" s="418" t="s">
        <v>1331</v>
      </c>
      <c r="E83" s="418" t="s">
        <v>1360</v>
      </c>
      <c r="F83" s="418" t="s">
        <v>1361</v>
      </c>
      <c r="G83" s="422">
        <v>32</v>
      </c>
      <c r="H83" s="422">
        <v>2453.34</v>
      </c>
      <c r="I83" s="418"/>
      <c r="J83" s="418">
        <v>76.666875000000005</v>
      </c>
      <c r="K83" s="422">
        <v>15</v>
      </c>
      <c r="L83" s="422">
        <v>3083.34</v>
      </c>
      <c r="M83" s="418"/>
      <c r="N83" s="418">
        <v>205.55600000000001</v>
      </c>
      <c r="O83" s="422">
        <v>51</v>
      </c>
      <c r="P83" s="422">
        <v>10483.329999999998</v>
      </c>
      <c r="Q83" s="487"/>
      <c r="R83" s="423">
        <v>205.55549019607838</v>
      </c>
    </row>
    <row r="84" spans="1:18" ht="14.45" customHeight="1" x14ac:dyDescent="0.2">
      <c r="A84" s="417"/>
      <c r="B84" s="418" t="s">
        <v>1266</v>
      </c>
      <c r="C84" s="418" t="s">
        <v>438</v>
      </c>
      <c r="D84" s="418" t="s">
        <v>1331</v>
      </c>
      <c r="E84" s="418" t="s">
        <v>1362</v>
      </c>
      <c r="F84" s="418" t="s">
        <v>1363</v>
      </c>
      <c r="G84" s="422">
        <v>396</v>
      </c>
      <c r="H84" s="422">
        <v>0</v>
      </c>
      <c r="I84" s="418"/>
      <c r="J84" s="418">
        <v>0</v>
      </c>
      <c r="K84" s="422">
        <v>218</v>
      </c>
      <c r="L84" s="422">
        <v>0</v>
      </c>
      <c r="M84" s="418"/>
      <c r="N84" s="418">
        <v>0</v>
      </c>
      <c r="O84" s="422">
        <v>307</v>
      </c>
      <c r="P84" s="422">
        <v>0</v>
      </c>
      <c r="Q84" s="487"/>
      <c r="R84" s="423">
        <v>0</v>
      </c>
    </row>
    <row r="85" spans="1:18" ht="14.45" customHeight="1" x14ac:dyDescent="0.2">
      <c r="A85" s="417"/>
      <c r="B85" s="418" t="s">
        <v>1266</v>
      </c>
      <c r="C85" s="418" t="s">
        <v>438</v>
      </c>
      <c r="D85" s="418" t="s">
        <v>1331</v>
      </c>
      <c r="E85" s="418" t="s">
        <v>1364</v>
      </c>
      <c r="F85" s="418" t="s">
        <v>1365</v>
      </c>
      <c r="G85" s="422">
        <v>113</v>
      </c>
      <c r="H85" s="422">
        <v>34527.78</v>
      </c>
      <c r="I85" s="418"/>
      <c r="J85" s="418">
        <v>305.55557522123894</v>
      </c>
      <c r="K85" s="422">
        <v>98</v>
      </c>
      <c r="L85" s="422">
        <v>30488.880000000005</v>
      </c>
      <c r="M85" s="418"/>
      <c r="N85" s="418">
        <v>311.11102040816331</v>
      </c>
      <c r="O85" s="422">
        <v>116</v>
      </c>
      <c r="P85" s="422">
        <v>36088.89</v>
      </c>
      <c r="Q85" s="487"/>
      <c r="R85" s="423">
        <v>311.11112068965519</v>
      </c>
    </row>
    <row r="86" spans="1:18" ht="14.45" customHeight="1" x14ac:dyDescent="0.2">
      <c r="A86" s="417"/>
      <c r="B86" s="418" t="s">
        <v>1266</v>
      </c>
      <c r="C86" s="418" t="s">
        <v>438</v>
      </c>
      <c r="D86" s="418" t="s">
        <v>1331</v>
      </c>
      <c r="E86" s="418" t="s">
        <v>1366</v>
      </c>
      <c r="F86" s="418" t="s">
        <v>1367</v>
      </c>
      <c r="G86" s="422">
        <v>38</v>
      </c>
      <c r="H86" s="422">
        <v>1266.6600000000001</v>
      </c>
      <c r="I86" s="418"/>
      <c r="J86" s="418">
        <v>33.333157894736843</v>
      </c>
      <c r="K86" s="422"/>
      <c r="L86" s="422"/>
      <c r="M86" s="418"/>
      <c r="N86" s="418"/>
      <c r="O86" s="422"/>
      <c r="P86" s="422"/>
      <c r="Q86" s="487"/>
      <c r="R86" s="423"/>
    </row>
    <row r="87" spans="1:18" ht="14.45" customHeight="1" x14ac:dyDescent="0.2">
      <c r="A87" s="417"/>
      <c r="B87" s="418" t="s">
        <v>1266</v>
      </c>
      <c r="C87" s="418" t="s">
        <v>438</v>
      </c>
      <c r="D87" s="418" t="s">
        <v>1331</v>
      </c>
      <c r="E87" s="418" t="s">
        <v>1368</v>
      </c>
      <c r="F87" s="418" t="s">
        <v>1369</v>
      </c>
      <c r="G87" s="422">
        <v>226</v>
      </c>
      <c r="H87" s="422">
        <v>102955.56</v>
      </c>
      <c r="I87" s="418"/>
      <c r="J87" s="418">
        <v>455.55557522123894</v>
      </c>
      <c r="K87" s="422">
        <v>212</v>
      </c>
      <c r="L87" s="422">
        <v>97755.56</v>
      </c>
      <c r="M87" s="418"/>
      <c r="N87" s="418">
        <v>461.11113207547169</v>
      </c>
      <c r="O87" s="422">
        <v>358</v>
      </c>
      <c r="P87" s="422">
        <v>165077.78000000003</v>
      </c>
      <c r="Q87" s="487"/>
      <c r="R87" s="423">
        <v>461.11111731843584</v>
      </c>
    </row>
    <row r="88" spans="1:18" ht="14.45" customHeight="1" x14ac:dyDescent="0.2">
      <c r="A88" s="417"/>
      <c r="B88" s="418" t="s">
        <v>1266</v>
      </c>
      <c r="C88" s="418" t="s">
        <v>438</v>
      </c>
      <c r="D88" s="418" t="s">
        <v>1331</v>
      </c>
      <c r="E88" s="418" t="s">
        <v>1370</v>
      </c>
      <c r="F88" s="418" t="s">
        <v>1371</v>
      </c>
      <c r="G88" s="422">
        <v>1</v>
      </c>
      <c r="H88" s="422">
        <v>58.89</v>
      </c>
      <c r="I88" s="418"/>
      <c r="J88" s="418">
        <v>58.89</v>
      </c>
      <c r="K88" s="422"/>
      <c r="L88" s="422"/>
      <c r="M88" s="418"/>
      <c r="N88" s="418"/>
      <c r="O88" s="422"/>
      <c r="P88" s="422"/>
      <c r="Q88" s="487"/>
      <c r="R88" s="423"/>
    </row>
    <row r="89" spans="1:18" ht="14.45" customHeight="1" x14ac:dyDescent="0.2">
      <c r="A89" s="417"/>
      <c r="B89" s="418" t="s">
        <v>1266</v>
      </c>
      <c r="C89" s="418" t="s">
        <v>438</v>
      </c>
      <c r="D89" s="418" t="s">
        <v>1331</v>
      </c>
      <c r="E89" s="418" t="s">
        <v>1372</v>
      </c>
      <c r="F89" s="418" t="s">
        <v>1373</v>
      </c>
      <c r="G89" s="422">
        <v>122</v>
      </c>
      <c r="H89" s="422">
        <v>9488.880000000001</v>
      </c>
      <c r="I89" s="418"/>
      <c r="J89" s="418">
        <v>77.777704918032796</v>
      </c>
      <c r="K89" s="422">
        <v>106</v>
      </c>
      <c r="L89" s="422">
        <v>10011.11</v>
      </c>
      <c r="M89" s="418"/>
      <c r="N89" s="418">
        <v>94.444433962264156</v>
      </c>
      <c r="O89" s="422">
        <v>120</v>
      </c>
      <c r="P89" s="422">
        <v>11333.33</v>
      </c>
      <c r="Q89" s="487"/>
      <c r="R89" s="423">
        <v>94.444416666666669</v>
      </c>
    </row>
    <row r="90" spans="1:18" ht="14.45" customHeight="1" x14ac:dyDescent="0.2">
      <c r="A90" s="417"/>
      <c r="B90" s="418" t="s">
        <v>1266</v>
      </c>
      <c r="C90" s="418" t="s">
        <v>438</v>
      </c>
      <c r="D90" s="418" t="s">
        <v>1331</v>
      </c>
      <c r="E90" s="418" t="s">
        <v>1374</v>
      </c>
      <c r="F90" s="418" t="s">
        <v>1375</v>
      </c>
      <c r="G90" s="422">
        <v>226</v>
      </c>
      <c r="H90" s="422">
        <v>21344.439999999995</v>
      </c>
      <c r="I90" s="418"/>
      <c r="J90" s="418">
        <v>94.444424778761046</v>
      </c>
      <c r="K90" s="422">
        <v>204</v>
      </c>
      <c r="L90" s="422">
        <v>22666.66</v>
      </c>
      <c r="M90" s="418"/>
      <c r="N90" s="418">
        <v>111.11107843137255</v>
      </c>
      <c r="O90" s="422">
        <v>230</v>
      </c>
      <c r="P90" s="422">
        <v>25555.56</v>
      </c>
      <c r="Q90" s="487"/>
      <c r="R90" s="423">
        <v>111.11113043478261</v>
      </c>
    </row>
    <row r="91" spans="1:18" ht="14.45" customHeight="1" x14ac:dyDescent="0.2">
      <c r="A91" s="417"/>
      <c r="B91" s="418" t="s">
        <v>1266</v>
      </c>
      <c r="C91" s="418" t="s">
        <v>438</v>
      </c>
      <c r="D91" s="418" t="s">
        <v>1331</v>
      </c>
      <c r="E91" s="418" t="s">
        <v>1376</v>
      </c>
      <c r="F91" s="418" t="s">
        <v>1377</v>
      </c>
      <c r="G91" s="422">
        <v>105</v>
      </c>
      <c r="H91" s="422">
        <v>4549.99</v>
      </c>
      <c r="I91" s="418"/>
      <c r="J91" s="418">
        <v>43.333238095238094</v>
      </c>
      <c r="K91" s="422">
        <v>54</v>
      </c>
      <c r="L91" s="422">
        <v>3600.01</v>
      </c>
      <c r="M91" s="418"/>
      <c r="N91" s="418">
        <v>66.66685185185186</v>
      </c>
      <c r="O91" s="422">
        <v>57</v>
      </c>
      <c r="P91" s="422">
        <v>3800</v>
      </c>
      <c r="Q91" s="487"/>
      <c r="R91" s="423">
        <v>66.666666666666671</v>
      </c>
    </row>
    <row r="92" spans="1:18" ht="14.45" customHeight="1" x14ac:dyDescent="0.2">
      <c r="A92" s="417"/>
      <c r="B92" s="418" t="s">
        <v>1266</v>
      </c>
      <c r="C92" s="418" t="s">
        <v>438</v>
      </c>
      <c r="D92" s="418" t="s">
        <v>1331</v>
      </c>
      <c r="E92" s="418" t="s">
        <v>1378</v>
      </c>
      <c r="F92" s="418" t="s">
        <v>1379</v>
      </c>
      <c r="G92" s="422"/>
      <c r="H92" s="422"/>
      <c r="I92" s="418"/>
      <c r="J92" s="418"/>
      <c r="K92" s="422"/>
      <c r="L92" s="422"/>
      <c r="M92" s="418"/>
      <c r="N92" s="418"/>
      <c r="O92" s="422">
        <v>2</v>
      </c>
      <c r="P92" s="422">
        <v>300</v>
      </c>
      <c r="Q92" s="487"/>
      <c r="R92" s="423">
        <v>150</v>
      </c>
    </row>
    <row r="93" spans="1:18" ht="14.45" customHeight="1" x14ac:dyDescent="0.2">
      <c r="A93" s="417"/>
      <c r="B93" s="418" t="s">
        <v>1266</v>
      </c>
      <c r="C93" s="418" t="s">
        <v>438</v>
      </c>
      <c r="D93" s="418" t="s">
        <v>1331</v>
      </c>
      <c r="E93" s="418" t="s">
        <v>1380</v>
      </c>
      <c r="F93" s="418" t="s">
        <v>1381</v>
      </c>
      <c r="G93" s="422">
        <v>4</v>
      </c>
      <c r="H93" s="422">
        <v>1733.34</v>
      </c>
      <c r="I93" s="418"/>
      <c r="J93" s="418">
        <v>433.33499999999998</v>
      </c>
      <c r="K93" s="422">
        <v>2</v>
      </c>
      <c r="L93" s="422">
        <v>877.78</v>
      </c>
      <c r="M93" s="418"/>
      <c r="N93" s="418">
        <v>438.89</v>
      </c>
      <c r="O93" s="422">
        <v>2</v>
      </c>
      <c r="P93" s="422">
        <v>988.89</v>
      </c>
      <c r="Q93" s="487"/>
      <c r="R93" s="423">
        <v>494.44499999999999</v>
      </c>
    </row>
    <row r="94" spans="1:18" ht="14.45" customHeight="1" x14ac:dyDescent="0.2">
      <c r="A94" s="417"/>
      <c r="B94" s="418" t="s">
        <v>1266</v>
      </c>
      <c r="C94" s="418" t="s">
        <v>438</v>
      </c>
      <c r="D94" s="418" t="s">
        <v>1331</v>
      </c>
      <c r="E94" s="418" t="s">
        <v>1382</v>
      </c>
      <c r="F94" s="418" t="s">
        <v>1383</v>
      </c>
      <c r="G94" s="422"/>
      <c r="H94" s="422"/>
      <c r="I94" s="418"/>
      <c r="J94" s="418"/>
      <c r="K94" s="422">
        <v>2</v>
      </c>
      <c r="L94" s="422">
        <v>344.44</v>
      </c>
      <c r="M94" s="418"/>
      <c r="N94" s="418">
        <v>172.22</v>
      </c>
      <c r="O94" s="422">
        <v>1</v>
      </c>
      <c r="P94" s="422">
        <v>172.22</v>
      </c>
      <c r="Q94" s="487"/>
      <c r="R94" s="423">
        <v>172.22</v>
      </c>
    </row>
    <row r="95" spans="1:18" ht="14.45" customHeight="1" x14ac:dyDescent="0.2">
      <c r="A95" s="417"/>
      <c r="B95" s="418" t="s">
        <v>1266</v>
      </c>
      <c r="C95" s="418" t="s">
        <v>438</v>
      </c>
      <c r="D95" s="418" t="s">
        <v>1331</v>
      </c>
      <c r="E95" s="418" t="s">
        <v>1384</v>
      </c>
      <c r="F95" s="418" t="s">
        <v>1385</v>
      </c>
      <c r="G95" s="422">
        <v>6</v>
      </c>
      <c r="H95" s="422">
        <v>293.33</v>
      </c>
      <c r="I95" s="418"/>
      <c r="J95" s="418">
        <v>48.888333333333328</v>
      </c>
      <c r="K95" s="422">
        <v>4</v>
      </c>
      <c r="L95" s="422">
        <v>288.89</v>
      </c>
      <c r="M95" s="418"/>
      <c r="N95" s="418">
        <v>72.222499999999997</v>
      </c>
      <c r="O95" s="422">
        <v>17</v>
      </c>
      <c r="P95" s="422">
        <v>1227.78</v>
      </c>
      <c r="Q95" s="487"/>
      <c r="R95" s="423">
        <v>72.222352941176467</v>
      </c>
    </row>
    <row r="96" spans="1:18" ht="14.45" customHeight="1" x14ac:dyDescent="0.2">
      <c r="A96" s="417"/>
      <c r="B96" s="418" t="s">
        <v>1266</v>
      </c>
      <c r="C96" s="418" t="s">
        <v>438</v>
      </c>
      <c r="D96" s="418" t="s">
        <v>1331</v>
      </c>
      <c r="E96" s="418" t="s">
        <v>1386</v>
      </c>
      <c r="F96" s="418" t="s">
        <v>1387</v>
      </c>
      <c r="G96" s="422">
        <v>1</v>
      </c>
      <c r="H96" s="422">
        <v>344.44</v>
      </c>
      <c r="I96" s="418"/>
      <c r="J96" s="418">
        <v>344.44</v>
      </c>
      <c r="K96" s="422">
        <v>23</v>
      </c>
      <c r="L96" s="422">
        <v>9072.2100000000009</v>
      </c>
      <c r="M96" s="418"/>
      <c r="N96" s="418">
        <v>394.44391304347829</v>
      </c>
      <c r="O96" s="422">
        <v>3</v>
      </c>
      <c r="P96" s="422">
        <v>1183.32</v>
      </c>
      <c r="Q96" s="487"/>
      <c r="R96" s="423">
        <v>394.44</v>
      </c>
    </row>
    <row r="97" spans="1:18" ht="14.45" customHeight="1" x14ac:dyDescent="0.2">
      <c r="A97" s="417"/>
      <c r="B97" s="418" t="s">
        <v>1266</v>
      </c>
      <c r="C97" s="418" t="s">
        <v>438</v>
      </c>
      <c r="D97" s="418" t="s">
        <v>1331</v>
      </c>
      <c r="E97" s="418" t="s">
        <v>1388</v>
      </c>
      <c r="F97" s="418" t="s">
        <v>1389</v>
      </c>
      <c r="G97" s="422">
        <v>3</v>
      </c>
      <c r="H97" s="422">
        <v>876.66000000000008</v>
      </c>
      <c r="I97" s="418"/>
      <c r="J97" s="418">
        <v>292.22000000000003</v>
      </c>
      <c r="K97" s="422">
        <v>0</v>
      </c>
      <c r="L97" s="422">
        <v>0</v>
      </c>
      <c r="M97" s="418"/>
      <c r="N97" s="418"/>
      <c r="O97" s="422"/>
      <c r="P97" s="422"/>
      <c r="Q97" s="487"/>
      <c r="R97" s="423"/>
    </row>
    <row r="98" spans="1:18" ht="14.45" customHeight="1" x14ac:dyDescent="0.2">
      <c r="A98" s="417"/>
      <c r="B98" s="418" t="s">
        <v>1266</v>
      </c>
      <c r="C98" s="418" t="s">
        <v>438</v>
      </c>
      <c r="D98" s="418" t="s">
        <v>1331</v>
      </c>
      <c r="E98" s="418" t="s">
        <v>1390</v>
      </c>
      <c r="F98" s="418" t="s">
        <v>1391</v>
      </c>
      <c r="G98" s="422">
        <v>17</v>
      </c>
      <c r="H98" s="422">
        <v>3777.7699999999995</v>
      </c>
      <c r="I98" s="418"/>
      <c r="J98" s="418">
        <v>222.22176470588232</v>
      </c>
      <c r="K98" s="422">
        <v>14</v>
      </c>
      <c r="L98" s="422">
        <v>5522.22</v>
      </c>
      <c r="M98" s="418"/>
      <c r="N98" s="418">
        <v>394.44428571428574</v>
      </c>
      <c r="O98" s="422"/>
      <c r="P98" s="422"/>
      <c r="Q98" s="487"/>
      <c r="R98" s="423"/>
    </row>
    <row r="99" spans="1:18" ht="14.45" customHeight="1" x14ac:dyDescent="0.2">
      <c r="A99" s="417"/>
      <c r="B99" s="418" t="s">
        <v>1266</v>
      </c>
      <c r="C99" s="418" t="s">
        <v>438</v>
      </c>
      <c r="D99" s="418" t="s">
        <v>1331</v>
      </c>
      <c r="E99" s="418" t="s">
        <v>1392</v>
      </c>
      <c r="F99" s="418" t="s">
        <v>1393</v>
      </c>
      <c r="G99" s="422"/>
      <c r="H99" s="422"/>
      <c r="I99" s="418"/>
      <c r="J99" s="418"/>
      <c r="K99" s="422">
        <v>1</v>
      </c>
      <c r="L99" s="422">
        <v>138.88999999999999</v>
      </c>
      <c r="M99" s="418"/>
      <c r="N99" s="418">
        <v>138.88999999999999</v>
      </c>
      <c r="O99" s="422"/>
      <c r="P99" s="422"/>
      <c r="Q99" s="487"/>
      <c r="R99" s="423"/>
    </row>
    <row r="100" spans="1:18" ht="14.45" customHeight="1" x14ac:dyDescent="0.2">
      <c r="A100" s="417"/>
      <c r="B100" s="418" t="s">
        <v>1266</v>
      </c>
      <c r="C100" s="418" t="s">
        <v>438</v>
      </c>
      <c r="D100" s="418" t="s">
        <v>1331</v>
      </c>
      <c r="E100" s="418" t="s">
        <v>1394</v>
      </c>
      <c r="F100" s="418" t="s">
        <v>1395</v>
      </c>
      <c r="G100" s="422">
        <v>13</v>
      </c>
      <c r="H100" s="422">
        <v>1516.67</v>
      </c>
      <c r="I100" s="418"/>
      <c r="J100" s="418">
        <v>116.66692307692308</v>
      </c>
      <c r="K100" s="422">
        <v>3</v>
      </c>
      <c r="L100" s="422">
        <v>450</v>
      </c>
      <c r="M100" s="418"/>
      <c r="N100" s="418">
        <v>150</v>
      </c>
      <c r="O100" s="422">
        <v>8</v>
      </c>
      <c r="P100" s="422">
        <v>1200</v>
      </c>
      <c r="Q100" s="487"/>
      <c r="R100" s="423">
        <v>150</v>
      </c>
    </row>
    <row r="101" spans="1:18" ht="14.45" customHeight="1" x14ac:dyDescent="0.2">
      <c r="A101" s="417"/>
      <c r="B101" s="418" t="s">
        <v>1266</v>
      </c>
      <c r="C101" s="418" t="s">
        <v>438</v>
      </c>
      <c r="D101" s="418" t="s">
        <v>1331</v>
      </c>
      <c r="E101" s="418" t="s">
        <v>1396</v>
      </c>
      <c r="F101" s="418" t="s">
        <v>1397</v>
      </c>
      <c r="G101" s="422"/>
      <c r="H101" s="422"/>
      <c r="I101" s="418"/>
      <c r="J101" s="418"/>
      <c r="K101" s="422">
        <v>71</v>
      </c>
      <c r="L101" s="422">
        <v>4338.8900000000003</v>
      </c>
      <c r="M101" s="418"/>
      <c r="N101" s="418">
        <v>61.111126760563387</v>
      </c>
      <c r="O101" s="422">
        <v>4</v>
      </c>
      <c r="P101" s="422">
        <v>266.66000000000003</v>
      </c>
      <c r="Q101" s="487"/>
      <c r="R101" s="423">
        <v>66.665000000000006</v>
      </c>
    </row>
    <row r="102" spans="1:18" ht="14.45" customHeight="1" x14ac:dyDescent="0.2">
      <c r="A102" s="417"/>
      <c r="B102" s="418" t="s">
        <v>1266</v>
      </c>
      <c r="C102" s="418" t="s">
        <v>1259</v>
      </c>
      <c r="D102" s="418" t="s">
        <v>1267</v>
      </c>
      <c r="E102" s="418" t="s">
        <v>1283</v>
      </c>
      <c r="F102" s="418"/>
      <c r="G102" s="422"/>
      <c r="H102" s="422"/>
      <c r="I102" s="418"/>
      <c r="J102" s="418"/>
      <c r="K102" s="422">
        <v>1</v>
      </c>
      <c r="L102" s="422">
        <v>561</v>
      </c>
      <c r="M102" s="418"/>
      <c r="N102" s="418">
        <v>561</v>
      </c>
      <c r="O102" s="422"/>
      <c r="P102" s="422"/>
      <c r="Q102" s="487"/>
      <c r="R102" s="423"/>
    </row>
    <row r="103" spans="1:18" ht="14.45" customHeight="1" x14ac:dyDescent="0.2">
      <c r="A103" s="417"/>
      <c r="B103" s="418" t="s">
        <v>1266</v>
      </c>
      <c r="C103" s="418" t="s">
        <v>1259</v>
      </c>
      <c r="D103" s="418" t="s">
        <v>1331</v>
      </c>
      <c r="E103" s="418" t="s">
        <v>1332</v>
      </c>
      <c r="F103" s="418" t="s">
        <v>1333</v>
      </c>
      <c r="G103" s="422">
        <v>38</v>
      </c>
      <c r="H103" s="422">
        <v>19337.77</v>
      </c>
      <c r="I103" s="418"/>
      <c r="J103" s="418">
        <v>508.88868421052632</v>
      </c>
      <c r="K103" s="422">
        <v>30</v>
      </c>
      <c r="L103" s="422">
        <v>16500</v>
      </c>
      <c r="M103" s="418"/>
      <c r="N103" s="418">
        <v>550</v>
      </c>
      <c r="O103" s="422">
        <v>27</v>
      </c>
      <c r="P103" s="422">
        <v>14850</v>
      </c>
      <c r="Q103" s="487"/>
      <c r="R103" s="423">
        <v>550</v>
      </c>
    </row>
    <row r="104" spans="1:18" ht="14.45" customHeight="1" x14ac:dyDescent="0.2">
      <c r="A104" s="417"/>
      <c r="B104" s="418" t="s">
        <v>1266</v>
      </c>
      <c r="C104" s="418" t="s">
        <v>1259</v>
      </c>
      <c r="D104" s="418" t="s">
        <v>1331</v>
      </c>
      <c r="E104" s="418" t="s">
        <v>1398</v>
      </c>
      <c r="F104" s="418" t="s">
        <v>1349</v>
      </c>
      <c r="G104" s="422">
        <v>321</v>
      </c>
      <c r="H104" s="422">
        <v>160500</v>
      </c>
      <c r="I104" s="418"/>
      <c r="J104" s="418">
        <v>500</v>
      </c>
      <c r="K104" s="422">
        <v>137</v>
      </c>
      <c r="L104" s="422">
        <v>69261.11</v>
      </c>
      <c r="M104" s="418"/>
      <c r="N104" s="418">
        <v>505.55554744525546</v>
      </c>
      <c r="O104" s="422">
        <v>329</v>
      </c>
      <c r="P104" s="422">
        <v>166327.77000000002</v>
      </c>
      <c r="Q104" s="487"/>
      <c r="R104" s="423">
        <v>505.55553191489366</v>
      </c>
    </row>
    <row r="105" spans="1:18" ht="14.45" customHeight="1" x14ac:dyDescent="0.2">
      <c r="A105" s="417"/>
      <c r="B105" s="418" t="s">
        <v>1266</v>
      </c>
      <c r="C105" s="418" t="s">
        <v>1259</v>
      </c>
      <c r="D105" s="418" t="s">
        <v>1331</v>
      </c>
      <c r="E105" s="418" t="s">
        <v>1399</v>
      </c>
      <c r="F105" s="418" t="s">
        <v>1400</v>
      </c>
      <c r="G105" s="422">
        <v>91</v>
      </c>
      <c r="H105" s="422">
        <v>9605.56</v>
      </c>
      <c r="I105" s="418"/>
      <c r="J105" s="418">
        <v>105.55560439560439</v>
      </c>
      <c r="K105" s="422">
        <v>2</v>
      </c>
      <c r="L105" s="422">
        <v>255.56</v>
      </c>
      <c r="M105" s="418"/>
      <c r="N105" s="418">
        <v>127.78</v>
      </c>
      <c r="O105" s="422"/>
      <c r="P105" s="422"/>
      <c r="Q105" s="487"/>
      <c r="R105" s="423"/>
    </row>
    <row r="106" spans="1:18" ht="14.45" customHeight="1" x14ac:dyDescent="0.2">
      <c r="A106" s="417"/>
      <c r="B106" s="418" t="s">
        <v>1266</v>
      </c>
      <c r="C106" s="418" t="s">
        <v>1259</v>
      </c>
      <c r="D106" s="418" t="s">
        <v>1331</v>
      </c>
      <c r="E106" s="418" t="s">
        <v>1334</v>
      </c>
      <c r="F106" s="418" t="s">
        <v>1335</v>
      </c>
      <c r="G106" s="422">
        <v>2111</v>
      </c>
      <c r="H106" s="422">
        <v>164188.88999999998</v>
      </c>
      <c r="I106" s="418"/>
      <c r="J106" s="418">
        <v>77.777778304121256</v>
      </c>
      <c r="K106" s="422">
        <v>1659</v>
      </c>
      <c r="L106" s="422">
        <v>138249.99999999997</v>
      </c>
      <c r="M106" s="418"/>
      <c r="N106" s="418">
        <v>83.333333333333314</v>
      </c>
      <c r="O106" s="422">
        <v>2102</v>
      </c>
      <c r="P106" s="422">
        <v>175166.66</v>
      </c>
      <c r="Q106" s="487"/>
      <c r="R106" s="423">
        <v>83.333330161750709</v>
      </c>
    </row>
    <row r="107" spans="1:18" ht="14.45" customHeight="1" x14ac:dyDescent="0.2">
      <c r="A107" s="417"/>
      <c r="B107" s="418" t="s">
        <v>1266</v>
      </c>
      <c r="C107" s="418" t="s">
        <v>1259</v>
      </c>
      <c r="D107" s="418" t="s">
        <v>1331</v>
      </c>
      <c r="E107" s="418" t="s">
        <v>1336</v>
      </c>
      <c r="F107" s="418" t="s">
        <v>1337</v>
      </c>
      <c r="G107" s="422">
        <v>13</v>
      </c>
      <c r="H107" s="422">
        <v>3250</v>
      </c>
      <c r="I107" s="418"/>
      <c r="J107" s="418">
        <v>250</v>
      </c>
      <c r="K107" s="422">
        <v>26</v>
      </c>
      <c r="L107" s="422">
        <v>6644.45</v>
      </c>
      <c r="M107" s="418"/>
      <c r="N107" s="418">
        <v>255.55576923076922</v>
      </c>
      <c r="O107" s="422">
        <v>34</v>
      </c>
      <c r="P107" s="422">
        <v>8688.9000000000015</v>
      </c>
      <c r="Q107" s="487"/>
      <c r="R107" s="423">
        <v>255.55588235294121</v>
      </c>
    </row>
    <row r="108" spans="1:18" ht="14.45" customHeight="1" x14ac:dyDescent="0.2">
      <c r="A108" s="417"/>
      <c r="B108" s="418" t="s">
        <v>1266</v>
      </c>
      <c r="C108" s="418" t="s">
        <v>1259</v>
      </c>
      <c r="D108" s="418" t="s">
        <v>1331</v>
      </c>
      <c r="E108" s="418" t="s">
        <v>1340</v>
      </c>
      <c r="F108" s="418" t="s">
        <v>1341</v>
      </c>
      <c r="G108" s="422">
        <v>498</v>
      </c>
      <c r="H108" s="422">
        <v>58100</v>
      </c>
      <c r="I108" s="418"/>
      <c r="J108" s="418">
        <v>116.66666666666667</v>
      </c>
      <c r="K108" s="422">
        <v>467</v>
      </c>
      <c r="L108" s="422">
        <v>62266.67</v>
      </c>
      <c r="M108" s="418"/>
      <c r="N108" s="418">
        <v>133.33334047109207</v>
      </c>
      <c r="O108" s="422">
        <v>462</v>
      </c>
      <c r="P108" s="422">
        <v>61600</v>
      </c>
      <c r="Q108" s="487"/>
      <c r="R108" s="423">
        <v>133.33333333333334</v>
      </c>
    </row>
    <row r="109" spans="1:18" ht="14.45" customHeight="1" x14ac:dyDescent="0.2">
      <c r="A109" s="417"/>
      <c r="B109" s="418" t="s">
        <v>1266</v>
      </c>
      <c r="C109" s="418" t="s">
        <v>1259</v>
      </c>
      <c r="D109" s="418" t="s">
        <v>1331</v>
      </c>
      <c r="E109" s="418" t="s">
        <v>1342</v>
      </c>
      <c r="F109" s="418" t="s">
        <v>1343</v>
      </c>
      <c r="G109" s="422">
        <v>1</v>
      </c>
      <c r="H109" s="422">
        <v>555.55999999999995</v>
      </c>
      <c r="I109" s="418"/>
      <c r="J109" s="418">
        <v>555.55999999999995</v>
      </c>
      <c r="K109" s="422">
        <v>5</v>
      </c>
      <c r="L109" s="422">
        <v>4416.66</v>
      </c>
      <c r="M109" s="418"/>
      <c r="N109" s="418">
        <v>883.33199999999999</v>
      </c>
      <c r="O109" s="422">
        <v>2</v>
      </c>
      <c r="P109" s="422">
        <v>1766.67</v>
      </c>
      <c r="Q109" s="487"/>
      <c r="R109" s="423">
        <v>883.33500000000004</v>
      </c>
    </row>
    <row r="110" spans="1:18" ht="14.45" customHeight="1" x14ac:dyDescent="0.2">
      <c r="A110" s="417"/>
      <c r="B110" s="418" t="s">
        <v>1266</v>
      </c>
      <c r="C110" s="418" t="s">
        <v>1259</v>
      </c>
      <c r="D110" s="418" t="s">
        <v>1331</v>
      </c>
      <c r="E110" s="418" t="s">
        <v>1344</v>
      </c>
      <c r="F110" s="418" t="s">
        <v>1345</v>
      </c>
      <c r="G110" s="422">
        <v>777</v>
      </c>
      <c r="H110" s="422">
        <v>427350</v>
      </c>
      <c r="I110" s="418"/>
      <c r="J110" s="418">
        <v>550</v>
      </c>
      <c r="K110" s="422">
        <v>546</v>
      </c>
      <c r="L110" s="422">
        <v>303333.33</v>
      </c>
      <c r="M110" s="418"/>
      <c r="N110" s="418">
        <v>555.55554945054951</v>
      </c>
      <c r="O110" s="422">
        <v>874</v>
      </c>
      <c r="P110" s="422">
        <v>553533.34000000008</v>
      </c>
      <c r="Q110" s="487"/>
      <c r="R110" s="423">
        <v>633.33334096109854</v>
      </c>
    </row>
    <row r="111" spans="1:18" ht="14.45" customHeight="1" x14ac:dyDescent="0.2">
      <c r="A111" s="417"/>
      <c r="B111" s="418" t="s">
        <v>1266</v>
      </c>
      <c r="C111" s="418" t="s">
        <v>1259</v>
      </c>
      <c r="D111" s="418" t="s">
        <v>1331</v>
      </c>
      <c r="E111" s="418" t="s">
        <v>1346</v>
      </c>
      <c r="F111" s="418" t="s">
        <v>1347</v>
      </c>
      <c r="G111" s="422">
        <v>114</v>
      </c>
      <c r="H111" s="422">
        <v>33566.67</v>
      </c>
      <c r="I111" s="418"/>
      <c r="J111" s="418">
        <v>294.44447368421049</v>
      </c>
      <c r="K111" s="422">
        <v>7</v>
      </c>
      <c r="L111" s="422">
        <v>2100</v>
      </c>
      <c r="M111" s="418"/>
      <c r="N111" s="418">
        <v>300</v>
      </c>
      <c r="O111" s="422">
        <v>18</v>
      </c>
      <c r="P111" s="422">
        <v>5400</v>
      </c>
      <c r="Q111" s="487"/>
      <c r="R111" s="423">
        <v>300</v>
      </c>
    </row>
    <row r="112" spans="1:18" ht="14.45" customHeight="1" x14ac:dyDescent="0.2">
      <c r="A112" s="417"/>
      <c r="B112" s="418" t="s">
        <v>1266</v>
      </c>
      <c r="C112" s="418" t="s">
        <v>1259</v>
      </c>
      <c r="D112" s="418" t="s">
        <v>1331</v>
      </c>
      <c r="E112" s="418" t="s">
        <v>1401</v>
      </c>
      <c r="F112" s="418"/>
      <c r="G112" s="422">
        <v>2</v>
      </c>
      <c r="H112" s="422">
        <v>66.66</v>
      </c>
      <c r="I112" s="418"/>
      <c r="J112" s="418">
        <v>33.33</v>
      </c>
      <c r="K112" s="422"/>
      <c r="L112" s="422"/>
      <c r="M112" s="418"/>
      <c r="N112" s="418"/>
      <c r="O112" s="422"/>
      <c r="P112" s="422"/>
      <c r="Q112" s="487"/>
      <c r="R112" s="423"/>
    </row>
    <row r="113" spans="1:18" ht="14.45" customHeight="1" x14ac:dyDescent="0.2">
      <c r="A113" s="417"/>
      <c r="B113" s="418" t="s">
        <v>1266</v>
      </c>
      <c r="C113" s="418" t="s">
        <v>1259</v>
      </c>
      <c r="D113" s="418" t="s">
        <v>1331</v>
      </c>
      <c r="E113" s="418" t="s">
        <v>1348</v>
      </c>
      <c r="F113" s="418" t="s">
        <v>1349</v>
      </c>
      <c r="G113" s="422">
        <v>349</v>
      </c>
      <c r="H113" s="422">
        <v>145804.45000000001</v>
      </c>
      <c r="I113" s="418"/>
      <c r="J113" s="418">
        <v>417.77779369627513</v>
      </c>
      <c r="K113" s="422">
        <v>163</v>
      </c>
      <c r="L113" s="422">
        <v>69003.33</v>
      </c>
      <c r="M113" s="418"/>
      <c r="N113" s="418">
        <v>423.33331288343561</v>
      </c>
      <c r="O113" s="422">
        <v>381</v>
      </c>
      <c r="P113" s="422">
        <v>161290.01</v>
      </c>
      <c r="Q113" s="487"/>
      <c r="R113" s="423">
        <v>423.3333595800525</v>
      </c>
    </row>
    <row r="114" spans="1:18" ht="14.45" customHeight="1" x14ac:dyDescent="0.2">
      <c r="A114" s="417"/>
      <c r="B114" s="418" t="s">
        <v>1266</v>
      </c>
      <c r="C114" s="418" t="s">
        <v>1259</v>
      </c>
      <c r="D114" s="418" t="s">
        <v>1331</v>
      </c>
      <c r="E114" s="418" t="s">
        <v>1350</v>
      </c>
      <c r="F114" s="418" t="s">
        <v>1351</v>
      </c>
      <c r="G114" s="422">
        <v>35</v>
      </c>
      <c r="H114" s="422">
        <v>7777.7600000000011</v>
      </c>
      <c r="I114" s="418"/>
      <c r="J114" s="418">
        <v>222.22171428571431</v>
      </c>
      <c r="K114" s="422">
        <v>101</v>
      </c>
      <c r="L114" s="422">
        <v>35350</v>
      </c>
      <c r="M114" s="418"/>
      <c r="N114" s="418">
        <v>350</v>
      </c>
      <c r="O114" s="422">
        <v>21</v>
      </c>
      <c r="P114" s="422">
        <v>8166.67</v>
      </c>
      <c r="Q114" s="487"/>
      <c r="R114" s="423">
        <v>388.88904761904763</v>
      </c>
    </row>
    <row r="115" spans="1:18" ht="14.45" customHeight="1" x14ac:dyDescent="0.2">
      <c r="A115" s="417"/>
      <c r="B115" s="418" t="s">
        <v>1266</v>
      </c>
      <c r="C115" s="418" t="s">
        <v>1259</v>
      </c>
      <c r="D115" s="418" t="s">
        <v>1331</v>
      </c>
      <c r="E115" s="418" t="s">
        <v>1352</v>
      </c>
      <c r="F115" s="418" t="s">
        <v>1353</v>
      </c>
      <c r="G115" s="422">
        <v>23</v>
      </c>
      <c r="H115" s="422">
        <v>13416.67</v>
      </c>
      <c r="I115" s="418"/>
      <c r="J115" s="418">
        <v>583.33347826086958</v>
      </c>
      <c r="K115" s="422">
        <v>42</v>
      </c>
      <c r="L115" s="422">
        <v>28000</v>
      </c>
      <c r="M115" s="418"/>
      <c r="N115" s="418">
        <v>666.66666666666663</v>
      </c>
      <c r="O115" s="422">
        <v>36</v>
      </c>
      <c r="P115" s="422">
        <v>24000</v>
      </c>
      <c r="Q115" s="487"/>
      <c r="R115" s="423">
        <v>666.66666666666663</v>
      </c>
    </row>
    <row r="116" spans="1:18" ht="14.45" customHeight="1" x14ac:dyDescent="0.2">
      <c r="A116" s="417"/>
      <c r="B116" s="418" t="s">
        <v>1266</v>
      </c>
      <c r="C116" s="418" t="s">
        <v>1259</v>
      </c>
      <c r="D116" s="418" t="s">
        <v>1331</v>
      </c>
      <c r="E116" s="418" t="s">
        <v>1354</v>
      </c>
      <c r="F116" s="418" t="s">
        <v>1355</v>
      </c>
      <c r="G116" s="422">
        <v>4</v>
      </c>
      <c r="H116" s="422">
        <v>1866.67</v>
      </c>
      <c r="I116" s="418"/>
      <c r="J116" s="418">
        <v>466.66750000000002</v>
      </c>
      <c r="K116" s="422">
        <v>9</v>
      </c>
      <c r="L116" s="422">
        <v>4550.0200000000004</v>
      </c>
      <c r="M116" s="418"/>
      <c r="N116" s="418">
        <v>505.5577777777778</v>
      </c>
      <c r="O116" s="422"/>
      <c r="P116" s="422"/>
      <c r="Q116" s="487"/>
      <c r="R116" s="423"/>
    </row>
    <row r="117" spans="1:18" ht="14.45" customHeight="1" x14ac:dyDescent="0.2">
      <c r="A117" s="417"/>
      <c r="B117" s="418" t="s">
        <v>1266</v>
      </c>
      <c r="C117" s="418" t="s">
        <v>1259</v>
      </c>
      <c r="D117" s="418" t="s">
        <v>1331</v>
      </c>
      <c r="E117" s="418" t="s">
        <v>1356</v>
      </c>
      <c r="F117" s="418" t="s">
        <v>1357</v>
      </c>
      <c r="G117" s="422">
        <v>40</v>
      </c>
      <c r="H117" s="422">
        <v>2444.44</v>
      </c>
      <c r="I117" s="418"/>
      <c r="J117" s="418">
        <v>61.111000000000004</v>
      </c>
      <c r="K117" s="422">
        <v>50</v>
      </c>
      <c r="L117" s="422">
        <v>3333.34</v>
      </c>
      <c r="M117" s="418"/>
      <c r="N117" s="418">
        <v>66.666800000000009</v>
      </c>
      <c r="O117" s="422">
        <v>18</v>
      </c>
      <c r="P117" s="422">
        <v>1200</v>
      </c>
      <c r="Q117" s="487"/>
      <c r="R117" s="423">
        <v>66.666666666666671</v>
      </c>
    </row>
    <row r="118" spans="1:18" ht="14.45" customHeight="1" x14ac:dyDescent="0.2">
      <c r="A118" s="417"/>
      <c r="B118" s="418" t="s">
        <v>1266</v>
      </c>
      <c r="C118" s="418" t="s">
        <v>1259</v>
      </c>
      <c r="D118" s="418" t="s">
        <v>1331</v>
      </c>
      <c r="E118" s="418" t="s">
        <v>1358</v>
      </c>
      <c r="F118" s="418" t="s">
        <v>1359</v>
      </c>
      <c r="G118" s="422">
        <v>4</v>
      </c>
      <c r="H118" s="422">
        <v>511.11</v>
      </c>
      <c r="I118" s="418"/>
      <c r="J118" s="418">
        <v>127.7775</v>
      </c>
      <c r="K118" s="422">
        <v>7</v>
      </c>
      <c r="L118" s="422">
        <v>1127.78</v>
      </c>
      <c r="M118" s="418"/>
      <c r="N118" s="418">
        <v>161.11142857142858</v>
      </c>
      <c r="O118" s="422">
        <v>5</v>
      </c>
      <c r="P118" s="422">
        <v>805.55</v>
      </c>
      <c r="Q118" s="487"/>
      <c r="R118" s="423">
        <v>161.10999999999999</v>
      </c>
    </row>
    <row r="119" spans="1:18" ht="14.45" customHeight="1" x14ac:dyDescent="0.2">
      <c r="A119" s="417"/>
      <c r="B119" s="418" t="s">
        <v>1266</v>
      </c>
      <c r="C119" s="418" t="s">
        <v>1259</v>
      </c>
      <c r="D119" s="418" t="s">
        <v>1331</v>
      </c>
      <c r="E119" s="418" t="s">
        <v>1362</v>
      </c>
      <c r="F119" s="418" t="s">
        <v>1363</v>
      </c>
      <c r="G119" s="422"/>
      <c r="H119" s="422"/>
      <c r="I119" s="418"/>
      <c r="J119" s="418"/>
      <c r="K119" s="422">
        <v>1</v>
      </c>
      <c r="L119" s="422">
        <v>0</v>
      </c>
      <c r="M119" s="418"/>
      <c r="N119" s="418">
        <v>0</v>
      </c>
      <c r="O119" s="422"/>
      <c r="P119" s="422"/>
      <c r="Q119" s="487"/>
      <c r="R119" s="423"/>
    </row>
    <row r="120" spans="1:18" ht="14.45" customHeight="1" x14ac:dyDescent="0.2">
      <c r="A120" s="417"/>
      <c r="B120" s="418" t="s">
        <v>1266</v>
      </c>
      <c r="C120" s="418" t="s">
        <v>1259</v>
      </c>
      <c r="D120" s="418" t="s">
        <v>1331</v>
      </c>
      <c r="E120" s="418" t="s">
        <v>1364</v>
      </c>
      <c r="F120" s="418" t="s">
        <v>1365</v>
      </c>
      <c r="G120" s="422">
        <v>270</v>
      </c>
      <c r="H120" s="422">
        <v>82500.009999999995</v>
      </c>
      <c r="I120" s="418"/>
      <c r="J120" s="418">
        <v>305.55559259259257</v>
      </c>
      <c r="K120" s="422">
        <v>228</v>
      </c>
      <c r="L120" s="422">
        <v>70933.34</v>
      </c>
      <c r="M120" s="418"/>
      <c r="N120" s="418">
        <v>311.11114035087718</v>
      </c>
      <c r="O120" s="422">
        <v>304</v>
      </c>
      <c r="P120" s="422">
        <v>94577.78</v>
      </c>
      <c r="Q120" s="487"/>
      <c r="R120" s="423">
        <v>311.11111842105265</v>
      </c>
    </row>
    <row r="121" spans="1:18" ht="14.45" customHeight="1" x14ac:dyDescent="0.2">
      <c r="A121" s="417"/>
      <c r="B121" s="418" t="s">
        <v>1266</v>
      </c>
      <c r="C121" s="418" t="s">
        <v>1259</v>
      </c>
      <c r="D121" s="418" t="s">
        <v>1331</v>
      </c>
      <c r="E121" s="418" t="s">
        <v>1366</v>
      </c>
      <c r="F121" s="418" t="s">
        <v>1367</v>
      </c>
      <c r="G121" s="422">
        <v>94</v>
      </c>
      <c r="H121" s="422">
        <v>3133.33</v>
      </c>
      <c r="I121" s="418"/>
      <c r="J121" s="418">
        <v>33.333297872340424</v>
      </c>
      <c r="K121" s="422"/>
      <c r="L121" s="422"/>
      <c r="M121" s="418"/>
      <c r="N121" s="418"/>
      <c r="O121" s="422"/>
      <c r="P121" s="422"/>
      <c r="Q121" s="487"/>
      <c r="R121" s="423"/>
    </row>
    <row r="122" spans="1:18" ht="14.45" customHeight="1" x14ac:dyDescent="0.2">
      <c r="A122" s="417"/>
      <c r="B122" s="418" t="s">
        <v>1266</v>
      </c>
      <c r="C122" s="418" t="s">
        <v>1259</v>
      </c>
      <c r="D122" s="418" t="s">
        <v>1331</v>
      </c>
      <c r="E122" s="418" t="s">
        <v>1368</v>
      </c>
      <c r="F122" s="418" t="s">
        <v>1369</v>
      </c>
      <c r="G122" s="422">
        <v>315</v>
      </c>
      <c r="H122" s="422">
        <v>143500</v>
      </c>
      <c r="I122" s="418"/>
      <c r="J122" s="418">
        <v>455.55555555555554</v>
      </c>
      <c r="K122" s="422">
        <v>576</v>
      </c>
      <c r="L122" s="422">
        <v>265599.99</v>
      </c>
      <c r="M122" s="418"/>
      <c r="N122" s="418">
        <v>461.11109375000001</v>
      </c>
      <c r="O122" s="422">
        <v>344</v>
      </c>
      <c r="P122" s="422">
        <v>158622.22</v>
      </c>
      <c r="Q122" s="487"/>
      <c r="R122" s="423">
        <v>461.1111046511628</v>
      </c>
    </row>
    <row r="123" spans="1:18" ht="14.45" customHeight="1" x14ac:dyDescent="0.2">
      <c r="A123" s="417"/>
      <c r="B123" s="418" t="s">
        <v>1266</v>
      </c>
      <c r="C123" s="418" t="s">
        <v>1259</v>
      </c>
      <c r="D123" s="418" t="s">
        <v>1331</v>
      </c>
      <c r="E123" s="418" t="s">
        <v>1372</v>
      </c>
      <c r="F123" s="418" t="s">
        <v>1373</v>
      </c>
      <c r="G123" s="422">
        <v>284</v>
      </c>
      <c r="H123" s="422">
        <v>22088.89</v>
      </c>
      <c r="I123" s="418"/>
      <c r="J123" s="418">
        <v>77.777781690140841</v>
      </c>
      <c r="K123" s="422">
        <v>231</v>
      </c>
      <c r="L123" s="422">
        <v>21816.670000000002</v>
      </c>
      <c r="M123" s="418"/>
      <c r="N123" s="418">
        <v>94.444458874458888</v>
      </c>
      <c r="O123" s="422">
        <v>318</v>
      </c>
      <c r="P123" s="422">
        <v>30033.33</v>
      </c>
      <c r="Q123" s="487"/>
      <c r="R123" s="423">
        <v>94.444433962264156</v>
      </c>
    </row>
    <row r="124" spans="1:18" ht="14.45" customHeight="1" x14ac:dyDescent="0.2">
      <c r="A124" s="417"/>
      <c r="B124" s="418" t="s">
        <v>1266</v>
      </c>
      <c r="C124" s="418" t="s">
        <v>1259</v>
      </c>
      <c r="D124" s="418" t="s">
        <v>1331</v>
      </c>
      <c r="E124" s="418" t="s">
        <v>1402</v>
      </c>
      <c r="F124" s="418" t="s">
        <v>1403</v>
      </c>
      <c r="G124" s="422"/>
      <c r="H124" s="422"/>
      <c r="I124" s="418"/>
      <c r="J124" s="418"/>
      <c r="K124" s="422">
        <v>1</v>
      </c>
      <c r="L124" s="422">
        <v>333.33</v>
      </c>
      <c r="M124" s="418"/>
      <c r="N124" s="418">
        <v>333.33</v>
      </c>
      <c r="O124" s="422">
        <v>1</v>
      </c>
      <c r="P124" s="422">
        <v>333.33</v>
      </c>
      <c r="Q124" s="487"/>
      <c r="R124" s="423">
        <v>333.33</v>
      </c>
    </row>
    <row r="125" spans="1:18" ht="14.45" customHeight="1" x14ac:dyDescent="0.2">
      <c r="A125" s="417"/>
      <c r="B125" s="418" t="s">
        <v>1266</v>
      </c>
      <c r="C125" s="418" t="s">
        <v>1259</v>
      </c>
      <c r="D125" s="418" t="s">
        <v>1331</v>
      </c>
      <c r="E125" s="418" t="s">
        <v>1374</v>
      </c>
      <c r="F125" s="418" t="s">
        <v>1375</v>
      </c>
      <c r="G125" s="422">
        <v>538</v>
      </c>
      <c r="H125" s="422">
        <v>50811.11</v>
      </c>
      <c r="I125" s="418"/>
      <c r="J125" s="418">
        <v>94.444442379182163</v>
      </c>
      <c r="K125" s="422">
        <v>592</v>
      </c>
      <c r="L125" s="422">
        <v>65777.77</v>
      </c>
      <c r="M125" s="418"/>
      <c r="N125" s="418">
        <v>111.11109797297298</v>
      </c>
      <c r="O125" s="422">
        <v>714</v>
      </c>
      <c r="P125" s="422">
        <v>79333.319999999992</v>
      </c>
      <c r="Q125" s="487"/>
      <c r="R125" s="423">
        <v>111.11109243697479</v>
      </c>
    </row>
    <row r="126" spans="1:18" ht="14.45" customHeight="1" x14ac:dyDescent="0.2">
      <c r="A126" s="417"/>
      <c r="B126" s="418" t="s">
        <v>1266</v>
      </c>
      <c r="C126" s="418" t="s">
        <v>1259</v>
      </c>
      <c r="D126" s="418" t="s">
        <v>1331</v>
      </c>
      <c r="E126" s="418" t="s">
        <v>1378</v>
      </c>
      <c r="F126" s="418" t="s">
        <v>1379</v>
      </c>
      <c r="G126" s="422">
        <v>3</v>
      </c>
      <c r="H126" s="422">
        <v>290</v>
      </c>
      <c r="I126" s="418"/>
      <c r="J126" s="418">
        <v>96.666666666666671</v>
      </c>
      <c r="K126" s="422"/>
      <c r="L126" s="422"/>
      <c r="M126" s="418"/>
      <c r="N126" s="418"/>
      <c r="O126" s="422">
        <v>1</v>
      </c>
      <c r="P126" s="422">
        <v>150</v>
      </c>
      <c r="Q126" s="487"/>
      <c r="R126" s="423">
        <v>150</v>
      </c>
    </row>
    <row r="127" spans="1:18" ht="14.45" customHeight="1" x14ac:dyDescent="0.2">
      <c r="A127" s="417"/>
      <c r="B127" s="418" t="s">
        <v>1266</v>
      </c>
      <c r="C127" s="418" t="s">
        <v>1259</v>
      </c>
      <c r="D127" s="418" t="s">
        <v>1331</v>
      </c>
      <c r="E127" s="418" t="s">
        <v>1380</v>
      </c>
      <c r="F127" s="418" t="s">
        <v>1381</v>
      </c>
      <c r="G127" s="422">
        <v>1</v>
      </c>
      <c r="H127" s="422">
        <v>433.33</v>
      </c>
      <c r="I127" s="418"/>
      <c r="J127" s="418">
        <v>433.33</v>
      </c>
      <c r="K127" s="422">
        <v>5</v>
      </c>
      <c r="L127" s="422">
        <v>2194.4499999999998</v>
      </c>
      <c r="M127" s="418"/>
      <c r="N127" s="418">
        <v>438.89</v>
      </c>
      <c r="O127" s="422">
        <v>6</v>
      </c>
      <c r="P127" s="422">
        <v>2966.66</v>
      </c>
      <c r="Q127" s="487"/>
      <c r="R127" s="423">
        <v>494.44333333333333</v>
      </c>
    </row>
    <row r="128" spans="1:18" ht="14.45" customHeight="1" x14ac:dyDescent="0.2">
      <c r="A128" s="417"/>
      <c r="B128" s="418" t="s">
        <v>1266</v>
      </c>
      <c r="C128" s="418" t="s">
        <v>1259</v>
      </c>
      <c r="D128" s="418" t="s">
        <v>1331</v>
      </c>
      <c r="E128" s="418" t="s">
        <v>1404</v>
      </c>
      <c r="F128" s="418" t="s">
        <v>1405</v>
      </c>
      <c r="G128" s="422">
        <v>5</v>
      </c>
      <c r="H128" s="422">
        <v>377.78</v>
      </c>
      <c r="I128" s="418"/>
      <c r="J128" s="418">
        <v>75.555999999999997</v>
      </c>
      <c r="K128" s="422">
        <v>4</v>
      </c>
      <c r="L128" s="422">
        <v>400</v>
      </c>
      <c r="M128" s="418"/>
      <c r="N128" s="418">
        <v>100</v>
      </c>
      <c r="O128" s="422">
        <v>6</v>
      </c>
      <c r="P128" s="422">
        <v>600</v>
      </c>
      <c r="Q128" s="487"/>
      <c r="R128" s="423">
        <v>100</v>
      </c>
    </row>
    <row r="129" spans="1:18" ht="14.45" customHeight="1" x14ac:dyDescent="0.2">
      <c r="A129" s="417"/>
      <c r="B129" s="418" t="s">
        <v>1266</v>
      </c>
      <c r="C129" s="418" t="s">
        <v>1259</v>
      </c>
      <c r="D129" s="418" t="s">
        <v>1331</v>
      </c>
      <c r="E129" s="418" t="s">
        <v>1382</v>
      </c>
      <c r="F129" s="418" t="s">
        <v>1383</v>
      </c>
      <c r="G129" s="422">
        <v>3</v>
      </c>
      <c r="H129" s="422">
        <v>399.99</v>
      </c>
      <c r="I129" s="418"/>
      <c r="J129" s="418">
        <v>133.33000000000001</v>
      </c>
      <c r="K129" s="422">
        <v>19</v>
      </c>
      <c r="L129" s="422">
        <v>3272.22</v>
      </c>
      <c r="M129" s="418"/>
      <c r="N129" s="418">
        <v>172.22210526315789</v>
      </c>
      <c r="O129" s="422">
        <v>3</v>
      </c>
      <c r="P129" s="422">
        <v>516.66999999999996</v>
      </c>
      <c r="Q129" s="487"/>
      <c r="R129" s="423">
        <v>172.22333333333333</v>
      </c>
    </row>
    <row r="130" spans="1:18" ht="14.45" customHeight="1" x14ac:dyDescent="0.2">
      <c r="A130" s="417"/>
      <c r="B130" s="418" t="s">
        <v>1266</v>
      </c>
      <c r="C130" s="418" t="s">
        <v>1259</v>
      </c>
      <c r="D130" s="418" t="s">
        <v>1331</v>
      </c>
      <c r="E130" s="418" t="s">
        <v>1384</v>
      </c>
      <c r="F130" s="418" t="s">
        <v>1385</v>
      </c>
      <c r="G130" s="422">
        <v>3</v>
      </c>
      <c r="H130" s="422">
        <v>146.66999999999999</v>
      </c>
      <c r="I130" s="418"/>
      <c r="J130" s="418">
        <v>48.889999999999993</v>
      </c>
      <c r="K130" s="422"/>
      <c r="L130" s="422"/>
      <c r="M130" s="418"/>
      <c r="N130" s="418"/>
      <c r="O130" s="422">
        <v>4</v>
      </c>
      <c r="P130" s="422">
        <v>288.89</v>
      </c>
      <c r="Q130" s="487"/>
      <c r="R130" s="423">
        <v>72.222499999999997</v>
      </c>
    </row>
    <row r="131" spans="1:18" ht="14.45" customHeight="1" x14ac:dyDescent="0.2">
      <c r="A131" s="417"/>
      <c r="B131" s="418" t="s">
        <v>1266</v>
      </c>
      <c r="C131" s="418" t="s">
        <v>1259</v>
      </c>
      <c r="D131" s="418" t="s">
        <v>1331</v>
      </c>
      <c r="E131" s="418" t="s">
        <v>1386</v>
      </c>
      <c r="F131" s="418" t="s">
        <v>1387</v>
      </c>
      <c r="G131" s="422"/>
      <c r="H131" s="422"/>
      <c r="I131" s="418"/>
      <c r="J131" s="418"/>
      <c r="K131" s="422">
        <v>1</v>
      </c>
      <c r="L131" s="422">
        <v>394.44</v>
      </c>
      <c r="M131" s="418"/>
      <c r="N131" s="418">
        <v>394.44</v>
      </c>
      <c r="O131" s="422"/>
      <c r="P131" s="422"/>
      <c r="Q131" s="487"/>
      <c r="R131" s="423"/>
    </row>
    <row r="132" spans="1:18" ht="14.45" customHeight="1" x14ac:dyDescent="0.2">
      <c r="A132" s="417"/>
      <c r="B132" s="418" t="s">
        <v>1266</v>
      </c>
      <c r="C132" s="418" t="s">
        <v>1259</v>
      </c>
      <c r="D132" s="418" t="s">
        <v>1331</v>
      </c>
      <c r="E132" s="418" t="s">
        <v>1392</v>
      </c>
      <c r="F132" s="418" t="s">
        <v>1393</v>
      </c>
      <c r="G132" s="422"/>
      <c r="H132" s="422"/>
      <c r="I132" s="418"/>
      <c r="J132" s="418"/>
      <c r="K132" s="422"/>
      <c r="L132" s="422"/>
      <c r="M132" s="418"/>
      <c r="N132" s="418"/>
      <c r="O132" s="422">
        <v>4</v>
      </c>
      <c r="P132" s="422">
        <v>555.55999999999995</v>
      </c>
      <c r="Q132" s="487"/>
      <c r="R132" s="423">
        <v>138.88999999999999</v>
      </c>
    </row>
    <row r="133" spans="1:18" ht="14.45" customHeight="1" x14ac:dyDescent="0.2">
      <c r="A133" s="417"/>
      <c r="B133" s="418" t="s">
        <v>1266</v>
      </c>
      <c r="C133" s="418" t="s">
        <v>1259</v>
      </c>
      <c r="D133" s="418" t="s">
        <v>1331</v>
      </c>
      <c r="E133" s="418" t="s">
        <v>1406</v>
      </c>
      <c r="F133" s="418" t="s">
        <v>1407</v>
      </c>
      <c r="G133" s="422">
        <v>2</v>
      </c>
      <c r="H133" s="422">
        <v>717.78</v>
      </c>
      <c r="I133" s="418"/>
      <c r="J133" s="418">
        <v>358.89</v>
      </c>
      <c r="K133" s="422"/>
      <c r="L133" s="422"/>
      <c r="M133" s="418"/>
      <c r="N133" s="418"/>
      <c r="O133" s="422"/>
      <c r="P133" s="422"/>
      <c r="Q133" s="487"/>
      <c r="R133" s="423"/>
    </row>
    <row r="134" spans="1:18" ht="14.45" customHeight="1" x14ac:dyDescent="0.2">
      <c r="A134" s="417"/>
      <c r="B134" s="418" t="s">
        <v>1266</v>
      </c>
      <c r="C134" s="418" t="s">
        <v>1259</v>
      </c>
      <c r="D134" s="418" t="s">
        <v>1331</v>
      </c>
      <c r="E134" s="418" t="s">
        <v>1408</v>
      </c>
      <c r="F134" s="418"/>
      <c r="G134" s="422">
        <v>2</v>
      </c>
      <c r="H134" s="422">
        <v>1100</v>
      </c>
      <c r="I134" s="418"/>
      <c r="J134" s="418">
        <v>550</v>
      </c>
      <c r="K134" s="422"/>
      <c r="L134" s="422"/>
      <c r="M134" s="418"/>
      <c r="N134" s="418"/>
      <c r="O134" s="422"/>
      <c r="P134" s="422"/>
      <c r="Q134" s="487"/>
      <c r="R134" s="423"/>
    </row>
    <row r="135" spans="1:18" ht="14.45" customHeight="1" x14ac:dyDescent="0.2">
      <c r="A135" s="417"/>
      <c r="B135" s="418" t="s">
        <v>1266</v>
      </c>
      <c r="C135" s="418" t="s">
        <v>1259</v>
      </c>
      <c r="D135" s="418" t="s">
        <v>1331</v>
      </c>
      <c r="E135" s="418" t="s">
        <v>1394</v>
      </c>
      <c r="F135" s="418" t="s">
        <v>1395</v>
      </c>
      <c r="G135" s="422">
        <v>6</v>
      </c>
      <c r="H135" s="422">
        <v>700.01</v>
      </c>
      <c r="I135" s="418"/>
      <c r="J135" s="418">
        <v>116.66833333333334</v>
      </c>
      <c r="K135" s="422">
        <v>9</v>
      </c>
      <c r="L135" s="422">
        <v>1350</v>
      </c>
      <c r="M135" s="418"/>
      <c r="N135" s="418">
        <v>150</v>
      </c>
      <c r="O135" s="422"/>
      <c r="P135" s="422"/>
      <c r="Q135" s="487"/>
      <c r="R135" s="423"/>
    </row>
    <row r="136" spans="1:18" ht="14.45" customHeight="1" x14ac:dyDescent="0.2">
      <c r="A136" s="417"/>
      <c r="B136" s="418" t="s">
        <v>1266</v>
      </c>
      <c r="C136" s="418" t="s">
        <v>1259</v>
      </c>
      <c r="D136" s="418" t="s">
        <v>1331</v>
      </c>
      <c r="E136" s="418" t="s">
        <v>1409</v>
      </c>
      <c r="F136" s="418" t="s">
        <v>1410</v>
      </c>
      <c r="G136" s="422"/>
      <c r="H136" s="422"/>
      <c r="I136" s="418"/>
      <c r="J136" s="418"/>
      <c r="K136" s="422">
        <v>52</v>
      </c>
      <c r="L136" s="422">
        <v>29062.21</v>
      </c>
      <c r="M136" s="418"/>
      <c r="N136" s="418">
        <v>558.88865384615383</v>
      </c>
      <c r="O136" s="422">
        <v>93</v>
      </c>
      <c r="P136" s="422">
        <v>51976.67</v>
      </c>
      <c r="Q136" s="487"/>
      <c r="R136" s="423">
        <v>558.88892473118278</v>
      </c>
    </row>
    <row r="137" spans="1:18" ht="14.45" customHeight="1" x14ac:dyDescent="0.2">
      <c r="A137" s="417"/>
      <c r="B137" s="418" t="s">
        <v>1266</v>
      </c>
      <c r="C137" s="418" t="s">
        <v>1259</v>
      </c>
      <c r="D137" s="418" t="s">
        <v>1331</v>
      </c>
      <c r="E137" s="418" t="s">
        <v>1396</v>
      </c>
      <c r="F137" s="418" t="s">
        <v>1397</v>
      </c>
      <c r="G137" s="422"/>
      <c r="H137" s="422"/>
      <c r="I137" s="418"/>
      <c r="J137" s="418"/>
      <c r="K137" s="422">
        <v>171</v>
      </c>
      <c r="L137" s="422">
        <v>10449.999999999998</v>
      </c>
      <c r="M137" s="418"/>
      <c r="N137" s="418">
        <v>61.1111111111111</v>
      </c>
      <c r="O137" s="422">
        <v>182</v>
      </c>
      <c r="P137" s="422">
        <v>12133.34</v>
      </c>
      <c r="Q137" s="487"/>
      <c r="R137" s="423">
        <v>66.666703296703304</v>
      </c>
    </row>
    <row r="138" spans="1:18" ht="14.45" customHeight="1" x14ac:dyDescent="0.2">
      <c r="A138" s="417"/>
      <c r="B138" s="418" t="s">
        <v>1266</v>
      </c>
      <c r="C138" s="418" t="s">
        <v>1259</v>
      </c>
      <c r="D138" s="418" t="s">
        <v>1331</v>
      </c>
      <c r="E138" s="418" t="s">
        <v>1411</v>
      </c>
      <c r="F138" s="418" t="s">
        <v>1347</v>
      </c>
      <c r="G138" s="422"/>
      <c r="H138" s="422"/>
      <c r="I138" s="418"/>
      <c r="J138" s="418"/>
      <c r="K138" s="422">
        <v>53</v>
      </c>
      <c r="L138" s="422">
        <v>15900</v>
      </c>
      <c r="M138" s="418"/>
      <c r="N138" s="418">
        <v>300</v>
      </c>
      <c r="O138" s="422">
        <v>85</v>
      </c>
      <c r="P138" s="422">
        <v>25500</v>
      </c>
      <c r="Q138" s="487"/>
      <c r="R138" s="423">
        <v>300</v>
      </c>
    </row>
    <row r="139" spans="1:18" ht="14.45" customHeight="1" x14ac:dyDescent="0.2">
      <c r="A139" s="417"/>
      <c r="B139" s="418" t="s">
        <v>1266</v>
      </c>
      <c r="C139" s="418" t="s">
        <v>1259</v>
      </c>
      <c r="D139" s="418" t="s">
        <v>1331</v>
      </c>
      <c r="E139" s="418" t="s">
        <v>1412</v>
      </c>
      <c r="F139" s="418" t="s">
        <v>1413</v>
      </c>
      <c r="G139" s="422"/>
      <c r="H139" s="422"/>
      <c r="I139" s="418"/>
      <c r="J139" s="418"/>
      <c r="K139" s="422">
        <v>1</v>
      </c>
      <c r="L139" s="422">
        <v>300</v>
      </c>
      <c r="M139" s="418"/>
      <c r="N139" s="418">
        <v>300</v>
      </c>
      <c r="O139" s="422"/>
      <c r="P139" s="422"/>
      <c r="Q139" s="487"/>
      <c r="R139" s="423"/>
    </row>
    <row r="140" spans="1:18" ht="14.45" customHeight="1" x14ac:dyDescent="0.2">
      <c r="A140" s="417"/>
      <c r="B140" s="418" t="s">
        <v>1266</v>
      </c>
      <c r="C140" s="418" t="s">
        <v>1260</v>
      </c>
      <c r="D140" s="418" t="s">
        <v>1267</v>
      </c>
      <c r="E140" s="418" t="s">
        <v>1414</v>
      </c>
      <c r="F140" s="418"/>
      <c r="G140" s="422"/>
      <c r="H140" s="422"/>
      <c r="I140" s="418"/>
      <c r="J140" s="418"/>
      <c r="K140" s="422"/>
      <c r="L140" s="422"/>
      <c r="M140" s="418"/>
      <c r="N140" s="418"/>
      <c r="O140" s="422">
        <v>0</v>
      </c>
      <c r="P140" s="422">
        <v>0</v>
      </c>
      <c r="Q140" s="487"/>
      <c r="R140" s="423"/>
    </row>
    <row r="141" spans="1:18" ht="14.45" customHeight="1" x14ac:dyDescent="0.2">
      <c r="A141" s="417"/>
      <c r="B141" s="418" t="s">
        <v>1266</v>
      </c>
      <c r="C141" s="418" t="s">
        <v>1260</v>
      </c>
      <c r="D141" s="418" t="s">
        <v>1267</v>
      </c>
      <c r="E141" s="418" t="s">
        <v>1415</v>
      </c>
      <c r="F141" s="418"/>
      <c r="G141" s="422">
        <v>1</v>
      </c>
      <c r="H141" s="422">
        <v>1179</v>
      </c>
      <c r="I141" s="418"/>
      <c r="J141" s="418">
        <v>1179</v>
      </c>
      <c r="K141" s="422"/>
      <c r="L141" s="422"/>
      <c r="M141" s="418"/>
      <c r="N141" s="418"/>
      <c r="O141" s="422">
        <v>2</v>
      </c>
      <c r="P141" s="422">
        <v>2836</v>
      </c>
      <c r="Q141" s="487"/>
      <c r="R141" s="423">
        <v>1418</v>
      </c>
    </row>
    <row r="142" spans="1:18" ht="14.45" customHeight="1" x14ac:dyDescent="0.2">
      <c r="A142" s="417"/>
      <c r="B142" s="418" t="s">
        <v>1266</v>
      </c>
      <c r="C142" s="418" t="s">
        <v>1260</v>
      </c>
      <c r="D142" s="418" t="s">
        <v>1267</v>
      </c>
      <c r="E142" s="418" t="s">
        <v>1416</v>
      </c>
      <c r="F142" s="418"/>
      <c r="G142" s="422">
        <v>1</v>
      </c>
      <c r="H142" s="422">
        <v>219</v>
      </c>
      <c r="I142" s="418"/>
      <c r="J142" s="418">
        <v>219</v>
      </c>
      <c r="K142" s="422"/>
      <c r="L142" s="422"/>
      <c r="M142" s="418"/>
      <c r="N142" s="418"/>
      <c r="O142" s="422">
        <v>1</v>
      </c>
      <c r="P142" s="422">
        <v>219</v>
      </c>
      <c r="Q142" s="487"/>
      <c r="R142" s="423">
        <v>219</v>
      </c>
    </row>
    <row r="143" spans="1:18" ht="14.45" customHeight="1" x14ac:dyDescent="0.2">
      <c r="A143" s="417"/>
      <c r="B143" s="418" t="s">
        <v>1266</v>
      </c>
      <c r="C143" s="418" t="s">
        <v>1260</v>
      </c>
      <c r="D143" s="418" t="s">
        <v>1267</v>
      </c>
      <c r="E143" s="418" t="s">
        <v>1417</v>
      </c>
      <c r="F143" s="418"/>
      <c r="G143" s="422">
        <v>4</v>
      </c>
      <c r="H143" s="422">
        <v>2968</v>
      </c>
      <c r="I143" s="418"/>
      <c r="J143" s="418">
        <v>742</v>
      </c>
      <c r="K143" s="422"/>
      <c r="L143" s="422"/>
      <c r="M143" s="418"/>
      <c r="N143" s="418"/>
      <c r="O143" s="422">
        <v>5</v>
      </c>
      <c r="P143" s="422">
        <v>3710</v>
      </c>
      <c r="Q143" s="487"/>
      <c r="R143" s="423">
        <v>742</v>
      </c>
    </row>
    <row r="144" spans="1:18" ht="14.45" customHeight="1" x14ac:dyDescent="0.2">
      <c r="A144" s="417"/>
      <c r="B144" s="418" t="s">
        <v>1266</v>
      </c>
      <c r="C144" s="418" t="s">
        <v>1260</v>
      </c>
      <c r="D144" s="418" t="s">
        <v>1331</v>
      </c>
      <c r="E144" s="418" t="s">
        <v>1332</v>
      </c>
      <c r="F144" s="418" t="s">
        <v>1333</v>
      </c>
      <c r="G144" s="422">
        <v>27</v>
      </c>
      <c r="H144" s="422">
        <v>13740.010000000002</v>
      </c>
      <c r="I144" s="418"/>
      <c r="J144" s="418">
        <v>508.88925925925935</v>
      </c>
      <c r="K144" s="422">
        <v>17</v>
      </c>
      <c r="L144" s="422">
        <v>9350</v>
      </c>
      <c r="M144" s="418"/>
      <c r="N144" s="418">
        <v>550</v>
      </c>
      <c r="O144" s="422">
        <v>53</v>
      </c>
      <c r="P144" s="422">
        <v>29150</v>
      </c>
      <c r="Q144" s="487"/>
      <c r="R144" s="423">
        <v>550</v>
      </c>
    </row>
    <row r="145" spans="1:18" ht="14.45" customHeight="1" x14ac:dyDescent="0.2">
      <c r="A145" s="417"/>
      <c r="B145" s="418" t="s">
        <v>1266</v>
      </c>
      <c r="C145" s="418" t="s">
        <v>1260</v>
      </c>
      <c r="D145" s="418" t="s">
        <v>1331</v>
      </c>
      <c r="E145" s="418" t="s">
        <v>1398</v>
      </c>
      <c r="F145" s="418" t="s">
        <v>1349</v>
      </c>
      <c r="G145" s="422">
        <v>70</v>
      </c>
      <c r="H145" s="422">
        <v>35000</v>
      </c>
      <c r="I145" s="418"/>
      <c r="J145" s="418">
        <v>500</v>
      </c>
      <c r="K145" s="422">
        <v>103</v>
      </c>
      <c r="L145" s="422">
        <v>52072.23</v>
      </c>
      <c r="M145" s="418"/>
      <c r="N145" s="418">
        <v>505.5556310679612</v>
      </c>
      <c r="O145" s="422">
        <v>141</v>
      </c>
      <c r="P145" s="422">
        <v>71283.320000000007</v>
      </c>
      <c r="Q145" s="487"/>
      <c r="R145" s="423">
        <v>505.55546099290785</v>
      </c>
    </row>
    <row r="146" spans="1:18" ht="14.45" customHeight="1" x14ac:dyDescent="0.2">
      <c r="A146" s="417"/>
      <c r="B146" s="418" t="s">
        <v>1266</v>
      </c>
      <c r="C146" s="418" t="s">
        <v>1260</v>
      </c>
      <c r="D146" s="418" t="s">
        <v>1331</v>
      </c>
      <c r="E146" s="418" t="s">
        <v>1399</v>
      </c>
      <c r="F146" s="418" t="s">
        <v>1400</v>
      </c>
      <c r="G146" s="422">
        <v>384</v>
      </c>
      <c r="H146" s="422">
        <v>40533.329999999994</v>
      </c>
      <c r="I146" s="418"/>
      <c r="J146" s="418">
        <v>105.55554687499999</v>
      </c>
      <c r="K146" s="422">
        <v>157</v>
      </c>
      <c r="L146" s="422">
        <v>20061.130000000005</v>
      </c>
      <c r="M146" s="418"/>
      <c r="N146" s="418">
        <v>127.777898089172</v>
      </c>
      <c r="O146" s="422">
        <v>219</v>
      </c>
      <c r="P146" s="422">
        <v>27983.34</v>
      </c>
      <c r="Q146" s="487"/>
      <c r="R146" s="423">
        <v>127.77780821917808</v>
      </c>
    </row>
    <row r="147" spans="1:18" ht="14.45" customHeight="1" x14ac:dyDescent="0.2">
      <c r="A147" s="417"/>
      <c r="B147" s="418" t="s">
        <v>1266</v>
      </c>
      <c r="C147" s="418" t="s">
        <v>1260</v>
      </c>
      <c r="D147" s="418" t="s">
        <v>1331</v>
      </c>
      <c r="E147" s="418" t="s">
        <v>1334</v>
      </c>
      <c r="F147" s="418" t="s">
        <v>1335</v>
      </c>
      <c r="G147" s="422">
        <v>249</v>
      </c>
      <c r="H147" s="422">
        <v>19366.66</v>
      </c>
      <c r="I147" s="418"/>
      <c r="J147" s="418">
        <v>77.777751004016068</v>
      </c>
      <c r="K147" s="422">
        <v>356</v>
      </c>
      <c r="L147" s="422">
        <v>29666.67</v>
      </c>
      <c r="M147" s="418"/>
      <c r="N147" s="418">
        <v>83.333342696629202</v>
      </c>
      <c r="O147" s="422">
        <v>594</v>
      </c>
      <c r="P147" s="422">
        <v>49500</v>
      </c>
      <c r="Q147" s="487"/>
      <c r="R147" s="423">
        <v>83.333333333333329</v>
      </c>
    </row>
    <row r="148" spans="1:18" ht="14.45" customHeight="1" x14ac:dyDescent="0.2">
      <c r="A148" s="417"/>
      <c r="B148" s="418" t="s">
        <v>1266</v>
      </c>
      <c r="C148" s="418" t="s">
        <v>1260</v>
      </c>
      <c r="D148" s="418" t="s">
        <v>1331</v>
      </c>
      <c r="E148" s="418" t="s">
        <v>1336</v>
      </c>
      <c r="F148" s="418" t="s">
        <v>1337</v>
      </c>
      <c r="G148" s="422"/>
      <c r="H148" s="422"/>
      <c r="I148" s="418"/>
      <c r="J148" s="418"/>
      <c r="K148" s="422">
        <v>10</v>
      </c>
      <c r="L148" s="422">
        <v>2555.56</v>
      </c>
      <c r="M148" s="418"/>
      <c r="N148" s="418">
        <v>255.55599999999998</v>
      </c>
      <c r="O148" s="422">
        <v>27</v>
      </c>
      <c r="P148" s="422">
        <v>6900.01</v>
      </c>
      <c r="Q148" s="487"/>
      <c r="R148" s="423">
        <v>255.55592592592595</v>
      </c>
    </row>
    <row r="149" spans="1:18" ht="14.45" customHeight="1" x14ac:dyDescent="0.2">
      <c r="A149" s="417"/>
      <c r="B149" s="418" t="s">
        <v>1266</v>
      </c>
      <c r="C149" s="418" t="s">
        <v>1260</v>
      </c>
      <c r="D149" s="418" t="s">
        <v>1331</v>
      </c>
      <c r="E149" s="418" t="s">
        <v>1340</v>
      </c>
      <c r="F149" s="418" t="s">
        <v>1341</v>
      </c>
      <c r="G149" s="422">
        <v>178</v>
      </c>
      <c r="H149" s="422">
        <v>20766.669999999998</v>
      </c>
      <c r="I149" s="418"/>
      <c r="J149" s="418">
        <v>116.66668539325842</v>
      </c>
      <c r="K149" s="422">
        <v>135</v>
      </c>
      <c r="L149" s="422">
        <v>17999.990000000002</v>
      </c>
      <c r="M149" s="418"/>
      <c r="N149" s="418">
        <v>133.33325925925928</v>
      </c>
      <c r="O149" s="422">
        <v>227</v>
      </c>
      <c r="P149" s="422">
        <v>30266.66</v>
      </c>
      <c r="Q149" s="487"/>
      <c r="R149" s="423">
        <v>133.3333039647577</v>
      </c>
    </row>
    <row r="150" spans="1:18" ht="14.45" customHeight="1" x14ac:dyDescent="0.2">
      <c r="A150" s="417"/>
      <c r="B150" s="418" t="s">
        <v>1266</v>
      </c>
      <c r="C150" s="418" t="s">
        <v>1260</v>
      </c>
      <c r="D150" s="418" t="s">
        <v>1331</v>
      </c>
      <c r="E150" s="418" t="s">
        <v>1342</v>
      </c>
      <c r="F150" s="418" t="s">
        <v>1343</v>
      </c>
      <c r="G150" s="422">
        <v>34</v>
      </c>
      <c r="H150" s="422">
        <v>18888.900000000001</v>
      </c>
      <c r="I150" s="418"/>
      <c r="J150" s="418">
        <v>555.55588235294124</v>
      </c>
      <c r="K150" s="422">
        <v>20</v>
      </c>
      <c r="L150" s="422">
        <v>17666.669999999998</v>
      </c>
      <c r="M150" s="418"/>
      <c r="N150" s="418">
        <v>883.33349999999996</v>
      </c>
      <c r="O150" s="422">
        <v>41</v>
      </c>
      <c r="P150" s="422">
        <v>36216.67</v>
      </c>
      <c r="Q150" s="487"/>
      <c r="R150" s="423">
        <v>883.33341463414627</v>
      </c>
    </row>
    <row r="151" spans="1:18" ht="14.45" customHeight="1" x14ac:dyDescent="0.2">
      <c r="A151" s="417"/>
      <c r="B151" s="418" t="s">
        <v>1266</v>
      </c>
      <c r="C151" s="418" t="s">
        <v>1260</v>
      </c>
      <c r="D151" s="418" t="s">
        <v>1331</v>
      </c>
      <c r="E151" s="418" t="s">
        <v>1344</v>
      </c>
      <c r="F151" s="418" t="s">
        <v>1345</v>
      </c>
      <c r="G151" s="422">
        <v>295</v>
      </c>
      <c r="H151" s="422">
        <v>162250</v>
      </c>
      <c r="I151" s="418"/>
      <c r="J151" s="418">
        <v>550</v>
      </c>
      <c r="K151" s="422">
        <v>150</v>
      </c>
      <c r="L151" s="422">
        <v>83333.33</v>
      </c>
      <c r="M151" s="418"/>
      <c r="N151" s="418">
        <v>555.5555333333333</v>
      </c>
      <c r="O151" s="422">
        <v>564</v>
      </c>
      <c r="P151" s="422">
        <v>357200</v>
      </c>
      <c r="Q151" s="487"/>
      <c r="R151" s="423">
        <v>633.33333333333337</v>
      </c>
    </row>
    <row r="152" spans="1:18" ht="14.45" customHeight="1" x14ac:dyDescent="0.2">
      <c r="A152" s="417"/>
      <c r="B152" s="418" t="s">
        <v>1266</v>
      </c>
      <c r="C152" s="418" t="s">
        <v>1260</v>
      </c>
      <c r="D152" s="418" t="s">
        <v>1331</v>
      </c>
      <c r="E152" s="418" t="s">
        <v>1346</v>
      </c>
      <c r="F152" s="418" t="s">
        <v>1347</v>
      </c>
      <c r="G152" s="422">
        <v>2</v>
      </c>
      <c r="H152" s="422">
        <v>588.88</v>
      </c>
      <c r="I152" s="418"/>
      <c r="J152" s="418">
        <v>294.44</v>
      </c>
      <c r="K152" s="422"/>
      <c r="L152" s="422"/>
      <c r="M152" s="418"/>
      <c r="N152" s="418"/>
      <c r="O152" s="422">
        <v>4</v>
      </c>
      <c r="P152" s="422">
        <v>1200</v>
      </c>
      <c r="Q152" s="487"/>
      <c r="R152" s="423">
        <v>300</v>
      </c>
    </row>
    <row r="153" spans="1:18" ht="14.45" customHeight="1" x14ac:dyDescent="0.2">
      <c r="A153" s="417"/>
      <c r="B153" s="418" t="s">
        <v>1266</v>
      </c>
      <c r="C153" s="418" t="s">
        <v>1260</v>
      </c>
      <c r="D153" s="418" t="s">
        <v>1331</v>
      </c>
      <c r="E153" s="418" t="s">
        <v>1348</v>
      </c>
      <c r="F153" s="418" t="s">
        <v>1349</v>
      </c>
      <c r="G153" s="422">
        <v>793</v>
      </c>
      <c r="H153" s="422">
        <v>331297.77999999997</v>
      </c>
      <c r="I153" s="418"/>
      <c r="J153" s="418">
        <v>417.77778058007561</v>
      </c>
      <c r="K153" s="422">
        <v>432</v>
      </c>
      <c r="L153" s="422">
        <v>182880.01</v>
      </c>
      <c r="M153" s="418"/>
      <c r="N153" s="418">
        <v>423.33335648148153</v>
      </c>
      <c r="O153" s="422">
        <v>640</v>
      </c>
      <c r="P153" s="422">
        <v>270933.33999999997</v>
      </c>
      <c r="Q153" s="487"/>
      <c r="R153" s="423">
        <v>423.33334374999993</v>
      </c>
    </row>
    <row r="154" spans="1:18" ht="14.45" customHeight="1" x14ac:dyDescent="0.2">
      <c r="A154" s="417"/>
      <c r="B154" s="418" t="s">
        <v>1266</v>
      </c>
      <c r="C154" s="418" t="s">
        <v>1260</v>
      </c>
      <c r="D154" s="418" t="s">
        <v>1331</v>
      </c>
      <c r="E154" s="418" t="s">
        <v>1350</v>
      </c>
      <c r="F154" s="418" t="s">
        <v>1351</v>
      </c>
      <c r="G154" s="422">
        <v>58</v>
      </c>
      <c r="H154" s="422">
        <v>12888.88</v>
      </c>
      <c r="I154" s="418"/>
      <c r="J154" s="418">
        <v>222.22206896551722</v>
      </c>
      <c r="K154" s="422">
        <v>116</v>
      </c>
      <c r="L154" s="422">
        <v>40600</v>
      </c>
      <c r="M154" s="418"/>
      <c r="N154" s="418">
        <v>350</v>
      </c>
      <c r="O154" s="422">
        <v>122</v>
      </c>
      <c r="P154" s="422">
        <v>47444.46</v>
      </c>
      <c r="Q154" s="487"/>
      <c r="R154" s="423">
        <v>388.8890163934426</v>
      </c>
    </row>
    <row r="155" spans="1:18" ht="14.45" customHeight="1" x14ac:dyDescent="0.2">
      <c r="A155" s="417"/>
      <c r="B155" s="418" t="s">
        <v>1266</v>
      </c>
      <c r="C155" s="418" t="s">
        <v>1260</v>
      </c>
      <c r="D155" s="418" t="s">
        <v>1331</v>
      </c>
      <c r="E155" s="418" t="s">
        <v>1352</v>
      </c>
      <c r="F155" s="418" t="s">
        <v>1353</v>
      </c>
      <c r="G155" s="422">
        <v>71</v>
      </c>
      <c r="H155" s="422">
        <v>41416.679999999993</v>
      </c>
      <c r="I155" s="418"/>
      <c r="J155" s="418">
        <v>583.3335211267605</v>
      </c>
      <c r="K155" s="422">
        <v>40</v>
      </c>
      <c r="L155" s="422">
        <v>26666.68</v>
      </c>
      <c r="M155" s="418"/>
      <c r="N155" s="418">
        <v>666.66700000000003</v>
      </c>
      <c r="O155" s="422">
        <v>80</v>
      </c>
      <c r="P155" s="422">
        <v>53333.320000000007</v>
      </c>
      <c r="Q155" s="487"/>
      <c r="R155" s="423">
        <v>666.66650000000004</v>
      </c>
    </row>
    <row r="156" spans="1:18" ht="14.45" customHeight="1" x14ac:dyDescent="0.2">
      <c r="A156" s="417"/>
      <c r="B156" s="418" t="s">
        <v>1266</v>
      </c>
      <c r="C156" s="418" t="s">
        <v>1260</v>
      </c>
      <c r="D156" s="418" t="s">
        <v>1331</v>
      </c>
      <c r="E156" s="418" t="s">
        <v>1354</v>
      </c>
      <c r="F156" s="418" t="s">
        <v>1355</v>
      </c>
      <c r="G156" s="422">
        <v>31</v>
      </c>
      <c r="H156" s="422">
        <v>14466.67</v>
      </c>
      <c r="I156" s="418"/>
      <c r="J156" s="418">
        <v>466.66677419354841</v>
      </c>
      <c r="K156" s="422">
        <v>14</v>
      </c>
      <c r="L156" s="422">
        <v>7077.7800000000007</v>
      </c>
      <c r="M156" s="418"/>
      <c r="N156" s="418">
        <v>505.55571428571432</v>
      </c>
      <c r="O156" s="422">
        <v>10</v>
      </c>
      <c r="P156" s="422">
        <v>5055.5600000000004</v>
      </c>
      <c r="Q156" s="487"/>
      <c r="R156" s="423">
        <v>505.55600000000004</v>
      </c>
    </row>
    <row r="157" spans="1:18" ht="14.45" customHeight="1" x14ac:dyDescent="0.2">
      <c r="A157" s="417"/>
      <c r="B157" s="418" t="s">
        <v>1266</v>
      </c>
      <c r="C157" s="418" t="s">
        <v>1260</v>
      </c>
      <c r="D157" s="418" t="s">
        <v>1331</v>
      </c>
      <c r="E157" s="418" t="s">
        <v>1418</v>
      </c>
      <c r="F157" s="418" t="s">
        <v>1355</v>
      </c>
      <c r="G157" s="422">
        <v>5</v>
      </c>
      <c r="H157" s="422">
        <v>5000</v>
      </c>
      <c r="I157" s="418"/>
      <c r="J157" s="418">
        <v>1000</v>
      </c>
      <c r="K157" s="422"/>
      <c r="L157" s="422"/>
      <c r="M157" s="418"/>
      <c r="N157" s="418"/>
      <c r="O157" s="422">
        <v>3</v>
      </c>
      <c r="P157" s="422">
        <v>3016.68</v>
      </c>
      <c r="Q157" s="487"/>
      <c r="R157" s="423">
        <v>1005.56</v>
      </c>
    </row>
    <row r="158" spans="1:18" ht="14.45" customHeight="1" x14ac:dyDescent="0.2">
      <c r="A158" s="417"/>
      <c r="B158" s="418" t="s">
        <v>1266</v>
      </c>
      <c r="C158" s="418" t="s">
        <v>1260</v>
      </c>
      <c r="D158" s="418" t="s">
        <v>1331</v>
      </c>
      <c r="E158" s="418" t="s">
        <v>1356</v>
      </c>
      <c r="F158" s="418" t="s">
        <v>1357</v>
      </c>
      <c r="G158" s="422">
        <v>127</v>
      </c>
      <c r="H158" s="422">
        <v>7761.11</v>
      </c>
      <c r="I158" s="418"/>
      <c r="J158" s="418">
        <v>61.111102362204718</v>
      </c>
      <c r="K158" s="422">
        <v>105</v>
      </c>
      <c r="L158" s="422">
        <v>7000</v>
      </c>
      <c r="M158" s="418"/>
      <c r="N158" s="418">
        <v>66.666666666666671</v>
      </c>
      <c r="O158" s="422">
        <v>128</v>
      </c>
      <c r="P158" s="422">
        <v>8533.33</v>
      </c>
      <c r="Q158" s="487"/>
      <c r="R158" s="423">
        <v>66.666640624999999</v>
      </c>
    </row>
    <row r="159" spans="1:18" ht="14.45" customHeight="1" x14ac:dyDescent="0.2">
      <c r="A159" s="417"/>
      <c r="B159" s="418" t="s">
        <v>1266</v>
      </c>
      <c r="C159" s="418" t="s">
        <v>1260</v>
      </c>
      <c r="D159" s="418" t="s">
        <v>1331</v>
      </c>
      <c r="E159" s="418" t="s">
        <v>1362</v>
      </c>
      <c r="F159" s="418" t="s">
        <v>1363</v>
      </c>
      <c r="G159" s="422">
        <v>3</v>
      </c>
      <c r="H159" s="422">
        <v>0</v>
      </c>
      <c r="I159" s="418"/>
      <c r="J159" s="418">
        <v>0</v>
      </c>
      <c r="K159" s="422"/>
      <c r="L159" s="422"/>
      <c r="M159" s="418"/>
      <c r="N159" s="418"/>
      <c r="O159" s="422">
        <v>5</v>
      </c>
      <c r="P159" s="422">
        <v>0</v>
      </c>
      <c r="Q159" s="487"/>
      <c r="R159" s="423">
        <v>0</v>
      </c>
    </row>
    <row r="160" spans="1:18" ht="14.45" customHeight="1" x14ac:dyDescent="0.2">
      <c r="A160" s="417"/>
      <c r="B160" s="418" t="s">
        <v>1266</v>
      </c>
      <c r="C160" s="418" t="s">
        <v>1260</v>
      </c>
      <c r="D160" s="418" t="s">
        <v>1331</v>
      </c>
      <c r="E160" s="418" t="s">
        <v>1364</v>
      </c>
      <c r="F160" s="418" t="s">
        <v>1365</v>
      </c>
      <c r="G160" s="422">
        <v>170</v>
      </c>
      <c r="H160" s="422">
        <v>51944.44</v>
      </c>
      <c r="I160" s="418"/>
      <c r="J160" s="418">
        <v>305.55552941176472</v>
      </c>
      <c r="K160" s="422">
        <v>189</v>
      </c>
      <c r="L160" s="422">
        <v>58799.999999999993</v>
      </c>
      <c r="M160" s="418"/>
      <c r="N160" s="418">
        <v>311.11111111111109</v>
      </c>
      <c r="O160" s="422">
        <v>180</v>
      </c>
      <c r="P160" s="422">
        <v>56000</v>
      </c>
      <c r="Q160" s="487"/>
      <c r="R160" s="423">
        <v>311.11111111111109</v>
      </c>
    </row>
    <row r="161" spans="1:18" ht="14.45" customHeight="1" x14ac:dyDescent="0.2">
      <c r="A161" s="417"/>
      <c r="B161" s="418" t="s">
        <v>1266</v>
      </c>
      <c r="C161" s="418" t="s">
        <v>1260</v>
      </c>
      <c r="D161" s="418" t="s">
        <v>1331</v>
      </c>
      <c r="E161" s="418" t="s">
        <v>1366</v>
      </c>
      <c r="F161" s="418" t="s">
        <v>1367</v>
      </c>
      <c r="G161" s="422">
        <v>11</v>
      </c>
      <c r="H161" s="422">
        <v>366.67</v>
      </c>
      <c r="I161" s="418"/>
      <c r="J161" s="418">
        <v>33.333636363636366</v>
      </c>
      <c r="K161" s="422"/>
      <c r="L161" s="422"/>
      <c r="M161" s="418"/>
      <c r="N161" s="418"/>
      <c r="O161" s="422"/>
      <c r="P161" s="422"/>
      <c r="Q161" s="487"/>
      <c r="R161" s="423"/>
    </row>
    <row r="162" spans="1:18" ht="14.45" customHeight="1" x14ac:dyDescent="0.2">
      <c r="A162" s="417"/>
      <c r="B162" s="418" t="s">
        <v>1266</v>
      </c>
      <c r="C162" s="418" t="s">
        <v>1260</v>
      </c>
      <c r="D162" s="418" t="s">
        <v>1331</v>
      </c>
      <c r="E162" s="418" t="s">
        <v>1368</v>
      </c>
      <c r="F162" s="418" t="s">
        <v>1369</v>
      </c>
      <c r="G162" s="422">
        <v>752</v>
      </c>
      <c r="H162" s="422">
        <v>342577.77999999997</v>
      </c>
      <c r="I162" s="418"/>
      <c r="J162" s="418">
        <v>455.55555851063826</v>
      </c>
      <c r="K162" s="422">
        <v>596</v>
      </c>
      <c r="L162" s="422">
        <v>274822.22000000003</v>
      </c>
      <c r="M162" s="418"/>
      <c r="N162" s="418">
        <v>461.11110738255036</v>
      </c>
      <c r="O162" s="422">
        <v>931</v>
      </c>
      <c r="P162" s="422">
        <v>429294.44</v>
      </c>
      <c r="Q162" s="487"/>
      <c r="R162" s="423">
        <v>461.11110633727174</v>
      </c>
    </row>
    <row r="163" spans="1:18" ht="14.45" customHeight="1" x14ac:dyDescent="0.2">
      <c r="A163" s="417"/>
      <c r="B163" s="418" t="s">
        <v>1266</v>
      </c>
      <c r="C163" s="418" t="s">
        <v>1260</v>
      </c>
      <c r="D163" s="418" t="s">
        <v>1331</v>
      </c>
      <c r="E163" s="418" t="s">
        <v>1372</v>
      </c>
      <c r="F163" s="418" t="s">
        <v>1373</v>
      </c>
      <c r="G163" s="422">
        <v>233</v>
      </c>
      <c r="H163" s="422">
        <v>18122.23</v>
      </c>
      <c r="I163" s="418"/>
      <c r="J163" s="418">
        <v>77.777811158798286</v>
      </c>
      <c r="K163" s="422">
        <v>257</v>
      </c>
      <c r="L163" s="422">
        <v>24272.219999999998</v>
      </c>
      <c r="M163" s="418"/>
      <c r="N163" s="418">
        <v>94.444435797665363</v>
      </c>
      <c r="O163" s="422">
        <v>313</v>
      </c>
      <c r="P163" s="422">
        <v>29561.100000000006</v>
      </c>
      <c r="Q163" s="487"/>
      <c r="R163" s="423">
        <v>94.444408945686916</v>
      </c>
    </row>
    <row r="164" spans="1:18" ht="14.45" customHeight="1" x14ac:dyDescent="0.2">
      <c r="A164" s="417"/>
      <c r="B164" s="418" t="s">
        <v>1266</v>
      </c>
      <c r="C164" s="418" t="s">
        <v>1260</v>
      </c>
      <c r="D164" s="418" t="s">
        <v>1331</v>
      </c>
      <c r="E164" s="418" t="s">
        <v>1419</v>
      </c>
      <c r="F164" s="418" t="s">
        <v>1420</v>
      </c>
      <c r="G164" s="422">
        <v>23</v>
      </c>
      <c r="H164" s="422">
        <v>16100</v>
      </c>
      <c r="I164" s="418"/>
      <c r="J164" s="418">
        <v>700</v>
      </c>
      <c r="K164" s="422">
        <v>6</v>
      </c>
      <c r="L164" s="422">
        <v>4233.3500000000004</v>
      </c>
      <c r="M164" s="418"/>
      <c r="N164" s="418">
        <v>705.55833333333339</v>
      </c>
      <c r="O164" s="422">
        <v>29</v>
      </c>
      <c r="P164" s="422">
        <v>20461.11</v>
      </c>
      <c r="Q164" s="487"/>
      <c r="R164" s="423">
        <v>705.55551724137933</v>
      </c>
    </row>
    <row r="165" spans="1:18" ht="14.45" customHeight="1" x14ac:dyDescent="0.2">
      <c r="A165" s="417"/>
      <c r="B165" s="418" t="s">
        <v>1266</v>
      </c>
      <c r="C165" s="418" t="s">
        <v>1260</v>
      </c>
      <c r="D165" s="418" t="s">
        <v>1331</v>
      </c>
      <c r="E165" s="418" t="s">
        <v>1402</v>
      </c>
      <c r="F165" s="418" t="s">
        <v>1403</v>
      </c>
      <c r="G165" s="422">
        <v>1</v>
      </c>
      <c r="H165" s="422">
        <v>270</v>
      </c>
      <c r="I165" s="418"/>
      <c r="J165" s="418">
        <v>270</v>
      </c>
      <c r="K165" s="422"/>
      <c r="L165" s="422"/>
      <c r="M165" s="418"/>
      <c r="N165" s="418"/>
      <c r="O165" s="422"/>
      <c r="P165" s="422"/>
      <c r="Q165" s="487"/>
      <c r="R165" s="423"/>
    </row>
    <row r="166" spans="1:18" ht="14.45" customHeight="1" x14ac:dyDescent="0.2">
      <c r="A166" s="417"/>
      <c r="B166" s="418" t="s">
        <v>1266</v>
      </c>
      <c r="C166" s="418" t="s">
        <v>1260</v>
      </c>
      <c r="D166" s="418" t="s">
        <v>1331</v>
      </c>
      <c r="E166" s="418" t="s">
        <v>1374</v>
      </c>
      <c r="F166" s="418" t="s">
        <v>1375</v>
      </c>
      <c r="G166" s="422">
        <v>378</v>
      </c>
      <c r="H166" s="422">
        <v>35700</v>
      </c>
      <c r="I166" s="418"/>
      <c r="J166" s="418">
        <v>94.444444444444443</v>
      </c>
      <c r="K166" s="422">
        <v>256</v>
      </c>
      <c r="L166" s="422">
        <v>28444.449999999997</v>
      </c>
      <c r="M166" s="418"/>
      <c r="N166" s="418">
        <v>111.11113281249999</v>
      </c>
      <c r="O166" s="422">
        <v>482</v>
      </c>
      <c r="P166" s="422">
        <v>53555.549999999996</v>
      </c>
      <c r="Q166" s="487"/>
      <c r="R166" s="423">
        <v>111.11109958506223</v>
      </c>
    </row>
    <row r="167" spans="1:18" ht="14.45" customHeight="1" x14ac:dyDescent="0.2">
      <c r="A167" s="417"/>
      <c r="B167" s="418" t="s">
        <v>1266</v>
      </c>
      <c r="C167" s="418" t="s">
        <v>1260</v>
      </c>
      <c r="D167" s="418" t="s">
        <v>1331</v>
      </c>
      <c r="E167" s="418" t="s">
        <v>1378</v>
      </c>
      <c r="F167" s="418" t="s">
        <v>1379</v>
      </c>
      <c r="G167" s="422">
        <v>285</v>
      </c>
      <c r="H167" s="422">
        <v>27550.009999999995</v>
      </c>
      <c r="I167" s="418"/>
      <c r="J167" s="418">
        <v>96.66670175438594</v>
      </c>
      <c r="K167" s="422">
        <v>201</v>
      </c>
      <c r="L167" s="422">
        <v>30150</v>
      </c>
      <c r="M167" s="418"/>
      <c r="N167" s="418">
        <v>150</v>
      </c>
      <c r="O167" s="422">
        <v>258</v>
      </c>
      <c r="P167" s="422">
        <v>38700</v>
      </c>
      <c r="Q167" s="487"/>
      <c r="R167" s="423">
        <v>150</v>
      </c>
    </row>
    <row r="168" spans="1:18" ht="14.45" customHeight="1" x14ac:dyDescent="0.2">
      <c r="A168" s="417"/>
      <c r="B168" s="418" t="s">
        <v>1266</v>
      </c>
      <c r="C168" s="418" t="s">
        <v>1260</v>
      </c>
      <c r="D168" s="418" t="s">
        <v>1331</v>
      </c>
      <c r="E168" s="418" t="s">
        <v>1380</v>
      </c>
      <c r="F168" s="418" t="s">
        <v>1381</v>
      </c>
      <c r="G168" s="422">
        <v>316</v>
      </c>
      <c r="H168" s="422">
        <v>136933.33000000002</v>
      </c>
      <c r="I168" s="418"/>
      <c r="J168" s="418">
        <v>433.33332278481015</v>
      </c>
      <c r="K168" s="422">
        <v>262</v>
      </c>
      <c r="L168" s="422">
        <v>114988.88</v>
      </c>
      <c r="M168" s="418"/>
      <c r="N168" s="418">
        <v>438.88885496183207</v>
      </c>
      <c r="O168" s="422">
        <v>493</v>
      </c>
      <c r="P168" s="422">
        <v>243761.12</v>
      </c>
      <c r="Q168" s="487"/>
      <c r="R168" s="423">
        <v>494.44446247464504</v>
      </c>
    </row>
    <row r="169" spans="1:18" ht="14.45" customHeight="1" x14ac:dyDescent="0.2">
      <c r="A169" s="417"/>
      <c r="B169" s="418" t="s">
        <v>1266</v>
      </c>
      <c r="C169" s="418" t="s">
        <v>1260</v>
      </c>
      <c r="D169" s="418" t="s">
        <v>1331</v>
      </c>
      <c r="E169" s="418" t="s">
        <v>1404</v>
      </c>
      <c r="F169" s="418" t="s">
        <v>1405</v>
      </c>
      <c r="G169" s="422">
        <v>534</v>
      </c>
      <c r="H169" s="422">
        <v>40346.660000000003</v>
      </c>
      <c r="I169" s="418"/>
      <c r="J169" s="418">
        <v>75.555543071161054</v>
      </c>
      <c r="K169" s="422">
        <v>206</v>
      </c>
      <c r="L169" s="422">
        <v>20600</v>
      </c>
      <c r="M169" s="418"/>
      <c r="N169" s="418">
        <v>100</v>
      </c>
      <c r="O169" s="422">
        <v>475</v>
      </c>
      <c r="P169" s="422">
        <v>47500</v>
      </c>
      <c r="Q169" s="487"/>
      <c r="R169" s="423">
        <v>100</v>
      </c>
    </row>
    <row r="170" spans="1:18" ht="14.45" customHeight="1" x14ac:dyDescent="0.2">
      <c r="A170" s="417"/>
      <c r="B170" s="418" t="s">
        <v>1266</v>
      </c>
      <c r="C170" s="418" t="s">
        <v>1260</v>
      </c>
      <c r="D170" s="418" t="s">
        <v>1331</v>
      </c>
      <c r="E170" s="418" t="s">
        <v>1421</v>
      </c>
      <c r="F170" s="418" t="s">
        <v>1422</v>
      </c>
      <c r="G170" s="422">
        <v>64</v>
      </c>
      <c r="H170" s="422">
        <v>82133.34</v>
      </c>
      <c r="I170" s="418"/>
      <c r="J170" s="418">
        <v>1283.3334374999999</v>
      </c>
      <c r="K170" s="422">
        <v>47</v>
      </c>
      <c r="L170" s="422">
        <v>64233.33</v>
      </c>
      <c r="M170" s="418"/>
      <c r="N170" s="418">
        <v>1366.666595744681</v>
      </c>
      <c r="O170" s="422">
        <v>73</v>
      </c>
      <c r="P170" s="422">
        <v>104633.33</v>
      </c>
      <c r="Q170" s="487"/>
      <c r="R170" s="423">
        <v>1433.3332876712329</v>
      </c>
    </row>
    <row r="171" spans="1:18" ht="14.45" customHeight="1" x14ac:dyDescent="0.2">
      <c r="A171" s="417"/>
      <c r="B171" s="418" t="s">
        <v>1266</v>
      </c>
      <c r="C171" s="418" t="s">
        <v>1260</v>
      </c>
      <c r="D171" s="418" t="s">
        <v>1331</v>
      </c>
      <c r="E171" s="418" t="s">
        <v>1423</v>
      </c>
      <c r="F171" s="418" t="s">
        <v>1424</v>
      </c>
      <c r="G171" s="422"/>
      <c r="H171" s="422"/>
      <c r="I171" s="418"/>
      <c r="J171" s="418"/>
      <c r="K171" s="422"/>
      <c r="L171" s="422"/>
      <c r="M171" s="418"/>
      <c r="N171" s="418"/>
      <c r="O171" s="422">
        <v>2</v>
      </c>
      <c r="P171" s="422">
        <v>1011.11</v>
      </c>
      <c r="Q171" s="487"/>
      <c r="R171" s="423">
        <v>505.55500000000001</v>
      </c>
    </row>
    <row r="172" spans="1:18" ht="14.45" customHeight="1" x14ac:dyDescent="0.2">
      <c r="A172" s="417"/>
      <c r="B172" s="418" t="s">
        <v>1266</v>
      </c>
      <c r="C172" s="418" t="s">
        <v>1260</v>
      </c>
      <c r="D172" s="418" t="s">
        <v>1331</v>
      </c>
      <c r="E172" s="418" t="s">
        <v>1382</v>
      </c>
      <c r="F172" s="418" t="s">
        <v>1383</v>
      </c>
      <c r="G172" s="422"/>
      <c r="H172" s="422"/>
      <c r="I172" s="418"/>
      <c r="J172" s="418"/>
      <c r="K172" s="422">
        <v>3</v>
      </c>
      <c r="L172" s="422">
        <v>516.66</v>
      </c>
      <c r="M172" s="418"/>
      <c r="N172" s="418">
        <v>172.22</v>
      </c>
      <c r="O172" s="422">
        <v>2</v>
      </c>
      <c r="P172" s="422">
        <v>344.44</v>
      </c>
      <c r="Q172" s="487"/>
      <c r="R172" s="423">
        <v>172.22</v>
      </c>
    </row>
    <row r="173" spans="1:18" ht="14.45" customHeight="1" x14ac:dyDescent="0.2">
      <c r="A173" s="417"/>
      <c r="B173" s="418" t="s">
        <v>1266</v>
      </c>
      <c r="C173" s="418" t="s">
        <v>1260</v>
      </c>
      <c r="D173" s="418" t="s">
        <v>1331</v>
      </c>
      <c r="E173" s="418" t="s">
        <v>1386</v>
      </c>
      <c r="F173" s="418" t="s">
        <v>1387</v>
      </c>
      <c r="G173" s="422">
        <v>11</v>
      </c>
      <c r="H173" s="422">
        <v>3788.88</v>
      </c>
      <c r="I173" s="418"/>
      <c r="J173" s="418">
        <v>344.44363636363636</v>
      </c>
      <c r="K173" s="422">
        <v>3</v>
      </c>
      <c r="L173" s="422">
        <v>1183.32</v>
      </c>
      <c r="M173" s="418"/>
      <c r="N173" s="418">
        <v>394.44</v>
      </c>
      <c r="O173" s="422"/>
      <c r="P173" s="422"/>
      <c r="Q173" s="487"/>
      <c r="R173" s="423"/>
    </row>
    <row r="174" spans="1:18" ht="14.45" customHeight="1" x14ac:dyDescent="0.2">
      <c r="A174" s="417"/>
      <c r="B174" s="418" t="s">
        <v>1266</v>
      </c>
      <c r="C174" s="418" t="s">
        <v>1260</v>
      </c>
      <c r="D174" s="418" t="s">
        <v>1331</v>
      </c>
      <c r="E174" s="418" t="s">
        <v>1388</v>
      </c>
      <c r="F174" s="418" t="s">
        <v>1389</v>
      </c>
      <c r="G174" s="422"/>
      <c r="H174" s="422"/>
      <c r="I174" s="418"/>
      <c r="J174" s="418"/>
      <c r="K174" s="422"/>
      <c r="L174" s="422"/>
      <c r="M174" s="418"/>
      <c r="N174" s="418"/>
      <c r="O174" s="422">
        <v>1</v>
      </c>
      <c r="P174" s="422">
        <v>297.77999999999997</v>
      </c>
      <c r="Q174" s="487"/>
      <c r="R174" s="423">
        <v>297.77999999999997</v>
      </c>
    </row>
    <row r="175" spans="1:18" ht="14.45" customHeight="1" x14ac:dyDescent="0.2">
      <c r="A175" s="417"/>
      <c r="B175" s="418" t="s">
        <v>1266</v>
      </c>
      <c r="C175" s="418" t="s">
        <v>1260</v>
      </c>
      <c r="D175" s="418" t="s">
        <v>1331</v>
      </c>
      <c r="E175" s="418" t="s">
        <v>1392</v>
      </c>
      <c r="F175" s="418" t="s">
        <v>1393</v>
      </c>
      <c r="G175" s="422">
        <v>336</v>
      </c>
      <c r="H175" s="422">
        <v>39199.99</v>
      </c>
      <c r="I175" s="418"/>
      <c r="J175" s="418">
        <v>116.6666369047619</v>
      </c>
      <c r="K175" s="422">
        <v>178</v>
      </c>
      <c r="L175" s="422">
        <v>24722.23</v>
      </c>
      <c r="M175" s="418"/>
      <c r="N175" s="418">
        <v>138.88893258426967</v>
      </c>
      <c r="O175" s="422">
        <v>289</v>
      </c>
      <c r="P175" s="422">
        <v>40138.89</v>
      </c>
      <c r="Q175" s="487"/>
      <c r="R175" s="423">
        <v>138.88889273356401</v>
      </c>
    </row>
    <row r="176" spans="1:18" ht="14.45" customHeight="1" x14ac:dyDescent="0.2">
      <c r="A176" s="417"/>
      <c r="B176" s="418" t="s">
        <v>1266</v>
      </c>
      <c r="C176" s="418" t="s">
        <v>1260</v>
      </c>
      <c r="D176" s="418" t="s">
        <v>1331</v>
      </c>
      <c r="E176" s="418" t="s">
        <v>1408</v>
      </c>
      <c r="F176" s="418"/>
      <c r="G176" s="422">
        <v>129</v>
      </c>
      <c r="H176" s="422">
        <v>70950</v>
      </c>
      <c r="I176" s="418"/>
      <c r="J176" s="418">
        <v>550</v>
      </c>
      <c r="K176" s="422"/>
      <c r="L176" s="422"/>
      <c r="M176" s="418"/>
      <c r="N176" s="418"/>
      <c r="O176" s="422"/>
      <c r="P176" s="422"/>
      <c r="Q176" s="487"/>
      <c r="R176" s="423"/>
    </row>
    <row r="177" spans="1:18" ht="14.45" customHeight="1" x14ac:dyDescent="0.2">
      <c r="A177" s="417"/>
      <c r="B177" s="418" t="s">
        <v>1266</v>
      </c>
      <c r="C177" s="418" t="s">
        <v>1260</v>
      </c>
      <c r="D177" s="418" t="s">
        <v>1331</v>
      </c>
      <c r="E177" s="418" t="s">
        <v>1394</v>
      </c>
      <c r="F177" s="418" t="s">
        <v>1395</v>
      </c>
      <c r="G177" s="422">
        <v>4</v>
      </c>
      <c r="H177" s="422">
        <v>466.67</v>
      </c>
      <c r="I177" s="418"/>
      <c r="J177" s="418">
        <v>116.6675</v>
      </c>
      <c r="K177" s="422">
        <v>1</v>
      </c>
      <c r="L177" s="422">
        <v>150</v>
      </c>
      <c r="M177" s="418"/>
      <c r="N177" s="418">
        <v>150</v>
      </c>
      <c r="O177" s="422">
        <v>2</v>
      </c>
      <c r="P177" s="422">
        <v>300</v>
      </c>
      <c r="Q177" s="487"/>
      <c r="R177" s="423">
        <v>150</v>
      </c>
    </row>
    <row r="178" spans="1:18" ht="14.45" customHeight="1" x14ac:dyDescent="0.2">
      <c r="A178" s="417"/>
      <c r="B178" s="418" t="s">
        <v>1266</v>
      </c>
      <c r="C178" s="418" t="s">
        <v>1260</v>
      </c>
      <c r="D178" s="418" t="s">
        <v>1331</v>
      </c>
      <c r="E178" s="418" t="s">
        <v>1409</v>
      </c>
      <c r="F178" s="418" t="s">
        <v>1410</v>
      </c>
      <c r="G178" s="422"/>
      <c r="H178" s="422"/>
      <c r="I178" s="418"/>
      <c r="J178" s="418"/>
      <c r="K178" s="422">
        <v>24</v>
      </c>
      <c r="L178" s="422">
        <v>13413.35</v>
      </c>
      <c r="M178" s="418"/>
      <c r="N178" s="418">
        <v>558.88958333333335</v>
      </c>
      <c r="O178" s="422">
        <v>34</v>
      </c>
      <c r="P178" s="422">
        <v>19002.22</v>
      </c>
      <c r="Q178" s="487"/>
      <c r="R178" s="423">
        <v>558.88882352941175</v>
      </c>
    </row>
    <row r="179" spans="1:18" ht="14.45" customHeight="1" x14ac:dyDescent="0.2">
      <c r="A179" s="417"/>
      <c r="B179" s="418" t="s">
        <v>1266</v>
      </c>
      <c r="C179" s="418" t="s">
        <v>1260</v>
      </c>
      <c r="D179" s="418" t="s">
        <v>1331</v>
      </c>
      <c r="E179" s="418" t="s">
        <v>1396</v>
      </c>
      <c r="F179" s="418" t="s">
        <v>1397</v>
      </c>
      <c r="G179" s="422"/>
      <c r="H179" s="422"/>
      <c r="I179" s="418"/>
      <c r="J179" s="418"/>
      <c r="K179" s="422">
        <v>370</v>
      </c>
      <c r="L179" s="422">
        <v>22611.11</v>
      </c>
      <c r="M179" s="418"/>
      <c r="N179" s="418">
        <v>61.111108108108112</v>
      </c>
      <c r="O179" s="422">
        <v>151</v>
      </c>
      <c r="P179" s="422">
        <v>10066.67</v>
      </c>
      <c r="Q179" s="487"/>
      <c r="R179" s="423">
        <v>66.666688741721856</v>
      </c>
    </row>
    <row r="180" spans="1:18" ht="14.45" customHeight="1" x14ac:dyDescent="0.2">
      <c r="A180" s="417"/>
      <c r="B180" s="418" t="s">
        <v>1266</v>
      </c>
      <c r="C180" s="418" t="s">
        <v>1260</v>
      </c>
      <c r="D180" s="418" t="s">
        <v>1331</v>
      </c>
      <c r="E180" s="418" t="s">
        <v>1425</v>
      </c>
      <c r="F180" s="418" t="s">
        <v>1426</v>
      </c>
      <c r="G180" s="422"/>
      <c r="H180" s="422"/>
      <c r="I180" s="418"/>
      <c r="J180" s="418"/>
      <c r="K180" s="422">
        <v>70</v>
      </c>
      <c r="L180" s="422">
        <v>39277.78</v>
      </c>
      <c r="M180" s="418"/>
      <c r="N180" s="418">
        <v>561.1111428571428</v>
      </c>
      <c r="O180" s="422">
        <v>170</v>
      </c>
      <c r="P180" s="422">
        <v>95388.89</v>
      </c>
      <c r="Q180" s="487"/>
      <c r="R180" s="423">
        <v>561.11111764705879</v>
      </c>
    </row>
    <row r="181" spans="1:18" ht="14.45" customHeight="1" x14ac:dyDescent="0.2">
      <c r="A181" s="417"/>
      <c r="B181" s="418" t="s">
        <v>1266</v>
      </c>
      <c r="C181" s="418" t="s">
        <v>1260</v>
      </c>
      <c r="D181" s="418" t="s">
        <v>1331</v>
      </c>
      <c r="E181" s="418" t="s">
        <v>1427</v>
      </c>
      <c r="F181" s="418" t="s">
        <v>1428</v>
      </c>
      <c r="G181" s="422"/>
      <c r="H181" s="422"/>
      <c r="I181" s="418"/>
      <c r="J181" s="418"/>
      <c r="K181" s="422"/>
      <c r="L181" s="422"/>
      <c r="M181" s="418"/>
      <c r="N181" s="418"/>
      <c r="O181" s="422">
        <v>4</v>
      </c>
      <c r="P181" s="422">
        <v>2688.88</v>
      </c>
      <c r="Q181" s="487"/>
      <c r="R181" s="423">
        <v>672.22</v>
      </c>
    </row>
    <row r="182" spans="1:18" ht="14.45" customHeight="1" x14ac:dyDescent="0.2">
      <c r="A182" s="417"/>
      <c r="B182" s="418" t="s">
        <v>1266</v>
      </c>
      <c r="C182" s="418" t="s">
        <v>1260</v>
      </c>
      <c r="D182" s="418" t="s">
        <v>1331</v>
      </c>
      <c r="E182" s="418" t="s">
        <v>1412</v>
      </c>
      <c r="F182" s="418" t="s">
        <v>1413</v>
      </c>
      <c r="G182" s="422"/>
      <c r="H182" s="422"/>
      <c r="I182" s="418"/>
      <c r="J182" s="418"/>
      <c r="K182" s="422"/>
      <c r="L182" s="422"/>
      <c r="M182" s="418"/>
      <c r="N182" s="418"/>
      <c r="O182" s="422">
        <v>2</v>
      </c>
      <c r="P182" s="422">
        <v>600</v>
      </c>
      <c r="Q182" s="487"/>
      <c r="R182" s="423">
        <v>300</v>
      </c>
    </row>
    <row r="183" spans="1:18" ht="14.45" customHeight="1" x14ac:dyDescent="0.2">
      <c r="A183" s="417"/>
      <c r="B183" s="418" t="s">
        <v>1266</v>
      </c>
      <c r="C183" s="418" t="s">
        <v>1261</v>
      </c>
      <c r="D183" s="418" t="s">
        <v>1331</v>
      </c>
      <c r="E183" s="418" t="s">
        <v>1334</v>
      </c>
      <c r="F183" s="418" t="s">
        <v>1335</v>
      </c>
      <c r="G183" s="422">
        <v>376</v>
      </c>
      <c r="H183" s="422">
        <v>29244.449999999997</v>
      </c>
      <c r="I183" s="418"/>
      <c r="J183" s="418">
        <v>77.777792553191475</v>
      </c>
      <c r="K183" s="422">
        <v>391</v>
      </c>
      <c r="L183" s="422">
        <v>32583.33</v>
      </c>
      <c r="M183" s="418"/>
      <c r="N183" s="418">
        <v>83.333324808184145</v>
      </c>
      <c r="O183" s="422">
        <v>153</v>
      </c>
      <c r="P183" s="422">
        <v>12749.99</v>
      </c>
      <c r="Q183" s="487"/>
      <c r="R183" s="423">
        <v>83.333267973856209</v>
      </c>
    </row>
    <row r="184" spans="1:18" ht="14.45" customHeight="1" x14ac:dyDescent="0.2">
      <c r="A184" s="417"/>
      <c r="B184" s="418" t="s">
        <v>1266</v>
      </c>
      <c r="C184" s="418" t="s">
        <v>1261</v>
      </c>
      <c r="D184" s="418" t="s">
        <v>1331</v>
      </c>
      <c r="E184" s="418" t="s">
        <v>1336</v>
      </c>
      <c r="F184" s="418" t="s">
        <v>1337</v>
      </c>
      <c r="G184" s="422">
        <v>7</v>
      </c>
      <c r="H184" s="422">
        <v>1750</v>
      </c>
      <c r="I184" s="418"/>
      <c r="J184" s="418">
        <v>250</v>
      </c>
      <c r="K184" s="422">
        <v>28</v>
      </c>
      <c r="L184" s="422">
        <v>7155.56</v>
      </c>
      <c r="M184" s="418"/>
      <c r="N184" s="418">
        <v>255.55571428571429</v>
      </c>
      <c r="O184" s="422">
        <v>14</v>
      </c>
      <c r="P184" s="422">
        <v>3577.7799999999997</v>
      </c>
      <c r="Q184" s="487"/>
      <c r="R184" s="423">
        <v>255.55571428571426</v>
      </c>
    </row>
    <row r="185" spans="1:18" ht="14.45" customHeight="1" x14ac:dyDescent="0.2">
      <c r="A185" s="417"/>
      <c r="B185" s="418" t="s">
        <v>1266</v>
      </c>
      <c r="C185" s="418" t="s">
        <v>1261</v>
      </c>
      <c r="D185" s="418" t="s">
        <v>1331</v>
      </c>
      <c r="E185" s="418" t="s">
        <v>1338</v>
      </c>
      <c r="F185" s="418" t="s">
        <v>1339</v>
      </c>
      <c r="G185" s="422">
        <v>1</v>
      </c>
      <c r="H185" s="422">
        <v>300</v>
      </c>
      <c r="I185" s="418"/>
      <c r="J185" s="418">
        <v>300</v>
      </c>
      <c r="K185" s="422"/>
      <c r="L185" s="422"/>
      <c r="M185" s="418"/>
      <c r="N185" s="418"/>
      <c r="O185" s="422"/>
      <c r="P185" s="422"/>
      <c r="Q185" s="487"/>
      <c r="R185" s="423"/>
    </row>
    <row r="186" spans="1:18" ht="14.45" customHeight="1" x14ac:dyDescent="0.2">
      <c r="A186" s="417"/>
      <c r="B186" s="418" t="s">
        <v>1266</v>
      </c>
      <c r="C186" s="418" t="s">
        <v>1261</v>
      </c>
      <c r="D186" s="418" t="s">
        <v>1331</v>
      </c>
      <c r="E186" s="418" t="s">
        <v>1340</v>
      </c>
      <c r="F186" s="418" t="s">
        <v>1341</v>
      </c>
      <c r="G186" s="422">
        <v>159</v>
      </c>
      <c r="H186" s="422">
        <v>18550</v>
      </c>
      <c r="I186" s="418"/>
      <c r="J186" s="418">
        <v>116.66666666666667</v>
      </c>
      <c r="K186" s="422">
        <v>187</v>
      </c>
      <c r="L186" s="422">
        <v>24933.33</v>
      </c>
      <c r="M186" s="418"/>
      <c r="N186" s="418">
        <v>133.3333155080214</v>
      </c>
      <c r="O186" s="422">
        <v>396</v>
      </c>
      <c r="P186" s="422">
        <v>52800</v>
      </c>
      <c r="Q186" s="487"/>
      <c r="R186" s="423">
        <v>133.33333333333334</v>
      </c>
    </row>
    <row r="187" spans="1:18" ht="14.45" customHeight="1" x14ac:dyDescent="0.2">
      <c r="A187" s="417"/>
      <c r="B187" s="418" t="s">
        <v>1266</v>
      </c>
      <c r="C187" s="418" t="s">
        <v>1261</v>
      </c>
      <c r="D187" s="418" t="s">
        <v>1331</v>
      </c>
      <c r="E187" s="418" t="s">
        <v>1344</v>
      </c>
      <c r="F187" s="418" t="s">
        <v>1345</v>
      </c>
      <c r="G187" s="422"/>
      <c r="H187" s="422"/>
      <c r="I187" s="418"/>
      <c r="J187" s="418"/>
      <c r="K187" s="422"/>
      <c r="L187" s="422"/>
      <c r="M187" s="418"/>
      <c r="N187" s="418"/>
      <c r="O187" s="422">
        <v>8</v>
      </c>
      <c r="P187" s="422">
        <v>5066.67</v>
      </c>
      <c r="Q187" s="487"/>
      <c r="R187" s="423">
        <v>633.33375000000001</v>
      </c>
    </row>
    <row r="188" spans="1:18" ht="14.45" customHeight="1" x14ac:dyDescent="0.2">
      <c r="A188" s="417"/>
      <c r="B188" s="418" t="s">
        <v>1266</v>
      </c>
      <c r="C188" s="418" t="s">
        <v>1261</v>
      </c>
      <c r="D188" s="418" t="s">
        <v>1331</v>
      </c>
      <c r="E188" s="418" t="s">
        <v>1429</v>
      </c>
      <c r="F188" s="418" t="s">
        <v>1430</v>
      </c>
      <c r="G188" s="422">
        <v>646</v>
      </c>
      <c r="H188" s="422">
        <v>502444.44999999995</v>
      </c>
      <c r="I188" s="418"/>
      <c r="J188" s="418">
        <v>777.77778637770894</v>
      </c>
      <c r="K188" s="422">
        <v>375</v>
      </c>
      <c r="L188" s="422">
        <v>331249.99</v>
      </c>
      <c r="M188" s="418"/>
      <c r="N188" s="418">
        <v>883.33330666666666</v>
      </c>
      <c r="O188" s="422">
        <v>608</v>
      </c>
      <c r="P188" s="422">
        <v>577600</v>
      </c>
      <c r="Q188" s="487"/>
      <c r="R188" s="423">
        <v>950</v>
      </c>
    </row>
    <row r="189" spans="1:18" ht="14.45" customHeight="1" x14ac:dyDescent="0.2">
      <c r="A189" s="417"/>
      <c r="B189" s="418" t="s">
        <v>1266</v>
      </c>
      <c r="C189" s="418" t="s">
        <v>1261</v>
      </c>
      <c r="D189" s="418" t="s">
        <v>1331</v>
      </c>
      <c r="E189" s="418" t="s">
        <v>1431</v>
      </c>
      <c r="F189" s="418" t="s">
        <v>1432</v>
      </c>
      <c r="G189" s="422">
        <v>903</v>
      </c>
      <c r="H189" s="422">
        <v>84280</v>
      </c>
      <c r="I189" s="418"/>
      <c r="J189" s="418">
        <v>93.333333333333329</v>
      </c>
      <c r="K189" s="422">
        <v>1152</v>
      </c>
      <c r="L189" s="422">
        <v>113920</v>
      </c>
      <c r="M189" s="418"/>
      <c r="N189" s="418">
        <v>98.888888888888886</v>
      </c>
      <c r="O189" s="422">
        <v>2026</v>
      </c>
      <c r="P189" s="422">
        <v>200348.89</v>
      </c>
      <c r="Q189" s="487"/>
      <c r="R189" s="423">
        <v>98.888889437314916</v>
      </c>
    </row>
    <row r="190" spans="1:18" ht="14.45" customHeight="1" x14ac:dyDescent="0.2">
      <c r="A190" s="417"/>
      <c r="B190" s="418" t="s">
        <v>1266</v>
      </c>
      <c r="C190" s="418" t="s">
        <v>1261</v>
      </c>
      <c r="D190" s="418" t="s">
        <v>1331</v>
      </c>
      <c r="E190" s="418" t="s">
        <v>1433</v>
      </c>
      <c r="F190" s="418" t="s">
        <v>1434</v>
      </c>
      <c r="G190" s="422">
        <v>39</v>
      </c>
      <c r="H190" s="422">
        <v>26000</v>
      </c>
      <c r="I190" s="418"/>
      <c r="J190" s="418">
        <v>666.66666666666663</v>
      </c>
      <c r="K190" s="422">
        <v>14</v>
      </c>
      <c r="L190" s="422">
        <v>9411.1</v>
      </c>
      <c r="M190" s="418"/>
      <c r="N190" s="418">
        <v>672.22142857142865</v>
      </c>
      <c r="O190" s="422">
        <v>35</v>
      </c>
      <c r="P190" s="422">
        <v>23527.78</v>
      </c>
      <c r="Q190" s="487"/>
      <c r="R190" s="423">
        <v>672.2222857142857</v>
      </c>
    </row>
    <row r="191" spans="1:18" ht="14.45" customHeight="1" x14ac:dyDescent="0.2">
      <c r="A191" s="417"/>
      <c r="B191" s="418" t="s">
        <v>1266</v>
      </c>
      <c r="C191" s="418" t="s">
        <v>1261</v>
      </c>
      <c r="D191" s="418" t="s">
        <v>1331</v>
      </c>
      <c r="E191" s="418" t="s">
        <v>1435</v>
      </c>
      <c r="F191" s="418" t="s">
        <v>1436</v>
      </c>
      <c r="G191" s="422">
        <v>94</v>
      </c>
      <c r="H191" s="422">
        <v>73111.12</v>
      </c>
      <c r="I191" s="418"/>
      <c r="J191" s="418">
        <v>777.77787234042546</v>
      </c>
      <c r="K191" s="422">
        <v>72</v>
      </c>
      <c r="L191" s="422">
        <v>63599.990000000005</v>
      </c>
      <c r="M191" s="418"/>
      <c r="N191" s="418">
        <v>883.33319444444453</v>
      </c>
      <c r="O191" s="422">
        <v>99</v>
      </c>
      <c r="P191" s="422">
        <v>94050</v>
      </c>
      <c r="Q191" s="487"/>
      <c r="R191" s="423">
        <v>950</v>
      </c>
    </row>
    <row r="192" spans="1:18" ht="14.45" customHeight="1" x14ac:dyDescent="0.2">
      <c r="A192" s="417"/>
      <c r="B192" s="418" t="s">
        <v>1266</v>
      </c>
      <c r="C192" s="418" t="s">
        <v>1261</v>
      </c>
      <c r="D192" s="418" t="s">
        <v>1331</v>
      </c>
      <c r="E192" s="418" t="s">
        <v>1437</v>
      </c>
      <c r="F192" s="418" t="s">
        <v>1438</v>
      </c>
      <c r="G192" s="422">
        <v>149</v>
      </c>
      <c r="H192" s="422">
        <v>49666.66</v>
      </c>
      <c r="I192" s="418"/>
      <c r="J192" s="418">
        <v>333.33328859060407</v>
      </c>
      <c r="K192" s="422">
        <v>100</v>
      </c>
      <c r="L192" s="422">
        <v>33888.9</v>
      </c>
      <c r="M192" s="418"/>
      <c r="N192" s="418">
        <v>338.88900000000001</v>
      </c>
      <c r="O192" s="422">
        <v>114</v>
      </c>
      <c r="P192" s="422">
        <v>38633.33</v>
      </c>
      <c r="Q192" s="487"/>
      <c r="R192" s="423">
        <v>338.88885964912282</v>
      </c>
    </row>
    <row r="193" spans="1:18" ht="14.45" customHeight="1" x14ac:dyDescent="0.2">
      <c r="A193" s="417"/>
      <c r="B193" s="418" t="s">
        <v>1266</v>
      </c>
      <c r="C193" s="418" t="s">
        <v>1261</v>
      </c>
      <c r="D193" s="418" t="s">
        <v>1331</v>
      </c>
      <c r="E193" s="418" t="s">
        <v>1350</v>
      </c>
      <c r="F193" s="418" t="s">
        <v>1351</v>
      </c>
      <c r="G193" s="422">
        <v>48</v>
      </c>
      <c r="H193" s="422">
        <v>10666.65</v>
      </c>
      <c r="I193" s="418"/>
      <c r="J193" s="418">
        <v>222.22187499999998</v>
      </c>
      <c r="K193" s="422">
        <v>70</v>
      </c>
      <c r="L193" s="422">
        <v>24500</v>
      </c>
      <c r="M193" s="418"/>
      <c r="N193" s="418">
        <v>350</v>
      </c>
      <c r="O193" s="422">
        <v>65</v>
      </c>
      <c r="P193" s="422">
        <v>25277.780000000002</v>
      </c>
      <c r="Q193" s="487"/>
      <c r="R193" s="423">
        <v>388.88892307692311</v>
      </c>
    </row>
    <row r="194" spans="1:18" ht="14.45" customHeight="1" x14ac:dyDescent="0.2">
      <c r="A194" s="417"/>
      <c r="B194" s="418" t="s">
        <v>1266</v>
      </c>
      <c r="C194" s="418" t="s">
        <v>1261</v>
      </c>
      <c r="D194" s="418" t="s">
        <v>1331</v>
      </c>
      <c r="E194" s="418" t="s">
        <v>1352</v>
      </c>
      <c r="F194" s="418" t="s">
        <v>1353</v>
      </c>
      <c r="G194" s="422">
        <v>23</v>
      </c>
      <c r="H194" s="422">
        <v>13416.67</v>
      </c>
      <c r="I194" s="418"/>
      <c r="J194" s="418">
        <v>583.33347826086958</v>
      </c>
      <c r="K194" s="422">
        <v>32</v>
      </c>
      <c r="L194" s="422">
        <v>21333.34</v>
      </c>
      <c r="M194" s="418"/>
      <c r="N194" s="418">
        <v>666.666875</v>
      </c>
      <c r="O194" s="422">
        <v>61</v>
      </c>
      <c r="P194" s="422">
        <v>40666.67</v>
      </c>
      <c r="Q194" s="487"/>
      <c r="R194" s="423">
        <v>666.66672131147538</v>
      </c>
    </row>
    <row r="195" spans="1:18" ht="14.45" customHeight="1" x14ac:dyDescent="0.2">
      <c r="A195" s="417"/>
      <c r="B195" s="418" t="s">
        <v>1266</v>
      </c>
      <c r="C195" s="418" t="s">
        <v>1261</v>
      </c>
      <c r="D195" s="418" t="s">
        <v>1331</v>
      </c>
      <c r="E195" s="418" t="s">
        <v>1354</v>
      </c>
      <c r="F195" s="418" t="s">
        <v>1355</v>
      </c>
      <c r="G195" s="422">
        <v>20</v>
      </c>
      <c r="H195" s="422">
        <v>9333.33</v>
      </c>
      <c r="I195" s="418"/>
      <c r="J195" s="418">
        <v>466.66649999999998</v>
      </c>
      <c r="K195" s="422">
        <v>12</v>
      </c>
      <c r="L195" s="422">
        <v>6066.68</v>
      </c>
      <c r="M195" s="418"/>
      <c r="N195" s="418">
        <v>505.55666666666667</v>
      </c>
      <c r="O195" s="422">
        <v>15</v>
      </c>
      <c r="P195" s="422">
        <v>7583.3400000000011</v>
      </c>
      <c r="Q195" s="487"/>
      <c r="R195" s="423">
        <v>505.5560000000001</v>
      </c>
    </row>
    <row r="196" spans="1:18" ht="14.45" customHeight="1" x14ac:dyDescent="0.2">
      <c r="A196" s="417"/>
      <c r="B196" s="418" t="s">
        <v>1266</v>
      </c>
      <c r="C196" s="418" t="s">
        <v>1261</v>
      </c>
      <c r="D196" s="418" t="s">
        <v>1331</v>
      </c>
      <c r="E196" s="418" t="s">
        <v>1418</v>
      </c>
      <c r="F196" s="418" t="s">
        <v>1355</v>
      </c>
      <c r="G196" s="422">
        <v>21</v>
      </c>
      <c r="H196" s="422">
        <v>21000</v>
      </c>
      <c r="I196" s="418"/>
      <c r="J196" s="418">
        <v>1000</v>
      </c>
      <c r="K196" s="422">
        <v>6</v>
      </c>
      <c r="L196" s="422">
        <v>6033.34</v>
      </c>
      <c r="M196" s="418"/>
      <c r="N196" s="418">
        <v>1005.5566666666667</v>
      </c>
      <c r="O196" s="422">
        <v>35</v>
      </c>
      <c r="P196" s="422">
        <v>35194.449999999997</v>
      </c>
      <c r="Q196" s="487"/>
      <c r="R196" s="423">
        <v>1005.5557142857142</v>
      </c>
    </row>
    <row r="197" spans="1:18" ht="14.45" customHeight="1" x14ac:dyDescent="0.2">
      <c r="A197" s="417"/>
      <c r="B197" s="418" t="s">
        <v>1266</v>
      </c>
      <c r="C197" s="418" t="s">
        <v>1261</v>
      </c>
      <c r="D197" s="418" t="s">
        <v>1331</v>
      </c>
      <c r="E197" s="418" t="s">
        <v>1356</v>
      </c>
      <c r="F197" s="418" t="s">
        <v>1357</v>
      </c>
      <c r="G197" s="422">
        <v>136</v>
      </c>
      <c r="H197" s="422">
        <v>8311.11</v>
      </c>
      <c r="I197" s="418"/>
      <c r="J197" s="418">
        <v>61.111102941176476</v>
      </c>
      <c r="K197" s="422">
        <v>73</v>
      </c>
      <c r="L197" s="422">
        <v>4866.66</v>
      </c>
      <c r="M197" s="418"/>
      <c r="N197" s="418">
        <v>66.666575342465748</v>
      </c>
      <c r="O197" s="422">
        <v>135</v>
      </c>
      <c r="P197" s="422">
        <v>8999.98</v>
      </c>
      <c r="Q197" s="487"/>
      <c r="R197" s="423">
        <v>66.666518518518515</v>
      </c>
    </row>
    <row r="198" spans="1:18" ht="14.45" customHeight="1" x14ac:dyDescent="0.2">
      <c r="A198" s="417"/>
      <c r="B198" s="418" t="s">
        <v>1266</v>
      </c>
      <c r="C198" s="418" t="s">
        <v>1261</v>
      </c>
      <c r="D198" s="418" t="s">
        <v>1331</v>
      </c>
      <c r="E198" s="418" t="s">
        <v>1358</v>
      </c>
      <c r="F198" s="418" t="s">
        <v>1359</v>
      </c>
      <c r="G198" s="422">
        <v>1</v>
      </c>
      <c r="H198" s="422">
        <v>127.78</v>
      </c>
      <c r="I198" s="418"/>
      <c r="J198" s="418">
        <v>127.78</v>
      </c>
      <c r="K198" s="422"/>
      <c r="L198" s="422"/>
      <c r="M198" s="418"/>
      <c r="N198" s="418"/>
      <c r="O198" s="422">
        <v>2</v>
      </c>
      <c r="P198" s="422">
        <v>322.22000000000003</v>
      </c>
      <c r="Q198" s="487"/>
      <c r="R198" s="423">
        <v>161.11000000000001</v>
      </c>
    </row>
    <row r="199" spans="1:18" ht="14.45" customHeight="1" x14ac:dyDescent="0.2">
      <c r="A199" s="417"/>
      <c r="B199" s="418" t="s">
        <v>1266</v>
      </c>
      <c r="C199" s="418" t="s">
        <v>1261</v>
      </c>
      <c r="D199" s="418" t="s">
        <v>1331</v>
      </c>
      <c r="E199" s="418" t="s">
        <v>1362</v>
      </c>
      <c r="F199" s="418" t="s">
        <v>1363</v>
      </c>
      <c r="G199" s="422"/>
      <c r="H199" s="422"/>
      <c r="I199" s="418"/>
      <c r="J199" s="418"/>
      <c r="K199" s="422"/>
      <c r="L199" s="422"/>
      <c r="M199" s="418"/>
      <c r="N199" s="418"/>
      <c r="O199" s="422">
        <v>1</v>
      </c>
      <c r="P199" s="422">
        <v>0</v>
      </c>
      <c r="Q199" s="487"/>
      <c r="R199" s="423">
        <v>0</v>
      </c>
    </row>
    <row r="200" spans="1:18" ht="14.45" customHeight="1" x14ac:dyDescent="0.2">
      <c r="A200" s="417"/>
      <c r="B200" s="418" t="s">
        <v>1266</v>
      </c>
      <c r="C200" s="418" t="s">
        <v>1261</v>
      </c>
      <c r="D200" s="418" t="s">
        <v>1331</v>
      </c>
      <c r="E200" s="418" t="s">
        <v>1364</v>
      </c>
      <c r="F200" s="418" t="s">
        <v>1365</v>
      </c>
      <c r="G200" s="422">
        <v>287</v>
      </c>
      <c r="H200" s="422">
        <v>87694.44</v>
      </c>
      <c r="I200" s="418"/>
      <c r="J200" s="418">
        <v>305.5555400696864</v>
      </c>
      <c r="K200" s="422">
        <v>223</v>
      </c>
      <c r="L200" s="422">
        <v>69377.77</v>
      </c>
      <c r="M200" s="418"/>
      <c r="N200" s="418">
        <v>311.11107623318389</v>
      </c>
      <c r="O200" s="422">
        <v>220</v>
      </c>
      <c r="P200" s="422">
        <v>68444.45</v>
      </c>
      <c r="Q200" s="487"/>
      <c r="R200" s="423">
        <v>311.11113636363638</v>
      </c>
    </row>
    <row r="201" spans="1:18" ht="14.45" customHeight="1" x14ac:dyDescent="0.2">
      <c r="A201" s="417"/>
      <c r="B201" s="418" t="s">
        <v>1266</v>
      </c>
      <c r="C201" s="418" t="s">
        <v>1261</v>
      </c>
      <c r="D201" s="418" t="s">
        <v>1331</v>
      </c>
      <c r="E201" s="418" t="s">
        <v>1366</v>
      </c>
      <c r="F201" s="418" t="s">
        <v>1367</v>
      </c>
      <c r="G201" s="422">
        <v>1205</v>
      </c>
      <c r="H201" s="422">
        <v>40166.660000000003</v>
      </c>
      <c r="I201" s="418"/>
      <c r="J201" s="418">
        <v>33.333327800829878</v>
      </c>
      <c r="K201" s="422">
        <v>190</v>
      </c>
      <c r="L201" s="422">
        <v>6333.34</v>
      </c>
      <c r="M201" s="418"/>
      <c r="N201" s="418">
        <v>33.333368421052633</v>
      </c>
      <c r="O201" s="422"/>
      <c r="P201" s="422"/>
      <c r="Q201" s="487"/>
      <c r="R201" s="423"/>
    </row>
    <row r="202" spans="1:18" ht="14.45" customHeight="1" x14ac:dyDescent="0.2">
      <c r="A202" s="417"/>
      <c r="B202" s="418" t="s">
        <v>1266</v>
      </c>
      <c r="C202" s="418" t="s">
        <v>1261</v>
      </c>
      <c r="D202" s="418" t="s">
        <v>1331</v>
      </c>
      <c r="E202" s="418" t="s">
        <v>1368</v>
      </c>
      <c r="F202" s="418" t="s">
        <v>1369</v>
      </c>
      <c r="G202" s="422">
        <v>115</v>
      </c>
      <c r="H202" s="422">
        <v>52388.89</v>
      </c>
      <c r="I202" s="418"/>
      <c r="J202" s="418">
        <v>455.55556521739129</v>
      </c>
      <c r="K202" s="422">
        <v>53</v>
      </c>
      <c r="L202" s="422">
        <v>24438.880000000001</v>
      </c>
      <c r="M202" s="418"/>
      <c r="N202" s="418">
        <v>461.11094339622645</v>
      </c>
      <c r="O202" s="422">
        <v>99</v>
      </c>
      <c r="P202" s="422">
        <v>45650</v>
      </c>
      <c r="Q202" s="487"/>
      <c r="R202" s="423">
        <v>461.11111111111109</v>
      </c>
    </row>
    <row r="203" spans="1:18" ht="14.45" customHeight="1" x14ac:dyDescent="0.2">
      <c r="A203" s="417"/>
      <c r="B203" s="418" t="s">
        <v>1266</v>
      </c>
      <c r="C203" s="418" t="s">
        <v>1261</v>
      </c>
      <c r="D203" s="418" t="s">
        <v>1331</v>
      </c>
      <c r="E203" s="418" t="s">
        <v>1370</v>
      </c>
      <c r="F203" s="418" t="s">
        <v>1371</v>
      </c>
      <c r="G203" s="422">
        <v>105</v>
      </c>
      <c r="H203" s="422">
        <v>6183.34</v>
      </c>
      <c r="I203" s="418"/>
      <c r="J203" s="418">
        <v>58.888952380952382</v>
      </c>
      <c r="K203" s="422">
        <v>73</v>
      </c>
      <c r="L203" s="422">
        <v>8516.67</v>
      </c>
      <c r="M203" s="418"/>
      <c r="N203" s="418">
        <v>116.66671232876712</v>
      </c>
      <c r="O203" s="422">
        <v>88</v>
      </c>
      <c r="P203" s="422">
        <v>10266.67</v>
      </c>
      <c r="Q203" s="487"/>
      <c r="R203" s="423">
        <v>116.66670454545455</v>
      </c>
    </row>
    <row r="204" spans="1:18" ht="14.45" customHeight="1" x14ac:dyDescent="0.2">
      <c r="A204" s="417"/>
      <c r="B204" s="418" t="s">
        <v>1266</v>
      </c>
      <c r="C204" s="418" t="s">
        <v>1261</v>
      </c>
      <c r="D204" s="418" t="s">
        <v>1331</v>
      </c>
      <c r="E204" s="418" t="s">
        <v>1372</v>
      </c>
      <c r="F204" s="418" t="s">
        <v>1373</v>
      </c>
      <c r="G204" s="422">
        <v>249</v>
      </c>
      <c r="H204" s="422">
        <v>19366.659999999996</v>
      </c>
      <c r="I204" s="418"/>
      <c r="J204" s="418">
        <v>77.777751004016054</v>
      </c>
      <c r="K204" s="422">
        <v>196</v>
      </c>
      <c r="L204" s="422">
        <v>18511.100000000002</v>
      </c>
      <c r="M204" s="418"/>
      <c r="N204" s="418">
        <v>94.444387755102056</v>
      </c>
      <c r="O204" s="422">
        <v>202</v>
      </c>
      <c r="P204" s="422">
        <v>19077.769999999997</v>
      </c>
      <c r="Q204" s="487"/>
      <c r="R204" s="423">
        <v>94.444405940594038</v>
      </c>
    </row>
    <row r="205" spans="1:18" ht="14.45" customHeight="1" x14ac:dyDescent="0.2">
      <c r="A205" s="417"/>
      <c r="B205" s="418" t="s">
        <v>1266</v>
      </c>
      <c r="C205" s="418" t="s">
        <v>1261</v>
      </c>
      <c r="D205" s="418" t="s">
        <v>1331</v>
      </c>
      <c r="E205" s="418" t="s">
        <v>1419</v>
      </c>
      <c r="F205" s="418" t="s">
        <v>1420</v>
      </c>
      <c r="G205" s="422"/>
      <c r="H205" s="422"/>
      <c r="I205" s="418"/>
      <c r="J205" s="418"/>
      <c r="K205" s="422">
        <v>1</v>
      </c>
      <c r="L205" s="422">
        <v>705.56</v>
      </c>
      <c r="M205" s="418"/>
      <c r="N205" s="418">
        <v>705.56</v>
      </c>
      <c r="O205" s="422"/>
      <c r="P205" s="422"/>
      <c r="Q205" s="487"/>
      <c r="R205" s="423"/>
    </row>
    <row r="206" spans="1:18" ht="14.45" customHeight="1" x14ac:dyDescent="0.2">
      <c r="A206" s="417"/>
      <c r="B206" s="418" t="s">
        <v>1266</v>
      </c>
      <c r="C206" s="418" t="s">
        <v>1261</v>
      </c>
      <c r="D206" s="418" t="s">
        <v>1331</v>
      </c>
      <c r="E206" s="418" t="s">
        <v>1439</v>
      </c>
      <c r="F206" s="418" t="s">
        <v>1440</v>
      </c>
      <c r="G206" s="422">
        <v>66</v>
      </c>
      <c r="H206" s="422">
        <v>73333.34</v>
      </c>
      <c r="I206" s="418"/>
      <c r="J206" s="418">
        <v>1111.111212121212</v>
      </c>
      <c r="K206" s="422">
        <v>35</v>
      </c>
      <c r="L206" s="422">
        <v>42972.22</v>
      </c>
      <c r="M206" s="418"/>
      <c r="N206" s="418">
        <v>1227.7777142857144</v>
      </c>
      <c r="O206" s="422">
        <v>106</v>
      </c>
      <c r="P206" s="422">
        <v>130144.45999999999</v>
      </c>
      <c r="Q206" s="487"/>
      <c r="R206" s="423">
        <v>1227.7779245283018</v>
      </c>
    </row>
    <row r="207" spans="1:18" ht="14.45" customHeight="1" x14ac:dyDescent="0.2">
      <c r="A207" s="417"/>
      <c r="B207" s="418" t="s">
        <v>1266</v>
      </c>
      <c r="C207" s="418" t="s">
        <v>1261</v>
      </c>
      <c r="D207" s="418" t="s">
        <v>1331</v>
      </c>
      <c r="E207" s="418" t="s">
        <v>1402</v>
      </c>
      <c r="F207" s="418" t="s">
        <v>1403</v>
      </c>
      <c r="G207" s="422">
        <v>1021</v>
      </c>
      <c r="H207" s="422">
        <v>275670</v>
      </c>
      <c r="I207" s="418"/>
      <c r="J207" s="418">
        <v>270</v>
      </c>
      <c r="K207" s="422">
        <v>799</v>
      </c>
      <c r="L207" s="422">
        <v>266333.33</v>
      </c>
      <c r="M207" s="418"/>
      <c r="N207" s="418">
        <v>333.33332916145184</v>
      </c>
      <c r="O207" s="422">
        <v>859</v>
      </c>
      <c r="P207" s="422">
        <v>286333.33</v>
      </c>
      <c r="Q207" s="487"/>
      <c r="R207" s="423">
        <v>333.33332945285218</v>
      </c>
    </row>
    <row r="208" spans="1:18" ht="14.45" customHeight="1" x14ac:dyDescent="0.2">
      <c r="A208" s="417"/>
      <c r="B208" s="418" t="s">
        <v>1266</v>
      </c>
      <c r="C208" s="418" t="s">
        <v>1261</v>
      </c>
      <c r="D208" s="418" t="s">
        <v>1331</v>
      </c>
      <c r="E208" s="418" t="s">
        <v>1374</v>
      </c>
      <c r="F208" s="418" t="s">
        <v>1375</v>
      </c>
      <c r="G208" s="422">
        <v>293</v>
      </c>
      <c r="H208" s="422">
        <v>27672.219999999998</v>
      </c>
      <c r="I208" s="418"/>
      <c r="J208" s="418">
        <v>94.444436860068251</v>
      </c>
      <c r="K208" s="422">
        <v>337</v>
      </c>
      <c r="L208" s="422">
        <v>37444.439999999995</v>
      </c>
      <c r="M208" s="418"/>
      <c r="N208" s="418">
        <v>111.11109792284866</v>
      </c>
      <c r="O208" s="422">
        <v>415</v>
      </c>
      <c r="P208" s="422">
        <v>46111.100000000006</v>
      </c>
      <c r="Q208" s="487"/>
      <c r="R208" s="423">
        <v>111.11108433734941</v>
      </c>
    </row>
    <row r="209" spans="1:18" ht="14.45" customHeight="1" x14ac:dyDescent="0.2">
      <c r="A209" s="417"/>
      <c r="B209" s="418" t="s">
        <v>1266</v>
      </c>
      <c r="C209" s="418" t="s">
        <v>1261</v>
      </c>
      <c r="D209" s="418" t="s">
        <v>1331</v>
      </c>
      <c r="E209" s="418" t="s">
        <v>1376</v>
      </c>
      <c r="F209" s="418" t="s">
        <v>1377</v>
      </c>
      <c r="G209" s="422"/>
      <c r="H209" s="422"/>
      <c r="I209" s="418"/>
      <c r="J209" s="418"/>
      <c r="K209" s="422"/>
      <c r="L209" s="422"/>
      <c r="M209" s="418"/>
      <c r="N209" s="418"/>
      <c r="O209" s="422">
        <v>2</v>
      </c>
      <c r="P209" s="422">
        <v>133.33000000000001</v>
      </c>
      <c r="Q209" s="487"/>
      <c r="R209" s="423">
        <v>66.665000000000006</v>
      </c>
    </row>
    <row r="210" spans="1:18" ht="14.45" customHeight="1" x14ac:dyDescent="0.2">
      <c r="A210" s="417"/>
      <c r="B210" s="418" t="s">
        <v>1266</v>
      </c>
      <c r="C210" s="418" t="s">
        <v>1261</v>
      </c>
      <c r="D210" s="418" t="s">
        <v>1331</v>
      </c>
      <c r="E210" s="418" t="s">
        <v>1378</v>
      </c>
      <c r="F210" s="418" t="s">
        <v>1379</v>
      </c>
      <c r="G210" s="422"/>
      <c r="H210" s="422"/>
      <c r="I210" s="418"/>
      <c r="J210" s="418"/>
      <c r="K210" s="422">
        <v>1</v>
      </c>
      <c r="L210" s="422">
        <v>150</v>
      </c>
      <c r="M210" s="418"/>
      <c r="N210" s="418">
        <v>150</v>
      </c>
      <c r="O210" s="422"/>
      <c r="P210" s="422"/>
      <c r="Q210" s="487"/>
      <c r="R210" s="423"/>
    </row>
    <row r="211" spans="1:18" ht="14.45" customHeight="1" x14ac:dyDescent="0.2">
      <c r="A211" s="417"/>
      <c r="B211" s="418" t="s">
        <v>1266</v>
      </c>
      <c r="C211" s="418" t="s">
        <v>1261</v>
      </c>
      <c r="D211" s="418" t="s">
        <v>1331</v>
      </c>
      <c r="E211" s="418" t="s">
        <v>1441</v>
      </c>
      <c r="F211" s="418" t="s">
        <v>1442</v>
      </c>
      <c r="G211" s="422">
        <v>2</v>
      </c>
      <c r="H211" s="422">
        <v>666.67</v>
      </c>
      <c r="I211" s="418"/>
      <c r="J211" s="418">
        <v>333.33499999999998</v>
      </c>
      <c r="K211" s="422"/>
      <c r="L211" s="422"/>
      <c r="M211" s="418"/>
      <c r="N211" s="418"/>
      <c r="O211" s="422"/>
      <c r="P211" s="422"/>
      <c r="Q211" s="487"/>
      <c r="R211" s="423"/>
    </row>
    <row r="212" spans="1:18" ht="14.45" customHeight="1" x14ac:dyDescent="0.2">
      <c r="A212" s="417"/>
      <c r="B212" s="418" t="s">
        <v>1266</v>
      </c>
      <c r="C212" s="418" t="s">
        <v>1261</v>
      </c>
      <c r="D212" s="418" t="s">
        <v>1331</v>
      </c>
      <c r="E212" s="418" t="s">
        <v>1404</v>
      </c>
      <c r="F212" s="418" t="s">
        <v>1405</v>
      </c>
      <c r="G212" s="422">
        <v>9</v>
      </c>
      <c r="H212" s="422">
        <v>680.01</v>
      </c>
      <c r="I212" s="418"/>
      <c r="J212" s="418">
        <v>75.556666666666672</v>
      </c>
      <c r="K212" s="422">
        <v>2</v>
      </c>
      <c r="L212" s="422">
        <v>200</v>
      </c>
      <c r="M212" s="418"/>
      <c r="N212" s="418">
        <v>100</v>
      </c>
      <c r="O212" s="422"/>
      <c r="P212" s="422"/>
      <c r="Q212" s="487"/>
      <c r="R212" s="423"/>
    </row>
    <row r="213" spans="1:18" ht="14.45" customHeight="1" x14ac:dyDescent="0.2">
      <c r="A213" s="417"/>
      <c r="B213" s="418" t="s">
        <v>1266</v>
      </c>
      <c r="C213" s="418" t="s">
        <v>1261</v>
      </c>
      <c r="D213" s="418" t="s">
        <v>1331</v>
      </c>
      <c r="E213" s="418" t="s">
        <v>1421</v>
      </c>
      <c r="F213" s="418" t="s">
        <v>1422</v>
      </c>
      <c r="G213" s="422">
        <v>13</v>
      </c>
      <c r="H213" s="422">
        <v>16683.330000000002</v>
      </c>
      <c r="I213" s="418"/>
      <c r="J213" s="418">
        <v>1283.333076923077</v>
      </c>
      <c r="K213" s="422">
        <v>2</v>
      </c>
      <c r="L213" s="422">
        <v>2733.33</v>
      </c>
      <c r="M213" s="418"/>
      <c r="N213" s="418">
        <v>1366.665</v>
      </c>
      <c r="O213" s="422">
        <v>5</v>
      </c>
      <c r="P213" s="422">
        <v>7166.67</v>
      </c>
      <c r="Q213" s="487"/>
      <c r="R213" s="423">
        <v>1433.3340000000001</v>
      </c>
    </row>
    <row r="214" spans="1:18" ht="14.45" customHeight="1" x14ac:dyDescent="0.2">
      <c r="A214" s="417"/>
      <c r="B214" s="418" t="s">
        <v>1266</v>
      </c>
      <c r="C214" s="418" t="s">
        <v>1261</v>
      </c>
      <c r="D214" s="418" t="s">
        <v>1331</v>
      </c>
      <c r="E214" s="418" t="s">
        <v>1382</v>
      </c>
      <c r="F214" s="418" t="s">
        <v>1383</v>
      </c>
      <c r="G214" s="422"/>
      <c r="H214" s="422"/>
      <c r="I214" s="418"/>
      <c r="J214" s="418"/>
      <c r="K214" s="422">
        <v>2</v>
      </c>
      <c r="L214" s="422">
        <v>344.44</v>
      </c>
      <c r="M214" s="418"/>
      <c r="N214" s="418">
        <v>172.22</v>
      </c>
      <c r="O214" s="422">
        <v>2</v>
      </c>
      <c r="P214" s="422">
        <v>344.44</v>
      </c>
      <c r="Q214" s="487"/>
      <c r="R214" s="423">
        <v>172.22</v>
      </c>
    </row>
    <row r="215" spans="1:18" ht="14.45" customHeight="1" x14ac:dyDescent="0.2">
      <c r="A215" s="417"/>
      <c r="B215" s="418" t="s">
        <v>1266</v>
      </c>
      <c r="C215" s="418" t="s">
        <v>1261</v>
      </c>
      <c r="D215" s="418" t="s">
        <v>1331</v>
      </c>
      <c r="E215" s="418" t="s">
        <v>1384</v>
      </c>
      <c r="F215" s="418" t="s">
        <v>1385</v>
      </c>
      <c r="G215" s="422">
        <v>12</v>
      </c>
      <c r="H215" s="422">
        <v>586.66000000000008</v>
      </c>
      <c r="I215" s="418"/>
      <c r="J215" s="418">
        <v>48.888333333333343</v>
      </c>
      <c r="K215" s="422">
        <v>26</v>
      </c>
      <c r="L215" s="422">
        <v>1877.7800000000002</v>
      </c>
      <c r="M215" s="418"/>
      <c r="N215" s="418">
        <v>72.222307692307695</v>
      </c>
      <c r="O215" s="422">
        <v>32</v>
      </c>
      <c r="P215" s="422">
        <v>2311.11</v>
      </c>
      <c r="Q215" s="487"/>
      <c r="R215" s="423">
        <v>72.222187500000004</v>
      </c>
    </row>
    <row r="216" spans="1:18" ht="14.45" customHeight="1" x14ac:dyDescent="0.2">
      <c r="A216" s="417"/>
      <c r="B216" s="418" t="s">
        <v>1266</v>
      </c>
      <c r="C216" s="418" t="s">
        <v>1261</v>
      </c>
      <c r="D216" s="418" t="s">
        <v>1331</v>
      </c>
      <c r="E216" s="418" t="s">
        <v>1443</v>
      </c>
      <c r="F216" s="418" t="s">
        <v>1444</v>
      </c>
      <c r="G216" s="422">
        <v>2</v>
      </c>
      <c r="H216" s="422">
        <v>933.34</v>
      </c>
      <c r="I216" s="418"/>
      <c r="J216" s="418">
        <v>466.67</v>
      </c>
      <c r="K216" s="422"/>
      <c r="L216" s="422"/>
      <c r="M216" s="418"/>
      <c r="N216" s="418"/>
      <c r="O216" s="422"/>
      <c r="P216" s="422"/>
      <c r="Q216" s="487"/>
      <c r="R216" s="423"/>
    </row>
    <row r="217" spans="1:18" ht="14.45" customHeight="1" x14ac:dyDescent="0.2">
      <c r="A217" s="417"/>
      <c r="B217" s="418" t="s">
        <v>1266</v>
      </c>
      <c r="C217" s="418" t="s">
        <v>1261</v>
      </c>
      <c r="D217" s="418" t="s">
        <v>1331</v>
      </c>
      <c r="E217" s="418" t="s">
        <v>1386</v>
      </c>
      <c r="F217" s="418" t="s">
        <v>1387</v>
      </c>
      <c r="G217" s="422"/>
      <c r="H217" s="422"/>
      <c r="I217" s="418"/>
      <c r="J217" s="418"/>
      <c r="K217" s="422">
        <v>53</v>
      </c>
      <c r="L217" s="422">
        <v>20905.55</v>
      </c>
      <c r="M217" s="418"/>
      <c r="N217" s="418">
        <v>394.44433962264151</v>
      </c>
      <c r="O217" s="422"/>
      <c r="P217" s="422"/>
      <c r="Q217" s="487"/>
      <c r="R217" s="423"/>
    </row>
    <row r="218" spans="1:18" ht="14.45" customHeight="1" x14ac:dyDescent="0.2">
      <c r="A218" s="417"/>
      <c r="B218" s="418" t="s">
        <v>1266</v>
      </c>
      <c r="C218" s="418" t="s">
        <v>1261</v>
      </c>
      <c r="D218" s="418" t="s">
        <v>1331</v>
      </c>
      <c r="E218" s="418" t="s">
        <v>1445</v>
      </c>
      <c r="F218" s="418" t="s">
        <v>1446</v>
      </c>
      <c r="G218" s="422">
        <v>47</v>
      </c>
      <c r="H218" s="422">
        <v>21933.34</v>
      </c>
      <c r="I218" s="418"/>
      <c r="J218" s="418">
        <v>466.6668085106383</v>
      </c>
      <c r="K218" s="422">
        <v>25</v>
      </c>
      <c r="L218" s="422">
        <v>12638.89</v>
      </c>
      <c r="M218" s="418"/>
      <c r="N218" s="418">
        <v>505.55559999999997</v>
      </c>
      <c r="O218" s="422">
        <v>40</v>
      </c>
      <c r="P218" s="422">
        <v>20222.22</v>
      </c>
      <c r="Q218" s="487"/>
      <c r="R218" s="423">
        <v>505.55550000000005</v>
      </c>
    </row>
    <row r="219" spans="1:18" ht="14.45" customHeight="1" x14ac:dyDescent="0.2">
      <c r="A219" s="417"/>
      <c r="B219" s="418" t="s">
        <v>1266</v>
      </c>
      <c r="C219" s="418" t="s">
        <v>1261</v>
      </c>
      <c r="D219" s="418" t="s">
        <v>1331</v>
      </c>
      <c r="E219" s="418" t="s">
        <v>1447</v>
      </c>
      <c r="F219" s="418" t="s">
        <v>1448</v>
      </c>
      <c r="G219" s="422">
        <v>20</v>
      </c>
      <c r="H219" s="422">
        <v>1955.56</v>
      </c>
      <c r="I219" s="418"/>
      <c r="J219" s="418">
        <v>97.777999999999992</v>
      </c>
      <c r="K219" s="422">
        <v>6</v>
      </c>
      <c r="L219" s="422">
        <v>619.99</v>
      </c>
      <c r="M219" s="418"/>
      <c r="N219" s="418">
        <v>103.33166666666666</v>
      </c>
      <c r="O219" s="422">
        <v>8</v>
      </c>
      <c r="P219" s="422">
        <v>826.66</v>
      </c>
      <c r="Q219" s="487"/>
      <c r="R219" s="423">
        <v>103.3325</v>
      </c>
    </row>
    <row r="220" spans="1:18" ht="14.45" customHeight="1" x14ac:dyDescent="0.2">
      <c r="A220" s="417"/>
      <c r="B220" s="418" t="s">
        <v>1266</v>
      </c>
      <c r="C220" s="418" t="s">
        <v>1261</v>
      </c>
      <c r="D220" s="418" t="s">
        <v>1331</v>
      </c>
      <c r="E220" s="418" t="s">
        <v>1394</v>
      </c>
      <c r="F220" s="418" t="s">
        <v>1395</v>
      </c>
      <c r="G220" s="422">
        <v>1</v>
      </c>
      <c r="H220" s="422">
        <v>116.67</v>
      </c>
      <c r="I220" s="418"/>
      <c r="J220" s="418">
        <v>116.67</v>
      </c>
      <c r="K220" s="422">
        <v>10</v>
      </c>
      <c r="L220" s="422">
        <v>1500</v>
      </c>
      <c r="M220" s="418"/>
      <c r="N220" s="418">
        <v>150</v>
      </c>
      <c r="O220" s="422">
        <v>1</v>
      </c>
      <c r="P220" s="422">
        <v>150</v>
      </c>
      <c r="Q220" s="487"/>
      <c r="R220" s="423">
        <v>150</v>
      </c>
    </row>
    <row r="221" spans="1:18" ht="14.45" customHeight="1" x14ac:dyDescent="0.2">
      <c r="A221" s="417"/>
      <c r="B221" s="418" t="s">
        <v>1266</v>
      </c>
      <c r="C221" s="418" t="s">
        <v>1261</v>
      </c>
      <c r="D221" s="418" t="s">
        <v>1331</v>
      </c>
      <c r="E221" s="418" t="s">
        <v>1396</v>
      </c>
      <c r="F221" s="418" t="s">
        <v>1397</v>
      </c>
      <c r="G221" s="422"/>
      <c r="H221" s="422"/>
      <c r="I221" s="418"/>
      <c r="J221" s="418"/>
      <c r="K221" s="422">
        <v>1149</v>
      </c>
      <c r="L221" s="422">
        <v>70216.659999999989</v>
      </c>
      <c r="M221" s="418"/>
      <c r="N221" s="418">
        <v>61.111105308964305</v>
      </c>
      <c r="O221" s="422">
        <v>37</v>
      </c>
      <c r="P221" s="422">
        <v>2466.66</v>
      </c>
      <c r="Q221" s="487"/>
      <c r="R221" s="423">
        <v>66.666486486486477</v>
      </c>
    </row>
    <row r="222" spans="1:18" ht="14.45" customHeight="1" x14ac:dyDescent="0.2">
      <c r="A222" s="417"/>
      <c r="B222" s="418" t="s">
        <v>1449</v>
      </c>
      <c r="C222" s="418" t="s">
        <v>1258</v>
      </c>
      <c r="D222" s="418" t="s">
        <v>1267</v>
      </c>
      <c r="E222" s="418" t="s">
        <v>1268</v>
      </c>
      <c r="F222" s="418"/>
      <c r="G222" s="422">
        <v>14</v>
      </c>
      <c r="H222" s="422">
        <v>1582</v>
      </c>
      <c r="I222" s="418"/>
      <c r="J222" s="418">
        <v>113</v>
      </c>
      <c r="K222" s="422">
        <v>10</v>
      </c>
      <c r="L222" s="422">
        <v>1130</v>
      </c>
      <c r="M222" s="418"/>
      <c r="N222" s="418">
        <v>113</v>
      </c>
      <c r="O222" s="422">
        <v>8</v>
      </c>
      <c r="P222" s="422">
        <v>904</v>
      </c>
      <c r="Q222" s="487"/>
      <c r="R222" s="423">
        <v>113</v>
      </c>
    </row>
    <row r="223" spans="1:18" ht="14.45" customHeight="1" x14ac:dyDescent="0.2">
      <c r="A223" s="417"/>
      <c r="B223" s="418" t="s">
        <v>1449</v>
      </c>
      <c r="C223" s="418" t="s">
        <v>1258</v>
      </c>
      <c r="D223" s="418" t="s">
        <v>1267</v>
      </c>
      <c r="E223" s="418" t="s">
        <v>1450</v>
      </c>
      <c r="F223" s="418"/>
      <c r="G223" s="422">
        <v>1</v>
      </c>
      <c r="H223" s="422">
        <v>1008</v>
      </c>
      <c r="I223" s="418"/>
      <c r="J223" s="418">
        <v>1008</v>
      </c>
      <c r="K223" s="422"/>
      <c r="L223" s="422"/>
      <c r="M223" s="418"/>
      <c r="N223" s="418"/>
      <c r="O223" s="422">
        <v>4</v>
      </c>
      <c r="P223" s="422">
        <v>4032</v>
      </c>
      <c r="Q223" s="487"/>
      <c r="R223" s="423">
        <v>1008</v>
      </c>
    </row>
    <row r="224" spans="1:18" ht="14.45" customHeight="1" x14ac:dyDescent="0.2">
      <c r="A224" s="417"/>
      <c r="B224" s="418" t="s">
        <v>1449</v>
      </c>
      <c r="C224" s="418" t="s">
        <v>1258</v>
      </c>
      <c r="D224" s="418" t="s">
        <v>1267</v>
      </c>
      <c r="E224" s="418" t="s">
        <v>1451</v>
      </c>
      <c r="F224" s="418"/>
      <c r="G224" s="422">
        <v>236</v>
      </c>
      <c r="H224" s="422">
        <v>51212</v>
      </c>
      <c r="I224" s="418"/>
      <c r="J224" s="418">
        <v>217</v>
      </c>
      <c r="K224" s="422">
        <v>146</v>
      </c>
      <c r="L224" s="422">
        <v>31682</v>
      </c>
      <c r="M224" s="418"/>
      <c r="N224" s="418">
        <v>217</v>
      </c>
      <c r="O224" s="422">
        <v>213</v>
      </c>
      <c r="P224" s="422">
        <v>46221</v>
      </c>
      <c r="Q224" s="487"/>
      <c r="R224" s="423">
        <v>217</v>
      </c>
    </row>
    <row r="225" spans="1:18" ht="14.45" customHeight="1" x14ac:dyDescent="0.2">
      <c r="A225" s="417"/>
      <c r="B225" s="418" t="s">
        <v>1449</v>
      </c>
      <c r="C225" s="418" t="s">
        <v>1258</v>
      </c>
      <c r="D225" s="418" t="s">
        <v>1267</v>
      </c>
      <c r="E225" s="418" t="s">
        <v>1452</v>
      </c>
      <c r="F225" s="418"/>
      <c r="G225" s="422">
        <v>1</v>
      </c>
      <c r="H225" s="422">
        <v>2450</v>
      </c>
      <c r="I225" s="418"/>
      <c r="J225" s="418">
        <v>2450</v>
      </c>
      <c r="K225" s="422">
        <v>2</v>
      </c>
      <c r="L225" s="422">
        <v>4900</v>
      </c>
      <c r="M225" s="418"/>
      <c r="N225" s="418">
        <v>2450</v>
      </c>
      <c r="O225" s="422">
        <v>6</v>
      </c>
      <c r="P225" s="422">
        <v>14700</v>
      </c>
      <c r="Q225" s="487"/>
      <c r="R225" s="423">
        <v>2450</v>
      </c>
    </row>
    <row r="226" spans="1:18" ht="14.45" customHeight="1" x14ac:dyDescent="0.2">
      <c r="A226" s="417"/>
      <c r="B226" s="418" t="s">
        <v>1449</v>
      </c>
      <c r="C226" s="418" t="s">
        <v>1258</v>
      </c>
      <c r="D226" s="418" t="s">
        <v>1267</v>
      </c>
      <c r="E226" s="418" t="s">
        <v>1453</v>
      </c>
      <c r="F226" s="418"/>
      <c r="G226" s="422"/>
      <c r="H226" s="422"/>
      <c r="I226" s="418"/>
      <c r="J226" s="418"/>
      <c r="K226" s="422"/>
      <c r="L226" s="422"/>
      <c r="M226" s="418"/>
      <c r="N226" s="418"/>
      <c r="O226" s="422">
        <v>5</v>
      </c>
      <c r="P226" s="422">
        <v>6515</v>
      </c>
      <c r="Q226" s="487"/>
      <c r="R226" s="423">
        <v>1303</v>
      </c>
    </row>
    <row r="227" spans="1:18" ht="14.45" customHeight="1" x14ac:dyDescent="0.2">
      <c r="A227" s="417"/>
      <c r="B227" s="418" t="s">
        <v>1449</v>
      </c>
      <c r="C227" s="418" t="s">
        <v>1258</v>
      </c>
      <c r="D227" s="418" t="s">
        <v>1267</v>
      </c>
      <c r="E227" s="418" t="s">
        <v>1454</v>
      </c>
      <c r="F227" s="418"/>
      <c r="G227" s="422">
        <v>112</v>
      </c>
      <c r="H227" s="422">
        <v>116816</v>
      </c>
      <c r="I227" s="418"/>
      <c r="J227" s="418">
        <v>1043</v>
      </c>
      <c r="K227" s="422">
        <v>76</v>
      </c>
      <c r="L227" s="422">
        <v>79268</v>
      </c>
      <c r="M227" s="418"/>
      <c r="N227" s="418">
        <v>1043</v>
      </c>
      <c r="O227" s="422">
        <v>116</v>
      </c>
      <c r="P227" s="422">
        <v>120988</v>
      </c>
      <c r="Q227" s="487"/>
      <c r="R227" s="423">
        <v>1043</v>
      </c>
    </row>
    <row r="228" spans="1:18" ht="14.45" customHeight="1" x14ac:dyDescent="0.2">
      <c r="A228" s="417"/>
      <c r="B228" s="418" t="s">
        <v>1449</v>
      </c>
      <c r="C228" s="418" t="s">
        <v>1258</v>
      </c>
      <c r="D228" s="418" t="s">
        <v>1267</v>
      </c>
      <c r="E228" s="418" t="s">
        <v>1455</v>
      </c>
      <c r="F228" s="418"/>
      <c r="G228" s="422">
        <v>14</v>
      </c>
      <c r="H228" s="422">
        <v>18522</v>
      </c>
      <c r="I228" s="418"/>
      <c r="J228" s="418">
        <v>1323</v>
      </c>
      <c r="K228" s="422">
        <v>4</v>
      </c>
      <c r="L228" s="422">
        <v>5292</v>
      </c>
      <c r="M228" s="418"/>
      <c r="N228" s="418">
        <v>1323</v>
      </c>
      <c r="O228" s="422">
        <v>14</v>
      </c>
      <c r="P228" s="422">
        <v>18522</v>
      </c>
      <c r="Q228" s="487"/>
      <c r="R228" s="423">
        <v>1323</v>
      </c>
    </row>
    <row r="229" spans="1:18" ht="14.45" customHeight="1" x14ac:dyDescent="0.2">
      <c r="A229" s="417"/>
      <c r="B229" s="418" t="s">
        <v>1449</v>
      </c>
      <c r="C229" s="418" t="s">
        <v>1258</v>
      </c>
      <c r="D229" s="418" t="s">
        <v>1267</v>
      </c>
      <c r="E229" s="418" t="s">
        <v>1456</v>
      </c>
      <c r="F229" s="418"/>
      <c r="G229" s="422">
        <v>3</v>
      </c>
      <c r="H229" s="422">
        <v>5799</v>
      </c>
      <c r="I229" s="418"/>
      <c r="J229" s="418">
        <v>1933</v>
      </c>
      <c r="K229" s="422">
        <v>2</v>
      </c>
      <c r="L229" s="422">
        <v>3866</v>
      </c>
      <c r="M229" s="418"/>
      <c r="N229" s="418">
        <v>1933</v>
      </c>
      <c r="O229" s="422">
        <v>2</v>
      </c>
      <c r="P229" s="422">
        <v>3866</v>
      </c>
      <c r="Q229" s="487"/>
      <c r="R229" s="423">
        <v>1933</v>
      </c>
    </row>
    <row r="230" spans="1:18" ht="14.45" customHeight="1" x14ac:dyDescent="0.2">
      <c r="A230" s="417"/>
      <c r="B230" s="418" t="s">
        <v>1449</v>
      </c>
      <c r="C230" s="418" t="s">
        <v>1258</v>
      </c>
      <c r="D230" s="418" t="s">
        <v>1267</v>
      </c>
      <c r="E230" s="418" t="s">
        <v>1457</v>
      </c>
      <c r="F230" s="418"/>
      <c r="G230" s="422">
        <v>2</v>
      </c>
      <c r="H230" s="422">
        <v>1356</v>
      </c>
      <c r="I230" s="418"/>
      <c r="J230" s="418">
        <v>678</v>
      </c>
      <c r="K230" s="422"/>
      <c r="L230" s="422"/>
      <c r="M230" s="418"/>
      <c r="N230" s="418"/>
      <c r="O230" s="422"/>
      <c r="P230" s="422"/>
      <c r="Q230" s="487"/>
      <c r="R230" s="423"/>
    </row>
    <row r="231" spans="1:18" ht="14.45" customHeight="1" x14ac:dyDescent="0.2">
      <c r="A231" s="417"/>
      <c r="B231" s="418" t="s">
        <v>1449</v>
      </c>
      <c r="C231" s="418" t="s">
        <v>1258</v>
      </c>
      <c r="D231" s="418" t="s">
        <v>1267</v>
      </c>
      <c r="E231" s="418" t="s">
        <v>1458</v>
      </c>
      <c r="F231" s="418"/>
      <c r="G231" s="422">
        <v>39</v>
      </c>
      <c r="H231" s="422">
        <v>21138</v>
      </c>
      <c r="I231" s="418"/>
      <c r="J231" s="418">
        <v>542</v>
      </c>
      <c r="K231" s="422">
        <v>24</v>
      </c>
      <c r="L231" s="422">
        <v>13008</v>
      </c>
      <c r="M231" s="418"/>
      <c r="N231" s="418">
        <v>542</v>
      </c>
      <c r="O231" s="422">
        <v>36</v>
      </c>
      <c r="P231" s="422">
        <v>19512</v>
      </c>
      <c r="Q231" s="487"/>
      <c r="R231" s="423">
        <v>542</v>
      </c>
    </row>
    <row r="232" spans="1:18" ht="14.45" customHeight="1" x14ac:dyDescent="0.2">
      <c r="A232" s="417"/>
      <c r="B232" s="418" t="s">
        <v>1449</v>
      </c>
      <c r="C232" s="418" t="s">
        <v>1258</v>
      </c>
      <c r="D232" s="418" t="s">
        <v>1267</v>
      </c>
      <c r="E232" s="418" t="s">
        <v>1459</v>
      </c>
      <c r="F232" s="418"/>
      <c r="G232" s="422">
        <v>25</v>
      </c>
      <c r="H232" s="422">
        <v>14475</v>
      </c>
      <c r="I232" s="418"/>
      <c r="J232" s="418">
        <v>579</v>
      </c>
      <c r="K232" s="422">
        <v>16</v>
      </c>
      <c r="L232" s="422">
        <v>9264</v>
      </c>
      <c r="M232" s="418"/>
      <c r="N232" s="418">
        <v>579</v>
      </c>
      <c r="O232" s="422">
        <v>21</v>
      </c>
      <c r="P232" s="422">
        <v>12159</v>
      </c>
      <c r="Q232" s="487"/>
      <c r="R232" s="423">
        <v>579</v>
      </c>
    </row>
    <row r="233" spans="1:18" ht="14.45" customHeight="1" x14ac:dyDescent="0.2">
      <c r="A233" s="417"/>
      <c r="B233" s="418" t="s">
        <v>1449</v>
      </c>
      <c r="C233" s="418" t="s">
        <v>1258</v>
      </c>
      <c r="D233" s="418" t="s">
        <v>1267</v>
      </c>
      <c r="E233" s="418" t="s">
        <v>1269</v>
      </c>
      <c r="F233" s="418"/>
      <c r="G233" s="422">
        <v>45</v>
      </c>
      <c r="H233" s="422">
        <v>5085</v>
      </c>
      <c r="I233" s="418"/>
      <c r="J233" s="418">
        <v>113</v>
      </c>
      <c r="K233" s="422">
        <v>43</v>
      </c>
      <c r="L233" s="422">
        <v>4859</v>
      </c>
      <c r="M233" s="418"/>
      <c r="N233" s="418">
        <v>113</v>
      </c>
      <c r="O233" s="422">
        <v>31</v>
      </c>
      <c r="P233" s="422">
        <v>3503</v>
      </c>
      <c r="Q233" s="487"/>
      <c r="R233" s="423">
        <v>113</v>
      </c>
    </row>
    <row r="234" spans="1:18" ht="14.45" customHeight="1" x14ac:dyDescent="0.2">
      <c r="A234" s="417"/>
      <c r="B234" s="418" t="s">
        <v>1449</v>
      </c>
      <c r="C234" s="418" t="s">
        <v>1258</v>
      </c>
      <c r="D234" s="418" t="s">
        <v>1267</v>
      </c>
      <c r="E234" s="418" t="s">
        <v>1270</v>
      </c>
      <c r="F234" s="418"/>
      <c r="G234" s="422">
        <v>11</v>
      </c>
      <c r="H234" s="422">
        <v>1452</v>
      </c>
      <c r="I234" s="418"/>
      <c r="J234" s="418">
        <v>132</v>
      </c>
      <c r="K234" s="422">
        <v>6</v>
      </c>
      <c r="L234" s="422">
        <v>792</v>
      </c>
      <c r="M234" s="418"/>
      <c r="N234" s="418">
        <v>132</v>
      </c>
      <c r="O234" s="422">
        <v>8</v>
      </c>
      <c r="P234" s="422">
        <v>1056</v>
      </c>
      <c r="Q234" s="487"/>
      <c r="R234" s="423">
        <v>132</v>
      </c>
    </row>
    <row r="235" spans="1:18" ht="14.45" customHeight="1" x14ac:dyDescent="0.2">
      <c r="A235" s="417"/>
      <c r="B235" s="418" t="s">
        <v>1449</v>
      </c>
      <c r="C235" s="418" t="s">
        <v>1258</v>
      </c>
      <c r="D235" s="418" t="s">
        <v>1267</v>
      </c>
      <c r="E235" s="418" t="s">
        <v>1460</v>
      </c>
      <c r="F235" s="418"/>
      <c r="G235" s="422">
        <v>148</v>
      </c>
      <c r="H235" s="422">
        <v>23088</v>
      </c>
      <c r="I235" s="418"/>
      <c r="J235" s="418">
        <v>156</v>
      </c>
      <c r="K235" s="422">
        <v>12</v>
      </c>
      <c r="L235" s="422">
        <v>1872</v>
      </c>
      <c r="M235" s="418"/>
      <c r="N235" s="418">
        <v>156</v>
      </c>
      <c r="O235" s="422">
        <v>18</v>
      </c>
      <c r="P235" s="422">
        <v>2808</v>
      </c>
      <c r="Q235" s="487"/>
      <c r="R235" s="423">
        <v>156</v>
      </c>
    </row>
    <row r="236" spans="1:18" ht="14.45" customHeight="1" x14ac:dyDescent="0.2">
      <c r="A236" s="417"/>
      <c r="B236" s="418" t="s">
        <v>1449</v>
      </c>
      <c r="C236" s="418" t="s">
        <v>1258</v>
      </c>
      <c r="D236" s="418" t="s">
        <v>1267</v>
      </c>
      <c r="E236" s="418" t="s">
        <v>1306</v>
      </c>
      <c r="F236" s="418"/>
      <c r="G236" s="422"/>
      <c r="H236" s="422"/>
      <c r="I236" s="418"/>
      <c r="J236" s="418"/>
      <c r="K236" s="422">
        <v>1</v>
      </c>
      <c r="L236" s="422">
        <v>1008</v>
      </c>
      <c r="M236" s="418"/>
      <c r="N236" s="418">
        <v>1008</v>
      </c>
      <c r="O236" s="422"/>
      <c r="P236" s="422"/>
      <c r="Q236" s="487"/>
      <c r="R236" s="423"/>
    </row>
    <row r="237" spans="1:18" ht="14.45" customHeight="1" x14ac:dyDescent="0.2">
      <c r="A237" s="417"/>
      <c r="B237" s="418" t="s">
        <v>1449</v>
      </c>
      <c r="C237" s="418" t="s">
        <v>1258</v>
      </c>
      <c r="D237" s="418" t="s">
        <v>1267</v>
      </c>
      <c r="E237" s="418" t="s">
        <v>1461</v>
      </c>
      <c r="F237" s="418"/>
      <c r="G237" s="422">
        <v>105</v>
      </c>
      <c r="H237" s="422">
        <v>22577</v>
      </c>
      <c r="I237" s="418"/>
      <c r="J237" s="418">
        <v>215.01904761904763</v>
      </c>
      <c r="K237" s="422">
        <v>84</v>
      </c>
      <c r="L237" s="422">
        <v>18228</v>
      </c>
      <c r="M237" s="418"/>
      <c r="N237" s="418">
        <v>217</v>
      </c>
      <c r="O237" s="422">
        <v>110</v>
      </c>
      <c r="P237" s="422">
        <v>23870</v>
      </c>
      <c r="Q237" s="487"/>
      <c r="R237" s="423">
        <v>217</v>
      </c>
    </row>
    <row r="238" spans="1:18" ht="14.45" customHeight="1" x14ac:dyDescent="0.2">
      <c r="A238" s="417"/>
      <c r="B238" s="418" t="s">
        <v>1449</v>
      </c>
      <c r="C238" s="418" t="s">
        <v>1258</v>
      </c>
      <c r="D238" s="418" t="s">
        <v>1267</v>
      </c>
      <c r="E238" s="418" t="s">
        <v>1462</v>
      </c>
      <c r="F238" s="418"/>
      <c r="G238" s="422">
        <v>77</v>
      </c>
      <c r="H238" s="422">
        <v>80311</v>
      </c>
      <c r="I238" s="418"/>
      <c r="J238" s="418">
        <v>1043</v>
      </c>
      <c r="K238" s="422">
        <v>31</v>
      </c>
      <c r="L238" s="422">
        <v>32333</v>
      </c>
      <c r="M238" s="418"/>
      <c r="N238" s="418">
        <v>1043</v>
      </c>
      <c r="O238" s="422">
        <v>69</v>
      </c>
      <c r="P238" s="422">
        <v>71967</v>
      </c>
      <c r="Q238" s="487"/>
      <c r="R238" s="423">
        <v>1043</v>
      </c>
    </row>
    <row r="239" spans="1:18" ht="14.45" customHeight="1" x14ac:dyDescent="0.2">
      <c r="A239" s="417"/>
      <c r="B239" s="418" t="s">
        <v>1449</v>
      </c>
      <c r="C239" s="418" t="s">
        <v>1258</v>
      </c>
      <c r="D239" s="418" t="s">
        <v>1267</v>
      </c>
      <c r="E239" s="418" t="s">
        <v>1463</v>
      </c>
      <c r="F239" s="418"/>
      <c r="G239" s="422">
        <v>4</v>
      </c>
      <c r="H239" s="422">
        <v>5292</v>
      </c>
      <c r="I239" s="418"/>
      <c r="J239" s="418">
        <v>1323</v>
      </c>
      <c r="K239" s="422">
        <v>3</v>
      </c>
      <c r="L239" s="422">
        <v>3969</v>
      </c>
      <c r="M239" s="418"/>
      <c r="N239" s="418">
        <v>1323</v>
      </c>
      <c r="O239" s="422"/>
      <c r="P239" s="422"/>
      <c r="Q239" s="487"/>
      <c r="R239" s="423"/>
    </row>
    <row r="240" spans="1:18" ht="14.45" customHeight="1" x14ac:dyDescent="0.2">
      <c r="A240" s="417"/>
      <c r="B240" s="418" t="s">
        <v>1449</v>
      </c>
      <c r="C240" s="418" t="s">
        <v>1258</v>
      </c>
      <c r="D240" s="418" t="s">
        <v>1267</v>
      </c>
      <c r="E240" s="418" t="s">
        <v>1464</v>
      </c>
      <c r="F240" s="418"/>
      <c r="G240" s="422">
        <v>5</v>
      </c>
      <c r="H240" s="422">
        <v>2710</v>
      </c>
      <c r="I240" s="418"/>
      <c r="J240" s="418">
        <v>542</v>
      </c>
      <c r="K240" s="422">
        <v>8</v>
      </c>
      <c r="L240" s="422">
        <v>4336</v>
      </c>
      <c r="M240" s="418"/>
      <c r="N240" s="418">
        <v>542</v>
      </c>
      <c r="O240" s="422">
        <v>8</v>
      </c>
      <c r="P240" s="422">
        <v>4336</v>
      </c>
      <c r="Q240" s="487"/>
      <c r="R240" s="423">
        <v>542</v>
      </c>
    </row>
    <row r="241" spans="1:18" ht="14.45" customHeight="1" x14ac:dyDescent="0.2">
      <c r="A241" s="417"/>
      <c r="B241" s="418" t="s">
        <v>1449</v>
      </c>
      <c r="C241" s="418" t="s">
        <v>1258</v>
      </c>
      <c r="D241" s="418" t="s">
        <v>1267</v>
      </c>
      <c r="E241" s="418" t="s">
        <v>1465</v>
      </c>
      <c r="F241" s="418"/>
      <c r="G241" s="422">
        <v>42</v>
      </c>
      <c r="H241" s="422">
        <v>24318</v>
      </c>
      <c r="I241" s="418"/>
      <c r="J241" s="418">
        <v>579</v>
      </c>
      <c r="K241" s="422">
        <v>26</v>
      </c>
      <c r="L241" s="422">
        <v>15054</v>
      </c>
      <c r="M241" s="418"/>
      <c r="N241" s="418">
        <v>579</v>
      </c>
      <c r="O241" s="422">
        <v>26</v>
      </c>
      <c r="P241" s="422">
        <v>15054</v>
      </c>
      <c r="Q241" s="487"/>
      <c r="R241" s="423">
        <v>579</v>
      </c>
    </row>
    <row r="242" spans="1:18" ht="14.45" customHeight="1" x14ac:dyDescent="0.2">
      <c r="A242" s="417"/>
      <c r="B242" s="418" t="s">
        <v>1449</v>
      </c>
      <c r="C242" s="418" t="s">
        <v>1258</v>
      </c>
      <c r="D242" s="418" t="s">
        <v>1267</v>
      </c>
      <c r="E242" s="418" t="s">
        <v>1466</v>
      </c>
      <c r="F242" s="418"/>
      <c r="G242" s="422">
        <v>2</v>
      </c>
      <c r="H242" s="422">
        <v>2606</v>
      </c>
      <c r="I242" s="418"/>
      <c r="J242" s="418">
        <v>1303</v>
      </c>
      <c r="K242" s="422">
        <v>1</v>
      </c>
      <c r="L242" s="422">
        <v>1303</v>
      </c>
      <c r="M242" s="418"/>
      <c r="N242" s="418">
        <v>1303</v>
      </c>
      <c r="O242" s="422"/>
      <c r="P242" s="422"/>
      <c r="Q242" s="487"/>
      <c r="R242" s="423"/>
    </row>
    <row r="243" spans="1:18" ht="14.45" customHeight="1" x14ac:dyDescent="0.2">
      <c r="A243" s="417"/>
      <c r="B243" s="418" t="s">
        <v>1449</v>
      </c>
      <c r="C243" s="418" t="s">
        <v>1258</v>
      </c>
      <c r="D243" s="418" t="s">
        <v>1267</v>
      </c>
      <c r="E243" s="418" t="s">
        <v>1467</v>
      </c>
      <c r="F243" s="418"/>
      <c r="G243" s="422">
        <v>2</v>
      </c>
      <c r="H243" s="422">
        <v>272</v>
      </c>
      <c r="I243" s="418"/>
      <c r="J243" s="418">
        <v>136</v>
      </c>
      <c r="K243" s="422"/>
      <c r="L243" s="422"/>
      <c r="M243" s="418"/>
      <c r="N243" s="418"/>
      <c r="O243" s="422"/>
      <c r="P243" s="422"/>
      <c r="Q243" s="487"/>
      <c r="R243" s="423"/>
    </row>
    <row r="244" spans="1:18" ht="14.45" customHeight="1" x14ac:dyDescent="0.2">
      <c r="A244" s="417"/>
      <c r="B244" s="418" t="s">
        <v>1449</v>
      </c>
      <c r="C244" s="418" t="s">
        <v>1258</v>
      </c>
      <c r="D244" s="418" t="s">
        <v>1267</v>
      </c>
      <c r="E244" s="418" t="s">
        <v>1468</v>
      </c>
      <c r="F244" s="418"/>
      <c r="G244" s="422">
        <v>35</v>
      </c>
      <c r="H244" s="422">
        <v>7840</v>
      </c>
      <c r="I244" s="418"/>
      <c r="J244" s="418">
        <v>224</v>
      </c>
      <c r="K244" s="422"/>
      <c r="L244" s="422"/>
      <c r="M244" s="418"/>
      <c r="N244" s="418"/>
      <c r="O244" s="422"/>
      <c r="P244" s="422"/>
      <c r="Q244" s="487"/>
      <c r="R244" s="423"/>
    </row>
    <row r="245" spans="1:18" ht="14.45" customHeight="1" x14ac:dyDescent="0.2">
      <c r="A245" s="417"/>
      <c r="B245" s="418" t="s">
        <v>1449</v>
      </c>
      <c r="C245" s="418" t="s">
        <v>1258</v>
      </c>
      <c r="D245" s="418" t="s">
        <v>1267</v>
      </c>
      <c r="E245" s="418" t="s">
        <v>1469</v>
      </c>
      <c r="F245" s="418"/>
      <c r="G245" s="422">
        <v>8</v>
      </c>
      <c r="H245" s="422">
        <v>8664</v>
      </c>
      <c r="I245" s="418"/>
      <c r="J245" s="418">
        <v>1083</v>
      </c>
      <c r="K245" s="422">
        <v>12</v>
      </c>
      <c r="L245" s="422">
        <v>12996</v>
      </c>
      <c r="M245" s="418"/>
      <c r="N245" s="418">
        <v>1083</v>
      </c>
      <c r="O245" s="422">
        <v>8</v>
      </c>
      <c r="P245" s="422">
        <v>8664</v>
      </c>
      <c r="Q245" s="487"/>
      <c r="R245" s="423">
        <v>1083</v>
      </c>
    </row>
    <row r="246" spans="1:18" ht="14.45" customHeight="1" x14ac:dyDescent="0.2">
      <c r="A246" s="417"/>
      <c r="B246" s="418" t="s">
        <v>1449</v>
      </c>
      <c r="C246" s="418" t="s">
        <v>1258</v>
      </c>
      <c r="D246" s="418" t="s">
        <v>1267</v>
      </c>
      <c r="E246" s="418" t="s">
        <v>1470</v>
      </c>
      <c r="F246" s="418"/>
      <c r="G246" s="422">
        <v>4</v>
      </c>
      <c r="H246" s="422">
        <v>4332</v>
      </c>
      <c r="I246" s="418"/>
      <c r="J246" s="418">
        <v>1083</v>
      </c>
      <c r="K246" s="422"/>
      <c r="L246" s="422"/>
      <c r="M246" s="418"/>
      <c r="N246" s="418"/>
      <c r="O246" s="422"/>
      <c r="P246" s="422"/>
      <c r="Q246" s="487"/>
      <c r="R246" s="423"/>
    </row>
    <row r="247" spans="1:18" ht="14.45" customHeight="1" x14ac:dyDescent="0.2">
      <c r="A247" s="417"/>
      <c r="B247" s="418" t="s">
        <v>1449</v>
      </c>
      <c r="C247" s="418" t="s">
        <v>1258</v>
      </c>
      <c r="D247" s="418" t="s">
        <v>1331</v>
      </c>
      <c r="E247" s="418" t="s">
        <v>1334</v>
      </c>
      <c r="F247" s="418" t="s">
        <v>1335</v>
      </c>
      <c r="G247" s="422">
        <v>32</v>
      </c>
      <c r="H247" s="422">
        <v>2488.89</v>
      </c>
      <c r="I247" s="418"/>
      <c r="J247" s="418">
        <v>77.777812499999996</v>
      </c>
      <c r="K247" s="422">
        <v>18</v>
      </c>
      <c r="L247" s="422">
        <v>1500</v>
      </c>
      <c r="M247" s="418"/>
      <c r="N247" s="418">
        <v>83.333333333333329</v>
      </c>
      <c r="O247" s="422">
        <v>16</v>
      </c>
      <c r="P247" s="422">
        <v>1333.3400000000001</v>
      </c>
      <c r="Q247" s="487"/>
      <c r="R247" s="423">
        <v>83.333750000000009</v>
      </c>
    </row>
    <row r="248" spans="1:18" ht="14.45" customHeight="1" x14ac:dyDescent="0.2">
      <c r="A248" s="417"/>
      <c r="B248" s="418" t="s">
        <v>1449</v>
      </c>
      <c r="C248" s="418" t="s">
        <v>1258</v>
      </c>
      <c r="D248" s="418" t="s">
        <v>1331</v>
      </c>
      <c r="E248" s="418" t="s">
        <v>1336</v>
      </c>
      <c r="F248" s="418" t="s">
        <v>1337</v>
      </c>
      <c r="G248" s="422">
        <v>17</v>
      </c>
      <c r="H248" s="422">
        <v>4250</v>
      </c>
      <c r="I248" s="418"/>
      <c r="J248" s="418">
        <v>250</v>
      </c>
      <c r="K248" s="422">
        <v>16</v>
      </c>
      <c r="L248" s="422">
        <v>4088.89</v>
      </c>
      <c r="M248" s="418"/>
      <c r="N248" s="418">
        <v>255.55562499999999</v>
      </c>
      <c r="O248" s="422">
        <v>21</v>
      </c>
      <c r="P248" s="422">
        <v>5366.67</v>
      </c>
      <c r="Q248" s="487"/>
      <c r="R248" s="423">
        <v>255.55571428571429</v>
      </c>
    </row>
    <row r="249" spans="1:18" ht="14.45" customHeight="1" x14ac:dyDescent="0.2">
      <c r="A249" s="417"/>
      <c r="B249" s="418" t="s">
        <v>1449</v>
      </c>
      <c r="C249" s="418" t="s">
        <v>1258</v>
      </c>
      <c r="D249" s="418" t="s">
        <v>1331</v>
      </c>
      <c r="E249" s="418" t="s">
        <v>1338</v>
      </c>
      <c r="F249" s="418" t="s">
        <v>1339</v>
      </c>
      <c r="G249" s="422">
        <v>324</v>
      </c>
      <c r="H249" s="422">
        <v>97200</v>
      </c>
      <c r="I249" s="418"/>
      <c r="J249" s="418">
        <v>300</v>
      </c>
      <c r="K249" s="422">
        <v>218</v>
      </c>
      <c r="L249" s="422">
        <v>66611.11</v>
      </c>
      <c r="M249" s="418"/>
      <c r="N249" s="418">
        <v>305.55555045871557</v>
      </c>
      <c r="O249" s="422">
        <v>322</v>
      </c>
      <c r="P249" s="422">
        <v>98388.9</v>
      </c>
      <c r="Q249" s="487"/>
      <c r="R249" s="423">
        <v>305.55559006211178</v>
      </c>
    </row>
    <row r="250" spans="1:18" ht="14.45" customHeight="1" x14ac:dyDescent="0.2">
      <c r="A250" s="417"/>
      <c r="B250" s="418" t="s">
        <v>1449</v>
      </c>
      <c r="C250" s="418" t="s">
        <v>1258</v>
      </c>
      <c r="D250" s="418" t="s">
        <v>1331</v>
      </c>
      <c r="E250" s="418" t="s">
        <v>1344</v>
      </c>
      <c r="F250" s="418" t="s">
        <v>1345</v>
      </c>
      <c r="G250" s="422">
        <v>1</v>
      </c>
      <c r="H250" s="422">
        <v>550</v>
      </c>
      <c r="I250" s="418"/>
      <c r="J250" s="418">
        <v>550</v>
      </c>
      <c r="K250" s="422"/>
      <c r="L250" s="422"/>
      <c r="M250" s="418"/>
      <c r="N250" s="418"/>
      <c r="O250" s="422"/>
      <c r="P250" s="422"/>
      <c r="Q250" s="487"/>
      <c r="R250" s="423"/>
    </row>
    <row r="251" spans="1:18" ht="14.45" customHeight="1" x14ac:dyDescent="0.2">
      <c r="A251" s="417"/>
      <c r="B251" s="418" t="s">
        <v>1449</v>
      </c>
      <c r="C251" s="418" t="s">
        <v>1258</v>
      </c>
      <c r="D251" s="418" t="s">
        <v>1331</v>
      </c>
      <c r="E251" s="418" t="s">
        <v>1471</v>
      </c>
      <c r="F251" s="418" t="s">
        <v>1472</v>
      </c>
      <c r="G251" s="422">
        <v>172</v>
      </c>
      <c r="H251" s="422">
        <v>114666.66</v>
      </c>
      <c r="I251" s="418"/>
      <c r="J251" s="418">
        <v>666.66662790697671</v>
      </c>
      <c r="K251" s="422">
        <v>124</v>
      </c>
      <c r="L251" s="422">
        <v>87488.89</v>
      </c>
      <c r="M251" s="418"/>
      <c r="N251" s="418">
        <v>705.55556451612904</v>
      </c>
      <c r="O251" s="422">
        <v>202</v>
      </c>
      <c r="P251" s="422">
        <v>146786.66999999998</v>
      </c>
      <c r="Q251" s="487"/>
      <c r="R251" s="423">
        <v>726.66668316831669</v>
      </c>
    </row>
    <row r="252" spans="1:18" ht="14.45" customHeight="1" x14ac:dyDescent="0.2">
      <c r="A252" s="417"/>
      <c r="B252" s="418" t="s">
        <v>1449</v>
      </c>
      <c r="C252" s="418" t="s">
        <v>1258</v>
      </c>
      <c r="D252" s="418" t="s">
        <v>1331</v>
      </c>
      <c r="E252" s="418" t="s">
        <v>1473</v>
      </c>
      <c r="F252" s="418" t="s">
        <v>1474</v>
      </c>
      <c r="G252" s="422">
        <v>380</v>
      </c>
      <c r="H252" s="422">
        <v>88666.66</v>
      </c>
      <c r="I252" s="418"/>
      <c r="J252" s="418">
        <v>233.33331578947369</v>
      </c>
      <c r="K252" s="422">
        <v>247</v>
      </c>
      <c r="L252" s="422">
        <v>62024.44</v>
      </c>
      <c r="M252" s="418"/>
      <c r="N252" s="418">
        <v>251.11109311740893</v>
      </c>
      <c r="O252" s="422">
        <v>300</v>
      </c>
      <c r="P252" s="422">
        <v>77666.66</v>
      </c>
      <c r="Q252" s="487"/>
      <c r="R252" s="423">
        <v>258.88886666666667</v>
      </c>
    </row>
    <row r="253" spans="1:18" ht="14.45" customHeight="1" x14ac:dyDescent="0.2">
      <c r="A253" s="417"/>
      <c r="B253" s="418" t="s">
        <v>1449</v>
      </c>
      <c r="C253" s="418" t="s">
        <v>1258</v>
      </c>
      <c r="D253" s="418" t="s">
        <v>1331</v>
      </c>
      <c r="E253" s="418" t="s">
        <v>1475</v>
      </c>
      <c r="F253" s="418" t="s">
        <v>1476</v>
      </c>
      <c r="G253" s="422">
        <v>204</v>
      </c>
      <c r="H253" s="422">
        <v>158666.66</v>
      </c>
      <c r="I253" s="418"/>
      <c r="J253" s="418">
        <v>777.77774509803919</v>
      </c>
      <c r="K253" s="422">
        <v>124</v>
      </c>
      <c r="L253" s="422">
        <v>101955.55</v>
      </c>
      <c r="M253" s="418"/>
      <c r="N253" s="418">
        <v>822.22217741935481</v>
      </c>
      <c r="O253" s="422">
        <v>227</v>
      </c>
      <c r="P253" s="422">
        <v>192193.34000000003</v>
      </c>
      <c r="Q253" s="487"/>
      <c r="R253" s="423">
        <v>846.66669603524235</v>
      </c>
    </row>
    <row r="254" spans="1:18" ht="14.45" customHeight="1" x14ac:dyDescent="0.2">
      <c r="A254" s="417"/>
      <c r="B254" s="418" t="s">
        <v>1449</v>
      </c>
      <c r="C254" s="418" t="s">
        <v>1258</v>
      </c>
      <c r="D254" s="418" t="s">
        <v>1331</v>
      </c>
      <c r="E254" s="418" t="s">
        <v>1477</v>
      </c>
      <c r="F254" s="418" t="s">
        <v>1478</v>
      </c>
      <c r="G254" s="422">
        <v>465</v>
      </c>
      <c r="H254" s="422">
        <v>113666.67</v>
      </c>
      <c r="I254" s="418"/>
      <c r="J254" s="418">
        <v>244.44445161290321</v>
      </c>
      <c r="K254" s="422">
        <v>361</v>
      </c>
      <c r="L254" s="422">
        <v>94662.22</v>
      </c>
      <c r="M254" s="418"/>
      <c r="N254" s="418">
        <v>262.22221606648202</v>
      </c>
      <c r="O254" s="422">
        <v>482</v>
      </c>
      <c r="P254" s="422">
        <v>130140</v>
      </c>
      <c r="Q254" s="487"/>
      <c r="R254" s="423">
        <v>270</v>
      </c>
    </row>
    <row r="255" spans="1:18" ht="14.45" customHeight="1" x14ac:dyDescent="0.2">
      <c r="A255" s="417"/>
      <c r="B255" s="418" t="s">
        <v>1449</v>
      </c>
      <c r="C255" s="418" t="s">
        <v>1258</v>
      </c>
      <c r="D255" s="418" t="s">
        <v>1331</v>
      </c>
      <c r="E255" s="418" t="s">
        <v>1479</v>
      </c>
      <c r="F255" s="418" t="s">
        <v>1480</v>
      </c>
      <c r="G255" s="422">
        <v>26</v>
      </c>
      <c r="H255" s="422">
        <v>13664.43</v>
      </c>
      <c r="I255" s="418"/>
      <c r="J255" s="418">
        <v>525.55500000000006</v>
      </c>
      <c r="K255" s="422">
        <v>12</v>
      </c>
      <c r="L255" s="422">
        <v>6693.3499999999985</v>
      </c>
      <c r="M255" s="418"/>
      <c r="N255" s="418">
        <v>557.77916666666658</v>
      </c>
      <c r="O255" s="422"/>
      <c r="P255" s="422"/>
      <c r="Q255" s="487"/>
      <c r="R255" s="423"/>
    </row>
    <row r="256" spans="1:18" ht="14.45" customHeight="1" x14ac:dyDescent="0.2">
      <c r="A256" s="417"/>
      <c r="B256" s="418" t="s">
        <v>1449</v>
      </c>
      <c r="C256" s="418" t="s">
        <v>1258</v>
      </c>
      <c r="D256" s="418" t="s">
        <v>1331</v>
      </c>
      <c r="E256" s="418" t="s">
        <v>1481</v>
      </c>
      <c r="F256" s="418" t="s">
        <v>1482</v>
      </c>
      <c r="G256" s="422">
        <v>5</v>
      </c>
      <c r="H256" s="422">
        <v>5000</v>
      </c>
      <c r="I256" s="418"/>
      <c r="J256" s="418">
        <v>1000</v>
      </c>
      <c r="K256" s="422">
        <v>2</v>
      </c>
      <c r="L256" s="422">
        <v>2111.12</v>
      </c>
      <c r="M256" s="418"/>
      <c r="N256" s="418">
        <v>1055.56</v>
      </c>
      <c r="O256" s="422">
        <v>1</v>
      </c>
      <c r="P256" s="422">
        <v>1087.78</v>
      </c>
      <c r="Q256" s="487"/>
      <c r="R256" s="423">
        <v>1087.78</v>
      </c>
    </row>
    <row r="257" spans="1:18" ht="14.45" customHeight="1" x14ac:dyDescent="0.2">
      <c r="A257" s="417"/>
      <c r="B257" s="418" t="s">
        <v>1449</v>
      </c>
      <c r="C257" s="418" t="s">
        <v>1258</v>
      </c>
      <c r="D257" s="418" t="s">
        <v>1331</v>
      </c>
      <c r="E257" s="418" t="s">
        <v>1483</v>
      </c>
      <c r="F257" s="418" t="s">
        <v>1484</v>
      </c>
      <c r="G257" s="422">
        <v>2</v>
      </c>
      <c r="H257" s="422">
        <v>0</v>
      </c>
      <c r="I257" s="418"/>
      <c r="J257" s="418">
        <v>0</v>
      </c>
      <c r="K257" s="422"/>
      <c r="L257" s="422"/>
      <c r="M257" s="418"/>
      <c r="N257" s="418"/>
      <c r="O257" s="422"/>
      <c r="P257" s="422"/>
      <c r="Q257" s="487"/>
      <c r="R257" s="423"/>
    </row>
    <row r="258" spans="1:18" ht="14.45" customHeight="1" x14ac:dyDescent="0.2">
      <c r="A258" s="417"/>
      <c r="B258" s="418" t="s">
        <v>1449</v>
      </c>
      <c r="C258" s="418" t="s">
        <v>1258</v>
      </c>
      <c r="D258" s="418" t="s">
        <v>1331</v>
      </c>
      <c r="E258" s="418" t="s">
        <v>1362</v>
      </c>
      <c r="F258" s="418" t="s">
        <v>1363</v>
      </c>
      <c r="G258" s="422">
        <v>514</v>
      </c>
      <c r="H258" s="422">
        <v>0</v>
      </c>
      <c r="I258" s="418"/>
      <c r="J258" s="418">
        <v>0</v>
      </c>
      <c r="K258" s="422">
        <v>354</v>
      </c>
      <c r="L258" s="422">
        <v>0</v>
      </c>
      <c r="M258" s="418"/>
      <c r="N258" s="418">
        <v>0</v>
      </c>
      <c r="O258" s="422">
        <v>485</v>
      </c>
      <c r="P258" s="422">
        <v>0</v>
      </c>
      <c r="Q258" s="487"/>
      <c r="R258" s="423">
        <v>0</v>
      </c>
    </row>
    <row r="259" spans="1:18" ht="14.45" customHeight="1" x14ac:dyDescent="0.2">
      <c r="A259" s="417"/>
      <c r="B259" s="418" t="s">
        <v>1449</v>
      </c>
      <c r="C259" s="418" t="s">
        <v>1258</v>
      </c>
      <c r="D259" s="418" t="s">
        <v>1331</v>
      </c>
      <c r="E259" s="418" t="s">
        <v>1364</v>
      </c>
      <c r="F259" s="418" t="s">
        <v>1365</v>
      </c>
      <c r="G259" s="422">
        <v>419</v>
      </c>
      <c r="H259" s="422">
        <v>128027.78</v>
      </c>
      <c r="I259" s="418"/>
      <c r="J259" s="418">
        <v>305.55556085918852</v>
      </c>
      <c r="K259" s="422">
        <v>306</v>
      </c>
      <c r="L259" s="422">
        <v>95200</v>
      </c>
      <c r="M259" s="418"/>
      <c r="N259" s="418">
        <v>311.11111111111109</v>
      </c>
      <c r="O259" s="422">
        <v>423</v>
      </c>
      <c r="P259" s="422">
        <v>131600</v>
      </c>
      <c r="Q259" s="487"/>
      <c r="R259" s="423">
        <v>311.11111111111109</v>
      </c>
    </row>
    <row r="260" spans="1:18" ht="14.45" customHeight="1" x14ac:dyDescent="0.2">
      <c r="A260" s="417"/>
      <c r="B260" s="418" t="s">
        <v>1449</v>
      </c>
      <c r="C260" s="418" t="s">
        <v>1258</v>
      </c>
      <c r="D260" s="418" t="s">
        <v>1331</v>
      </c>
      <c r="E260" s="418" t="s">
        <v>1366</v>
      </c>
      <c r="F260" s="418" t="s">
        <v>1367</v>
      </c>
      <c r="G260" s="422">
        <v>487</v>
      </c>
      <c r="H260" s="422">
        <v>16233.33</v>
      </c>
      <c r="I260" s="418"/>
      <c r="J260" s="418">
        <v>33.333326488706362</v>
      </c>
      <c r="K260" s="422"/>
      <c r="L260" s="422"/>
      <c r="M260" s="418"/>
      <c r="N260" s="418"/>
      <c r="O260" s="422"/>
      <c r="P260" s="422"/>
      <c r="Q260" s="487"/>
      <c r="R260" s="423"/>
    </row>
    <row r="261" spans="1:18" ht="14.45" customHeight="1" x14ac:dyDescent="0.2">
      <c r="A261" s="417"/>
      <c r="B261" s="418" t="s">
        <v>1449</v>
      </c>
      <c r="C261" s="418" t="s">
        <v>1258</v>
      </c>
      <c r="D261" s="418" t="s">
        <v>1331</v>
      </c>
      <c r="E261" s="418" t="s">
        <v>1368</v>
      </c>
      <c r="F261" s="418" t="s">
        <v>1369</v>
      </c>
      <c r="G261" s="422">
        <v>398</v>
      </c>
      <c r="H261" s="422">
        <v>181311.12</v>
      </c>
      <c r="I261" s="418"/>
      <c r="J261" s="418">
        <v>455.55557788944725</v>
      </c>
      <c r="K261" s="422">
        <v>331</v>
      </c>
      <c r="L261" s="422">
        <v>152627.78</v>
      </c>
      <c r="M261" s="418"/>
      <c r="N261" s="418">
        <v>461.11111782477343</v>
      </c>
      <c r="O261" s="422">
        <v>515</v>
      </c>
      <c r="P261" s="422">
        <v>237472.23</v>
      </c>
      <c r="Q261" s="487"/>
      <c r="R261" s="423">
        <v>461.11112621359223</v>
      </c>
    </row>
    <row r="262" spans="1:18" ht="14.45" customHeight="1" x14ac:dyDescent="0.2">
      <c r="A262" s="417"/>
      <c r="B262" s="418" t="s">
        <v>1449</v>
      </c>
      <c r="C262" s="418" t="s">
        <v>1258</v>
      </c>
      <c r="D262" s="418" t="s">
        <v>1331</v>
      </c>
      <c r="E262" s="418" t="s">
        <v>1372</v>
      </c>
      <c r="F262" s="418" t="s">
        <v>1373</v>
      </c>
      <c r="G262" s="422">
        <v>472</v>
      </c>
      <c r="H262" s="422">
        <v>36711.11</v>
      </c>
      <c r="I262" s="418"/>
      <c r="J262" s="418">
        <v>77.777775423728812</v>
      </c>
      <c r="K262" s="422">
        <v>363</v>
      </c>
      <c r="L262" s="422">
        <v>34283.33</v>
      </c>
      <c r="M262" s="418"/>
      <c r="N262" s="418">
        <v>94.444435261707994</v>
      </c>
      <c r="O262" s="422">
        <v>488</v>
      </c>
      <c r="P262" s="422">
        <v>46088.880000000005</v>
      </c>
      <c r="Q262" s="487"/>
      <c r="R262" s="423">
        <v>94.44442622950821</v>
      </c>
    </row>
    <row r="263" spans="1:18" ht="14.45" customHeight="1" x14ac:dyDescent="0.2">
      <c r="A263" s="417"/>
      <c r="B263" s="418" t="s">
        <v>1449</v>
      </c>
      <c r="C263" s="418" t="s">
        <v>1258</v>
      </c>
      <c r="D263" s="418" t="s">
        <v>1331</v>
      </c>
      <c r="E263" s="418" t="s">
        <v>1485</v>
      </c>
      <c r="F263" s="418" t="s">
        <v>1486</v>
      </c>
      <c r="G263" s="422">
        <v>225</v>
      </c>
      <c r="H263" s="422">
        <v>325000.01</v>
      </c>
      <c r="I263" s="418"/>
      <c r="J263" s="418">
        <v>1444.4444888888888</v>
      </c>
      <c r="K263" s="422">
        <v>140</v>
      </c>
      <c r="L263" s="422">
        <v>213111.12</v>
      </c>
      <c r="M263" s="418"/>
      <c r="N263" s="418">
        <v>1522.2222857142856</v>
      </c>
      <c r="O263" s="422">
        <v>223</v>
      </c>
      <c r="P263" s="422">
        <v>349614.44</v>
      </c>
      <c r="Q263" s="487"/>
      <c r="R263" s="423">
        <v>1567.7777578475336</v>
      </c>
    </row>
    <row r="264" spans="1:18" ht="14.45" customHeight="1" x14ac:dyDescent="0.2">
      <c r="A264" s="417"/>
      <c r="B264" s="418" t="s">
        <v>1449</v>
      </c>
      <c r="C264" s="418" t="s">
        <v>1258</v>
      </c>
      <c r="D264" s="418" t="s">
        <v>1331</v>
      </c>
      <c r="E264" s="418" t="s">
        <v>1487</v>
      </c>
      <c r="F264" s="418" t="s">
        <v>1488</v>
      </c>
      <c r="G264" s="422">
        <v>0</v>
      </c>
      <c r="H264" s="422">
        <v>0</v>
      </c>
      <c r="I264" s="418"/>
      <c r="J264" s="418"/>
      <c r="K264" s="422"/>
      <c r="L264" s="422"/>
      <c r="M264" s="418"/>
      <c r="N264" s="418"/>
      <c r="O264" s="422"/>
      <c r="P264" s="422"/>
      <c r="Q264" s="487"/>
      <c r="R264" s="423"/>
    </row>
    <row r="265" spans="1:18" ht="14.45" customHeight="1" x14ac:dyDescent="0.2">
      <c r="A265" s="417"/>
      <c r="B265" s="418" t="s">
        <v>1449</v>
      </c>
      <c r="C265" s="418" t="s">
        <v>1258</v>
      </c>
      <c r="D265" s="418" t="s">
        <v>1331</v>
      </c>
      <c r="E265" s="418" t="s">
        <v>1374</v>
      </c>
      <c r="F265" s="418" t="s">
        <v>1375</v>
      </c>
      <c r="G265" s="422">
        <v>8</v>
      </c>
      <c r="H265" s="422">
        <v>755.56</v>
      </c>
      <c r="I265" s="418"/>
      <c r="J265" s="418">
        <v>94.444999999999993</v>
      </c>
      <c r="K265" s="422">
        <v>7</v>
      </c>
      <c r="L265" s="422">
        <v>777.77</v>
      </c>
      <c r="M265" s="418"/>
      <c r="N265" s="418">
        <v>111.11</v>
      </c>
      <c r="O265" s="422">
        <v>3</v>
      </c>
      <c r="P265" s="422">
        <v>333.33</v>
      </c>
      <c r="Q265" s="487"/>
      <c r="R265" s="423">
        <v>111.11</v>
      </c>
    </row>
    <row r="266" spans="1:18" ht="14.45" customHeight="1" x14ac:dyDescent="0.2">
      <c r="A266" s="417"/>
      <c r="B266" s="418" t="s">
        <v>1449</v>
      </c>
      <c r="C266" s="418" t="s">
        <v>1258</v>
      </c>
      <c r="D266" s="418" t="s">
        <v>1331</v>
      </c>
      <c r="E266" s="418" t="s">
        <v>1378</v>
      </c>
      <c r="F266" s="418" t="s">
        <v>1379</v>
      </c>
      <c r="G266" s="422">
        <v>4</v>
      </c>
      <c r="H266" s="422">
        <v>386.67</v>
      </c>
      <c r="I266" s="418"/>
      <c r="J266" s="418">
        <v>96.667500000000004</v>
      </c>
      <c r="K266" s="422">
        <v>4</v>
      </c>
      <c r="L266" s="422">
        <v>600</v>
      </c>
      <c r="M266" s="418"/>
      <c r="N266" s="418">
        <v>150</v>
      </c>
      <c r="O266" s="422">
        <v>10</v>
      </c>
      <c r="P266" s="422">
        <v>1500</v>
      </c>
      <c r="Q266" s="487"/>
      <c r="R266" s="423">
        <v>150</v>
      </c>
    </row>
    <row r="267" spans="1:18" ht="14.45" customHeight="1" x14ac:dyDescent="0.2">
      <c r="A267" s="417"/>
      <c r="B267" s="418" t="s">
        <v>1449</v>
      </c>
      <c r="C267" s="418" t="s">
        <v>1258</v>
      </c>
      <c r="D267" s="418" t="s">
        <v>1331</v>
      </c>
      <c r="E267" s="418" t="s">
        <v>1489</v>
      </c>
      <c r="F267" s="418" t="s">
        <v>1490</v>
      </c>
      <c r="G267" s="422">
        <v>230</v>
      </c>
      <c r="H267" s="422">
        <v>80500</v>
      </c>
      <c r="I267" s="418"/>
      <c r="J267" s="418">
        <v>350</v>
      </c>
      <c r="K267" s="422">
        <v>161</v>
      </c>
      <c r="L267" s="422">
        <v>59927.770000000004</v>
      </c>
      <c r="M267" s="418"/>
      <c r="N267" s="418">
        <v>372.22217391304349</v>
      </c>
      <c r="O267" s="422">
        <v>228</v>
      </c>
      <c r="P267" s="422">
        <v>87400.01</v>
      </c>
      <c r="Q267" s="487"/>
      <c r="R267" s="423">
        <v>383.33337719298243</v>
      </c>
    </row>
    <row r="268" spans="1:18" ht="14.45" customHeight="1" x14ac:dyDescent="0.2">
      <c r="A268" s="417"/>
      <c r="B268" s="418" t="s">
        <v>1449</v>
      </c>
      <c r="C268" s="418" t="s">
        <v>1258</v>
      </c>
      <c r="D268" s="418" t="s">
        <v>1331</v>
      </c>
      <c r="E268" s="418" t="s">
        <v>1491</v>
      </c>
      <c r="F268" s="418" t="s">
        <v>1492</v>
      </c>
      <c r="G268" s="422">
        <v>17</v>
      </c>
      <c r="H268" s="422">
        <v>1001.1199999999999</v>
      </c>
      <c r="I268" s="418"/>
      <c r="J268" s="418">
        <v>58.889411764705876</v>
      </c>
      <c r="K268" s="422">
        <v>14</v>
      </c>
      <c r="L268" s="422">
        <v>948.90000000000009</v>
      </c>
      <c r="M268" s="418"/>
      <c r="N268" s="418">
        <v>67.778571428571439</v>
      </c>
      <c r="O268" s="422">
        <v>21</v>
      </c>
      <c r="P268" s="422">
        <v>1470</v>
      </c>
      <c r="Q268" s="487"/>
      <c r="R268" s="423">
        <v>70</v>
      </c>
    </row>
    <row r="269" spans="1:18" ht="14.45" customHeight="1" x14ac:dyDescent="0.2">
      <c r="A269" s="417"/>
      <c r="B269" s="418" t="s">
        <v>1449</v>
      </c>
      <c r="C269" s="418" t="s">
        <v>1258</v>
      </c>
      <c r="D269" s="418" t="s">
        <v>1331</v>
      </c>
      <c r="E269" s="418" t="s">
        <v>1493</v>
      </c>
      <c r="F269" s="418" t="s">
        <v>1494</v>
      </c>
      <c r="G269" s="422">
        <v>324</v>
      </c>
      <c r="H269" s="422">
        <v>41760</v>
      </c>
      <c r="I269" s="418"/>
      <c r="J269" s="418">
        <v>128.88888888888889</v>
      </c>
      <c r="K269" s="422">
        <v>223</v>
      </c>
      <c r="L269" s="422">
        <v>31467.79</v>
      </c>
      <c r="M269" s="418"/>
      <c r="N269" s="418">
        <v>141.11116591928251</v>
      </c>
      <c r="O269" s="422">
        <v>330</v>
      </c>
      <c r="P269" s="422">
        <v>48033.33</v>
      </c>
      <c r="Q269" s="487"/>
      <c r="R269" s="423">
        <v>145.55554545454547</v>
      </c>
    </row>
    <row r="270" spans="1:18" ht="14.45" customHeight="1" x14ac:dyDescent="0.2">
      <c r="A270" s="417"/>
      <c r="B270" s="418" t="s">
        <v>1449</v>
      </c>
      <c r="C270" s="418" t="s">
        <v>1258</v>
      </c>
      <c r="D270" s="418" t="s">
        <v>1331</v>
      </c>
      <c r="E270" s="418" t="s">
        <v>1384</v>
      </c>
      <c r="F270" s="418" t="s">
        <v>1385</v>
      </c>
      <c r="G270" s="422">
        <v>1062</v>
      </c>
      <c r="H270" s="422">
        <v>51919.98</v>
      </c>
      <c r="I270" s="418"/>
      <c r="J270" s="418">
        <v>48.888870056497176</v>
      </c>
      <c r="K270" s="422">
        <v>741</v>
      </c>
      <c r="L270" s="422">
        <v>53516.66</v>
      </c>
      <c r="M270" s="418"/>
      <c r="N270" s="418">
        <v>72.222213225371121</v>
      </c>
      <c r="O270" s="422">
        <v>1321</v>
      </c>
      <c r="P270" s="422">
        <v>95405.56</v>
      </c>
      <c r="Q270" s="487"/>
      <c r="R270" s="423">
        <v>72.222225586676757</v>
      </c>
    </row>
    <row r="271" spans="1:18" ht="14.45" customHeight="1" x14ac:dyDescent="0.2">
      <c r="A271" s="417"/>
      <c r="B271" s="418" t="s">
        <v>1449</v>
      </c>
      <c r="C271" s="418" t="s">
        <v>1258</v>
      </c>
      <c r="D271" s="418" t="s">
        <v>1331</v>
      </c>
      <c r="E271" s="418" t="s">
        <v>1495</v>
      </c>
      <c r="F271" s="418" t="s">
        <v>1496</v>
      </c>
      <c r="G271" s="422">
        <v>1308</v>
      </c>
      <c r="H271" s="422">
        <v>1162666.67</v>
      </c>
      <c r="I271" s="418"/>
      <c r="J271" s="418">
        <v>888.88889143730876</v>
      </c>
      <c r="K271" s="422">
        <v>853</v>
      </c>
      <c r="L271" s="422">
        <v>800872.2300000001</v>
      </c>
      <c r="M271" s="418"/>
      <c r="N271" s="418">
        <v>938.88889800703407</v>
      </c>
      <c r="O271" s="422">
        <v>1168</v>
      </c>
      <c r="P271" s="422">
        <v>1129066.67</v>
      </c>
      <c r="Q271" s="487"/>
      <c r="R271" s="423">
        <v>966.66666952054788</v>
      </c>
    </row>
    <row r="272" spans="1:18" ht="14.45" customHeight="1" x14ac:dyDescent="0.2">
      <c r="A272" s="417"/>
      <c r="B272" s="418" t="s">
        <v>1449</v>
      </c>
      <c r="C272" s="418" t="s">
        <v>1258</v>
      </c>
      <c r="D272" s="418" t="s">
        <v>1331</v>
      </c>
      <c r="E272" s="418" t="s">
        <v>1497</v>
      </c>
      <c r="F272" s="418" t="s">
        <v>1498</v>
      </c>
      <c r="G272" s="422">
        <v>20</v>
      </c>
      <c r="H272" s="422">
        <v>6666.66</v>
      </c>
      <c r="I272" s="418"/>
      <c r="J272" s="418">
        <v>333.33299999999997</v>
      </c>
      <c r="K272" s="422">
        <v>38</v>
      </c>
      <c r="L272" s="422">
        <v>13511.109999999999</v>
      </c>
      <c r="M272" s="418"/>
      <c r="N272" s="418">
        <v>355.55552631578945</v>
      </c>
      <c r="O272" s="422">
        <v>128</v>
      </c>
      <c r="P272" s="422">
        <v>46933.33</v>
      </c>
      <c r="Q272" s="487"/>
      <c r="R272" s="423">
        <v>366.66664062500001</v>
      </c>
    </row>
    <row r="273" spans="1:18" ht="14.45" customHeight="1" thickBot="1" x14ac:dyDescent="0.25">
      <c r="A273" s="424"/>
      <c r="B273" s="425" t="s">
        <v>1449</v>
      </c>
      <c r="C273" s="425" t="s">
        <v>1258</v>
      </c>
      <c r="D273" s="425" t="s">
        <v>1331</v>
      </c>
      <c r="E273" s="425" t="s">
        <v>1396</v>
      </c>
      <c r="F273" s="425" t="s">
        <v>1397</v>
      </c>
      <c r="G273" s="429"/>
      <c r="H273" s="429"/>
      <c r="I273" s="425"/>
      <c r="J273" s="425"/>
      <c r="K273" s="429">
        <v>4</v>
      </c>
      <c r="L273" s="429">
        <v>244.44</v>
      </c>
      <c r="M273" s="425"/>
      <c r="N273" s="425">
        <v>61.11</v>
      </c>
      <c r="O273" s="429">
        <v>7</v>
      </c>
      <c r="P273" s="429">
        <v>466.67000000000007</v>
      </c>
      <c r="Q273" s="439"/>
      <c r="R273" s="430">
        <v>66.667142857142863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BC6C2E9-B9FD-4B90-AB3E-2E3D3672081D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7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3" customWidth="1"/>
    <col min="2" max="2" width="8.7109375" style="103" bestFit="1" customWidth="1"/>
    <col min="3" max="3" width="6.140625" style="103" customWidth="1"/>
    <col min="4" max="4" width="27.7109375" style="103" customWidth="1"/>
    <col min="5" max="5" width="2.140625" style="103" bestFit="1" customWidth="1"/>
    <col min="6" max="6" width="8" style="103" customWidth="1"/>
    <col min="7" max="7" width="50.85546875" style="103" bestFit="1" customWidth="1" collapsed="1"/>
    <col min="8" max="9" width="11.140625" style="177" hidden="1" customWidth="1" outlineLevel="1"/>
    <col min="10" max="11" width="9.28515625" style="103" hidden="1" customWidth="1"/>
    <col min="12" max="13" width="11.140625" style="177" customWidth="1"/>
    <col min="14" max="15" width="9.28515625" style="103" hidden="1" customWidth="1"/>
    <col min="16" max="17" width="11.140625" style="177" customWidth="1"/>
    <col min="18" max="18" width="11.140625" style="180" customWidth="1"/>
    <col min="19" max="19" width="11.140625" style="177" customWidth="1"/>
    <col min="20" max="16384" width="8.85546875" style="103"/>
  </cols>
  <sheetData>
    <row r="1" spans="1:19" ht="18.600000000000001" customHeight="1" thickBot="1" x14ac:dyDescent="0.35">
      <c r="A1" s="292" t="s">
        <v>1500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4.45" customHeight="1" thickBot="1" x14ac:dyDescent="0.25">
      <c r="A2" s="194" t="s">
        <v>230</v>
      </c>
      <c r="B2" s="167"/>
      <c r="C2" s="167"/>
      <c r="D2" s="167"/>
      <c r="E2" s="85"/>
      <c r="F2" s="85"/>
      <c r="G2" s="85"/>
      <c r="H2" s="192"/>
      <c r="I2" s="192"/>
      <c r="J2" s="85"/>
      <c r="K2" s="85"/>
      <c r="L2" s="192"/>
      <c r="M2" s="192"/>
      <c r="N2" s="85"/>
      <c r="O2" s="85"/>
      <c r="P2" s="192"/>
      <c r="Q2" s="192"/>
      <c r="R2" s="191"/>
      <c r="S2" s="192"/>
    </row>
    <row r="3" spans="1:19" ht="14.45" customHeight="1" thickBot="1" x14ac:dyDescent="0.25">
      <c r="G3" s="63" t="s">
        <v>106</v>
      </c>
      <c r="H3" s="77">
        <f t="shared" ref="H3:Q3" si="0">SUBTOTAL(9,H6:H1048576)</f>
        <v>28584</v>
      </c>
      <c r="I3" s="78">
        <f t="shared" si="0"/>
        <v>8307205.2599999988</v>
      </c>
      <c r="J3" s="58"/>
      <c r="K3" s="58"/>
      <c r="L3" s="78">
        <f t="shared" si="0"/>
        <v>22727</v>
      </c>
      <c r="M3" s="78">
        <f t="shared" si="0"/>
        <v>6477513.660000002</v>
      </c>
      <c r="N3" s="58"/>
      <c r="O3" s="58"/>
      <c r="P3" s="78">
        <f t="shared" si="0"/>
        <v>29609</v>
      </c>
      <c r="Q3" s="78">
        <f t="shared" si="0"/>
        <v>9711465.7600000016</v>
      </c>
      <c r="R3" s="59">
        <f>IF(M3=0,0,Q3/M3)</f>
        <v>1.4992582447136049</v>
      </c>
      <c r="S3" s="79">
        <f>IF(P3=0,0,Q3/P3)</f>
        <v>327.9903326691209</v>
      </c>
    </row>
    <row r="4" spans="1:19" ht="14.45" customHeight="1" x14ac:dyDescent="0.2">
      <c r="A4" s="384" t="s">
        <v>171</v>
      </c>
      <c r="B4" s="384" t="s">
        <v>80</v>
      </c>
      <c r="C4" s="392" t="s">
        <v>0</v>
      </c>
      <c r="D4" s="228" t="s">
        <v>107</v>
      </c>
      <c r="E4" s="386" t="s">
        <v>81</v>
      </c>
      <c r="F4" s="391" t="s">
        <v>56</v>
      </c>
      <c r="G4" s="387" t="s">
        <v>55</v>
      </c>
      <c r="H4" s="388">
        <v>2019</v>
      </c>
      <c r="I4" s="389"/>
      <c r="J4" s="76"/>
      <c r="K4" s="76"/>
      <c r="L4" s="388">
        <v>2020</v>
      </c>
      <c r="M4" s="389"/>
      <c r="N4" s="76"/>
      <c r="O4" s="76"/>
      <c r="P4" s="388">
        <v>2021</v>
      </c>
      <c r="Q4" s="389"/>
      <c r="R4" s="390" t="s">
        <v>2</v>
      </c>
      <c r="S4" s="385" t="s">
        <v>82</v>
      </c>
    </row>
    <row r="5" spans="1:19" ht="14.45" customHeight="1" thickBot="1" x14ac:dyDescent="0.25">
      <c r="A5" s="477"/>
      <c r="B5" s="477"/>
      <c r="C5" s="478"/>
      <c r="D5" s="488"/>
      <c r="E5" s="479"/>
      <c r="F5" s="480"/>
      <c r="G5" s="481"/>
      <c r="H5" s="482" t="s">
        <v>57</v>
      </c>
      <c r="I5" s="483" t="s">
        <v>14</v>
      </c>
      <c r="J5" s="484"/>
      <c r="K5" s="484"/>
      <c r="L5" s="482" t="s">
        <v>57</v>
      </c>
      <c r="M5" s="483" t="s">
        <v>14</v>
      </c>
      <c r="N5" s="484"/>
      <c r="O5" s="484"/>
      <c r="P5" s="482" t="s">
        <v>57</v>
      </c>
      <c r="Q5" s="483" t="s">
        <v>14</v>
      </c>
      <c r="R5" s="485"/>
      <c r="S5" s="486"/>
    </row>
    <row r="6" spans="1:19" ht="14.45" customHeight="1" x14ac:dyDescent="0.2">
      <c r="A6" s="410"/>
      <c r="B6" s="411" t="s">
        <v>1266</v>
      </c>
      <c r="C6" s="411" t="s">
        <v>438</v>
      </c>
      <c r="D6" s="411" t="s">
        <v>1257</v>
      </c>
      <c r="E6" s="411" t="s">
        <v>1267</v>
      </c>
      <c r="F6" s="411" t="s">
        <v>1268</v>
      </c>
      <c r="G6" s="411"/>
      <c r="H6" s="415"/>
      <c r="I6" s="415"/>
      <c r="J6" s="411"/>
      <c r="K6" s="411"/>
      <c r="L6" s="415"/>
      <c r="M6" s="415"/>
      <c r="N6" s="411"/>
      <c r="O6" s="411"/>
      <c r="P6" s="415">
        <v>0</v>
      </c>
      <c r="Q6" s="415">
        <v>0</v>
      </c>
      <c r="R6" s="437"/>
      <c r="S6" s="416"/>
    </row>
    <row r="7" spans="1:19" ht="14.45" customHeight="1" x14ac:dyDescent="0.2">
      <c r="A7" s="417"/>
      <c r="B7" s="418" t="s">
        <v>1266</v>
      </c>
      <c r="C7" s="418" t="s">
        <v>438</v>
      </c>
      <c r="D7" s="418" t="s">
        <v>1257</v>
      </c>
      <c r="E7" s="418" t="s">
        <v>1267</v>
      </c>
      <c r="F7" s="418" t="s">
        <v>1269</v>
      </c>
      <c r="G7" s="418"/>
      <c r="H7" s="422">
        <v>50</v>
      </c>
      <c r="I7" s="422">
        <v>5650</v>
      </c>
      <c r="J7" s="418"/>
      <c r="K7" s="418">
        <v>113</v>
      </c>
      <c r="L7" s="422">
        <v>47</v>
      </c>
      <c r="M7" s="422">
        <v>5311</v>
      </c>
      <c r="N7" s="418"/>
      <c r="O7" s="418">
        <v>113</v>
      </c>
      <c r="P7" s="422">
        <v>41</v>
      </c>
      <c r="Q7" s="422">
        <v>4633</v>
      </c>
      <c r="R7" s="487"/>
      <c r="S7" s="423">
        <v>113</v>
      </c>
    </row>
    <row r="8" spans="1:19" ht="14.45" customHeight="1" x14ac:dyDescent="0.2">
      <c r="A8" s="417"/>
      <c r="B8" s="418" t="s">
        <v>1266</v>
      </c>
      <c r="C8" s="418" t="s">
        <v>438</v>
      </c>
      <c r="D8" s="418" t="s">
        <v>1257</v>
      </c>
      <c r="E8" s="418" t="s">
        <v>1267</v>
      </c>
      <c r="F8" s="418" t="s">
        <v>1270</v>
      </c>
      <c r="G8" s="418"/>
      <c r="H8" s="422"/>
      <c r="I8" s="422"/>
      <c r="J8" s="418"/>
      <c r="K8" s="418"/>
      <c r="L8" s="422">
        <v>1</v>
      </c>
      <c r="M8" s="422">
        <v>132</v>
      </c>
      <c r="N8" s="418"/>
      <c r="O8" s="418">
        <v>132</v>
      </c>
      <c r="P8" s="422">
        <v>2</v>
      </c>
      <c r="Q8" s="422">
        <v>264</v>
      </c>
      <c r="R8" s="487"/>
      <c r="S8" s="423">
        <v>132</v>
      </c>
    </row>
    <row r="9" spans="1:19" ht="14.45" customHeight="1" x14ac:dyDescent="0.2">
      <c r="A9" s="417"/>
      <c r="B9" s="418" t="s">
        <v>1266</v>
      </c>
      <c r="C9" s="418" t="s">
        <v>438</v>
      </c>
      <c r="D9" s="418" t="s">
        <v>1257</v>
      </c>
      <c r="E9" s="418" t="s">
        <v>1267</v>
      </c>
      <c r="F9" s="418" t="s">
        <v>1271</v>
      </c>
      <c r="G9" s="418"/>
      <c r="H9" s="422"/>
      <c r="I9" s="422"/>
      <c r="J9" s="418"/>
      <c r="K9" s="418"/>
      <c r="L9" s="422">
        <v>2</v>
      </c>
      <c r="M9" s="422">
        <v>438</v>
      </c>
      <c r="N9" s="418"/>
      <c r="O9" s="418">
        <v>219</v>
      </c>
      <c r="P9" s="422">
        <v>9</v>
      </c>
      <c r="Q9" s="422">
        <v>1971</v>
      </c>
      <c r="R9" s="487"/>
      <c r="S9" s="423">
        <v>219</v>
      </c>
    </row>
    <row r="10" spans="1:19" ht="14.45" customHeight="1" x14ac:dyDescent="0.2">
      <c r="A10" s="417"/>
      <c r="B10" s="418" t="s">
        <v>1266</v>
      </c>
      <c r="C10" s="418" t="s">
        <v>438</v>
      </c>
      <c r="D10" s="418" t="s">
        <v>1257</v>
      </c>
      <c r="E10" s="418" t="s">
        <v>1267</v>
      </c>
      <c r="F10" s="418" t="s">
        <v>1272</v>
      </c>
      <c r="G10" s="418"/>
      <c r="H10" s="422"/>
      <c r="I10" s="422"/>
      <c r="J10" s="418"/>
      <c r="K10" s="418"/>
      <c r="L10" s="422">
        <v>2</v>
      </c>
      <c r="M10" s="422">
        <v>472</v>
      </c>
      <c r="N10" s="418"/>
      <c r="O10" s="418">
        <v>236</v>
      </c>
      <c r="P10" s="422">
        <v>4</v>
      </c>
      <c r="Q10" s="422">
        <v>944</v>
      </c>
      <c r="R10" s="487"/>
      <c r="S10" s="423">
        <v>236</v>
      </c>
    </row>
    <row r="11" spans="1:19" ht="14.45" customHeight="1" x14ac:dyDescent="0.2">
      <c r="A11" s="417"/>
      <c r="B11" s="418" t="s">
        <v>1266</v>
      </c>
      <c r="C11" s="418" t="s">
        <v>438</v>
      </c>
      <c r="D11" s="418" t="s">
        <v>1257</v>
      </c>
      <c r="E11" s="418" t="s">
        <v>1267</v>
      </c>
      <c r="F11" s="418" t="s">
        <v>1273</v>
      </c>
      <c r="G11" s="418"/>
      <c r="H11" s="422">
        <v>6</v>
      </c>
      <c r="I11" s="422">
        <v>936</v>
      </c>
      <c r="J11" s="418"/>
      <c r="K11" s="418">
        <v>156</v>
      </c>
      <c r="L11" s="422">
        <v>0</v>
      </c>
      <c r="M11" s="422">
        <v>0</v>
      </c>
      <c r="N11" s="418"/>
      <c r="O11" s="418"/>
      <c r="P11" s="422">
        <v>8</v>
      </c>
      <c r="Q11" s="422">
        <v>1248</v>
      </c>
      <c r="R11" s="487"/>
      <c r="S11" s="423">
        <v>156</v>
      </c>
    </row>
    <row r="12" spans="1:19" ht="14.45" customHeight="1" x14ac:dyDescent="0.2">
      <c r="A12" s="417"/>
      <c r="B12" s="418" t="s">
        <v>1266</v>
      </c>
      <c r="C12" s="418" t="s">
        <v>438</v>
      </c>
      <c r="D12" s="418" t="s">
        <v>1257</v>
      </c>
      <c r="E12" s="418" t="s">
        <v>1267</v>
      </c>
      <c r="F12" s="418" t="s">
        <v>1274</v>
      </c>
      <c r="G12" s="418"/>
      <c r="H12" s="422">
        <v>7</v>
      </c>
      <c r="I12" s="422">
        <v>1330</v>
      </c>
      <c r="J12" s="418"/>
      <c r="K12" s="418">
        <v>190</v>
      </c>
      <c r="L12" s="422">
        <v>3</v>
      </c>
      <c r="M12" s="422">
        <v>570</v>
      </c>
      <c r="N12" s="418"/>
      <c r="O12" s="418">
        <v>190</v>
      </c>
      <c r="P12" s="422">
        <v>9</v>
      </c>
      <c r="Q12" s="422">
        <v>1710</v>
      </c>
      <c r="R12" s="487"/>
      <c r="S12" s="423">
        <v>190</v>
      </c>
    </row>
    <row r="13" spans="1:19" ht="14.45" customHeight="1" x14ac:dyDescent="0.2">
      <c r="A13" s="417"/>
      <c r="B13" s="418" t="s">
        <v>1266</v>
      </c>
      <c r="C13" s="418" t="s">
        <v>438</v>
      </c>
      <c r="D13" s="418" t="s">
        <v>1257</v>
      </c>
      <c r="E13" s="418" t="s">
        <v>1267</v>
      </c>
      <c r="F13" s="418" t="s">
        <v>1275</v>
      </c>
      <c r="G13" s="418"/>
      <c r="H13" s="422"/>
      <c r="I13" s="422"/>
      <c r="J13" s="418"/>
      <c r="K13" s="418"/>
      <c r="L13" s="422"/>
      <c r="M13" s="422"/>
      <c r="N13" s="418"/>
      <c r="O13" s="418"/>
      <c r="P13" s="422">
        <v>8</v>
      </c>
      <c r="Q13" s="422">
        <v>672</v>
      </c>
      <c r="R13" s="487"/>
      <c r="S13" s="423">
        <v>84</v>
      </c>
    </row>
    <row r="14" spans="1:19" ht="14.45" customHeight="1" x14ac:dyDescent="0.2">
      <c r="A14" s="417"/>
      <c r="B14" s="418" t="s">
        <v>1266</v>
      </c>
      <c r="C14" s="418" t="s">
        <v>438</v>
      </c>
      <c r="D14" s="418" t="s">
        <v>1257</v>
      </c>
      <c r="E14" s="418" t="s">
        <v>1267</v>
      </c>
      <c r="F14" s="418" t="s">
        <v>1276</v>
      </c>
      <c r="G14" s="418"/>
      <c r="H14" s="422"/>
      <c r="I14" s="422"/>
      <c r="J14" s="418"/>
      <c r="K14" s="418"/>
      <c r="L14" s="422"/>
      <c r="M14" s="422"/>
      <c r="N14" s="418"/>
      <c r="O14" s="418"/>
      <c r="P14" s="422">
        <v>5</v>
      </c>
      <c r="Q14" s="422">
        <v>525</v>
      </c>
      <c r="R14" s="487"/>
      <c r="S14" s="423">
        <v>105</v>
      </c>
    </row>
    <row r="15" spans="1:19" ht="14.45" customHeight="1" x14ac:dyDescent="0.2">
      <c r="A15" s="417"/>
      <c r="B15" s="418" t="s">
        <v>1266</v>
      </c>
      <c r="C15" s="418" t="s">
        <v>438</v>
      </c>
      <c r="D15" s="418" t="s">
        <v>1257</v>
      </c>
      <c r="E15" s="418" t="s">
        <v>1267</v>
      </c>
      <c r="F15" s="418" t="s">
        <v>1277</v>
      </c>
      <c r="G15" s="418"/>
      <c r="H15" s="422">
        <v>1</v>
      </c>
      <c r="I15" s="422">
        <v>596</v>
      </c>
      <c r="J15" s="418"/>
      <c r="K15" s="418">
        <v>596</v>
      </c>
      <c r="L15" s="422">
        <v>1</v>
      </c>
      <c r="M15" s="422">
        <v>596</v>
      </c>
      <c r="N15" s="418"/>
      <c r="O15" s="418">
        <v>596</v>
      </c>
      <c r="P15" s="422">
        <v>3</v>
      </c>
      <c r="Q15" s="422">
        <v>1788</v>
      </c>
      <c r="R15" s="487"/>
      <c r="S15" s="423">
        <v>596</v>
      </c>
    </row>
    <row r="16" spans="1:19" ht="14.45" customHeight="1" x14ac:dyDescent="0.2">
      <c r="A16" s="417"/>
      <c r="B16" s="418" t="s">
        <v>1266</v>
      </c>
      <c r="C16" s="418" t="s">
        <v>438</v>
      </c>
      <c r="D16" s="418" t="s">
        <v>1257</v>
      </c>
      <c r="E16" s="418" t="s">
        <v>1267</v>
      </c>
      <c r="F16" s="418" t="s">
        <v>1278</v>
      </c>
      <c r="G16" s="418"/>
      <c r="H16" s="422">
        <v>1</v>
      </c>
      <c r="I16" s="422">
        <v>666</v>
      </c>
      <c r="J16" s="418"/>
      <c r="K16" s="418">
        <v>666</v>
      </c>
      <c r="L16" s="422"/>
      <c r="M16" s="422"/>
      <c r="N16" s="418"/>
      <c r="O16" s="418"/>
      <c r="P16" s="422"/>
      <c r="Q16" s="422"/>
      <c r="R16" s="487"/>
      <c r="S16" s="423"/>
    </row>
    <row r="17" spans="1:19" ht="14.45" customHeight="1" x14ac:dyDescent="0.2">
      <c r="A17" s="417"/>
      <c r="B17" s="418" t="s">
        <v>1266</v>
      </c>
      <c r="C17" s="418" t="s">
        <v>438</v>
      </c>
      <c r="D17" s="418" t="s">
        <v>1257</v>
      </c>
      <c r="E17" s="418" t="s">
        <v>1267</v>
      </c>
      <c r="F17" s="418" t="s">
        <v>1279</v>
      </c>
      <c r="G17" s="418"/>
      <c r="H17" s="422">
        <v>6</v>
      </c>
      <c r="I17" s="422">
        <v>7032</v>
      </c>
      <c r="J17" s="418"/>
      <c r="K17" s="418">
        <v>1172</v>
      </c>
      <c r="L17" s="422">
        <v>2</v>
      </c>
      <c r="M17" s="422">
        <v>2780</v>
      </c>
      <c r="N17" s="418"/>
      <c r="O17" s="418">
        <v>1390</v>
      </c>
      <c r="P17" s="422">
        <v>6</v>
      </c>
      <c r="Q17" s="422">
        <v>9000</v>
      </c>
      <c r="R17" s="487"/>
      <c r="S17" s="423">
        <v>1500</v>
      </c>
    </row>
    <row r="18" spans="1:19" ht="14.45" customHeight="1" x14ac:dyDescent="0.2">
      <c r="A18" s="417"/>
      <c r="B18" s="418" t="s">
        <v>1266</v>
      </c>
      <c r="C18" s="418" t="s">
        <v>438</v>
      </c>
      <c r="D18" s="418" t="s">
        <v>1257</v>
      </c>
      <c r="E18" s="418" t="s">
        <v>1267</v>
      </c>
      <c r="F18" s="418" t="s">
        <v>1280</v>
      </c>
      <c r="G18" s="418"/>
      <c r="H18" s="422">
        <v>5</v>
      </c>
      <c r="I18" s="422">
        <v>4000</v>
      </c>
      <c r="J18" s="418"/>
      <c r="K18" s="418">
        <v>800</v>
      </c>
      <c r="L18" s="422">
        <v>10</v>
      </c>
      <c r="M18" s="422">
        <v>9000</v>
      </c>
      <c r="N18" s="418"/>
      <c r="O18" s="418">
        <v>900</v>
      </c>
      <c r="P18" s="422">
        <v>3</v>
      </c>
      <c r="Q18" s="422">
        <v>2700</v>
      </c>
      <c r="R18" s="487"/>
      <c r="S18" s="423">
        <v>900</v>
      </c>
    </row>
    <row r="19" spans="1:19" ht="14.45" customHeight="1" x14ac:dyDescent="0.2">
      <c r="A19" s="417"/>
      <c r="B19" s="418" t="s">
        <v>1266</v>
      </c>
      <c r="C19" s="418" t="s">
        <v>438</v>
      </c>
      <c r="D19" s="418" t="s">
        <v>1257</v>
      </c>
      <c r="E19" s="418" t="s">
        <v>1267</v>
      </c>
      <c r="F19" s="418" t="s">
        <v>1281</v>
      </c>
      <c r="G19" s="418"/>
      <c r="H19" s="422">
        <v>2</v>
      </c>
      <c r="I19" s="422">
        <v>1490</v>
      </c>
      <c r="J19" s="418"/>
      <c r="K19" s="418">
        <v>745</v>
      </c>
      <c r="L19" s="422"/>
      <c r="M19" s="422"/>
      <c r="N19" s="418"/>
      <c r="O19" s="418"/>
      <c r="P19" s="422">
        <v>1</v>
      </c>
      <c r="Q19" s="422">
        <v>745</v>
      </c>
      <c r="R19" s="487"/>
      <c r="S19" s="423">
        <v>745</v>
      </c>
    </row>
    <row r="20" spans="1:19" ht="14.45" customHeight="1" x14ac:dyDescent="0.2">
      <c r="A20" s="417"/>
      <c r="B20" s="418" t="s">
        <v>1266</v>
      </c>
      <c r="C20" s="418" t="s">
        <v>438</v>
      </c>
      <c r="D20" s="418" t="s">
        <v>1257</v>
      </c>
      <c r="E20" s="418" t="s">
        <v>1267</v>
      </c>
      <c r="F20" s="418" t="s">
        <v>1282</v>
      </c>
      <c r="G20" s="418"/>
      <c r="H20" s="422">
        <v>27</v>
      </c>
      <c r="I20" s="422">
        <v>20115</v>
      </c>
      <c r="J20" s="418"/>
      <c r="K20" s="418">
        <v>745</v>
      </c>
      <c r="L20" s="422">
        <v>21</v>
      </c>
      <c r="M20" s="422">
        <v>15645</v>
      </c>
      <c r="N20" s="418"/>
      <c r="O20" s="418">
        <v>745</v>
      </c>
      <c r="P20" s="422">
        <v>20</v>
      </c>
      <c r="Q20" s="422">
        <v>14900</v>
      </c>
      <c r="R20" s="487"/>
      <c r="S20" s="423">
        <v>745</v>
      </c>
    </row>
    <row r="21" spans="1:19" ht="14.45" customHeight="1" x14ac:dyDescent="0.2">
      <c r="A21" s="417"/>
      <c r="B21" s="418" t="s">
        <v>1266</v>
      </c>
      <c r="C21" s="418" t="s">
        <v>438</v>
      </c>
      <c r="D21" s="418" t="s">
        <v>1257</v>
      </c>
      <c r="E21" s="418" t="s">
        <v>1267</v>
      </c>
      <c r="F21" s="418" t="s">
        <v>1283</v>
      </c>
      <c r="G21" s="418"/>
      <c r="H21" s="422">
        <v>39</v>
      </c>
      <c r="I21" s="422">
        <v>21879</v>
      </c>
      <c r="J21" s="418"/>
      <c r="K21" s="418">
        <v>561</v>
      </c>
      <c r="L21" s="422">
        <v>7</v>
      </c>
      <c r="M21" s="422">
        <v>3927</v>
      </c>
      <c r="N21" s="418"/>
      <c r="O21" s="418">
        <v>561</v>
      </c>
      <c r="P21" s="422">
        <v>32</v>
      </c>
      <c r="Q21" s="422">
        <v>17952</v>
      </c>
      <c r="R21" s="487"/>
      <c r="S21" s="423">
        <v>561</v>
      </c>
    </row>
    <row r="22" spans="1:19" ht="14.45" customHeight="1" x14ac:dyDescent="0.2">
      <c r="A22" s="417"/>
      <c r="B22" s="418" t="s">
        <v>1266</v>
      </c>
      <c r="C22" s="418" t="s">
        <v>438</v>
      </c>
      <c r="D22" s="418" t="s">
        <v>1257</v>
      </c>
      <c r="E22" s="418" t="s">
        <v>1267</v>
      </c>
      <c r="F22" s="418" t="s">
        <v>1284</v>
      </c>
      <c r="G22" s="418"/>
      <c r="H22" s="422">
        <v>20</v>
      </c>
      <c r="I22" s="422">
        <v>10380</v>
      </c>
      <c r="J22" s="418"/>
      <c r="K22" s="418">
        <v>519</v>
      </c>
      <c r="L22" s="422">
        <v>19</v>
      </c>
      <c r="M22" s="422">
        <v>9861</v>
      </c>
      <c r="N22" s="418"/>
      <c r="O22" s="418">
        <v>519</v>
      </c>
      <c r="P22" s="422">
        <v>10</v>
      </c>
      <c r="Q22" s="422">
        <v>5190</v>
      </c>
      <c r="R22" s="487"/>
      <c r="S22" s="423">
        <v>519</v>
      </c>
    </row>
    <row r="23" spans="1:19" ht="14.45" customHeight="1" x14ac:dyDescent="0.2">
      <c r="A23" s="417"/>
      <c r="B23" s="418" t="s">
        <v>1266</v>
      </c>
      <c r="C23" s="418" t="s">
        <v>438</v>
      </c>
      <c r="D23" s="418" t="s">
        <v>1257</v>
      </c>
      <c r="E23" s="418" t="s">
        <v>1267</v>
      </c>
      <c r="F23" s="418" t="s">
        <v>1285</v>
      </c>
      <c r="G23" s="418"/>
      <c r="H23" s="422">
        <v>2</v>
      </c>
      <c r="I23" s="422">
        <v>642</v>
      </c>
      <c r="J23" s="418"/>
      <c r="K23" s="418">
        <v>321</v>
      </c>
      <c r="L23" s="422"/>
      <c r="M23" s="422"/>
      <c r="N23" s="418"/>
      <c r="O23" s="418"/>
      <c r="P23" s="422"/>
      <c r="Q23" s="422"/>
      <c r="R23" s="487"/>
      <c r="S23" s="423"/>
    </row>
    <row r="24" spans="1:19" ht="14.45" customHeight="1" x14ac:dyDescent="0.2">
      <c r="A24" s="417"/>
      <c r="B24" s="418" t="s">
        <v>1266</v>
      </c>
      <c r="C24" s="418" t="s">
        <v>438</v>
      </c>
      <c r="D24" s="418" t="s">
        <v>1257</v>
      </c>
      <c r="E24" s="418" t="s">
        <v>1267</v>
      </c>
      <c r="F24" s="418" t="s">
        <v>1286</v>
      </c>
      <c r="G24" s="418"/>
      <c r="H24" s="422">
        <v>1</v>
      </c>
      <c r="I24" s="422">
        <v>321</v>
      </c>
      <c r="J24" s="418"/>
      <c r="K24" s="418">
        <v>321</v>
      </c>
      <c r="L24" s="422"/>
      <c r="M24" s="422"/>
      <c r="N24" s="418"/>
      <c r="O24" s="418"/>
      <c r="P24" s="422">
        <v>4</v>
      </c>
      <c r="Q24" s="422">
        <v>1284</v>
      </c>
      <c r="R24" s="487"/>
      <c r="S24" s="423">
        <v>321</v>
      </c>
    </row>
    <row r="25" spans="1:19" ht="14.45" customHeight="1" x14ac:dyDescent="0.2">
      <c r="A25" s="417"/>
      <c r="B25" s="418" t="s">
        <v>1266</v>
      </c>
      <c r="C25" s="418" t="s">
        <v>438</v>
      </c>
      <c r="D25" s="418" t="s">
        <v>1257</v>
      </c>
      <c r="E25" s="418" t="s">
        <v>1267</v>
      </c>
      <c r="F25" s="418" t="s">
        <v>1287</v>
      </c>
      <c r="G25" s="418"/>
      <c r="H25" s="422">
        <v>14</v>
      </c>
      <c r="I25" s="422">
        <v>4494</v>
      </c>
      <c r="J25" s="418"/>
      <c r="K25" s="418">
        <v>321</v>
      </c>
      <c r="L25" s="422">
        <v>12</v>
      </c>
      <c r="M25" s="422">
        <v>3852</v>
      </c>
      <c r="N25" s="418"/>
      <c r="O25" s="418">
        <v>321</v>
      </c>
      <c r="P25" s="422">
        <v>6</v>
      </c>
      <c r="Q25" s="422">
        <v>1926</v>
      </c>
      <c r="R25" s="487"/>
      <c r="S25" s="423">
        <v>321</v>
      </c>
    </row>
    <row r="26" spans="1:19" ht="14.45" customHeight="1" x14ac:dyDescent="0.2">
      <c r="A26" s="417"/>
      <c r="B26" s="418" t="s">
        <v>1266</v>
      </c>
      <c r="C26" s="418" t="s">
        <v>438</v>
      </c>
      <c r="D26" s="418" t="s">
        <v>1257</v>
      </c>
      <c r="E26" s="418" t="s">
        <v>1267</v>
      </c>
      <c r="F26" s="418" t="s">
        <v>1288</v>
      </c>
      <c r="G26" s="418"/>
      <c r="H26" s="422">
        <v>17</v>
      </c>
      <c r="I26" s="422">
        <v>4794</v>
      </c>
      <c r="J26" s="418"/>
      <c r="K26" s="418">
        <v>282</v>
      </c>
      <c r="L26" s="422">
        <v>22</v>
      </c>
      <c r="M26" s="422">
        <v>6204</v>
      </c>
      <c r="N26" s="418"/>
      <c r="O26" s="418">
        <v>282</v>
      </c>
      <c r="P26" s="422">
        <v>21</v>
      </c>
      <c r="Q26" s="422">
        <v>5922</v>
      </c>
      <c r="R26" s="487"/>
      <c r="S26" s="423">
        <v>282</v>
      </c>
    </row>
    <row r="27" spans="1:19" ht="14.45" customHeight="1" x14ac:dyDescent="0.2">
      <c r="A27" s="417"/>
      <c r="B27" s="418" t="s">
        <v>1266</v>
      </c>
      <c r="C27" s="418" t="s">
        <v>438</v>
      </c>
      <c r="D27" s="418" t="s">
        <v>1257</v>
      </c>
      <c r="E27" s="418" t="s">
        <v>1267</v>
      </c>
      <c r="F27" s="418" t="s">
        <v>1289</v>
      </c>
      <c r="G27" s="418"/>
      <c r="H27" s="422">
        <v>18</v>
      </c>
      <c r="I27" s="422">
        <v>12222</v>
      </c>
      <c r="J27" s="418"/>
      <c r="K27" s="418">
        <v>679</v>
      </c>
      <c r="L27" s="422">
        <v>10</v>
      </c>
      <c r="M27" s="422">
        <v>6790</v>
      </c>
      <c r="N27" s="418"/>
      <c r="O27" s="418">
        <v>679</v>
      </c>
      <c r="P27" s="422">
        <v>12</v>
      </c>
      <c r="Q27" s="422">
        <v>8148</v>
      </c>
      <c r="R27" s="487"/>
      <c r="S27" s="423">
        <v>679</v>
      </c>
    </row>
    <row r="28" spans="1:19" ht="14.45" customHeight="1" x14ac:dyDescent="0.2">
      <c r="A28" s="417"/>
      <c r="B28" s="418" t="s">
        <v>1266</v>
      </c>
      <c r="C28" s="418" t="s">
        <v>438</v>
      </c>
      <c r="D28" s="418" t="s">
        <v>1257</v>
      </c>
      <c r="E28" s="418" t="s">
        <v>1267</v>
      </c>
      <c r="F28" s="418" t="s">
        <v>1290</v>
      </c>
      <c r="G28" s="418"/>
      <c r="H28" s="422">
        <v>4</v>
      </c>
      <c r="I28" s="422">
        <v>3716</v>
      </c>
      <c r="J28" s="418"/>
      <c r="K28" s="418">
        <v>929</v>
      </c>
      <c r="L28" s="422">
        <v>1</v>
      </c>
      <c r="M28" s="422">
        <v>929</v>
      </c>
      <c r="N28" s="418"/>
      <c r="O28" s="418">
        <v>929</v>
      </c>
      <c r="P28" s="422">
        <v>6</v>
      </c>
      <c r="Q28" s="422">
        <v>5574</v>
      </c>
      <c r="R28" s="487"/>
      <c r="S28" s="423">
        <v>929</v>
      </c>
    </row>
    <row r="29" spans="1:19" ht="14.45" customHeight="1" x14ac:dyDescent="0.2">
      <c r="A29" s="417"/>
      <c r="B29" s="418" t="s">
        <v>1266</v>
      </c>
      <c r="C29" s="418" t="s">
        <v>438</v>
      </c>
      <c r="D29" s="418" t="s">
        <v>1257</v>
      </c>
      <c r="E29" s="418" t="s">
        <v>1267</v>
      </c>
      <c r="F29" s="418" t="s">
        <v>1291</v>
      </c>
      <c r="G29" s="418"/>
      <c r="H29" s="422">
        <v>36</v>
      </c>
      <c r="I29" s="422">
        <v>72000</v>
      </c>
      <c r="J29" s="418"/>
      <c r="K29" s="418">
        <v>2000</v>
      </c>
      <c r="L29" s="422">
        <v>8</v>
      </c>
      <c r="M29" s="422">
        <v>16000</v>
      </c>
      <c r="N29" s="418"/>
      <c r="O29" s="418">
        <v>2000</v>
      </c>
      <c r="P29" s="422">
        <v>25</v>
      </c>
      <c r="Q29" s="422">
        <v>50000</v>
      </c>
      <c r="R29" s="487"/>
      <c r="S29" s="423">
        <v>2000</v>
      </c>
    </row>
    <row r="30" spans="1:19" ht="14.45" customHeight="1" x14ac:dyDescent="0.2">
      <c r="A30" s="417"/>
      <c r="B30" s="418" t="s">
        <v>1266</v>
      </c>
      <c r="C30" s="418" t="s">
        <v>438</v>
      </c>
      <c r="D30" s="418" t="s">
        <v>1257</v>
      </c>
      <c r="E30" s="418" t="s">
        <v>1267</v>
      </c>
      <c r="F30" s="418" t="s">
        <v>1292</v>
      </c>
      <c r="G30" s="418"/>
      <c r="H30" s="422">
        <v>8</v>
      </c>
      <c r="I30" s="422">
        <v>16192</v>
      </c>
      <c r="J30" s="418"/>
      <c r="K30" s="418">
        <v>2024</v>
      </c>
      <c r="L30" s="422">
        <v>5</v>
      </c>
      <c r="M30" s="422">
        <v>10120</v>
      </c>
      <c r="N30" s="418"/>
      <c r="O30" s="418">
        <v>2024</v>
      </c>
      <c r="P30" s="422">
        <v>8</v>
      </c>
      <c r="Q30" s="422">
        <v>16192</v>
      </c>
      <c r="R30" s="487"/>
      <c r="S30" s="423">
        <v>2024</v>
      </c>
    </row>
    <row r="31" spans="1:19" ht="14.45" customHeight="1" x14ac:dyDescent="0.2">
      <c r="A31" s="417"/>
      <c r="B31" s="418" t="s">
        <v>1266</v>
      </c>
      <c r="C31" s="418" t="s">
        <v>438</v>
      </c>
      <c r="D31" s="418" t="s">
        <v>1257</v>
      </c>
      <c r="E31" s="418" t="s">
        <v>1267</v>
      </c>
      <c r="F31" s="418" t="s">
        <v>1293</v>
      </c>
      <c r="G31" s="418"/>
      <c r="H31" s="422">
        <v>2</v>
      </c>
      <c r="I31" s="422">
        <v>4020</v>
      </c>
      <c r="J31" s="418"/>
      <c r="K31" s="418">
        <v>2010</v>
      </c>
      <c r="L31" s="422">
        <v>2</v>
      </c>
      <c r="M31" s="422">
        <v>4020</v>
      </c>
      <c r="N31" s="418"/>
      <c r="O31" s="418">
        <v>2010</v>
      </c>
      <c r="P31" s="422">
        <v>2</v>
      </c>
      <c r="Q31" s="422">
        <v>4020</v>
      </c>
      <c r="R31" s="487"/>
      <c r="S31" s="423">
        <v>2010</v>
      </c>
    </row>
    <row r="32" spans="1:19" ht="14.45" customHeight="1" x14ac:dyDescent="0.2">
      <c r="A32" s="417"/>
      <c r="B32" s="418" t="s">
        <v>1266</v>
      </c>
      <c r="C32" s="418" t="s">
        <v>438</v>
      </c>
      <c r="D32" s="418" t="s">
        <v>1257</v>
      </c>
      <c r="E32" s="418" t="s">
        <v>1267</v>
      </c>
      <c r="F32" s="418" t="s">
        <v>1294</v>
      </c>
      <c r="G32" s="418"/>
      <c r="H32" s="422">
        <v>1</v>
      </c>
      <c r="I32" s="422">
        <v>2146</v>
      </c>
      <c r="J32" s="418"/>
      <c r="K32" s="418">
        <v>2146</v>
      </c>
      <c r="L32" s="422"/>
      <c r="M32" s="422"/>
      <c r="N32" s="418"/>
      <c r="O32" s="418"/>
      <c r="P32" s="422"/>
      <c r="Q32" s="422"/>
      <c r="R32" s="487"/>
      <c r="S32" s="423"/>
    </row>
    <row r="33" spans="1:19" ht="14.45" customHeight="1" x14ac:dyDescent="0.2">
      <c r="A33" s="417"/>
      <c r="B33" s="418" t="s">
        <v>1266</v>
      </c>
      <c r="C33" s="418" t="s">
        <v>438</v>
      </c>
      <c r="D33" s="418" t="s">
        <v>1257</v>
      </c>
      <c r="E33" s="418" t="s">
        <v>1267</v>
      </c>
      <c r="F33" s="418" t="s">
        <v>1295</v>
      </c>
      <c r="G33" s="418"/>
      <c r="H33" s="422">
        <v>1</v>
      </c>
      <c r="I33" s="422">
        <v>1246</v>
      </c>
      <c r="J33" s="418"/>
      <c r="K33" s="418">
        <v>1246</v>
      </c>
      <c r="L33" s="422">
        <v>1</v>
      </c>
      <c r="M33" s="422">
        <v>1246</v>
      </c>
      <c r="N33" s="418"/>
      <c r="O33" s="418">
        <v>1246</v>
      </c>
      <c r="P33" s="422">
        <v>1</v>
      </c>
      <c r="Q33" s="422">
        <v>1246</v>
      </c>
      <c r="R33" s="487"/>
      <c r="S33" s="423">
        <v>1246</v>
      </c>
    </row>
    <row r="34" spans="1:19" ht="14.45" customHeight="1" x14ac:dyDescent="0.2">
      <c r="A34" s="417"/>
      <c r="B34" s="418" t="s">
        <v>1266</v>
      </c>
      <c r="C34" s="418" t="s">
        <v>438</v>
      </c>
      <c r="D34" s="418" t="s">
        <v>1257</v>
      </c>
      <c r="E34" s="418" t="s">
        <v>1267</v>
      </c>
      <c r="F34" s="418" t="s">
        <v>1296</v>
      </c>
      <c r="G34" s="418"/>
      <c r="H34" s="422"/>
      <c r="I34" s="422"/>
      <c r="J34" s="418"/>
      <c r="K34" s="418"/>
      <c r="L34" s="422"/>
      <c r="M34" s="422"/>
      <c r="N34" s="418"/>
      <c r="O34" s="418"/>
      <c r="P34" s="422">
        <v>1</v>
      </c>
      <c r="Q34" s="422">
        <v>1345</v>
      </c>
      <c r="R34" s="487"/>
      <c r="S34" s="423">
        <v>1345</v>
      </c>
    </row>
    <row r="35" spans="1:19" ht="14.45" customHeight="1" x14ac:dyDescent="0.2">
      <c r="A35" s="417"/>
      <c r="B35" s="418" t="s">
        <v>1266</v>
      </c>
      <c r="C35" s="418" t="s">
        <v>438</v>
      </c>
      <c r="D35" s="418" t="s">
        <v>1257</v>
      </c>
      <c r="E35" s="418" t="s">
        <v>1267</v>
      </c>
      <c r="F35" s="418" t="s">
        <v>1297</v>
      </c>
      <c r="G35" s="418"/>
      <c r="H35" s="422">
        <v>21</v>
      </c>
      <c r="I35" s="422">
        <v>81900</v>
      </c>
      <c r="J35" s="418"/>
      <c r="K35" s="418">
        <v>3900</v>
      </c>
      <c r="L35" s="422">
        <v>8</v>
      </c>
      <c r="M35" s="422">
        <v>35750</v>
      </c>
      <c r="N35" s="418"/>
      <c r="O35" s="418">
        <v>4468.75</v>
      </c>
      <c r="P35" s="422">
        <v>22</v>
      </c>
      <c r="Q35" s="422">
        <v>110000</v>
      </c>
      <c r="R35" s="487"/>
      <c r="S35" s="423">
        <v>5000</v>
      </c>
    </row>
    <row r="36" spans="1:19" ht="14.45" customHeight="1" x14ac:dyDescent="0.2">
      <c r="A36" s="417"/>
      <c r="B36" s="418" t="s">
        <v>1266</v>
      </c>
      <c r="C36" s="418" t="s">
        <v>438</v>
      </c>
      <c r="D36" s="418" t="s">
        <v>1257</v>
      </c>
      <c r="E36" s="418" t="s">
        <v>1267</v>
      </c>
      <c r="F36" s="418" t="s">
        <v>1298</v>
      </c>
      <c r="G36" s="418"/>
      <c r="H36" s="422">
        <v>6</v>
      </c>
      <c r="I36" s="422">
        <v>23400</v>
      </c>
      <c r="J36" s="418"/>
      <c r="K36" s="418">
        <v>3900</v>
      </c>
      <c r="L36" s="422">
        <v>5</v>
      </c>
      <c r="M36" s="422">
        <v>21600</v>
      </c>
      <c r="N36" s="418"/>
      <c r="O36" s="418">
        <v>4320</v>
      </c>
      <c r="P36" s="422">
        <v>13</v>
      </c>
      <c r="Q36" s="422">
        <v>65000</v>
      </c>
      <c r="R36" s="487"/>
      <c r="S36" s="423">
        <v>5000</v>
      </c>
    </row>
    <row r="37" spans="1:19" ht="14.45" customHeight="1" x14ac:dyDescent="0.2">
      <c r="A37" s="417"/>
      <c r="B37" s="418" t="s">
        <v>1266</v>
      </c>
      <c r="C37" s="418" t="s">
        <v>438</v>
      </c>
      <c r="D37" s="418" t="s">
        <v>1257</v>
      </c>
      <c r="E37" s="418" t="s">
        <v>1267</v>
      </c>
      <c r="F37" s="418" t="s">
        <v>1299</v>
      </c>
      <c r="G37" s="418"/>
      <c r="H37" s="422">
        <v>1</v>
      </c>
      <c r="I37" s="422">
        <v>1351</v>
      </c>
      <c r="J37" s="418"/>
      <c r="K37" s="418">
        <v>1351</v>
      </c>
      <c r="L37" s="422"/>
      <c r="M37" s="422"/>
      <c r="N37" s="418"/>
      <c r="O37" s="418"/>
      <c r="P37" s="422"/>
      <c r="Q37" s="422"/>
      <c r="R37" s="487"/>
      <c r="S37" s="423"/>
    </row>
    <row r="38" spans="1:19" ht="14.45" customHeight="1" x14ac:dyDescent="0.2">
      <c r="A38" s="417"/>
      <c r="B38" s="418" t="s">
        <v>1266</v>
      </c>
      <c r="C38" s="418" t="s">
        <v>438</v>
      </c>
      <c r="D38" s="418" t="s">
        <v>1257</v>
      </c>
      <c r="E38" s="418" t="s">
        <v>1267</v>
      </c>
      <c r="F38" s="418" t="s">
        <v>1300</v>
      </c>
      <c r="G38" s="418"/>
      <c r="H38" s="422">
        <v>14</v>
      </c>
      <c r="I38" s="422">
        <v>2296</v>
      </c>
      <c r="J38" s="418"/>
      <c r="K38" s="418">
        <v>164</v>
      </c>
      <c r="L38" s="422">
        <v>9</v>
      </c>
      <c r="M38" s="422">
        <v>1476</v>
      </c>
      <c r="N38" s="418"/>
      <c r="O38" s="418">
        <v>164</v>
      </c>
      <c r="P38" s="422">
        <v>8</v>
      </c>
      <c r="Q38" s="422">
        <v>1312</v>
      </c>
      <c r="R38" s="487"/>
      <c r="S38" s="423">
        <v>164</v>
      </c>
    </row>
    <row r="39" spans="1:19" ht="14.45" customHeight="1" x14ac:dyDescent="0.2">
      <c r="A39" s="417"/>
      <c r="B39" s="418" t="s">
        <v>1266</v>
      </c>
      <c r="C39" s="418" t="s">
        <v>438</v>
      </c>
      <c r="D39" s="418" t="s">
        <v>1257</v>
      </c>
      <c r="E39" s="418" t="s">
        <v>1267</v>
      </c>
      <c r="F39" s="418" t="s">
        <v>1301</v>
      </c>
      <c r="G39" s="418"/>
      <c r="H39" s="422">
        <v>21</v>
      </c>
      <c r="I39" s="422">
        <v>4725</v>
      </c>
      <c r="J39" s="418"/>
      <c r="K39" s="418">
        <v>225</v>
      </c>
      <c r="L39" s="422">
        <v>26</v>
      </c>
      <c r="M39" s="422">
        <v>5850</v>
      </c>
      <c r="N39" s="418"/>
      <c r="O39" s="418">
        <v>225</v>
      </c>
      <c r="P39" s="422">
        <v>20</v>
      </c>
      <c r="Q39" s="422">
        <v>4500</v>
      </c>
      <c r="R39" s="487"/>
      <c r="S39" s="423">
        <v>225</v>
      </c>
    </row>
    <row r="40" spans="1:19" ht="14.45" customHeight="1" x14ac:dyDescent="0.2">
      <c r="A40" s="417"/>
      <c r="B40" s="418" t="s">
        <v>1266</v>
      </c>
      <c r="C40" s="418" t="s">
        <v>438</v>
      </c>
      <c r="D40" s="418" t="s">
        <v>1257</v>
      </c>
      <c r="E40" s="418" t="s">
        <v>1267</v>
      </c>
      <c r="F40" s="418" t="s">
        <v>1302</v>
      </c>
      <c r="G40" s="418"/>
      <c r="H40" s="422">
        <v>6</v>
      </c>
      <c r="I40" s="422">
        <v>2178</v>
      </c>
      <c r="J40" s="418"/>
      <c r="K40" s="418">
        <v>363</v>
      </c>
      <c r="L40" s="422">
        <v>6</v>
      </c>
      <c r="M40" s="422">
        <v>2178</v>
      </c>
      <c r="N40" s="418"/>
      <c r="O40" s="418">
        <v>363</v>
      </c>
      <c r="P40" s="422">
        <v>9</v>
      </c>
      <c r="Q40" s="422">
        <v>3267</v>
      </c>
      <c r="R40" s="487"/>
      <c r="S40" s="423">
        <v>363</v>
      </c>
    </row>
    <row r="41" spans="1:19" ht="14.45" customHeight="1" x14ac:dyDescent="0.2">
      <c r="A41" s="417"/>
      <c r="B41" s="418" t="s">
        <v>1266</v>
      </c>
      <c r="C41" s="418" t="s">
        <v>438</v>
      </c>
      <c r="D41" s="418" t="s">
        <v>1257</v>
      </c>
      <c r="E41" s="418" t="s">
        <v>1267</v>
      </c>
      <c r="F41" s="418" t="s">
        <v>1303</v>
      </c>
      <c r="G41" s="418"/>
      <c r="H41" s="422">
        <v>9</v>
      </c>
      <c r="I41" s="422">
        <v>5283</v>
      </c>
      <c r="J41" s="418"/>
      <c r="K41" s="418">
        <v>587</v>
      </c>
      <c r="L41" s="422">
        <v>7</v>
      </c>
      <c r="M41" s="422">
        <v>4109</v>
      </c>
      <c r="N41" s="418"/>
      <c r="O41" s="418">
        <v>587</v>
      </c>
      <c r="P41" s="422">
        <v>13</v>
      </c>
      <c r="Q41" s="422">
        <v>7631</v>
      </c>
      <c r="R41" s="487"/>
      <c r="S41" s="423">
        <v>587</v>
      </c>
    </row>
    <row r="42" spans="1:19" ht="14.45" customHeight="1" x14ac:dyDescent="0.2">
      <c r="A42" s="417"/>
      <c r="B42" s="418" t="s">
        <v>1266</v>
      </c>
      <c r="C42" s="418" t="s">
        <v>438</v>
      </c>
      <c r="D42" s="418" t="s">
        <v>1257</v>
      </c>
      <c r="E42" s="418" t="s">
        <v>1267</v>
      </c>
      <c r="F42" s="418" t="s">
        <v>1304</v>
      </c>
      <c r="G42" s="418"/>
      <c r="H42" s="422">
        <v>1</v>
      </c>
      <c r="I42" s="422">
        <v>600</v>
      </c>
      <c r="J42" s="418"/>
      <c r="K42" s="418">
        <v>600</v>
      </c>
      <c r="L42" s="422">
        <v>4</v>
      </c>
      <c r="M42" s="422">
        <v>2400</v>
      </c>
      <c r="N42" s="418"/>
      <c r="O42" s="418">
        <v>600</v>
      </c>
      <c r="P42" s="422">
        <v>1</v>
      </c>
      <c r="Q42" s="422">
        <v>600</v>
      </c>
      <c r="R42" s="487"/>
      <c r="S42" s="423">
        <v>600</v>
      </c>
    </row>
    <row r="43" spans="1:19" ht="14.45" customHeight="1" x14ac:dyDescent="0.2">
      <c r="A43" s="417"/>
      <c r="B43" s="418" t="s">
        <v>1266</v>
      </c>
      <c r="C43" s="418" t="s">
        <v>438</v>
      </c>
      <c r="D43" s="418" t="s">
        <v>1257</v>
      </c>
      <c r="E43" s="418" t="s">
        <v>1267</v>
      </c>
      <c r="F43" s="418" t="s">
        <v>1305</v>
      </c>
      <c r="G43" s="418"/>
      <c r="H43" s="422">
        <v>1</v>
      </c>
      <c r="I43" s="422">
        <v>4231</v>
      </c>
      <c r="J43" s="418"/>
      <c r="K43" s="418">
        <v>4231</v>
      </c>
      <c r="L43" s="422">
        <v>2</v>
      </c>
      <c r="M43" s="422">
        <v>8462</v>
      </c>
      <c r="N43" s="418"/>
      <c r="O43" s="418">
        <v>4231</v>
      </c>
      <c r="P43" s="422"/>
      <c r="Q43" s="422"/>
      <c r="R43" s="487"/>
      <c r="S43" s="423"/>
    </row>
    <row r="44" spans="1:19" ht="14.45" customHeight="1" x14ac:dyDescent="0.2">
      <c r="A44" s="417"/>
      <c r="B44" s="418" t="s">
        <v>1266</v>
      </c>
      <c r="C44" s="418" t="s">
        <v>438</v>
      </c>
      <c r="D44" s="418" t="s">
        <v>1257</v>
      </c>
      <c r="E44" s="418" t="s">
        <v>1267</v>
      </c>
      <c r="F44" s="418" t="s">
        <v>1306</v>
      </c>
      <c r="G44" s="418"/>
      <c r="H44" s="422">
        <v>6</v>
      </c>
      <c r="I44" s="422">
        <v>6048</v>
      </c>
      <c r="J44" s="418"/>
      <c r="K44" s="418">
        <v>1008</v>
      </c>
      <c r="L44" s="422">
        <v>1</v>
      </c>
      <c r="M44" s="422">
        <v>1008</v>
      </c>
      <c r="N44" s="418"/>
      <c r="O44" s="418">
        <v>1008</v>
      </c>
      <c r="P44" s="422">
        <v>1</v>
      </c>
      <c r="Q44" s="422">
        <v>1008</v>
      </c>
      <c r="R44" s="487"/>
      <c r="S44" s="423">
        <v>1008</v>
      </c>
    </row>
    <row r="45" spans="1:19" ht="14.45" customHeight="1" x14ac:dyDescent="0.2">
      <c r="A45" s="417"/>
      <c r="B45" s="418" t="s">
        <v>1266</v>
      </c>
      <c r="C45" s="418" t="s">
        <v>438</v>
      </c>
      <c r="D45" s="418" t="s">
        <v>1257</v>
      </c>
      <c r="E45" s="418" t="s">
        <v>1267</v>
      </c>
      <c r="F45" s="418" t="s">
        <v>1307</v>
      </c>
      <c r="G45" s="418"/>
      <c r="H45" s="422">
        <v>4</v>
      </c>
      <c r="I45" s="422">
        <v>2980</v>
      </c>
      <c r="J45" s="418"/>
      <c r="K45" s="418">
        <v>745</v>
      </c>
      <c r="L45" s="422"/>
      <c r="M45" s="422"/>
      <c r="N45" s="418"/>
      <c r="O45" s="418"/>
      <c r="P45" s="422"/>
      <c r="Q45" s="422"/>
      <c r="R45" s="487"/>
      <c r="S45" s="423"/>
    </row>
    <row r="46" spans="1:19" ht="14.45" customHeight="1" x14ac:dyDescent="0.2">
      <c r="A46" s="417"/>
      <c r="B46" s="418" t="s">
        <v>1266</v>
      </c>
      <c r="C46" s="418" t="s">
        <v>438</v>
      </c>
      <c r="D46" s="418" t="s">
        <v>1257</v>
      </c>
      <c r="E46" s="418" t="s">
        <v>1267</v>
      </c>
      <c r="F46" s="418" t="s">
        <v>1308</v>
      </c>
      <c r="G46" s="418"/>
      <c r="H46" s="422">
        <v>7</v>
      </c>
      <c r="I46" s="422">
        <v>3927</v>
      </c>
      <c r="J46" s="418"/>
      <c r="K46" s="418">
        <v>561</v>
      </c>
      <c r="L46" s="422"/>
      <c r="M46" s="422"/>
      <c r="N46" s="418"/>
      <c r="O46" s="418"/>
      <c r="P46" s="422">
        <v>2</v>
      </c>
      <c r="Q46" s="422">
        <v>1122</v>
      </c>
      <c r="R46" s="487"/>
      <c r="S46" s="423">
        <v>561</v>
      </c>
    </row>
    <row r="47" spans="1:19" ht="14.45" customHeight="1" x14ac:dyDescent="0.2">
      <c r="A47" s="417"/>
      <c r="B47" s="418" t="s">
        <v>1266</v>
      </c>
      <c r="C47" s="418" t="s">
        <v>438</v>
      </c>
      <c r="D47" s="418" t="s">
        <v>1257</v>
      </c>
      <c r="E47" s="418" t="s">
        <v>1267</v>
      </c>
      <c r="F47" s="418" t="s">
        <v>1309</v>
      </c>
      <c r="G47" s="418"/>
      <c r="H47" s="422">
        <v>1</v>
      </c>
      <c r="I47" s="422">
        <v>867</v>
      </c>
      <c r="J47" s="418"/>
      <c r="K47" s="418">
        <v>867</v>
      </c>
      <c r="L47" s="422"/>
      <c r="M47" s="422"/>
      <c r="N47" s="418"/>
      <c r="O47" s="418"/>
      <c r="P47" s="422"/>
      <c r="Q47" s="422"/>
      <c r="R47" s="487"/>
      <c r="S47" s="423"/>
    </row>
    <row r="48" spans="1:19" ht="14.45" customHeight="1" x14ac:dyDescent="0.2">
      <c r="A48" s="417"/>
      <c r="B48" s="418" t="s">
        <v>1266</v>
      </c>
      <c r="C48" s="418" t="s">
        <v>438</v>
      </c>
      <c r="D48" s="418" t="s">
        <v>1257</v>
      </c>
      <c r="E48" s="418" t="s">
        <v>1267</v>
      </c>
      <c r="F48" s="418" t="s">
        <v>1310</v>
      </c>
      <c r="G48" s="418"/>
      <c r="H48" s="422">
        <v>1</v>
      </c>
      <c r="I48" s="422">
        <v>550</v>
      </c>
      <c r="J48" s="418"/>
      <c r="K48" s="418">
        <v>550</v>
      </c>
      <c r="L48" s="422"/>
      <c r="M48" s="422"/>
      <c r="N48" s="418"/>
      <c r="O48" s="418"/>
      <c r="P48" s="422"/>
      <c r="Q48" s="422"/>
      <c r="R48" s="487"/>
      <c r="S48" s="423"/>
    </row>
    <row r="49" spans="1:19" ht="14.45" customHeight="1" x14ac:dyDescent="0.2">
      <c r="A49" s="417"/>
      <c r="B49" s="418" t="s">
        <v>1266</v>
      </c>
      <c r="C49" s="418" t="s">
        <v>438</v>
      </c>
      <c r="D49" s="418" t="s">
        <v>1257</v>
      </c>
      <c r="E49" s="418" t="s">
        <v>1267</v>
      </c>
      <c r="F49" s="418" t="s">
        <v>1311</v>
      </c>
      <c r="G49" s="418"/>
      <c r="H49" s="422"/>
      <c r="I49" s="422"/>
      <c r="J49" s="418"/>
      <c r="K49" s="418"/>
      <c r="L49" s="422"/>
      <c r="M49" s="422"/>
      <c r="N49" s="418"/>
      <c r="O49" s="418"/>
      <c r="P49" s="422">
        <v>2</v>
      </c>
      <c r="Q49" s="422">
        <v>2790</v>
      </c>
      <c r="R49" s="487"/>
      <c r="S49" s="423">
        <v>1395</v>
      </c>
    </row>
    <row r="50" spans="1:19" ht="14.45" customHeight="1" x14ac:dyDescent="0.2">
      <c r="A50" s="417"/>
      <c r="B50" s="418" t="s">
        <v>1266</v>
      </c>
      <c r="C50" s="418" t="s">
        <v>438</v>
      </c>
      <c r="D50" s="418" t="s">
        <v>1257</v>
      </c>
      <c r="E50" s="418" t="s">
        <v>1267</v>
      </c>
      <c r="F50" s="418" t="s">
        <v>1312</v>
      </c>
      <c r="G50" s="418"/>
      <c r="H50" s="422">
        <v>2</v>
      </c>
      <c r="I50" s="422">
        <v>1038</v>
      </c>
      <c r="J50" s="418"/>
      <c r="K50" s="418">
        <v>519</v>
      </c>
      <c r="L50" s="422"/>
      <c r="M50" s="422"/>
      <c r="N50" s="418"/>
      <c r="O50" s="418"/>
      <c r="P50" s="422"/>
      <c r="Q50" s="422"/>
      <c r="R50" s="487"/>
      <c r="S50" s="423"/>
    </row>
    <row r="51" spans="1:19" ht="14.45" customHeight="1" x14ac:dyDescent="0.2">
      <c r="A51" s="417"/>
      <c r="B51" s="418" t="s">
        <v>1266</v>
      </c>
      <c r="C51" s="418" t="s">
        <v>438</v>
      </c>
      <c r="D51" s="418" t="s">
        <v>1257</v>
      </c>
      <c r="E51" s="418" t="s">
        <v>1267</v>
      </c>
      <c r="F51" s="418" t="s">
        <v>1313</v>
      </c>
      <c r="G51" s="418"/>
      <c r="H51" s="422"/>
      <c r="I51" s="422"/>
      <c r="J51" s="418"/>
      <c r="K51" s="418"/>
      <c r="L51" s="422"/>
      <c r="M51" s="422"/>
      <c r="N51" s="418"/>
      <c r="O51" s="418"/>
      <c r="P51" s="422">
        <v>2</v>
      </c>
      <c r="Q51" s="422">
        <v>2652</v>
      </c>
      <c r="R51" s="487"/>
      <c r="S51" s="423">
        <v>1326</v>
      </c>
    </row>
    <row r="52" spans="1:19" ht="14.45" customHeight="1" x14ac:dyDescent="0.2">
      <c r="A52" s="417"/>
      <c r="B52" s="418" t="s">
        <v>1266</v>
      </c>
      <c r="C52" s="418" t="s">
        <v>438</v>
      </c>
      <c r="D52" s="418" t="s">
        <v>1257</v>
      </c>
      <c r="E52" s="418" t="s">
        <v>1267</v>
      </c>
      <c r="F52" s="418" t="s">
        <v>1314</v>
      </c>
      <c r="G52" s="418"/>
      <c r="H52" s="422">
        <v>2</v>
      </c>
      <c r="I52" s="422">
        <v>810</v>
      </c>
      <c r="J52" s="418"/>
      <c r="K52" s="418">
        <v>405</v>
      </c>
      <c r="L52" s="422">
        <v>2</v>
      </c>
      <c r="M52" s="422">
        <v>810</v>
      </c>
      <c r="N52" s="418"/>
      <c r="O52" s="418">
        <v>405</v>
      </c>
      <c r="P52" s="422">
        <v>7</v>
      </c>
      <c r="Q52" s="422">
        <v>2835</v>
      </c>
      <c r="R52" s="487"/>
      <c r="S52" s="423">
        <v>405</v>
      </c>
    </row>
    <row r="53" spans="1:19" ht="14.45" customHeight="1" x14ac:dyDescent="0.2">
      <c r="A53" s="417"/>
      <c r="B53" s="418" t="s">
        <v>1266</v>
      </c>
      <c r="C53" s="418" t="s">
        <v>438</v>
      </c>
      <c r="D53" s="418" t="s">
        <v>1257</v>
      </c>
      <c r="E53" s="418" t="s">
        <v>1267</v>
      </c>
      <c r="F53" s="418" t="s">
        <v>1315</v>
      </c>
      <c r="G53" s="418"/>
      <c r="H53" s="422">
        <v>2</v>
      </c>
      <c r="I53" s="422">
        <v>1100</v>
      </c>
      <c r="J53" s="418"/>
      <c r="K53" s="418">
        <v>550</v>
      </c>
      <c r="L53" s="422"/>
      <c r="M53" s="422"/>
      <c r="N53" s="418"/>
      <c r="O53" s="418"/>
      <c r="P53" s="422">
        <v>6</v>
      </c>
      <c r="Q53" s="422">
        <v>3300</v>
      </c>
      <c r="R53" s="487"/>
      <c r="S53" s="423">
        <v>550</v>
      </c>
    </row>
    <row r="54" spans="1:19" ht="14.45" customHeight="1" x14ac:dyDescent="0.2">
      <c r="A54" s="417"/>
      <c r="B54" s="418" t="s">
        <v>1266</v>
      </c>
      <c r="C54" s="418" t="s">
        <v>438</v>
      </c>
      <c r="D54" s="418" t="s">
        <v>1257</v>
      </c>
      <c r="E54" s="418" t="s">
        <v>1267</v>
      </c>
      <c r="F54" s="418" t="s">
        <v>1316</v>
      </c>
      <c r="G54" s="418"/>
      <c r="H54" s="422">
        <v>2</v>
      </c>
      <c r="I54" s="422">
        <v>0</v>
      </c>
      <c r="J54" s="418"/>
      <c r="K54" s="418">
        <v>0</v>
      </c>
      <c r="L54" s="422">
        <v>3</v>
      </c>
      <c r="M54" s="422">
        <v>0</v>
      </c>
      <c r="N54" s="418"/>
      <c r="O54" s="418">
        <v>0</v>
      </c>
      <c r="P54" s="422">
        <v>0</v>
      </c>
      <c r="Q54" s="422">
        <v>0</v>
      </c>
      <c r="R54" s="487"/>
      <c r="S54" s="423"/>
    </row>
    <row r="55" spans="1:19" ht="14.45" customHeight="1" x14ac:dyDescent="0.2">
      <c r="A55" s="417"/>
      <c r="B55" s="418" t="s">
        <v>1266</v>
      </c>
      <c r="C55" s="418" t="s">
        <v>438</v>
      </c>
      <c r="D55" s="418" t="s">
        <v>1257</v>
      </c>
      <c r="E55" s="418" t="s">
        <v>1267</v>
      </c>
      <c r="F55" s="418" t="s">
        <v>1317</v>
      </c>
      <c r="G55" s="418"/>
      <c r="H55" s="422"/>
      <c r="I55" s="422"/>
      <c r="J55" s="418"/>
      <c r="K55" s="418"/>
      <c r="L55" s="422">
        <v>2</v>
      </c>
      <c r="M55" s="422">
        <v>0</v>
      </c>
      <c r="N55" s="418"/>
      <c r="O55" s="418">
        <v>0</v>
      </c>
      <c r="P55" s="422"/>
      <c r="Q55" s="422"/>
      <c r="R55" s="487"/>
      <c r="S55" s="423"/>
    </row>
    <row r="56" spans="1:19" ht="14.45" customHeight="1" x14ac:dyDescent="0.2">
      <c r="A56" s="417"/>
      <c r="B56" s="418" t="s">
        <v>1266</v>
      </c>
      <c r="C56" s="418" t="s">
        <v>438</v>
      </c>
      <c r="D56" s="418" t="s">
        <v>1257</v>
      </c>
      <c r="E56" s="418" t="s">
        <v>1267</v>
      </c>
      <c r="F56" s="418" t="s">
        <v>1318</v>
      </c>
      <c r="G56" s="418"/>
      <c r="H56" s="422">
        <v>0</v>
      </c>
      <c r="I56" s="422">
        <v>0</v>
      </c>
      <c r="J56" s="418"/>
      <c r="K56" s="418"/>
      <c r="L56" s="422">
        <v>0</v>
      </c>
      <c r="M56" s="422">
        <v>0</v>
      </c>
      <c r="N56" s="418"/>
      <c r="O56" s="418"/>
      <c r="P56" s="422"/>
      <c r="Q56" s="422"/>
      <c r="R56" s="487"/>
      <c r="S56" s="423"/>
    </row>
    <row r="57" spans="1:19" ht="14.45" customHeight="1" x14ac:dyDescent="0.2">
      <c r="A57" s="417"/>
      <c r="B57" s="418" t="s">
        <v>1266</v>
      </c>
      <c r="C57" s="418" t="s">
        <v>438</v>
      </c>
      <c r="D57" s="418" t="s">
        <v>1257</v>
      </c>
      <c r="E57" s="418" t="s">
        <v>1267</v>
      </c>
      <c r="F57" s="418" t="s">
        <v>1319</v>
      </c>
      <c r="G57" s="418"/>
      <c r="H57" s="422">
        <v>1</v>
      </c>
      <c r="I57" s="422">
        <v>0</v>
      </c>
      <c r="J57" s="418"/>
      <c r="K57" s="418">
        <v>0</v>
      </c>
      <c r="L57" s="422"/>
      <c r="M57" s="422"/>
      <c r="N57" s="418"/>
      <c r="O57" s="418"/>
      <c r="P57" s="422"/>
      <c r="Q57" s="422"/>
      <c r="R57" s="487"/>
      <c r="S57" s="423"/>
    </row>
    <row r="58" spans="1:19" ht="14.45" customHeight="1" x14ac:dyDescent="0.2">
      <c r="A58" s="417"/>
      <c r="B58" s="418" t="s">
        <v>1266</v>
      </c>
      <c r="C58" s="418" t="s">
        <v>438</v>
      </c>
      <c r="D58" s="418" t="s">
        <v>1257</v>
      </c>
      <c r="E58" s="418" t="s">
        <v>1267</v>
      </c>
      <c r="F58" s="418" t="s">
        <v>1320</v>
      </c>
      <c r="G58" s="418"/>
      <c r="H58" s="422">
        <v>1</v>
      </c>
      <c r="I58" s="422">
        <v>550</v>
      </c>
      <c r="J58" s="418"/>
      <c r="K58" s="418">
        <v>550</v>
      </c>
      <c r="L58" s="422"/>
      <c r="M58" s="422"/>
      <c r="N58" s="418"/>
      <c r="O58" s="418"/>
      <c r="P58" s="422"/>
      <c r="Q58" s="422"/>
      <c r="R58" s="487"/>
      <c r="S58" s="423"/>
    </row>
    <row r="59" spans="1:19" ht="14.45" customHeight="1" x14ac:dyDescent="0.2">
      <c r="A59" s="417"/>
      <c r="B59" s="418" t="s">
        <v>1266</v>
      </c>
      <c r="C59" s="418" t="s">
        <v>438</v>
      </c>
      <c r="D59" s="418" t="s">
        <v>1257</v>
      </c>
      <c r="E59" s="418" t="s">
        <v>1267</v>
      </c>
      <c r="F59" s="418" t="s">
        <v>1321</v>
      </c>
      <c r="G59" s="418"/>
      <c r="H59" s="422">
        <v>2</v>
      </c>
      <c r="I59" s="422">
        <v>1630</v>
      </c>
      <c r="J59" s="418"/>
      <c r="K59" s="418">
        <v>815</v>
      </c>
      <c r="L59" s="422"/>
      <c r="M59" s="422"/>
      <c r="N59" s="418"/>
      <c r="O59" s="418"/>
      <c r="P59" s="422"/>
      <c r="Q59" s="422"/>
      <c r="R59" s="487"/>
      <c r="S59" s="423"/>
    </row>
    <row r="60" spans="1:19" ht="14.45" customHeight="1" x14ac:dyDescent="0.2">
      <c r="A60" s="417"/>
      <c r="B60" s="418" t="s">
        <v>1266</v>
      </c>
      <c r="C60" s="418" t="s">
        <v>438</v>
      </c>
      <c r="D60" s="418" t="s">
        <v>1257</v>
      </c>
      <c r="E60" s="418" t="s">
        <v>1267</v>
      </c>
      <c r="F60" s="418" t="s">
        <v>1322</v>
      </c>
      <c r="G60" s="418"/>
      <c r="H60" s="422">
        <v>1</v>
      </c>
      <c r="I60" s="422">
        <v>2490</v>
      </c>
      <c r="J60" s="418"/>
      <c r="K60" s="418">
        <v>2490</v>
      </c>
      <c r="L60" s="422"/>
      <c r="M60" s="422"/>
      <c r="N60" s="418"/>
      <c r="O60" s="418"/>
      <c r="P60" s="422"/>
      <c r="Q60" s="422"/>
      <c r="R60" s="487"/>
      <c r="S60" s="423"/>
    </row>
    <row r="61" spans="1:19" ht="14.45" customHeight="1" x14ac:dyDescent="0.2">
      <c r="A61" s="417"/>
      <c r="B61" s="418" t="s">
        <v>1266</v>
      </c>
      <c r="C61" s="418" t="s">
        <v>438</v>
      </c>
      <c r="D61" s="418" t="s">
        <v>1257</v>
      </c>
      <c r="E61" s="418" t="s">
        <v>1267</v>
      </c>
      <c r="F61" s="418" t="s">
        <v>1323</v>
      </c>
      <c r="G61" s="418"/>
      <c r="H61" s="422"/>
      <c r="I61" s="422"/>
      <c r="J61" s="418"/>
      <c r="K61" s="418"/>
      <c r="L61" s="422"/>
      <c r="M61" s="422"/>
      <c r="N61" s="418"/>
      <c r="O61" s="418"/>
      <c r="P61" s="422">
        <v>2</v>
      </c>
      <c r="Q61" s="422">
        <v>706</v>
      </c>
      <c r="R61" s="487"/>
      <c r="S61" s="423">
        <v>353</v>
      </c>
    </row>
    <row r="62" spans="1:19" ht="14.45" customHeight="1" x14ac:dyDescent="0.2">
      <c r="A62" s="417"/>
      <c r="B62" s="418" t="s">
        <v>1266</v>
      </c>
      <c r="C62" s="418" t="s">
        <v>438</v>
      </c>
      <c r="D62" s="418" t="s">
        <v>1257</v>
      </c>
      <c r="E62" s="418" t="s">
        <v>1267</v>
      </c>
      <c r="F62" s="418" t="s">
        <v>1324</v>
      </c>
      <c r="G62" s="418"/>
      <c r="H62" s="422"/>
      <c r="I62" s="422"/>
      <c r="J62" s="418"/>
      <c r="K62" s="418"/>
      <c r="L62" s="422">
        <v>1</v>
      </c>
      <c r="M62" s="422">
        <v>1260</v>
      </c>
      <c r="N62" s="418"/>
      <c r="O62" s="418">
        <v>1260</v>
      </c>
      <c r="P62" s="422">
        <v>2</v>
      </c>
      <c r="Q62" s="422">
        <v>2520</v>
      </c>
      <c r="R62" s="487"/>
      <c r="S62" s="423">
        <v>1260</v>
      </c>
    </row>
    <row r="63" spans="1:19" ht="14.45" customHeight="1" x14ac:dyDescent="0.2">
      <c r="A63" s="417"/>
      <c r="B63" s="418" t="s">
        <v>1266</v>
      </c>
      <c r="C63" s="418" t="s">
        <v>438</v>
      </c>
      <c r="D63" s="418" t="s">
        <v>1257</v>
      </c>
      <c r="E63" s="418" t="s">
        <v>1267</v>
      </c>
      <c r="F63" s="418" t="s">
        <v>1325</v>
      </c>
      <c r="G63" s="418"/>
      <c r="H63" s="422"/>
      <c r="I63" s="422"/>
      <c r="J63" s="418"/>
      <c r="K63" s="418"/>
      <c r="L63" s="422"/>
      <c r="M63" s="422"/>
      <c r="N63" s="418"/>
      <c r="O63" s="418"/>
      <c r="P63" s="422">
        <v>1</v>
      </c>
      <c r="Q63" s="422">
        <v>4150</v>
      </c>
      <c r="R63" s="487"/>
      <c r="S63" s="423">
        <v>4150</v>
      </c>
    </row>
    <row r="64" spans="1:19" ht="14.45" customHeight="1" x14ac:dyDescent="0.2">
      <c r="A64" s="417"/>
      <c r="B64" s="418" t="s">
        <v>1266</v>
      </c>
      <c r="C64" s="418" t="s">
        <v>438</v>
      </c>
      <c r="D64" s="418" t="s">
        <v>1257</v>
      </c>
      <c r="E64" s="418" t="s">
        <v>1267</v>
      </c>
      <c r="F64" s="418" t="s">
        <v>1326</v>
      </c>
      <c r="G64" s="418"/>
      <c r="H64" s="422"/>
      <c r="I64" s="422"/>
      <c r="J64" s="418"/>
      <c r="K64" s="418"/>
      <c r="L64" s="422"/>
      <c r="M64" s="422"/>
      <c r="N64" s="418"/>
      <c r="O64" s="418"/>
      <c r="P64" s="422">
        <v>1</v>
      </c>
      <c r="Q64" s="422">
        <v>745</v>
      </c>
      <c r="R64" s="487"/>
      <c r="S64" s="423">
        <v>745</v>
      </c>
    </row>
    <row r="65" spans="1:19" ht="14.45" customHeight="1" x14ac:dyDescent="0.2">
      <c r="A65" s="417"/>
      <c r="B65" s="418" t="s">
        <v>1266</v>
      </c>
      <c r="C65" s="418" t="s">
        <v>438</v>
      </c>
      <c r="D65" s="418" t="s">
        <v>1257</v>
      </c>
      <c r="E65" s="418" t="s">
        <v>1267</v>
      </c>
      <c r="F65" s="418" t="s">
        <v>1327</v>
      </c>
      <c r="G65" s="418"/>
      <c r="H65" s="422"/>
      <c r="I65" s="422"/>
      <c r="J65" s="418"/>
      <c r="K65" s="418"/>
      <c r="L65" s="422"/>
      <c r="M65" s="422"/>
      <c r="N65" s="418"/>
      <c r="O65" s="418"/>
      <c r="P65" s="422">
        <v>1</v>
      </c>
      <c r="Q65" s="422">
        <v>0</v>
      </c>
      <c r="R65" s="487"/>
      <c r="S65" s="423">
        <v>0</v>
      </c>
    </row>
    <row r="66" spans="1:19" ht="14.45" customHeight="1" x14ac:dyDescent="0.2">
      <c r="A66" s="417"/>
      <c r="B66" s="418" t="s">
        <v>1266</v>
      </c>
      <c r="C66" s="418" t="s">
        <v>438</v>
      </c>
      <c r="D66" s="418" t="s">
        <v>1257</v>
      </c>
      <c r="E66" s="418" t="s">
        <v>1267</v>
      </c>
      <c r="F66" s="418" t="s">
        <v>1328</v>
      </c>
      <c r="G66" s="418"/>
      <c r="H66" s="422"/>
      <c r="I66" s="422"/>
      <c r="J66" s="418"/>
      <c r="K66" s="418"/>
      <c r="L66" s="422"/>
      <c r="M66" s="422"/>
      <c r="N66" s="418"/>
      <c r="O66" s="418"/>
      <c r="P66" s="422">
        <v>1</v>
      </c>
      <c r="Q66" s="422">
        <v>4150</v>
      </c>
      <c r="R66" s="487"/>
      <c r="S66" s="423">
        <v>4150</v>
      </c>
    </row>
    <row r="67" spans="1:19" ht="14.45" customHeight="1" x14ac:dyDescent="0.2">
      <c r="A67" s="417"/>
      <c r="B67" s="418" t="s">
        <v>1266</v>
      </c>
      <c r="C67" s="418" t="s">
        <v>438</v>
      </c>
      <c r="D67" s="418" t="s">
        <v>1257</v>
      </c>
      <c r="E67" s="418" t="s">
        <v>1267</v>
      </c>
      <c r="F67" s="418" t="s">
        <v>1329</v>
      </c>
      <c r="G67" s="418"/>
      <c r="H67" s="422"/>
      <c r="I67" s="422"/>
      <c r="J67" s="418"/>
      <c r="K67" s="418"/>
      <c r="L67" s="422"/>
      <c r="M67" s="422"/>
      <c r="N67" s="418"/>
      <c r="O67" s="418"/>
      <c r="P67" s="422">
        <v>1</v>
      </c>
      <c r="Q67" s="422">
        <v>1500</v>
      </c>
      <c r="R67" s="487"/>
      <c r="S67" s="423">
        <v>1500</v>
      </c>
    </row>
    <row r="68" spans="1:19" ht="14.45" customHeight="1" x14ac:dyDescent="0.2">
      <c r="A68" s="417"/>
      <c r="B68" s="418" t="s">
        <v>1266</v>
      </c>
      <c r="C68" s="418" t="s">
        <v>438</v>
      </c>
      <c r="D68" s="418" t="s">
        <v>1257</v>
      </c>
      <c r="E68" s="418" t="s">
        <v>1267</v>
      </c>
      <c r="F68" s="418" t="s">
        <v>1330</v>
      </c>
      <c r="G68" s="418"/>
      <c r="H68" s="422"/>
      <c r="I68" s="422"/>
      <c r="J68" s="418"/>
      <c r="K68" s="418"/>
      <c r="L68" s="422"/>
      <c r="M68" s="422"/>
      <c r="N68" s="418"/>
      <c r="O68" s="418"/>
      <c r="P68" s="422">
        <v>1</v>
      </c>
      <c r="Q68" s="422">
        <v>4359</v>
      </c>
      <c r="R68" s="487"/>
      <c r="S68" s="423">
        <v>4359</v>
      </c>
    </row>
    <row r="69" spans="1:19" ht="14.45" customHeight="1" x14ac:dyDescent="0.2">
      <c r="A69" s="417"/>
      <c r="B69" s="418" t="s">
        <v>1266</v>
      </c>
      <c r="C69" s="418" t="s">
        <v>438</v>
      </c>
      <c r="D69" s="418" t="s">
        <v>1257</v>
      </c>
      <c r="E69" s="418" t="s">
        <v>1331</v>
      </c>
      <c r="F69" s="418" t="s">
        <v>1332</v>
      </c>
      <c r="G69" s="418" t="s">
        <v>1333</v>
      </c>
      <c r="H69" s="422">
        <v>3</v>
      </c>
      <c r="I69" s="422">
        <v>1526.67</v>
      </c>
      <c r="J69" s="418"/>
      <c r="K69" s="418">
        <v>508.89000000000004</v>
      </c>
      <c r="L69" s="422">
        <v>2</v>
      </c>
      <c r="M69" s="422">
        <v>1100</v>
      </c>
      <c r="N69" s="418"/>
      <c r="O69" s="418">
        <v>550</v>
      </c>
      <c r="P69" s="422">
        <v>1</v>
      </c>
      <c r="Q69" s="422">
        <v>550</v>
      </c>
      <c r="R69" s="487"/>
      <c r="S69" s="423">
        <v>550</v>
      </c>
    </row>
    <row r="70" spans="1:19" ht="14.45" customHeight="1" x14ac:dyDescent="0.2">
      <c r="A70" s="417"/>
      <c r="B70" s="418" t="s">
        <v>1266</v>
      </c>
      <c r="C70" s="418" t="s">
        <v>438</v>
      </c>
      <c r="D70" s="418" t="s">
        <v>1257</v>
      </c>
      <c r="E70" s="418" t="s">
        <v>1331</v>
      </c>
      <c r="F70" s="418" t="s">
        <v>1334</v>
      </c>
      <c r="G70" s="418" t="s">
        <v>1335</v>
      </c>
      <c r="H70" s="422">
        <v>456</v>
      </c>
      <c r="I70" s="422">
        <v>35466.660000000003</v>
      </c>
      <c r="J70" s="418"/>
      <c r="K70" s="418">
        <v>77.777763157894739</v>
      </c>
      <c r="L70" s="422">
        <v>434</v>
      </c>
      <c r="M70" s="422">
        <v>36166.660000000003</v>
      </c>
      <c r="N70" s="418"/>
      <c r="O70" s="418">
        <v>83.333317972350244</v>
      </c>
      <c r="P70" s="422">
        <v>695</v>
      </c>
      <c r="Q70" s="422">
        <v>57916.66</v>
      </c>
      <c r="R70" s="487"/>
      <c r="S70" s="423">
        <v>83.333323741007206</v>
      </c>
    </row>
    <row r="71" spans="1:19" ht="14.45" customHeight="1" x14ac:dyDescent="0.2">
      <c r="A71" s="417"/>
      <c r="B71" s="418" t="s">
        <v>1266</v>
      </c>
      <c r="C71" s="418" t="s">
        <v>438</v>
      </c>
      <c r="D71" s="418" t="s">
        <v>1257</v>
      </c>
      <c r="E71" s="418" t="s">
        <v>1331</v>
      </c>
      <c r="F71" s="418" t="s">
        <v>1336</v>
      </c>
      <c r="G71" s="418" t="s">
        <v>1337</v>
      </c>
      <c r="H71" s="422">
        <v>17</v>
      </c>
      <c r="I71" s="422">
        <v>4250</v>
      </c>
      <c r="J71" s="418"/>
      <c r="K71" s="418">
        <v>250</v>
      </c>
      <c r="L71" s="422">
        <v>22</v>
      </c>
      <c r="M71" s="422">
        <v>5622.22</v>
      </c>
      <c r="N71" s="418"/>
      <c r="O71" s="418">
        <v>255.55545454545455</v>
      </c>
      <c r="P71" s="422">
        <v>21</v>
      </c>
      <c r="Q71" s="422">
        <v>5366.67</v>
      </c>
      <c r="R71" s="487"/>
      <c r="S71" s="423">
        <v>255.55571428571429</v>
      </c>
    </row>
    <row r="72" spans="1:19" ht="14.45" customHeight="1" x14ac:dyDescent="0.2">
      <c r="A72" s="417"/>
      <c r="B72" s="418" t="s">
        <v>1266</v>
      </c>
      <c r="C72" s="418" t="s">
        <v>438</v>
      </c>
      <c r="D72" s="418" t="s">
        <v>1257</v>
      </c>
      <c r="E72" s="418" t="s">
        <v>1331</v>
      </c>
      <c r="F72" s="418" t="s">
        <v>1338</v>
      </c>
      <c r="G72" s="418" t="s">
        <v>1339</v>
      </c>
      <c r="H72" s="422"/>
      <c r="I72" s="422"/>
      <c r="J72" s="418"/>
      <c r="K72" s="418"/>
      <c r="L72" s="422">
        <v>2</v>
      </c>
      <c r="M72" s="422">
        <v>611.12</v>
      </c>
      <c r="N72" s="418"/>
      <c r="O72" s="418">
        <v>305.56</v>
      </c>
      <c r="P72" s="422"/>
      <c r="Q72" s="422"/>
      <c r="R72" s="487"/>
      <c r="S72" s="423"/>
    </row>
    <row r="73" spans="1:19" ht="14.45" customHeight="1" x14ac:dyDescent="0.2">
      <c r="A73" s="417"/>
      <c r="B73" s="418" t="s">
        <v>1266</v>
      </c>
      <c r="C73" s="418" t="s">
        <v>438</v>
      </c>
      <c r="D73" s="418" t="s">
        <v>1257</v>
      </c>
      <c r="E73" s="418" t="s">
        <v>1331</v>
      </c>
      <c r="F73" s="418" t="s">
        <v>1340</v>
      </c>
      <c r="G73" s="418" t="s">
        <v>1341</v>
      </c>
      <c r="H73" s="422">
        <v>111</v>
      </c>
      <c r="I73" s="422">
        <v>12949.99</v>
      </c>
      <c r="J73" s="418"/>
      <c r="K73" s="418">
        <v>116.66657657657657</v>
      </c>
      <c r="L73" s="422">
        <v>74</v>
      </c>
      <c r="M73" s="422">
        <v>9866.66</v>
      </c>
      <c r="N73" s="418"/>
      <c r="O73" s="418">
        <v>133.33324324324323</v>
      </c>
      <c r="P73" s="422">
        <v>124</v>
      </c>
      <c r="Q73" s="422">
        <v>16533.330000000002</v>
      </c>
      <c r="R73" s="487"/>
      <c r="S73" s="423">
        <v>133.33330645161291</v>
      </c>
    </row>
    <row r="74" spans="1:19" ht="14.45" customHeight="1" x14ac:dyDescent="0.2">
      <c r="A74" s="417"/>
      <c r="B74" s="418" t="s">
        <v>1266</v>
      </c>
      <c r="C74" s="418" t="s">
        <v>438</v>
      </c>
      <c r="D74" s="418" t="s">
        <v>1257</v>
      </c>
      <c r="E74" s="418" t="s">
        <v>1331</v>
      </c>
      <c r="F74" s="418" t="s">
        <v>1342</v>
      </c>
      <c r="G74" s="418" t="s">
        <v>1343</v>
      </c>
      <c r="H74" s="422"/>
      <c r="I74" s="422"/>
      <c r="J74" s="418"/>
      <c r="K74" s="418"/>
      <c r="L74" s="422"/>
      <c r="M74" s="422"/>
      <c r="N74" s="418"/>
      <c r="O74" s="418"/>
      <c r="P74" s="422">
        <v>3</v>
      </c>
      <c r="Q74" s="422">
        <v>2650</v>
      </c>
      <c r="R74" s="487"/>
      <c r="S74" s="423">
        <v>883.33333333333337</v>
      </c>
    </row>
    <row r="75" spans="1:19" ht="14.45" customHeight="1" x14ac:dyDescent="0.2">
      <c r="A75" s="417"/>
      <c r="B75" s="418" t="s">
        <v>1266</v>
      </c>
      <c r="C75" s="418" t="s">
        <v>438</v>
      </c>
      <c r="D75" s="418" t="s">
        <v>1257</v>
      </c>
      <c r="E75" s="418" t="s">
        <v>1331</v>
      </c>
      <c r="F75" s="418" t="s">
        <v>1344</v>
      </c>
      <c r="G75" s="418" t="s">
        <v>1345</v>
      </c>
      <c r="H75" s="422">
        <v>240</v>
      </c>
      <c r="I75" s="422">
        <v>132000</v>
      </c>
      <c r="J75" s="418"/>
      <c r="K75" s="418">
        <v>550</v>
      </c>
      <c r="L75" s="422">
        <v>173</v>
      </c>
      <c r="M75" s="422">
        <v>96111.1</v>
      </c>
      <c r="N75" s="418"/>
      <c r="O75" s="418">
        <v>555.55549132947976</v>
      </c>
      <c r="P75" s="422">
        <v>103</v>
      </c>
      <c r="Q75" s="422">
        <v>65233.33</v>
      </c>
      <c r="R75" s="487"/>
      <c r="S75" s="423">
        <v>633.33330097087378</v>
      </c>
    </row>
    <row r="76" spans="1:19" ht="14.45" customHeight="1" x14ac:dyDescent="0.2">
      <c r="A76" s="417"/>
      <c r="B76" s="418" t="s">
        <v>1266</v>
      </c>
      <c r="C76" s="418" t="s">
        <v>438</v>
      </c>
      <c r="D76" s="418" t="s">
        <v>1257</v>
      </c>
      <c r="E76" s="418" t="s">
        <v>1331</v>
      </c>
      <c r="F76" s="418" t="s">
        <v>1346</v>
      </c>
      <c r="G76" s="418" t="s">
        <v>1347</v>
      </c>
      <c r="H76" s="422"/>
      <c r="I76" s="422"/>
      <c r="J76" s="418"/>
      <c r="K76" s="418"/>
      <c r="L76" s="422">
        <v>1</v>
      </c>
      <c r="M76" s="422">
        <v>300</v>
      </c>
      <c r="N76" s="418"/>
      <c r="O76" s="418">
        <v>300</v>
      </c>
      <c r="P76" s="422"/>
      <c r="Q76" s="422"/>
      <c r="R76" s="487"/>
      <c r="S76" s="423"/>
    </row>
    <row r="77" spans="1:19" ht="14.45" customHeight="1" x14ac:dyDescent="0.2">
      <c r="A77" s="417"/>
      <c r="B77" s="418" t="s">
        <v>1266</v>
      </c>
      <c r="C77" s="418" t="s">
        <v>438</v>
      </c>
      <c r="D77" s="418" t="s">
        <v>1257</v>
      </c>
      <c r="E77" s="418" t="s">
        <v>1331</v>
      </c>
      <c r="F77" s="418" t="s">
        <v>1348</v>
      </c>
      <c r="G77" s="418" t="s">
        <v>1349</v>
      </c>
      <c r="H77" s="422">
        <v>94</v>
      </c>
      <c r="I77" s="422">
        <v>39271.100000000006</v>
      </c>
      <c r="J77" s="418"/>
      <c r="K77" s="418">
        <v>417.77765957446815</v>
      </c>
      <c r="L77" s="422">
        <v>71</v>
      </c>
      <c r="M77" s="422">
        <v>30056.660000000003</v>
      </c>
      <c r="N77" s="418"/>
      <c r="O77" s="418">
        <v>423.33323943661975</v>
      </c>
      <c r="P77" s="422">
        <v>49</v>
      </c>
      <c r="Q77" s="422">
        <v>20743.330000000002</v>
      </c>
      <c r="R77" s="487"/>
      <c r="S77" s="423">
        <v>423.33326530612248</v>
      </c>
    </row>
    <row r="78" spans="1:19" ht="14.45" customHeight="1" x14ac:dyDescent="0.2">
      <c r="A78" s="417"/>
      <c r="B78" s="418" t="s">
        <v>1266</v>
      </c>
      <c r="C78" s="418" t="s">
        <v>438</v>
      </c>
      <c r="D78" s="418" t="s">
        <v>1257</v>
      </c>
      <c r="E78" s="418" t="s">
        <v>1331</v>
      </c>
      <c r="F78" s="418" t="s">
        <v>1350</v>
      </c>
      <c r="G78" s="418" t="s">
        <v>1351</v>
      </c>
      <c r="H78" s="422">
        <v>61</v>
      </c>
      <c r="I78" s="422">
        <v>13555.55</v>
      </c>
      <c r="J78" s="418"/>
      <c r="K78" s="418">
        <v>222.22213114754098</v>
      </c>
      <c r="L78" s="422">
        <v>73</v>
      </c>
      <c r="M78" s="422">
        <v>25550</v>
      </c>
      <c r="N78" s="418"/>
      <c r="O78" s="418">
        <v>350</v>
      </c>
      <c r="P78" s="422">
        <v>133</v>
      </c>
      <c r="Q78" s="422">
        <v>51722.239999999998</v>
      </c>
      <c r="R78" s="487"/>
      <c r="S78" s="423">
        <v>388.88902255639096</v>
      </c>
    </row>
    <row r="79" spans="1:19" ht="14.45" customHeight="1" x14ac:dyDescent="0.2">
      <c r="A79" s="417"/>
      <c r="B79" s="418" t="s">
        <v>1266</v>
      </c>
      <c r="C79" s="418" t="s">
        <v>438</v>
      </c>
      <c r="D79" s="418" t="s">
        <v>1257</v>
      </c>
      <c r="E79" s="418" t="s">
        <v>1331</v>
      </c>
      <c r="F79" s="418" t="s">
        <v>1352</v>
      </c>
      <c r="G79" s="418" t="s">
        <v>1353</v>
      </c>
      <c r="H79" s="422">
        <v>6</v>
      </c>
      <c r="I79" s="422">
        <v>3499.9900000000002</v>
      </c>
      <c r="J79" s="418"/>
      <c r="K79" s="418">
        <v>583.33166666666671</v>
      </c>
      <c r="L79" s="422">
        <v>16</v>
      </c>
      <c r="M79" s="422">
        <v>10666.66</v>
      </c>
      <c r="N79" s="418"/>
      <c r="O79" s="418">
        <v>666.66624999999999</v>
      </c>
      <c r="P79" s="422">
        <v>10</v>
      </c>
      <c r="Q79" s="422">
        <v>6666.66</v>
      </c>
      <c r="R79" s="487"/>
      <c r="S79" s="423">
        <v>666.66599999999994</v>
      </c>
    </row>
    <row r="80" spans="1:19" ht="14.45" customHeight="1" x14ac:dyDescent="0.2">
      <c r="A80" s="417"/>
      <c r="B80" s="418" t="s">
        <v>1266</v>
      </c>
      <c r="C80" s="418" t="s">
        <v>438</v>
      </c>
      <c r="D80" s="418" t="s">
        <v>1257</v>
      </c>
      <c r="E80" s="418" t="s">
        <v>1331</v>
      </c>
      <c r="F80" s="418" t="s">
        <v>1354</v>
      </c>
      <c r="G80" s="418" t="s">
        <v>1355</v>
      </c>
      <c r="H80" s="422">
        <v>83</v>
      </c>
      <c r="I80" s="422">
        <v>38733.32</v>
      </c>
      <c r="J80" s="418"/>
      <c r="K80" s="418">
        <v>466.66650602409641</v>
      </c>
      <c r="L80" s="422">
        <v>53</v>
      </c>
      <c r="M80" s="422">
        <v>26794.450000000004</v>
      </c>
      <c r="N80" s="418"/>
      <c r="O80" s="418">
        <v>505.55566037735855</v>
      </c>
      <c r="P80" s="422">
        <v>14</v>
      </c>
      <c r="Q80" s="422">
        <v>7077.7800000000007</v>
      </c>
      <c r="R80" s="487"/>
      <c r="S80" s="423">
        <v>505.55571428571432</v>
      </c>
    </row>
    <row r="81" spans="1:19" ht="14.45" customHeight="1" x14ac:dyDescent="0.2">
      <c r="A81" s="417"/>
      <c r="B81" s="418" t="s">
        <v>1266</v>
      </c>
      <c r="C81" s="418" t="s">
        <v>438</v>
      </c>
      <c r="D81" s="418" t="s">
        <v>1257</v>
      </c>
      <c r="E81" s="418" t="s">
        <v>1331</v>
      </c>
      <c r="F81" s="418" t="s">
        <v>1356</v>
      </c>
      <c r="G81" s="418" t="s">
        <v>1357</v>
      </c>
      <c r="H81" s="422">
        <v>68</v>
      </c>
      <c r="I81" s="422">
        <v>4155.5600000000004</v>
      </c>
      <c r="J81" s="418"/>
      <c r="K81" s="418">
        <v>61.111176470588241</v>
      </c>
      <c r="L81" s="422">
        <v>72</v>
      </c>
      <c r="M81" s="422">
        <v>4800</v>
      </c>
      <c r="N81" s="418"/>
      <c r="O81" s="418">
        <v>66.666666666666671</v>
      </c>
      <c r="P81" s="422">
        <v>54</v>
      </c>
      <c r="Q81" s="422">
        <v>3599.9900000000002</v>
      </c>
      <c r="R81" s="487"/>
      <c r="S81" s="423">
        <v>66.666481481481483</v>
      </c>
    </row>
    <row r="82" spans="1:19" ht="14.45" customHeight="1" x14ac:dyDescent="0.2">
      <c r="A82" s="417"/>
      <c r="B82" s="418" t="s">
        <v>1266</v>
      </c>
      <c r="C82" s="418" t="s">
        <v>438</v>
      </c>
      <c r="D82" s="418" t="s">
        <v>1257</v>
      </c>
      <c r="E82" s="418" t="s">
        <v>1331</v>
      </c>
      <c r="F82" s="418" t="s">
        <v>1358</v>
      </c>
      <c r="G82" s="418" t="s">
        <v>1359</v>
      </c>
      <c r="H82" s="422">
        <v>114</v>
      </c>
      <c r="I82" s="422">
        <v>14566.66</v>
      </c>
      <c r="J82" s="418"/>
      <c r="K82" s="418">
        <v>127.77771929824561</v>
      </c>
      <c r="L82" s="422">
        <v>72</v>
      </c>
      <c r="M82" s="422">
        <v>11599.99</v>
      </c>
      <c r="N82" s="418"/>
      <c r="O82" s="418">
        <v>161.11097222222222</v>
      </c>
      <c r="P82" s="422">
        <v>125</v>
      </c>
      <c r="Q82" s="422">
        <v>20138.89</v>
      </c>
      <c r="R82" s="487"/>
      <c r="S82" s="423">
        <v>161.11112</v>
      </c>
    </row>
    <row r="83" spans="1:19" ht="14.45" customHeight="1" x14ac:dyDescent="0.2">
      <c r="A83" s="417"/>
      <c r="B83" s="418" t="s">
        <v>1266</v>
      </c>
      <c r="C83" s="418" t="s">
        <v>438</v>
      </c>
      <c r="D83" s="418" t="s">
        <v>1257</v>
      </c>
      <c r="E83" s="418" t="s">
        <v>1331</v>
      </c>
      <c r="F83" s="418" t="s">
        <v>1360</v>
      </c>
      <c r="G83" s="418" t="s">
        <v>1361</v>
      </c>
      <c r="H83" s="422">
        <v>32</v>
      </c>
      <c r="I83" s="422">
        <v>2453.34</v>
      </c>
      <c r="J83" s="418"/>
      <c r="K83" s="418">
        <v>76.666875000000005</v>
      </c>
      <c r="L83" s="422">
        <v>15</v>
      </c>
      <c r="M83" s="422">
        <v>3083.34</v>
      </c>
      <c r="N83" s="418"/>
      <c r="O83" s="418">
        <v>205.55600000000001</v>
      </c>
      <c r="P83" s="422">
        <v>51</v>
      </c>
      <c r="Q83" s="422">
        <v>10483.329999999998</v>
      </c>
      <c r="R83" s="487"/>
      <c r="S83" s="423">
        <v>205.55549019607838</v>
      </c>
    </row>
    <row r="84" spans="1:19" ht="14.45" customHeight="1" x14ac:dyDescent="0.2">
      <c r="A84" s="417"/>
      <c r="B84" s="418" t="s">
        <v>1266</v>
      </c>
      <c r="C84" s="418" t="s">
        <v>438</v>
      </c>
      <c r="D84" s="418" t="s">
        <v>1257</v>
      </c>
      <c r="E84" s="418" t="s">
        <v>1331</v>
      </c>
      <c r="F84" s="418" t="s">
        <v>1362</v>
      </c>
      <c r="G84" s="418" t="s">
        <v>1363</v>
      </c>
      <c r="H84" s="422">
        <v>396</v>
      </c>
      <c r="I84" s="422">
        <v>0</v>
      </c>
      <c r="J84" s="418"/>
      <c r="K84" s="418">
        <v>0</v>
      </c>
      <c r="L84" s="422">
        <v>218</v>
      </c>
      <c r="M84" s="422">
        <v>0</v>
      </c>
      <c r="N84" s="418"/>
      <c r="O84" s="418">
        <v>0</v>
      </c>
      <c r="P84" s="422">
        <v>307</v>
      </c>
      <c r="Q84" s="422">
        <v>0</v>
      </c>
      <c r="R84" s="487"/>
      <c r="S84" s="423">
        <v>0</v>
      </c>
    </row>
    <row r="85" spans="1:19" ht="14.45" customHeight="1" x14ac:dyDescent="0.2">
      <c r="A85" s="417"/>
      <c r="B85" s="418" t="s">
        <v>1266</v>
      </c>
      <c r="C85" s="418" t="s">
        <v>438</v>
      </c>
      <c r="D85" s="418" t="s">
        <v>1257</v>
      </c>
      <c r="E85" s="418" t="s">
        <v>1331</v>
      </c>
      <c r="F85" s="418" t="s">
        <v>1364</v>
      </c>
      <c r="G85" s="418" t="s">
        <v>1365</v>
      </c>
      <c r="H85" s="422">
        <v>113</v>
      </c>
      <c r="I85" s="422">
        <v>34527.78</v>
      </c>
      <c r="J85" s="418"/>
      <c r="K85" s="418">
        <v>305.55557522123894</v>
      </c>
      <c r="L85" s="422">
        <v>98</v>
      </c>
      <c r="M85" s="422">
        <v>30488.880000000005</v>
      </c>
      <c r="N85" s="418"/>
      <c r="O85" s="418">
        <v>311.11102040816331</v>
      </c>
      <c r="P85" s="422">
        <v>116</v>
      </c>
      <c r="Q85" s="422">
        <v>36088.89</v>
      </c>
      <c r="R85" s="487"/>
      <c r="S85" s="423">
        <v>311.11112068965519</v>
      </c>
    </row>
    <row r="86" spans="1:19" ht="14.45" customHeight="1" x14ac:dyDescent="0.2">
      <c r="A86" s="417"/>
      <c r="B86" s="418" t="s">
        <v>1266</v>
      </c>
      <c r="C86" s="418" t="s">
        <v>438</v>
      </c>
      <c r="D86" s="418" t="s">
        <v>1257</v>
      </c>
      <c r="E86" s="418" t="s">
        <v>1331</v>
      </c>
      <c r="F86" s="418" t="s">
        <v>1366</v>
      </c>
      <c r="G86" s="418" t="s">
        <v>1367</v>
      </c>
      <c r="H86" s="422">
        <v>38</v>
      </c>
      <c r="I86" s="422">
        <v>1266.6600000000001</v>
      </c>
      <c r="J86" s="418"/>
      <c r="K86" s="418">
        <v>33.333157894736843</v>
      </c>
      <c r="L86" s="422"/>
      <c r="M86" s="422"/>
      <c r="N86" s="418"/>
      <c r="O86" s="418"/>
      <c r="P86" s="422"/>
      <c r="Q86" s="422"/>
      <c r="R86" s="487"/>
      <c r="S86" s="423"/>
    </row>
    <row r="87" spans="1:19" ht="14.45" customHeight="1" x14ac:dyDescent="0.2">
      <c r="A87" s="417"/>
      <c r="B87" s="418" t="s">
        <v>1266</v>
      </c>
      <c r="C87" s="418" t="s">
        <v>438</v>
      </c>
      <c r="D87" s="418" t="s">
        <v>1257</v>
      </c>
      <c r="E87" s="418" t="s">
        <v>1331</v>
      </c>
      <c r="F87" s="418" t="s">
        <v>1368</v>
      </c>
      <c r="G87" s="418" t="s">
        <v>1369</v>
      </c>
      <c r="H87" s="422">
        <v>226</v>
      </c>
      <c r="I87" s="422">
        <v>102955.56</v>
      </c>
      <c r="J87" s="418"/>
      <c r="K87" s="418">
        <v>455.55557522123894</v>
      </c>
      <c r="L87" s="422">
        <v>212</v>
      </c>
      <c r="M87" s="422">
        <v>97755.56</v>
      </c>
      <c r="N87" s="418"/>
      <c r="O87" s="418">
        <v>461.11113207547169</v>
      </c>
      <c r="P87" s="422">
        <v>358</v>
      </c>
      <c r="Q87" s="422">
        <v>165077.78000000003</v>
      </c>
      <c r="R87" s="487"/>
      <c r="S87" s="423">
        <v>461.11111731843584</v>
      </c>
    </row>
    <row r="88" spans="1:19" ht="14.45" customHeight="1" x14ac:dyDescent="0.2">
      <c r="A88" s="417"/>
      <c r="B88" s="418" t="s">
        <v>1266</v>
      </c>
      <c r="C88" s="418" t="s">
        <v>438</v>
      </c>
      <c r="D88" s="418" t="s">
        <v>1257</v>
      </c>
      <c r="E88" s="418" t="s">
        <v>1331</v>
      </c>
      <c r="F88" s="418" t="s">
        <v>1370</v>
      </c>
      <c r="G88" s="418" t="s">
        <v>1371</v>
      </c>
      <c r="H88" s="422">
        <v>1</v>
      </c>
      <c r="I88" s="422">
        <v>58.89</v>
      </c>
      <c r="J88" s="418"/>
      <c r="K88" s="418">
        <v>58.89</v>
      </c>
      <c r="L88" s="422"/>
      <c r="M88" s="422"/>
      <c r="N88" s="418"/>
      <c r="O88" s="418"/>
      <c r="P88" s="422"/>
      <c r="Q88" s="422"/>
      <c r="R88" s="487"/>
      <c r="S88" s="423"/>
    </row>
    <row r="89" spans="1:19" ht="14.45" customHeight="1" x14ac:dyDescent="0.2">
      <c r="A89" s="417"/>
      <c r="B89" s="418" t="s">
        <v>1266</v>
      </c>
      <c r="C89" s="418" t="s">
        <v>438</v>
      </c>
      <c r="D89" s="418" t="s">
        <v>1257</v>
      </c>
      <c r="E89" s="418" t="s">
        <v>1331</v>
      </c>
      <c r="F89" s="418" t="s">
        <v>1372</v>
      </c>
      <c r="G89" s="418" t="s">
        <v>1373</v>
      </c>
      <c r="H89" s="422">
        <v>122</v>
      </c>
      <c r="I89" s="422">
        <v>9488.880000000001</v>
      </c>
      <c r="J89" s="418"/>
      <c r="K89" s="418">
        <v>77.777704918032796</v>
      </c>
      <c r="L89" s="422">
        <v>106</v>
      </c>
      <c r="M89" s="422">
        <v>10011.11</v>
      </c>
      <c r="N89" s="418"/>
      <c r="O89" s="418">
        <v>94.444433962264156</v>
      </c>
      <c r="P89" s="422">
        <v>120</v>
      </c>
      <c r="Q89" s="422">
        <v>11333.33</v>
      </c>
      <c r="R89" s="487"/>
      <c r="S89" s="423">
        <v>94.444416666666669</v>
      </c>
    </row>
    <row r="90" spans="1:19" ht="14.45" customHeight="1" x14ac:dyDescent="0.2">
      <c r="A90" s="417"/>
      <c r="B90" s="418" t="s">
        <v>1266</v>
      </c>
      <c r="C90" s="418" t="s">
        <v>438</v>
      </c>
      <c r="D90" s="418" t="s">
        <v>1257</v>
      </c>
      <c r="E90" s="418" t="s">
        <v>1331</v>
      </c>
      <c r="F90" s="418" t="s">
        <v>1374</v>
      </c>
      <c r="G90" s="418" t="s">
        <v>1375</v>
      </c>
      <c r="H90" s="422">
        <v>226</v>
      </c>
      <c r="I90" s="422">
        <v>21344.439999999995</v>
      </c>
      <c r="J90" s="418"/>
      <c r="K90" s="418">
        <v>94.444424778761046</v>
      </c>
      <c r="L90" s="422">
        <v>204</v>
      </c>
      <c r="M90" s="422">
        <v>22666.66</v>
      </c>
      <c r="N90" s="418"/>
      <c r="O90" s="418">
        <v>111.11107843137255</v>
      </c>
      <c r="P90" s="422">
        <v>230</v>
      </c>
      <c r="Q90" s="422">
        <v>25555.56</v>
      </c>
      <c r="R90" s="487"/>
      <c r="S90" s="423">
        <v>111.11113043478261</v>
      </c>
    </row>
    <row r="91" spans="1:19" ht="14.45" customHeight="1" x14ac:dyDescent="0.2">
      <c r="A91" s="417"/>
      <c r="B91" s="418" t="s">
        <v>1266</v>
      </c>
      <c r="C91" s="418" t="s">
        <v>438</v>
      </c>
      <c r="D91" s="418" t="s">
        <v>1257</v>
      </c>
      <c r="E91" s="418" t="s">
        <v>1331</v>
      </c>
      <c r="F91" s="418" t="s">
        <v>1376</v>
      </c>
      <c r="G91" s="418" t="s">
        <v>1377</v>
      </c>
      <c r="H91" s="422">
        <v>105</v>
      </c>
      <c r="I91" s="422">
        <v>4549.99</v>
      </c>
      <c r="J91" s="418"/>
      <c r="K91" s="418">
        <v>43.333238095238094</v>
      </c>
      <c r="L91" s="422">
        <v>54</v>
      </c>
      <c r="M91" s="422">
        <v>3600.01</v>
      </c>
      <c r="N91" s="418"/>
      <c r="O91" s="418">
        <v>66.66685185185186</v>
      </c>
      <c r="P91" s="422">
        <v>57</v>
      </c>
      <c r="Q91" s="422">
        <v>3800</v>
      </c>
      <c r="R91" s="487"/>
      <c r="S91" s="423">
        <v>66.666666666666671</v>
      </c>
    </row>
    <row r="92" spans="1:19" ht="14.45" customHeight="1" x14ac:dyDescent="0.2">
      <c r="A92" s="417"/>
      <c r="B92" s="418" t="s">
        <v>1266</v>
      </c>
      <c r="C92" s="418" t="s">
        <v>438</v>
      </c>
      <c r="D92" s="418" t="s">
        <v>1257</v>
      </c>
      <c r="E92" s="418" t="s">
        <v>1331</v>
      </c>
      <c r="F92" s="418" t="s">
        <v>1378</v>
      </c>
      <c r="G92" s="418" t="s">
        <v>1379</v>
      </c>
      <c r="H92" s="422"/>
      <c r="I92" s="422"/>
      <c r="J92" s="418"/>
      <c r="K92" s="418"/>
      <c r="L92" s="422"/>
      <c r="M92" s="422"/>
      <c r="N92" s="418"/>
      <c r="O92" s="418"/>
      <c r="P92" s="422">
        <v>2</v>
      </c>
      <c r="Q92" s="422">
        <v>300</v>
      </c>
      <c r="R92" s="487"/>
      <c r="S92" s="423">
        <v>150</v>
      </c>
    </row>
    <row r="93" spans="1:19" ht="14.45" customHeight="1" x14ac:dyDescent="0.2">
      <c r="A93" s="417"/>
      <c r="B93" s="418" t="s">
        <v>1266</v>
      </c>
      <c r="C93" s="418" t="s">
        <v>438</v>
      </c>
      <c r="D93" s="418" t="s">
        <v>1257</v>
      </c>
      <c r="E93" s="418" t="s">
        <v>1331</v>
      </c>
      <c r="F93" s="418" t="s">
        <v>1380</v>
      </c>
      <c r="G93" s="418" t="s">
        <v>1381</v>
      </c>
      <c r="H93" s="422">
        <v>4</v>
      </c>
      <c r="I93" s="422">
        <v>1733.34</v>
      </c>
      <c r="J93" s="418"/>
      <c r="K93" s="418">
        <v>433.33499999999998</v>
      </c>
      <c r="L93" s="422">
        <v>2</v>
      </c>
      <c r="M93" s="422">
        <v>877.78</v>
      </c>
      <c r="N93" s="418"/>
      <c r="O93" s="418">
        <v>438.89</v>
      </c>
      <c r="P93" s="422">
        <v>2</v>
      </c>
      <c r="Q93" s="422">
        <v>988.89</v>
      </c>
      <c r="R93" s="487"/>
      <c r="S93" s="423">
        <v>494.44499999999999</v>
      </c>
    </row>
    <row r="94" spans="1:19" ht="14.45" customHeight="1" x14ac:dyDescent="0.2">
      <c r="A94" s="417"/>
      <c r="B94" s="418" t="s">
        <v>1266</v>
      </c>
      <c r="C94" s="418" t="s">
        <v>438</v>
      </c>
      <c r="D94" s="418" t="s">
        <v>1257</v>
      </c>
      <c r="E94" s="418" t="s">
        <v>1331</v>
      </c>
      <c r="F94" s="418" t="s">
        <v>1382</v>
      </c>
      <c r="G94" s="418" t="s">
        <v>1383</v>
      </c>
      <c r="H94" s="422"/>
      <c r="I94" s="422"/>
      <c r="J94" s="418"/>
      <c r="K94" s="418"/>
      <c r="L94" s="422">
        <v>2</v>
      </c>
      <c r="M94" s="422">
        <v>344.44</v>
      </c>
      <c r="N94" s="418"/>
      <c r="O94" s="418">
        <v>172.22</v>
      </c>
      <c r="P94" s="422">
        <v>1</v>
      </c>
      <c r="Q94" s="422">
        <v>172.22</v>
      </c>
      <c r="R94" s="487"/>
      <c r="S94" s="423">
        <v>172.22</v>
      </c>
    </row>
    <row r="95" spans="1:19" ht="14.45" customHeight="1" x14ac:dyDescent="0.2">
      <c r="A95" s="417"/>
      <c r="B95" s="418" t="s">
        <v>1266</v>
      </c>
      <c r="C95" s="418" t="s">
        <v>438</v>
      </c>
      <c r="D95" s="418" t="s">
        <v>1257</v>
      </c>
      <c r="E95" s="418" t="s">
        <v>1331</v>
      </c>
      <c r="F95" s="418" t="s">
        <v>1384</v>
      </c>
      <c r="G95" s="418" t="s">
        <v>1385</v>
      </c>
      <c r="H95" s="422">
        <v>6</v>
      </c>
      <c r="I95" s="422">
        <v>293.33</v>
      </c>
      <c r="J95" s="418"/>
      <c r="K95" s="418">
        <v>48.888333333333328</v>
      </c>
      <c r="L95" s="422">
        <v>4</v>
      </c>
      <c r="M95" s="422">
        <v>288.89</v>
      </c>
      <c r="N95" s="418"/>
      <c r="O95" s="418">
        <v>72.222499999999997</v>
      </c>
      <c r="P95" s="422">
        <v>17</v>
      </c>
      <c r="Q95" s="422">
        <v>1227.78</v>
      </c>
      <c r="R95" s="487"/>
      <c r="S95" s="423">
        <v>72.222352941176467</v>
      </c>
    </row>
    <row r="96" spans="1:19" ht="14.45" customHeight="1" x14ac:dyDescent="0.2">
      <c r="A96" s="417"/>
      <c r="B96" s="418" t="s">
        <v>1266</v>
      </c>
      <c r="C96" s="418" t="s">
        <v>438</v>
      </c>
      <c r="D96" s="418" t="s">
        <v>1257</v>
      </c>
      <c r="E96" s="418" t="s">
        <v>1331</v>
      </c>
      <c r="F96" s="418" t="s">
        <v>1386</v>
      </c>
      <c r="G96" s="418" t="s">
        <v>1387</v>
      </c>
      <c r="H96" s="422">
        <v>1</v>
      </c>
      <c r="I96" s="422">
        <v>344.44</v>
      </c>
      <c r="J96" s="418"/>
      <c r="K96" s="418">
        <v>344.44</v>
      </c>
      <c r="L96" s="422">
        <v>23</v>
      </c>
      <c r="M96" s="422">
        <v>9072.2100000000009</v>
      </c>
      <c r="N96" s="418"/>
      <c r="O96" s="418">
        <v>394.44391304347829</v>
      </c>
      <c r="P96" s="422">
        <v>3</v>
      </c>
      <c r="Q96" s="422">
        <v>1183.32</v>
      </c>
      <c r="R96" s="487"/>
      <c r="S96" s="423">
        <v>394.44</v>
      </c>
    </row>
    <row r="97" spans="1:19" ht="14.45" customHeight="1" x14ac:dyDescent="0.2">
      <c r="A97" s="417"/>
      <c r="B97" s="418" t="s">
        <v>1266</v>
      </c>
      <c r="C97" s="418" t="s">
        <v>438</v>
      </c>
      <c r="D97" s="418" t="s">
        <v>1257</v>
      </c>
      <c r="E97" s="418" t="s">
        <v>1331</v>
      </c>
      <c r="F97" s="418" t="s">
        <v>1388</v>
      </c>
      <c r="G97" s="418" t="s">
        <v>1389</v>
      </c>
      <c r="H97" s="422">
        <v>3</v>
      </c>
      <c r="I97" s="422">
        <v>876.66000000000008</v>
      </c>
      <c r="J97" s="418"/>
      <c r="K97" s="418">
        <v>292.22000000000003</v>
      </c>
      <c r="L97" s="422">
        <v>0</v>
      </c>
      <c r="M97" s="422">
        <v>0</v>
      </c>
      <c r="N97" s="418"/>
      <c r="O97" s="418"/>
      <c r="P97" s="422"/>
      <c r="Q97" s="422"/>
      <c r="R97" s="487"/>
      <c r="S97" s="423"/>
    </row>
    <row r="98" spans="1:19" ht="14.45" customHeight="1" x14ac:dyDescent="0.2">
      <c r="A98" s="417"/>
      <c r="B98" s="418" t="s">
        <v>1266</v>
      </c>
      <c r="C98" s="418" t="s">
        <v>438</v>
      </c>
      <c r="D98" s="418" t="s">
        <v>1257</v>
      </c>
      <c r="E98" s="418" t="s">
        <v>1331</v>
      </c>
      <c r="F98" s="418" t="s">
        <v>1390</v>
      </c>
      <c r="G98" s="418" t="s">
        <v>1391</v>
      </c>
      <c r="H98" s="422">
        <v>17</v>
      </c>
      <c r="I98" s="422">
        <v>3777.7699999999995</v>
      </c>
      <c r="J98" s="418"/>
      <c r="K98" s="418">
        <v>222.22176470588232</v>
      </c>
      <c r="L98" s="422">
        <v>14</v>
      </c>
      <c r="M98" s="422">
        <v>5522.22</v>
      </c>
      <c r="N98" s="418"/>
      <c r="O98" s="418">
        <v>394.44428571428574</v>
      </c>
      <c r="P98" s="422"/>
      <c r="Q98" s="422"/>
      <c r="R98" s="487"/>
      <c r="S98" s="423"/>
    </row>
    <row r="99" spans="1:19" ht="14.45" customHeight="1" x14ac:dyDescent="0.2">
      <c r="A99" s="417"/>
      <c r="B99" s="418" t="s">
        <v>1266</v>
      </c>
      <c r="C99" s="418" t="s">
        <v>438</v>
      </c>
      <c r="D99" s="418" t="s">
        <v>1257</v>
      </c>
      <c r="E99" s="418" t="s">
        <v>1331</v>
      </c>
      <c r="F99" s="418" t="s">
        <v>1392</v>
      </c>
      <c r="G99" s="418" t="s">
        <v>1393</v>
      </c>
      <c r="H99" s="422"/>
      <c r="I99" s="422"/>
      <c r="J99" s="418"/>
      <c r="K99" s="418"/>
      <c r="L99" s="422">
        <v>1</v>
      </c>
      <c r="M99" s="422">
        <v>138.88999999999999</v>
      </c>
      <c r="N99" s="418"/>
      <c r="O99" s="418">
        <v>138.88999999999999</v>
      </c>
      <c r="P99" s="422"/>
      <c r="Q99" s="422"/>
      <c r="R99" s="487"/>
      <c r="S99" s="423"/>
    </row>
    <row r="100" spans="1:19" ht="14.45" customHeight="1" x14ac:dyDescent="0.2">
      <c r="A100" s="417"/>
      <c r="B100" s="418" t="s">
        <v>1266</v>
      </c>
      <c r="C100" s="418" t="s">
        <v>438</v>
      </c>
      <c r="D100" s="418" t="s">
        <v>1257</v>
      </c>
      <c r="E100" s="418" t="s">
        <v>1331</v>
      </c>
      <c r="F100" s="418" t="s">
        <v>1394</v>
      </c>
      <c r="G100" s="418" t="s">
        <v>1395</v>
      </c>
      <c r="H100" s="422">
        <v>13</v>
      </c>
      <c r="I100" s="422">
        <v>1516.67</v>
      </c>
      <c r="J100" s="418"/>
      <c r="K100" s="418">
        <v>116.66692307692308</v>
      </c>
      <c r="L100" s="422">
        <v>3</v>
      </c>
      <c r="M100" s="422">
        <v>450</v>
      </c>
      <c r="N100" s="418"/>
      <c r="O100" s="418">
        <v>150</v>
      </c>
      <c r="P100" s="422">
        <v>8</v>
      </c>
      <c r="Q100" s="422">
        <v>1200</v>
      </c>
      <c r="R100" s="487"/>
      <c r="S100" s="423">
        <v>150</v>
      </c>
    </row>
    <row r="101" spans="1:19" ht="14.45" customHeight="1" x14ac:dyDescent="0.2">
      <c r="A101" s="417"/>
      <c r="B101" s="418" t="s">
        <v>1266</v>
      </c>
      <c r="C101" s="418" t="s">
        <v>438</v>
      </c>
      <c r="D101" s="418" t="s">
        <v>1257</v>
      </c>
      <c r="E101" s="418" t="s">
        <v>1331</v>
      </c>
      <c r="F101" s="418" t="s">
        <v>1396</v>
      </c>
      <c r="G101" s="418" t="s">
        <v>1397</v>
      </c>
      <c r="H101" s="422"/>
      <c r="I101" s="422"/>
      <c r="J101" s="418"/>
      <c r="K101" s="418"/>
      <c r="L101" s="422">
        <v>71</v>
      </c>
      <c r="M101" s="422">
        <v>4338.8900000000003</v>
      </c>
      <c r="N101" s="418"/>
      <c r="O101" s="418">
        <v>61.111126760563387</v>
      </c>
      <c r="P101" s="422">
        <v>4</v>
      </c>
      <c r="Q101" s="422">
        <v>266.66000000000003</v>
      </c>
      <c r="R101" s="487"/>
      <c r="S101" s="423">
        <v>66.665000000000006</v>
      </c>
    </row>
    <row r="102" spans="1:19" ht="14.45" customHeight="1" x14ac:dyDescent="0.2">
      <c r="A102" s="417"/>
      <c r="B102" s="418" t="s">
        <v>1266</v>
      </c>
      <c r="C102" s="418" t="s">
        <v>1259</v>
      </c>
      <c r="D102" s="418" t="s">
        <v>1257</v>
      </c>
      <c r="E102" s="418" t="s">
        <v>1267</v>
      </c>
      <c r="F102" s="418" t="s">
        <v>1283</v>
      </c>
      <c r="G102" s="418"/>
      <c r="H102" s="422"/>
      <c r="I102" s="422"/>
      <c r="J102" s="418"/>
      <c r="K102" s="418"/>
      <c r="L102" s="422">
        <v>1</v>
      </c>
      <c r="M102" s="422">
        <v>561</v>
      </c>
      <c r="N102" s="418"/>
      <c r="O102" s="418">
        <v>561</v>
      </c>
      <c r="P102" s="422"/>
      <c r="Q102" s="422"/>
      <c r="R102" s="487"/>
      <c r="S102" s="423"/>
    </row>
    <row r="103" spans="1:19" ht="14.45" customHeight="1" x14ac:dyDescent="0.2">
      <c r="A103" s="417"/>
      <c r="B103" s="418" t="s">
        <v>1266</v>
      </c>
      <c r="C103" s="418" t="s">
        <v>1259</v>
      </c>
      <c r="D103" s="418" t="s">
        <v>1257</v>
      </c>
      <c r="E103" s="418" t="s">
        <v>1331</v>
      </c>
      <c r="F103" s="418" t="s">
        <v>1332</v>
      </c>
      <c r="G103" s="418" t="s">
        <v>1333</v>
      </c>
      <c r="H103" s="422">
        <v>38</v>
      </c>
      <c r="I103" s="422">
        <v>19337.77</v>
      </c>
      <c r="J103" s="418"/>
      <c r="K103" s="418">
        <v>508.88868421052632</v>
      </c>
      <c r="L103" s="422">
        <v>30</v>
      </c>
      <c r="M103" s="422">
        <v>16500</v>
      </c>
      <c r="N103" s="418"/>
      <c r="O103" s="418">
        <v>550</v>
      </c>
      <c r="P103" s="422">
        <v>27</v>
      </c>
      <c r="Q103" s="422">
        <v>14850</v>
      </c>
      <c r="R103" s="487"/>
      <c r="S103" s="423">
        <v>550</v>
      </c>
    </row>
    <row r="104" spans="1:19" ht="14.45" customHeight="1" x14ac:dyDescent="0.2">
      <c r="A104" s="417"/>
      <c r="B104" s="418" t="s">
        <v>1266</v>
      </c>
      <c r="C104" s="418" t="s">
        <v>1259</v>
      </c>
      <c r="D104" s="418" t="s">
        <v>1257</v>
      </c>
      <c r="E104" s="418" t="s">
        <v>1331</v>
      </c>
      <c r="F104" s="418" t="s">
        <v>1398</v>
      </c>
      <c r="G104" s="418" t="s">
        <v>1349</v>
      </c>
      <c r="H104" s="422">
        <v>321</v>
      </c>
      <c r="I104" s="422">
        <v>160500</v>
      </c>
      <c r="J104" s="418"/>
      <c r="K104" s="418">
        <v>500</v>
      </c>
      <c r="L104" s="422">
        <v>137</v>
      </c>
      <c r="M104" s="422">
        <v>69261.11</v>
      </c>
      <c r="N104" s="418"/>
      <c r="O104" s="418">
        <v>505.55554744525546</v>
      </c>
      <c r="P104" s="422">
        <v>329</v>
      </c>
      <c r="Q104" s="422">
        <v>166327.77000000002</v>
      </c>
      <c r="R104" s="487"/>
      <c r="S104" s="423">
        <v>505.55553191489366</v>
      </c>
    </row>
    <row r="105" spans="1:19" ht="14.45" customHeight="1" x14ac:dyDescent="0.2">
      <c r="A105" s="417"/>
      <c r="B105" s="418" t="s">
        <v>1266</v>
      </c>
      <c r="C105" s="418" t="s">
        <v>1259</v>
      </c>
      <c r="D105" s="418" t="s">
        <v>1257</v>
      </c>
      <c r="E105" s="418" t="s">
        <v>1331</v>
      </c>
      <c r="F105" s="418" t="s">
        <v>1399</v>
      </c>
      <c r="G105" s="418" t="s">
        <v>1400</v>
      </c>
      <c r="H105" s="422">
        <v>91</v>
      </c>
      <c r="I105" s="422">
        <v>9605.56</v>
      </c>
      <c r="J105" s="418"/>
      <c r="K105" s="418">
        <v>105.55560439560439</v>
      </c>
      <c r="L105" s="422">
        <v>2</v>
      </c>
      <c r="M105" s="422">
        <v>255.56</v>
      </c>
      <c r="N105" s="418"/>
      <c r="O105" s="418">
        <v>127.78</v>
      </c>
      <c r="P105" s="422"/>
      <c r="Q105" s="422"/>
      <c r="R105" s="487"/>
      <c r="S105" s="423"/>
    </row>
    <row r="106" spans="1:19" ht="14.45" customHeight="1" x14ac:dyDescent="0.2">
      <c r="A106" s="417"/>
      <c r="B106" s="418" t="s">
        <v>1266</v>
      </c>
      <c r="C106" s="418" t="s">
        <v>1259</v>
      </c>
      <c r="D106" s="418" t="s">
        <v>1257</v>
      </c>
      <c r="E106" s="418" t="s">
        <v>1331</v>
      </c>
      <c r="F106" s="418" t="s">
        <v>1334</v>
      </c>
      <c r="G106" s="418" t="s">
        <v>1335</v>
      </c>
      <c r="H106" s="422">
        <v>2111</v>
      </c>
      <c r="I106" s="422">
        <v>164188.88999999998</v>
      </c>
      <c r="J106" s="418"/>
      <c r="K106" s="418">
        <v>77.777778304121256</v>
      </c>
      <c r="L106" s="422">
        <v>1659</v>
      </c>
      <c r="M106" s="422">
        <v>138249.99999999997</v>
      </c>
      <c r="N106" s="418"/>
      <c r="O106" s="418">
        <v>83.333333333333314</v>
      </c>
      <c r="P106" s="422">
        <v>2102</v>
      </c>
      <c r="Q106" s="422">
        <v>175166.66</v>
      </c>
      <c r="R106" s="487"/>
      <c r="S106" s="423">
        <v>83.333330161750709</v>
      </c>
    </row>
    <row r="107" spans="1:19" ht="14.45" customHeight="1" x14ac:dyDescent="0.2">
      <c r="A107" s="417"/>
      <c r="B107" s="418" t="s">
        <v>1266</v>
      </c>
      <c r="C107" s="418" t="s">
        <v>1259</v>
      </c>
      <c r="D107" s="418" t="s">
        <v>1257</v>
      </c>
      <c r="E107" s="418" t="s">
        <v>1331</v>
      </c>
      <c r="F107" s="418" t="s">
        <v>1336</v>
      </c>
      <c r="G107" s="418" t="s">
        <v>1337</v>
      </c>
      <c r="H107" s="422">
        <v>13</v>
      </c>
      <c r="I107" s="422">
        <v>3250</v>
      </c>
      <c r="J107" s="418"/>
      <c r="K107" s="418">
        <v>250</v>
      </c>
      <c r="L107" s="422">
        <v>26</v>
      </c>
      <c r="M107" s="422">
        <v>6644.45</v>
      </c>
      <c r="N107" s="418"/>
      <c r="O107" s="418">
        <v>255.55576923076922</v>
      </c>
      <c r="P107" s="422">
        <v>34</v>
      </c>
      <c r="Q107" s="422">
        <v>8688.9000000000015</v>
      </c>
      <c r="R107" s="487"/>
      <c r="S107" s="423">
        <v>255.55588235294121</v>
      </c>
    </row>
    <row r="108" spans="1:19" ht="14.45" customHeight="1" x14ac:dyDescent="0.2">
      <c r="A108" s="417"/>
      <c r="B108" s="418" t="s">
        <v>1266</v>
      </c>
      <c r="C108" s="418" t="s">
        <v>1259</v>
      </c>
      <c r="D108" s="418" t="s">
        <v>1257</v>
      </c>
      <c r="E108" s="418" t="s">
        <v>1331</v>
      </c>
      <c r="F108" s="418" t="s">
        <v>1340</v>
      </c>
      <c r="G108" s="418" t="s">
        <v>1341</v>
      </c>
      <c r="H108" s="422">
        <v>498</v>
      </c>
      <c r="I108" s="422">
        <v>58100</v>
      </c>
      <c r="J108" s="418"/>
      <c r="K108" s="418">
        <v>116.66666666666667</v>
      </c>
      <c r="L108" s="422">
        <v>467</v>
      </c>
      <c r="M108" s="422">
        <v>62266.67</v>
      </c>
      <c r="N108" s="418"/>
      <c r="O108" s="418">
        <v>133.33334047109207</v>
      </c>
      <c r="P108" s="422">
        <v>462</v>
      </c>
      <c r="Q108" s="422">
        <v>61600</v>
      </c>
      <c r="R108" s="487"/>
      <c r="S108" s="423">
        <v>133.33333333333334</v>
      </c>
    </row>
    <row r="109" spans="1:19" ht="14.45" customHeight="1" x14ac:dyDescent="0.2">
      <c r="A109" s="417"/>
      <c r="B109" s="418" t="s">
        <v>1266</v>
      </c>
      <c r="C109" s="418" t="s">
        <v>1259</v>
      </c>
      <c r="D109" s="418" t="s">
        <v>1257</v>
      </c>
      <c r="E109" s="418" t="s">
        <v>1331</v>
      </c>
      <c r="F109" s="418" t="s">
        <v>1342</v>
      </c>
      <c r="G109" s="418" t="s">
        <v>1343</v>
      </c>
      <c r="H109" s="422">
        <v>1</v>
      </c>
      <c r="I109" s="422">
        <v>555.55999999999995</v>
      </c>
      <c r="J109" s="418"/>
      <c r="K109" s="418">
        <v>555.55999999999995</v>
      </c>
      <c r="L109" s="422">
        <v>5</v>
      </c>
      <c r="M109" s="422">
        <v>4416.66</v>
      </c>
      <c r="N109" s="418"/>
      <c r="O109" s="418">
        <v>883.33199999999999</v>
      </c>
      <c r="P109" s="422">
        <v>2</v>
      </c>
      <c r="Q109" s="422">
        <v>1766.67</v>
      </c>
      <c r="R109" s="487"/>
      <c r="S109" s="423">
        <v>883.33500000000004</v>
      </c>
    </row>
    <row r="110" spans="1:19" ht="14.45" customHeight="1" x14ac:dyDescent="0.2">
      <c r="A110" s="417"/>
      <c r="B110" s="418" t="s">
        <v>1266</v>
      </c>
      <c r="C110" s="418" t="s">
        <v>1259</v>
      </c>
      <c r="D110" s="418" t="s">
        <v>1257</v>
      </c>
      <c r="E110" s="418" t="s">
        <v>1331</v>
      </c>
      <c r="F110" s="418" t="s">
        <v>1344</v>
      </c>
      <c r="G110" s="418" t="s">
        <v>1345</v>
      </c>
      <c r="H110" s="422">
        <v>777</v>
      </c>
      <c r="I110" s="422">
        <v>427350</v>
      </c>
      <c r="J110" s="418"/>
      <c r="K110" s="418">
        <v>550</v>
      </c>
      <c r="L110" s="422">
        <v>546</v>
      </c>
      <c r="M110" s="422">
        <v>303333.33</v>
      </c>
      <c r="N110" s="418"/>
      <c r="O110" s="418">
        <v>555.55554945054951</v>
      </c>
      <c r="P110" s="422">
        <v>874</v>
      </c>
      <c r="Q110" s="422">
        <v>553533.34000000008</v>
      </c>
      <c r="R110" s="487"/>
      <c r="S110" s="423">
        <v>633.33334096109854</v>
      </c>
    </row>
    <row r="111" spans="1:19" ht="14.45" customHeight="1" x14ac:dyDescent="0.2">
      <c r="A111" s="417"/>
      <c r="B111" s="418" t="s">
        <v>1266</v>
      </c>
      <c r="C111" s="418" t="s">
        <v>1259</v>
      </c>
      <c r="D111" s="418" t="s">
        <v>1257</v>
      </c>
      <c r="E111" s="418" t="s">
        <v>1331</v>
      </c>
      <c r="F111" s="418" t="s">
        <v>1346</v>
      </c>
      <c r="G111" s="418" t="s">
        <v>1347</v>
      </c>
      <c r="H111" s="422">
        <v>114</v>
      </c>
      <c r="I111" s="422">
        <v>33566.67</v>
      </c>
      <c r="J111" s="418"/>
      <c r="K111" s="418">
        <v>294.44447368421049</v>
      </c>
      <c r="L111" s="422">
        <v>7</v>
      </c>
      <c r="M111" s="422">
        <v>2100</v>
      </c>
      <c r="N111" s="418"/>
      <c r="O111" s="418">
        <v>300</v>
      </c>
      <c r="P111" s="422">
        <v>18</v>
      </c>
      <c r="Q111" s="422">
        <v>5400</v>
      </c>
      <c r="R111" s="487"/>
      <c r="S111" s="423">
        <v>300</v>
      </c>
    </row>
    <row r="112" spans="1:19" ht="14.45" customHeight="1" x14ac:dyDescent="0.2">
      <c r="A112" s="417"/>
      <c r="B112" s="418" t="s">
        <v>1266</v>
      </c>
      <c r="C112" s="418" t="s">
        <v>1259</v>
      </c>
      <c r="D112" s="418" t="s">
        <v>1257</v>
      </c>
      <c r="E112" s="418" t="s">
        <v>1331</v>
      </c>
      <c r="F112" s="418" t="s">
        <v>1401</v>
      </c>
      <c r="G112" s="418"/>
      <c r="H112" s="422">
        <v>2</v>
      </c>
      <c r="I112" s="422">
        <v>66.66</v>
      </c>
      <c r="J112" s="418"/>
      <c r="K112" s="418">
        <v>33.33</v>
      </c>
      <c r="L112" s="422"/>
      <c r="M112" s="422"/>
      <c r="N112" s="418"/>
      <c r="O112" s="418"/>
      <c r="P112" s="422"/>
      <c r="Q112" s="422"/>
      <c r="R112" s="487"/>
      <c r="S112" s="423"/>
    </row>
    <row r="113" spans="1:19" ht="14.45" customHeight="1" x14ac:dyDescent="0.2">
      <c r="A113" s="417"/>
      <c r="B113" s="418" t="s">
        <v>1266</v>
      </c>
      <c r="C113" s="418" t="s">
        <v>1259</v>
      </c>
      <c r="D113" s="418" t="s">
        <v>1257</v>
      </c>
      <c r="E113" s="418" t="s">
        <v>1331</v>
      </c>
      <c r="F113" s="418" t="s">
        <v>1348</v>
      </c>
      <c r="G113" s="418" t="s">
        <v>1349</v>
      </c>
      <c r="H113" s="422">
        <v>349</v>
      </c>
      <c r="I113" s="422">
        <v>145804.45000000001</v>
      </c>
      <c r="J113" s="418"/>
      <c r="K113" s="418">
        <v>417.77779369627513</v>
      </c>
      <c r="L113" s="422">
        <v>163</v>
      </c>
      <c r="M113" s="422">
        <v>69003.33</v>
      </c>
      <c r="N113" s="418"/>
      <c r="O113" s="418">
        <v>423.33331288343561</v>
      </c>
      <c r="P113" s="422">
        <v>381</v>
      </c>
      <c r="Q113" s="422">
        <v>161290.01</v>
      </c>
      <c r="R113" s="487"/>
      <c r="S113" s="423">
        <v>423.3333595800525</v>
      </c>
    </row>
    <row r="114" spans="1:19" ht="14.45" customHeight="1" x14ac:dyDescent="0.2">
      <c r="A114" s="417"/>
      <c r="B114" s="418" t="s">
        <v>1266</v>
      </c>
      <c r="C114" s="418" t="s">
        <v>1259</v>
      </c>
      <c r="D114" s="418" t="s">
        <v>1257</v>
      </c>
      <c r="E114" s="418" t="s">
        <v>1331</v>
      </c>
      <c r="F114" s="418" t="s">
        <v>1350</v>
      </c>
      <c r="G114" s="418" t="s">
        <v>1351</v>
      </c>
      <c r="H114" s="422">
        <v>35</v>
      </c>
      <c r="I114" s="422">
        <v>7777.7600000000011</v>
      </c>
      <c r="J114" s="418"/>
      <c r="K114" s="418">
        <v>222.22171428571431</v>
      </c>
      <c r="L114" s="422">
        <v>101</v>
      </c>
      <c r="M114" s="422">
        <v>35350</v>
      </c>
      <c r="N114" s="418"/>
      <c r="O114" s="418">
        <v>350</v>
      </c>
      <c r="P114" s="422">
        <v>21</v>
      </c>
      <c r="Q114" s="422">
        <v>8166.67</v>
      </c>
      <c r="R114" s="487"/>
      <c r="S114" s="423">
        <v>388.88904761904763</v>
      </c>
    </row>
    <row r="115" spans="1:19" ht="14.45" customHeight="1" x14ac:dyDescent="0.2">
      <c r="A115" s="417"/>
      <c r="B115" s="418" t="s">
        <v>1266</v>
      </c>
      <c r="C115" s="418" t="s">
        <v>1259</v>
      </c>
      <c r="D115" s="418" t="s">
        <v>1257</v>
      </c>
      <c r="E115" s="418" t="s">
        <v>1331</v>
      </c>
      <c r="F115" s="418" t="s">
        <v>1352</v>
      </c>
      <c r="G115" s="418" t="s">
        <v>1353</v>
      </c>
      <c r="H115" s="422">
        <v>23</v>
      </c>
      <c r="I115" s="422">
        <v>13416.67</v>
      </c>
      <c r="J115" s="418"/>
      <c r="K115" s="418">
        <v>583.33347826086958</v>
      </c>
      <c r="L115" s="422">
        <v>42</v>
      </c>
      <c r="M115" s="422">
        <v>28000</v>
      </c>
      <c r="N115" s="418"/>
      <c r="O115" s="418">
        <v>666.66666666666663</v>
      </c>
      <c r="P115" s="422">
        <v>36</v>
      </c>
      <c r="Q115" s="422">
        <v>24000</v>
      </c>
      <c r="R115" s="487"/>
      <c r="S115" s="423">
        <v>666.66666666666663</v>
      </c>
    </row>
    <row r="116" spans="1:19" ht="14.45" customHeight="1" x14ac:dyDescent="0.2">
      <c r="A116" s="417"/>
      <c r="B116" s="418" t="s">
        <v>1266</v>
      </c>
      <c r="C116" s="418" t="s">
        <v>1259</v>
      </c>
      <c r="D116" s="418" t="s">
        <v>1257</v>
      </c>
      <c r="E116" s="418" t="s">
        <v>1331</v>
      </c>
      <c r="F116" s="418" t="s">
        <v>1354</v>
      </c>
      <c r="G116" s="418" t="s">
        <v>1355</v>
      </c>
      <c r="H116" s="422">
        <v>4</v>
      </c>
      <c r="I116" s="422">
        <v>1866.67</v>
      </c>
      <c r="J116" s="418"/>
      <c r="K116" s="418">
        <v>466.66750000000002</v>
      </c>
      <c r="L116" s="422">
        <v>9</v>
      </c>
      <c r="M116" s="422">
        <v>4550.0200000000004</v>
      </c>
      <c r="N116" s="418"/>
      <c r="O116" s="418">
        <v>505.5577777777778</v>
      </c>
      <c r="P116" s="422"/>
      <c r="Q116" s="422"/>
      <c r="R116" s="487"/>
      <c r="S116" s="423"/>
    </row>
    <row r="117" spans="1:19" ht="14.45" customHeight="1" x14ac:dyDescent="0.2">
      <c r="A117" s="417"/>
      <c r="B117" s="418" t="s">
        <v>1266</v>
      </c>
      <c r="C117" s="418" t="s">
        <v>1259</v>
      </c>
      <c r="D117" s="418" t="s">
        <v>1257</v>
      </c>
      <c r="E117" s="418" t="s">
        <v>1331</v>
      </c>
      <c r="F117" s="418" t="s">
        <v>1356</v>
      </c>
      <c r="G117" s="418" t="s">
        <v>1357</v>
      </c>
      <c r="H117" s="422">
        <v>40</v>
      </c>
      <c r="I117" s="422">
        <v>2444.44</v>
      </c>
      <c r="J117" s="418"/>
      <c r="K117" s="418">
        <v>61.111000000000004</v>
      </c>
      <c r="L117" s="422">
        <v>50</v>
      </c>
      <c r="M117" s="422">
        <v>3333.34</v>
      </c>
      <c r="N117" s="418"/>
      <c r="O117" s="418">
        <v>66.666800000000009</v>
      </c>
      <c r="P117" s="422">
        <v>18</v>
      </c>
      <c r="Q117" s="422">
        <v>1200</v>
      </c>
      <c r="R117" s="487"/>
      <c r="S117" s="423">
        <v>66.666666666666671</v>
      </c>
    </row>
    <row r="118" spans="1:19" ht="14.45" customHeight="1" x14ac:dyDescent="0.2">
      <c r="A118" s="417"/>
      <c r="B118" s="418" t="s">
        <v>1266</v>
      </c>
      <c r="C118" s="418" t="s">
        <v>1259</v>
      </c>
      <c r="D118" s="418" t="s">
        <v>1257</v>
      </c>
      <c r="E118" s="418" t="s">
        <v>1331</v>
      </c>
      <c r="F118" s="418" t="s">
        <v>1358</v>
      </c>
      <c r="G118" s="418" t="s">
        <v>1359</v>
      </c>
      <c r="H118" s="422">
        <v>4</v>
      </c>
      <c r="I118" s="422">
        <v>511.11</v>
      </c>
      <c r="J118" s="418"/>
      <c r="K118" s="418">
        <v>127.7775</v>
      </c>
      <c r="L118" s="422">
        <v>7</v>
      </c>
      <c r="M118" s="422">
        <v>1127.78</v>
      </c>
      <c r="N118" s="418"/>
      <c r="O118" s="418">
        <v>161.11142857142858</v>
      </c>
      <c r="P118" s="422">
        <v>5</v>
      </c>
      <c r="Q118" s="422">
        <v>805.55</v>
      </c>
      <c r="R118" s="487"/>
      <c r="S118" s="423">
        <v>161.10999999999999</v>
      </c>
    </row>
    <row r="119" spans="1:19" ht="14.45" customHeight="1" x14ac:dyDescent="0.2">
      <c r="A119" s="417"/>
      <c r="B119" s="418" t="s">
        <v>1266</v>
      </c>
      <c r="C119" s="418" t="s">
        <v>1259</v>
      </c>
      <c r="D119" s="418" t="s">
        <v>1257</v>
      </c>
      <c r="E119" s="418" t="s">
        <v>1331</v>
      </c>
      <c r="F119" s="418" t="s">
        <v>1362</v>
      </c>
      <c r="G119" s="418" t="s">
        <v>1363</v>
      </c>
      <c r="H119" s="422"/>
      <c r="I119" s="422"/>
      <c r="J119" s="418"/>
      <c r="K119" s="418"/>
      <c r="L119" s="422">
        <v>1</v>
      </c>
      <c r="M119" s="422">
        <v>0</v>
      </c>
      <c r="N119" s="418"/>
      <c r="O119" s="418">
        <v>0</v>
      </c>
      <c r="P119" s="422"/>
      <c r="Q119" s="422"/>
      <c r="R119" s="487"/>
      <c r="S119" s="423"/>
    </row>
    <row r="120" spans="1:19" ht="14.45" customHeight="1" x14ac:dyDescent="0.2">
      <c r="A120" s="417"/>
      <c r="B120" s="418" t="s">
        <v>1266</v>
      </c>
      <c r="C120" s="418" t="s">
        <v>1259</v>
      </c>
      <c r="D120" s="418" t="s">
        <v>1257</v>
      </c>
      <c r="E120" s="418" t="s">
        <v>1331</v>
      </c>
      <c r="F120" s="418" t="s">
        <v>1364</v>
      </c>
      <c r="G120" s="418" t="s">
        <v>1365</v>
      </c>
      <c r="H120" s="422">
        <v>270</v>
      </c>
      <c r="I120" s="422">
        <v>82500.009999999995</v>
      </c>
      <c r="J120" s="418"/>
      <c r="K120" s="418">
        <v>305.55559259259257</v>
      </c>
      <c r="L120" s="422">
        <v>228</v>
      </c>
      <c r="M120" s="422">
        <v>70933.34</v>
      </c>
      <c r="N120" s="418"/>
      <c r="O120" s="418">
        <v>311.11114035087718</v>
      </c>
      <c r="P120" s="422">
        <v>304</v>
      </c>
      <c r="Q120" s="422">
        <v>94577.78</v>
      </c>
      <c r="R120" s="487"/>
      <c r="S120" s="423">
        <v>311.11111842105265</v>
      </c>
    </row>
    <row r="121" spans="1:19" ht="14.45" customHeight="1" x14ac:dyDescent="0.2">
      <c r="A121" s="417"/>
      <c r="B121" s="418" t="s">
        <v>1266</v>
      </c>
      <c r="C121" s="418" t="s">
        <v>1259</v>
      </c>
      <c r="D121" s="418" t="s">
        <v>1257</v>
      </c>
      <c r="E121" s="418" t="s">
        <v>1331</v>
      </c>
      <c r="F121" s="418" t="s">
        <v>1366</v>
      </c>
      <c r="G121" s="418" t="s">
        <v>1367</v>
      </c>
      <c r="H121" s="422">
        <v>94</v>
      </c>
      <c r="I121" s="422">
        <v>3133.33</v>
      </c>
      <c r="J121" s="418"/>
      <c r="K121" s="418">
        <v>33.333297872340424</v>
      </c>
      <c r="L121" s="422"/>
      <c r="M121" s="422"/>
      <c r="N121" s="418"/>
      <c r="O121" s="418"/>
      <c r="P121" s="422"/>
      <c r="Q121" s="422"/>
      <c r="R121" s="487"/>
      <c r="S121" s="423"/>
    </row>
    <row r="122" spans="1:19" ht="14.45" customHeight="1" x14ac:dyDescent="0.2">
      <c r="A122" s="417"/>
      <c r="B122" s="418" t="s">
        <v>1266</v>
      </c>
      <c r="C122" s="418" t="s">
        <v>1259</v>
      </c>
      <c r="D122" s="418" t="s">
        <v>1257</v>
      </c>
      <c r="E122" s="418" t="s">
        <v>1331</v>
      </c>
      <c r="F122" s="418" t="s">
        <v>1368</v>
      </c>
      <c r="G122" s="418" t="s">
        <v>1369</v>
      </c>
      <c r="H122" s="422">
        <v>315</v>
      </c>
      <c r="I122" s="422">
        <v>143500</v>
      </c>
      <c r="J122" s="418"/>
      <c r="K122" s="418">
        <v>455.55555555555554</v>
      </c>
      <c r="L122" s="422">
        <v>576</v>
      </c>
      <c r="M122" s="422">
        <v>265599.99</v>
      </c>
      <c r="N122" s="418"/>
      <c r="O122" s="418">
        <v>461.11109375000001</v>
      </c>
      <c r="P122" s="422">
        <v>344</v>
      </c>
      <c r="Q122" s="422">
        <v>158622.22</v>
      </c>
      <c r="R122" s="487"/>
      <c r="S122" s="423">
        <v>461.1111046511628</v>
      </c>
    </row>
    <row r="123" spans="1:19" ht="14.45" customHeight="1" x14ac:dyDescent="0.2">
      <c r="A123" s="417"/>
      <c r="B123" s="418" t="s">
        <v>1266</v>
      </c>
      <c r="C123" s="418" t="s">
        <v>1259</v>
      </c>
      <c r="D123" s="418" t="s">
        <v>1257</v>
      </c>
      <c r="E123" s="418" t="s">
        <v>1331</v>
      </c>
      <c r="F123" s="418" t="s">
        <v>1372</v>
      </c>
      <c r="G123" s="418" t="s">
        <v>1373</v>
      </c>
      <c r="H123" s="422">
        <v>284</v>
      </c>
      <c r="I123" s="422">
        <v>22088.89</v>
      </c>
      <c r="J123" s="418"/>
      <c r="K123" s="418">
        <v>77.777781690140841</v>
      </c>
      <c r="L123" s="422">
        <v>231</v>
      </c>
      <c r="M123" s="422">
        <v>21816.670000000002</v>
      </c>
      <c r="N123" s="418"/>
      <c r="O123" s="418">
        <v>94.444458874458888</v>
      </c>
      <c r="P123" s="422">
        <v>318</v>
      </c>
      <c r="Q123" s="422">
        <v>30033.33</v>
      </c>
      <c r="R123" s="487"/>
      <c r="S123" s="423">
        <v>94.444433962264156</v>
      </c>
    </row>
    <row r="124" spans="1:19" ht="14.45" customHeight="1" x14ac:dyDescent="0.2">
      <c r="A124" s="417"/>
      <c r="B124" s="418" t="s">
        <v>1266</v>
      </c>
      <c r="C124" s="418" t="s">
        <v>1259</v>
      </c>
      <c r="D124" s="418" t="s">
        <v>1257</v>
      </c>
      <c r="E124" s="418" t="s">
        <v>1331</v>
      </c>
      <c r="F124" s="418" t="s">
        <v>1402</v>
      </c>
      <c r="G124" s="418" t="s">
        <v>1403</v>
      </c>
      <c r="H124" s="422"/>
      <c r="I124" s="422"/>
      <c r="J124" s="418"/>
      <c r="K124" s="418"/>
      <c r="L124" s="422">
        <v>1</v>
      </c>
      <c r="M124" s="422">
        <v>333.33</v>
      </c>
      <c r="N124" s="418"/>
      <c r="O124" s="418">
        <v>333.33</v>
      </c>
      <c r="P124" s="422">
        <v>1</v>
      </c>
      <c r="Q124" s="422">
        <v>333.33</v>
      </c>
      <c r="R124" s="487"/>
      <c r="S124" s="423">
        <v>333.33</v>
      </c>
    </row>
    <row r="125" spans="1:19" ht="14.45" customHeight="1" x14ac:dyDescent="0.2">
      <c r="A125" s="417"/>
      <c r="B125" s="418" t="s">
        <v>1266</v>
      </c>
      <c r="C125" s="418" t="s">
        <v>1259</v>
      </c>
      <c r="D125" s="418" t="s">
        <v>1257</v>
      </c>
      <c r="E125" s="418" t="s">
        <v>1331</v>
      </c>
      <c r="F125" s="418" t="s">
        <v>1374</v>
      </c>
      <c r="G125" s="418" t="s">
        <v>1375</v>
      </c>
      <c r="H125" s="422">
        <v>538</v>
      </c>
      <c r="I125" s="422">
        <v>50811.11</v>
      </c>
      <c r="J125" s="418"/>
      <c r="K125" s="418">
        <v>94.444442379182163</v>
      </c>
      <c r="L125" s="422">
        <v>592</v>
      </c>
      <c r="M125" s="422">
        <v>65777.77</v>
      </c>
      <c r="N125" s="418"/>
      <c r="O125" s="418">
        <v>111.11109797297298</v>
      </c>
      <c r="P125" s="422">
        <v>714</v>
      </c>
      <c r="Q125" s="422">
        <v>79333.319999999992</v>
      </c>
      <c r="R125" s="487"/>
      <c r="S125" s="423">
        <v>111.11109243697479</v>
      </c>
    </row>
    <row r="126" spans="1:19" ht="14.45" customHeight="1" x14ac:dyDescent="0.2">
      <c r="A126" s="417"/>
      <c r="B126" s="418" t="s">
        <v>1266</v>
      </c>
      <c r="C126" s="418" t="s">
        <v>1259</v>
      </c>
      <c r="D126" s="418" t="s">
        <v>1257</v>
      </c>
      <c r="E126" s="418" t="s">
        <v>1331</v>
      </c>
      <c r="F126" s="418" t="s">
        <v>1378</v>
      </c>
      <c r="G126" s="418" t="s">
        <v>1379</v>
      </c>
      <c r="H126" s="422">
        <v>3</v>
      </c>
      <c r="I126" s="422">
        <v>290</v>
      </c>
      <c r="J126" s="418"/>
      <c r="K126" s="418">
        <v>96.666666666666671</v>
      </c>
      <c r="L126" s="422"/>
      <c r="M126" s="422"/>
      <c r="N126" s="418"/>
      <c r="O126" s="418"/>
      <c r="P126" s="422">
        <v>1</v>
      </c>
      <c r="Q126" s="422">
        <v>150</v>
      </c>
      <c r="R126" s="487"/>
      <c r="S126" s="423">
        <v>150</v>
      </c>
    </row>
    <row r="127" spans="1:19" ht="14.45" customHeight="1" x14ac:dyDescent="0.2">
      <c r="A127" s="417"/>
      <c r="B127" s="418" t="s">
        <v>1266</v>
      </c>
      <c r="C127" s="418" t="s">
        <v>1259</v>
      </c>
      <c r="D127" s="418" t="s">
        <v>1257</v>
      </c>
      <c r="E127" s="418" t="s">
        <v>1331</v>
      </c>
      <c r="F127" s="418" t="s">
        <v>1380</v>
      </c>
      <c r="G127" s="418" t="s">
        <v>1381</v>
      </c>
      <c r="H127" s="422">
        <v>1</v>
      </c>
      <c r="I127" s="422">
        <v>433.33</v>
      </c>
      <c r="J127" s="418"/>
      <c r="K127" s="418">
        <v>433.33</v>
      </c>
      <c r="L127" s="422">
        <v>5</v>
      </c>
      <c r="M127" s="422">
        <v>2194.4499999999998</v>
      </c>
      <c r="N127" s="418"/>
      <c r="O127" s="418">
        <v>438.89</v>
      </c>
      <c r="P127" s="422">
        <v>6</v>
      </c>
      <c r="Q127" s="422">
        <v>2966.66</v>
      </c>
      <c r="R127" s="487"/>
      <c r="S127" s="423">
        <v>494.44333333333333</v>
      </c>
    </row>
    <row r="128" spans="1:19" ht="14.45" customHeight="1" x14ac:dyDescent="0.2">
      <c r="A128" s="417"/>
      <c r="B128" s="418" t="s">
        <v>1266</v>
      </c>
      <c r="C128" s="418" t="s">
        <v>1259</v>
      </c>
      <c r="D128" s="418" t="s">
        <v>1257</v>
      </c>
      <c r="E128" s="418" t="s">
        <v>1331</v>
      </c>
      <c r="F128" s="418" t="s">
        <v>1404</v>
      </c>
      <c r="G128" s="418" t="s">
        <v>1405</v>
      </c>
      <c r="H128" s="422">
        <v>5</v>
      </c>
      <c r="I128" s="422">
        <v>377.78</v>
      </c>
      <c r="J128" s="418"/>
      <c r="K128" s="418">
        <v>75.555999999999997</v>
      </c>
      <c r="L128" s="422">
        <v>4</v>
      </c>
      <c r="M128" s="422">
        <v>400</v>
      </c>
      <c r="N128" s="418"/>
      <c r="O128" s="418">
        <v>100</v>
      </c>
      <c r="P128" s="422">
        <v>6</v>
      </c>
      <c r="Q128" s="422">
        <v>600</v>
      </c>
      <c r="R128" s="487"/>
      <c r="S128" s="423">
        <v>100</v>
      </c>
    </row>
    <row r="129" spans="1:19" ht="14.45" customHeight="1" x14ac:dyDescent="0.2">
      <c r="A129" s="417"/>
      <c r="B129" s="418" t="s">
        <v>1266</v>
      </c>
      <c r="C129" s="418" t="s">
        <v>1259</v>
      </c>
      <c r="D129" s="418" t="s">
        <v>1257</v>
      </c>
      <c r="E129" s="418" t="s">
        <v>1331</v>
      </c>
      <c r="F129" s="418" t="s">
        <v>1382</v>
      </c>
      <c r="G129" s="418" t="s">
        <v>1383</v>
      </c>
      <c r="H129" s="422">
        <v>3</v>
      </c>
      <c r="I129" s="422">
        <v>399.99</v>
      </c>
      <c r="J129" s="418"/>
      <c r="K129" s="418">
        <v>133.33000000000001</v>
      </c>
      <c r="L129" s="422">
        <v>19</v>
      </c>
      <c r="M129" s="422">
        <v>3272.22</v>
      </c>
      <c r="N129" s="418"/>
      <c r="O129" s="418">
        <v>172.22210526315789</v>
      </c>
      <c r="P129" s="422">
        <v>3</v>
      </c>
      <c r="Q129" s="422">
        <v>516.66999999999996</v>
      </c>
      <c r="R129" s="487"/>
      <c r="S129" s="423">
        <v>172.22333333333333</v>
      </c>
    </row>
    <row r="130" spans="1:19" ht="14.45" customHeight="1" x14ac:dyDescent="0.2">
      <c r="A130" s="417"/>
      <c r="B130" s="418" t="s">
        <v>1266</v>
      </c>
      <c r="C130" s="418" t="s">
        <v>1259</v>
      </c>
      <c r="D130" s="418" t="s">
        <v>1257</v>
      </c>
      <c r="E130" s="418" t="s">
        <v>1331</v>
      </c>
      <c r="F130" s="418" t="s">
        <v>1384</v>
      </c>
      <c r="G130" s="418" t="s">
        <v>1385</v>
      </c>
      <c r="H130" s="422">
        <v>3</v>
      </c>
      <c r="I130" s="422">
        <v>146.66999999999999</v>
      </c>
      <c r="J130" s="418"/>
      <c r="K130" s="418">
        <v>48.889999999999993</v>
      </c>
      <c r="L130" s="422"/>
      <c r="M130" s="422"/>
      <c r="N130" s="418"/>
      <c r="O130" s="418"/>
      <c r="P130" s="422">
        <v>4</v>
      </c>
      <c r="Q130" s="422">
        <v>288.89</v>
      </c>
      <c r="R130" s="487"/>
      <c r="S130" s="423">
        <v>72.222499999999997</v>
      </c>
    </row>
    <row r="131" spans="1:19" ht="14.45" customHeight="1" x14ac:dyDescent="0.2">
      <c r="A131" s="417"/>
      <c r="B131" s="418" t="s">
        <v>1266</v>
      </c>
      <c r="C131" s="418" t="s">
        <v>1259</v>
      </c>
      <c r="D131" s="418" t="s">
        <v>1257</v>
      </c>
      <c r="E131" s="418" t="s">
        <v>1331</v>
      </c>
      <c r="F131" s="418" t="s">
        <v>1386</v>
      </c>
      <c r="G131" s="418" t="s">
        <v>1387</v>
      </c>
      <c r="H131" s="422"/>
      <c r="I131" s="422"/>
      <c r="J131" s="418"/>
      <c r="K131" s="418"/>
      <c r="L131" s="422">
        <v>1</v>
      </c>
      <c r="M131" s="422">
        <v>394.44</v>
      </c>
      <c r="N131" s="418"/>
      <c r="O131" s="418">
        <v>394.44</v>
      </c>
      <c r="P131" s="422"/>
      <c r="Q131" s="422"/>
      <c r="R131" s="487"/>
      <c r="S131" s="423"/>
    </row>
    <row r="132" spans="1:19" ht="14.45" customHeight="1" x14ac:dyDescent="0.2">
      <c r="A132" s="417"/>
      <c r="B132" s="418" t="s">
        <v>1266</v>
      </c>
      <c r="C132" s="418" t="s">
        <v>1259</v>
      </c>
      <c r="D132" s="418" t="s">
        <v>1257</v>
      </c>
      <c r="E132" s="418" t="s">
        <v>1331</v>
      </c>
      <c r="F132" s="418" t="s">
        <v>1392</v>
      </c>
      <c r="G132" s="418" t="s">
        <v>1393</v>
      </c>
      <c r="H132" s="422"/>
      <c r="I132" s="422"/>
      <c r="J132" s="418"/>
      <c r="K132" s="418"/>
      <c r="L132" s="422"/>
      <c r="M132" s="422"/>
      <c r="N132" s="418"/>
      <c r="O132" s="418"/>
      <c r="P132" s="422">
        <v>4</v>
      </c>
      <c r="Q132" s="422">
        <v>555.55999999999995</v>
      </c>
      <c r="R132" s="487"/>
      <c r="S132" s="423">
        <v>138.88999999999999</v>
      </c>
    </row>
    <row r="133" spans="1:19" ht="14.45" customHeight="1" x14ac:dyDescent="0.2">
      <c r="A133" s="417"/>
      <c r="B133" s="418" t="s">
        <v>1266</v>
      </c>
      <c r="C133" s="418" t="s">
        <v>1259</v>
      </c>
      <c r="D133" s="418" t="s">
        <v>1257</v>
      </c>
      <c r="E133" s="418" t="s">
        <v>1331</v>
      </c>
      <c r="F133" s="418" t="s">
        <v>1406</v>
      </c>
      <c r="G133" s="418" t="s">
        <v>1407</v>
      </c>
      <c r="H133" s="422">
        <v>2</v>
      </c>
      <c r="I133" s="422">
        <v>717.78</v>
      </c>
      <c r="J133" s="418"/>
      <c r="K133" s="418">
        <v>358.89</v>
      </c>
      <c r="L133" s="422"/>
      <c r="M133" s="422"/>
      <c r="N133" s="418"/>
      <c r="O133" s="418"/>
      <c r="P133" s="422"/>
      <c r="Q133" s="422"/>
      <c r="R133" s="487"/>
      <c r="S133" s="423"/>
    </row>
    <row r="134" spans="1:19" ht="14.45" customHeight="1" x14ac:dyDescent="0.2">
      <c r="A134" s="417"/>
      <c r="B134" s="418" t="s">
        <v>1266</v>
      </c>
      <c r="C134" s="418" t="s">
        <v>1259</v>
      </c>
      <c r="D134" s="418" t="s">
        <v>1257</v>
      </c>
      <c r="E134" s="418" t="s">
        <v>1331</v>
      </c>
      <c r="F134" s="418" t="s">
        <v>1408</v>
      </c>
      <c r="G134" s="418"/>
      <c r="H134" s="422">
        <v>2</v>
      </c>
      <c r="I134" s="422">
        <v>1100</v>
      </c>
      <c r="J134" s="418"/>
      <c r="K134" s="418">
        <v>550</v>
      </c>
      <c r="L134" s="422"/>
      <c r="M134" s="422"/>
      <c r="N134" s="418"/>
      <c r="O134" s="418"/>
      <c r="P134" s="422"/>
      <c r="Q134" s="422"/>
      <c r="R134" s="487"/>
      <c r="S134" s="423"/>
    </row>
    <row r="135" spans="1:19" ht="14.45" customHeight="1" x14ac:dyDescent="0.2">
      <c r="A135" s="417"/>
      <c r="B135" s="418" t="s">
        <v>1266</v>
      </c>
      <c r="C135" s="418" t="s">
        <v>1259</v>
      </c>
      <c r="D135" s="418" t="s">
        <v>1257</v>
      </c>
      <c r="E135" s="418" t="s">
        <v>1331</v>
      </c>
      <c r="F135" s="418" t="s">
        <v>1394</v>
      </c>
      <c r="G135" s="418" t="s">
        <v>1395</v>
      </c>
      <c r="H135" s="422">
        <v>6</v>
      </c>
      <c r="I135" s="422">
        <v>700.01</v>
      </c>
      <c r="J135" s="418"/>
      <c r="K135" s="418">
        <v>116.66833333333334</v>
      </c>
      <c r="L135" s="422">
        <v>9</v>
      </c>
      <c r="M135" s="422">
        <v>1350</v>
      </c>
      <c r="N135" s="418"/>
      <c r="O135" s="418">
        <v>150</v>
      </c>
      <c r="P135" s="422"/>
      <c r="Q135" s="422"/>
      <c r="R135" s="487"/>
      <c r="S135" s="423"/>
    </row>
    <row r="136" spans="1:19" ht="14.45" customHeight="1" x14ac:dyDescent="0.2">
      <c r="A136" s="417"/>
      <c r="B136" s="418" t="s">
        <v>1266</v>
      </c>
      <c r="C136" s="418" t="s">
        <v>1259</v>
      </c>
      <c r="D136" s="418" t="s">
        <v>1257</v>
      </c>
      <c r="E136" s="418" t="s">
        <v>1331</v>
      </c>
      <c r="F136" s="418" t="s">
        <v>1409</v>
      </c>
      <c r="G136" s="418" t="s">
        <v>1410</v>
      </c>
      <c r="H136" s="422"/>
      <c r="I136" s="422"/>
      <c r="J136" s="418"/>
      <c r="K136" s="418"/>
      <c r="L136" s="422">
        <v>52</v>
      </c>
      <c r="M136" s="422">
        <v>29062.21</v>
      </c>
      <c r="N136" s="418"/>
      <c r="O136" s="418">
        <v>558.88865384615383</v>
      </c>
      <c r="P136" s="422">
        <v>93</v>
      </c>
      <c r="Q136" s="422">
        <v>51976.67</v>
      </c>
      <c r="R136" s="487"/>
      <c r="S136" s="423">
        <v>558.88892473118278</v>
      </c>
    </row>
    <row r="137" spans="1:19" ht="14.45" customHeight="1" x14ac:dyDescent="0.2">
      <c r="A137" s="417"/>
      <c r="B137" s="418" t="s">
        <v>1266</v>
      </c>
      <c r="C137" s="418" t="s">
        <v>1259</v>
      </c>
      <c r="D137" s="418" t="s">
        <v>1257</v>
      </c>
      <c r="E137" s="418" t="s">
        <v>1331</v>
      </c>
      <c r="F137" s="418" t="s">
        <v>1396</v>
      </c>
      <c r="G137" s="418" t="s">
        <v>1397</v>
      </c>
      <c r="H137" s="422"/>
      <c r="I137" s="422"/>
      <c r="J137" s="418"/>
      <c r="K137" s="418"/>
      <c r="L137" s="422">
        <v>171</v>
      </c>
      <c r="M137" s="422">
        <v>10449.999999999998</v>
      </c>
      <c r="N137" s="418"/>
      <c r="O137" s="418">
        <v>61.1111111111111</v>
      </c>
      <c r="P137" s="422">
        <v>182</v>
      </c>
      <c r="Q137" s="422">
        <v>12133.34</v>
      </c>
      <c r="R137" s="487"/>
      <c r="S137" s="423">
        <v>66.666703296703304</v>
      </c>
    </row>
    <row r="138" spans="1:19" ht="14.45" customHeight="1" x14ac:dyDescent="0.2">
      <c r="A138" s="417"/>
      <c r="B138" s="418" t="s">
        <v>1266</v>
      </c>
      <c r="C138" s="418" t="s">
        <v>1259</v>
      </c>
      <c r="D138" s="418" t="s">
        <v>1257</v>
      </c>
      <c r="E138" s="418" t="s">
        <v>1331</v>
      </c>
      <c r="F138" s="418" t="s">
        <v>1411</v>
      </c>
      <c r="G138" s="418" t="s">
        <v>1347</v>
      </c>
      <c r="H138" s="422"/>
      <c r="I138" s="422"/>
      <c r="J138" s="418"/>
      <c r="K138" s="418"/>
      <c r="L138" s="422">
        <v>53</v>
      </c>
      <c r="M138" s="422">
        <v>15900</v>
      </c>
      <c r="N138" s="418"/>
      <c r="O138" s="418">
        <v>300</v>
      </c>
      <c r="P138" s="422">
        <v>85</v>
      </c>
      <c r="Q138" s="422">
        <v>25500</v>
      </c>
      <c r="R138" s="487"/>
      <c r="S138" s="423">
        <v>300</v>
      </c>
    </row>
    <row r="139" spans="1:19" ht="14.45" customHeight="1" x14ac:dyDescent="0.2">
      <c r="A139" s="417"/>
      <c r="B139" s="418" t="s">
        <v>1266</v>
      </c>
      <c r="C139" s="418" t="s">
        <v>1259</v>
      </c>
      <c r="D139" s="418" t="s">
        <v>1257</v>
      </c>
      <c r="E139" s="418" t="s">
        <v>1331</v>
      </c>
      <c r="F139" s="418" t="s">
        <v>1412</v>
      </c>
      <c r="G139" s="418" t="s">
        <v>1413</v>
      </c>
      <c r="H139" s="422"/>
      <c r="I139" s="422"/>
      <c r="J139" s="418"/>
      <c r="K139" s="418"/>
      <c r="L139" s="422">
        <v>1</v>
      </c>
      <c r="M139" s="422">
        <v>300</v>
      </c>
      <c r="N139" s="418"/>
      <c r="O139" s="418">
        <v>300</v>
      </c>
      <c r="P139" s="422"/>
      <c r="Q139" s="422"/>
      <c r="R139" s="487"/>
      <c r="S139" s="423"/>
    </row>
    <row r="140" spans="1:19" ht="14.45" customHeight="1" x14ac:dyDescent="0.2">
      <c r="A140" s="417"/>
      <c r="B140" s="418" t="s">
        <v>1266</v>
      </c>
      <c r="C140" s="418" t="s">
        <v>1260</v>
      </c>
      <c r="D140" s="418" t="s">
        <v>1257</v>
      </c>
      <c r="E140" s="418" t="s">
        <v>1267</v>
      </c>
      <c r="F140" s="418" t="s">
        <v>1414</v>
      </c>
      <c r="G140" s="418"/>
      <c r="H140" s="422"/>
      <c r="I140" s="422"/>
      <c r="J140" s="418"/>
      <c r="K140" s="418"/>
      <c r="L140" s="422"/>
      <c r="M140" s="422"/>
      <c r="N140" s="418"/>
      <c r="O140" s="418"/>
      <c r="P140" s="422">
        <v>0</v>
      </c>
      <c r="Q140" s="422">
        <v>0</v>
      </c>
      <c r="R140" s="487"/>
      <c r="S140" s="423"/>
    </row>
    <row r="141" spans="1:19" ht="14.45" customHeight="1" x14ac:dyDescent="0.2">
      <c r="A141" s="417"/>
      <c r="B141" s="418" t="s">
        <v>1266</v>
      </c>
      <c r="C141" s="418" t="s">
        <v>1260</v>
      </c>
      <c r="D141" s="418" t="s">
        <v>1257</v>
      </c>
      <c r="E141" s="418" t="s">
        <v>1267</v>
      </c>
      <c r="F141" s="418" t="s">
        <v>1415</v>
      </c>
      <c r="G141" s="418"/>
      <c r="H141" s="422">
        <v>1</v>
      </c>
      <c r="I141" s="422">
        <v>1179</v>
      </c>
      <c r="J141" s="418"/>
      <c r="K141" s="418">
        <v>1179</v>
      </c>
      <c r="L141" s="422"/>
      <c r="M141" s="422"/>
      <c r="N141" s="418"/>
      <c r="O141" s="418"/>
      <c r="P141" s="422">
        <v>2</v>
      </c>
      <c r="Q141" s="422">
        <v>2836</v>
      </c>
      <c r="R141" s="487"/>
      <c r="S141" s="423">
        <v>1418</v>
      </c>
    </row>
    <row r="142" spans="1:19" ht="14.45" customHeight="1" x14ac:dyDescent="0.2">
      <c r="A142" s="417"/>
      <c r="B142" s="418" t="s">
        <v>1266</v>
      </c>
      <c r="C142" s="418" t="s">
        <v>1260</v>
      </c>
      <c r="D142" s="418" t="s">
        <v>1257</v>
      </c>
      <c r="E142" s="418" t="s">
        <v>1267</v>
      </c>
      <c r="F142" s="418" t="s">
        <v>1416</v>
      </c>
      <c r="G142" s="418"/>
      <c r="H142" s="422">
        <v>1</v>
      </c>
      <c r="I142" s="422">
        <v>219</v>
      </c>
      <c r="J142" s="418"/>
      <c r="K142" s="418">
        <v>219</v>
      </c>
      <c r="L142" s="422"/>
      <c r="M142" s="422"/>
      <c r="N142" s="418"/>
      <c r="O142" s="418"/>
      <c r="P142" s="422">
        <v>1</v>
      </c>
      <c r="Q142" s="422">
        <v>219</v>
      </c>
      <c r="R142" s="487"/>
      <c r="S142" s="423">
        <v>219</v>
      </c>
    </row>
    <row r="143" spans="1:19" ht="14.45" customHeight="1" x14ac:dyDescent="0.2">
      <c r="A143" s="417"/>
      <c r="B143" s="418" t="s">
        <v>1266</v>
      </c>
      <c r="C143" s="418" t="s">
        <v>1260</v>
      </c>
      <c r="D143" s="418" t="s">
        <v>1257</v>
      </c>
      <c r="E143" s="418" t="s">
        <v>1267</v>
      </c>
      <c r="F143" s="418" t="s">
        <v>1417</v>
      </c>
      <c r="G143" s="418"/>
      <c r="H143" s="422">
        <v>4</v>
      </c>
      <c r="I143" s="422">
        <v>2968</v>
      </c>
      <c r="J143" s="418"/>
      <c r="K143" s="418">
        <v>742</v>
      </c>
      <c r="L143" s="422"/>
      <c r="M143" s="422"/>
      <c r="N143" s="418"/>
      <c r="O143" s="418"/>
      <c r="P143" s="422">
        <v>5</v>
      </c>
      <c r="Q143" s="422">
        <v>3710</v>
      </c>
      <c r="R143" s="487"/>
      <c r="S143" s="423">
        <v>742</v>
      </c>
    </row>
    <row r="144" spans="1:19" ht="14.45" customHeight="1" x14ac:dyDescent="0.2">
      <c r="A144" s="417"/>
      <c r="B144" s="418" t="s">
        <v>1266</v>
      </c>
      <c r="C144" s="418" t="s">
        <v>1260</v>
      </c>
      <c r="D144" s="418" t="s">
        <v>1257</v>
      </c>
      <c r="E144" s="418" t="s">
        <v>1331</v>
      </c>
      <c r="F144" s="418" t="s">
        <v>1332</v>
      </c>
      <c r="G144" s="418" t="s">
        <v>1333</v>
      </c>
      <c r="H144" s="422">
        <v>27</v>
      </c>
      <c r="I144" s="422">
        <v>13740.010000000002</v>
      </c>
      <c r="J144" s="418"/>
      <c r="K144" s="418">
        <v>508.88925925925935</v>
      </c>
      <c r="L144" s="422">
        <v>17</v>
      </c>
      <c r="M144" s="422">
        <v>9350</v>
      </c>
      <c r="N144" s="418"/>
      <c r="O144" s="418">
        <v>550</v>
      </c>
      <c r="P144" s="422">
        <v>53</v>
      </c>
      <c r="Q144" s="422">
        <v>29150</v>
      </c>
      <c r="R144" s="487"/>
      <c r="S144" s="423">
        <v>550</v>
      </c>
    </row>
    <row r="145" spans="1:19" ht="14.45" customHeight="1" x14ac:dyDescent="0.2">
      <c r="A145" s="417"/>
      <c r="B145" s="418" t="s">
        <v>1266</v>
      </c>
      <c r="C145" s="418" t="s">
        <v>1260</v>
      </c>
      <c r="D145" s="418" t="s">
        <v>1257</v>
      </c>
      <c r="E145" s="418" t="s">
        <v>1331</v>
      </c>
      <c r="F145" s="418" t="s">
        <v>1398</v>
      </c>
      <c r="G145" s="418" t="s">
        <v>1349</v>
      </c>
      <c r="H145" s="422">
        <v>70</v>
      </c>
      <c r="I145" s="422">
        <v>35000</v>
      </c>
      <c r="J145" s="418"/>
      <c r="K145" s="418">
        <v>500</v>
      </c>
      <c r="L145" s="422">
        <v>103</v>
      </c>
      <c r="M145" s="422">
        <v>52072.23</v>
      </c>
      <c r="N145" s="418"/>
      <c r="O145" s="418">
        <v>505.5556310679612</v>
      </c>
      <c r="P145" s="422">
        <v>141</v>
      </c>
      <c r="Q145" s="422">
        <v>71283.320000000007</v>
      </c>
      <c r="R145" s="487"/>
      <c r="S145" s="423">
        <v>505.55546099290785</v>
      </c>
    </row>
    <row r="146" spans="1:19" ht="14.45" customHeight="1" x14ac:dyDescent="0.2">
      <c r="A146" s="417"/>
      <c r="B146" s="418" t="s">
        <v>1266</v>
      </c>
      <c r="C146" s="418" t="s">
        <v>1260</v>
      </c>
      <c r="D146" s="418" t="s">
        <v>1257</v>
      </c>
      <c r="E146" s="418" t="s">
        <v>1331</v>
      </c>
      <c r="F146" s="418" t="s">
        <v>1399</v>
      </c>
      <c r="G146" s="418" t="s">
        <v>1400</v>
      </c>
      <c r="H146" s="422">
        <v>384</v>
      </c>
      <c r="I146" s="422">
        <v>40533.329999999994</v>
      </c>
      <c r="J146" s="418"/>
      <c r="K146" s="418">
        <v>105.55554687499999</v>
      </c>
      <c r="L146" s="422">
        <v>157</v>
      </c>
      <c r="M146" s="422">
        <v>20061.130000000005</v>
      </c>
      <c r="N146" s="418"/>
      <c r="O146" s="418">
        <v>127.777898089172</v>
      </c>
      <c r="P146" s="422">
        <v>219</v>
      </c>
      <c r="Q146" s="422">
        <v>27983.34</v>
      </c>
      <c r="R146" s="487"/>
      <c r="S146" s="423">
        <v>127.77780821917808</v>
      </c>
    </row>
    <row r="147" spans="1:19" ht="14.45" customHeight="1" x14ac:dyDescent="0.2">
      <c r="A147" s="417"/>
      <c r="B147" s="418" t="s">
        <v>1266</v>
      </c>
      <c r="C147" s="418" t="s">
        <v>1260</v>
      </c>
      <c r="D147" s="418" t="s">
        <v>1257</v>
      </c>
      <c r="E147" s="418" t="s">
        <v>1331</v>
      </c>
      <c r="F147" s="418" t="s">
        <v>1334</v>
      </c>
      <c r="G147" s="418" t="s">
        <v>1335</v>
      </c>
      <c r="H147" s="422">
        <v>249</v>
      </c>
      <c r="I147" s="422">
        <v>19366.66</v>
      </c>
      <c r="J147" s="418"/>
      <c r="K147" s="418">
        <v>77.777751004016068</v>
      </c>
      <c r="L147" s="422">
        <v>356</v>
      </c>
      <c r="M147" s="422">
        <v>29666.67</v>
      </c>
      <c r="N147" s="418"/>
      <c r="O147" s="418">
        <v>83.333342696629202</v>
      </c>
      <c r="P147" s="422">
        <v>594</v>
      </c>
      <c r="Q147" s="422">
        <v>49500</v>
      </c>
      <c r="R147" s="487"/>
      <c r="S147" s="423">
        <v>83.333333333333329</v>
      </c>
    </row>
    <row r="148" spans="1:19" ht="14.45" customHeight="1" x14ac:dyDescent="0.2">
      <c r="A148" s="417"/>
      <c r="B148" s="418" t="s">
        <v>1266</v>
      </c>
      <c r="C148" s="418" t="s">
        <v>1260</v>
      </c>
      <c r="D148" s="418" t="s">
        <v>1257</v>
      </c>
      <c r="E148" s="418" t="s">
        <v>1331</v>
      </c>
      <c r="F148" s="418" t="s">
        <v>1336</v>
      </c>
      <c r="G148" s="418" t="s">
        <v>1337</v>
      </c>
      <c r="H148" s="422"/>
      <c r="I148" s="422"/>
      <c r="J148" s="418"/>
      <c r="K148" s="418"/>
      <c r="L148" s="422">
        <v>10</v>
      </c>
      <c r="M148" s="422">
        <v>2555.56</v>
      </c>
      <c r="N148" s="418"/>
      <c r="O148" s="418">
        <v>255.55599999999998</v>
      </c>
      <c r="P148" s="422">
        <v>27</v>
      </c>
      <c r="Q148" s="422">
        <v>6900.01</v>
      </c>
      <c r="R148" s="487"/>
      <c r="S148" s="423">
        <v>255.55592592592595</v>
      </c>
    </row>
    <row r="149" spans="1:19" ht="14.45" customHeight="1" x14ac:dyDescent="0.2">
      <c r="A149" s="417"/>
      <c r="B149" s="418" t="s">
        <v>1266</v>
      </c>
      <c r="C149" s="418" t="s">
        <v>1260</v>
      </c>
      <c r="D149" s="418" t="s">
        <v>1257</v>
      </c>
      <c r="E149" s="418" t="s">
        <v>1331</v>
      </c>
      <c r="F149" s="418" t="s">
        <v>1340</v>
      </c>
      <c r="G149" s="418" t="s">
        <v>1341</v>
      </c>
      <c r="H149" s="422">
        <v>178</v>
      </c>
      <c r="I149" s="422">
        <v>20766.669999999998</v>
      </c>
      <c r="J149" s="418"/>
      <c r="K149" s="418">
        <v>116.66668539325842</v>
      </c>
      <c r="L149" s="422">
        <v>135</v>
      </c>
      <c r="M149" s="422">
        <v>17999.990000000002</v>
      </c>
      <c r="N149" s="418"/>
      <c r="O149" s="418">
        <v>133.33325925925928</v>
      </c>
      <c r="P149" s="422">
        <v>227</v>
      </c>
      <c r="Q149" s="422">
        <v>30266.66</v>
      </c>
      <c r="R149" s="487"/>
      <c r="S149" s="423">
        <v>133.3333039647577</v>
      </c>
    </row>
    <row r="150" spans="1:19" ht="14.45" customHeight="1" x14ac:dyDescent="0.2">
      <c r="A150" s="417"/>
      <c r="B150" s="418" t="s">
        <v>1266</v>
      </c>
      <c r="C150" s="418" t="s">
        <v>1260</v>
      </c>
      <c r="D150" s="418" t="s">
        <v>1257</v>
      </c>
      <c r="E150" s="418" t="s">
        <v>1331</v>
      </c>
      <c r="F150" s="418" t="s">
        <v>1342</v>
      </c>
      <c r="G150" s="418" t="s">
        <v>1343</v>
      </c>
      <c r="H150" s="422">
        <v>34</v>
      </c>
      <c r="I150" s="422">
        <v>18888.900000000001</v>
      </c>
      <c r="J150" s="418"/>
      <c r="K150" s="418">
        <v>555.55588235294124</v>
      </c>
      <c r="L150" s="422">
        <v>20</v>
      </c>
      <c r="M150" s="422">
        <v>17666.669999999998</v>
      </c>
      <c r="N150" s="418"/>
      <c r="O150" s="418">
        <v>883.33349999999996</v>
      </c>
      <c r="P150" s="422">
        <v>41</v>
      </c>
      <c r="Q150" s="422">
        <v>36216.67</v>
      </c>
      <c r="R150" s="487"/>
      <c r="S150" s="423">
        <v>883.33341463414627</v>
      </c>
    </row>
    <row r="151" spans="1:19" ht="14.45" customHeight="1" x14ac:dyDescent="0.2">
      <c r="A151" s="417"/>
      <c r="B151" s="418" t="s">
        <v>1266</v>
      </c>
      <c r="C151" s="418" t="s">
        <v>1260</v>
      </c>
      <c r="D151" s="418" t="s">
        <v>1257</v>
      </c>
      <c r="E151" s="418" t="s">
        <v>1331</v>
      </c>
      <c r="F151" s="418" t="s">
        <v>1344</v>
      </c>
      <c r="G151" s="418" t="s">
        <v>1345</v>
      </c>
      <c r="H151" s="422">
        <v>295</v>
      </c>
      <c r="I151" s="422">
        <v>162250</v>
      </c>
      <c r="J151" s="418"/>
      <c r="K151" s="418">
        <v>550</v>
      </c>
      <c r="L151" s="422">
        <v>150</v>
      </c>
      <c r="M151" s="422">
        <v>83333.33</v>
      </c>
      <c r="N151" s="418"/>
      <c r="O151" s="418">
        <v>555.5555333333333</v>
      </c>
      <c r="P151" s="422">
        <v>564</v>
      </c>
      <c r="Q151" s="422">
        <v>357200</v>
      </c>
      <c r="R151" s="487"/>
      <c r="S151" s="423">
        <v>633.33333333333337</v>
      </c>
    </row>
    <row r="152" spans="1:19" ht="14.45" customHeight="1" x14ac:dyDescent="0.2">
      <c r="A152" s="417"/>
      <c r="B152" s="418" t="s">
        <v>1266</v>
      </c>
      <c r="C152" s="418" t="s">
        <v>1260</v>
      </c>
      <c r="D152" s="418" t="s">
        <v>1257</v>
      </c>
      <c r="E152" s="418" t="s">
        <v>1331</v>
      </c>
      <c r="F152" s="418" t="s">
        <v>1346</v>
      </c>
      <c r="G152" s="418" t="s">
        <v>1347</v>
      </c>
      <c r="H152" s="422">
        <v>2</v>
      </c>
      <c r="I152" s="422">
        <v>588.88</v>
      </c>
      <c r="J152" s="418"/>
      <c r="K152" s="418">
        <v>294.44</v>
      </c>
      <c r="L152" s="422"/>
      <c r="M152" s="422"/>
      <c r="N152" s="418"/>
      <c r="O152" s="418"/>
      <c r="P152" s="422">
        <v>4</v>
      </c>
      <c r="Q152" s="422">
        <v>1200</v>
      </c>
      <c r="R152" s="487"/>
      <c r="S152" s="423">
        <v>300</v>
      </c>
    </row>
    <row r="153" spans="1:19" ht="14.45" customHeight="1" x14ac:dyDescent="0.2">
      <c r="A153" s="417"/>
      <c r="B153" s="418" t="s">
        <v>1266</v>
      </c>
      <c r="C153" s="418" t="s">
        <v>1260</v>
      </c>
      <c r="D153" s="418" t="s">
        <v>1257</v>
      </c>
      <c r="E153" s="418" t="s">
        <v>1331</v>
      </c>
      <c r="F153" s="418" t="s">
        <v>1348</v>
      </c>
      <c r="G153" s="418" t="s">
        <v>1349</v>
      </c>
      <c r="H153" s="422">
        <v>793</v>
      </c>
      <c r="I153" s="422">
        <v>331297.77999999997</v>
      </c>
      <c r="J153" s="418"/>
      <c r="K153" s="418">
        <v>417.77778058007561</v>
      </c>
      <c r="L153" s="422">
        <v>432</v>
      </c>
      <c r="M153" s="422">
        <v>182880.01</v>
      </c>
      <c r="N153" s="418"/>
      <c r="O153" s="418">
        <v>423.33335648148153</v>
      </c>
      <c r="P153" s="422">
        <v>640</v>
      </c>
      <c r="Q153" s="422">
        <v>270933.33999999997</v>
      </c>
      <c r="R153" s="487"/>
      <c r="S153" s="423">
        <v>423.33334374999993</v>
      </c>
    </row>
    <row r="154" spans="1:19" ht="14.45" customHeight="1" x14ac:dyDescent="0.2">
      <c r="A154" s="417"/>
      <c r="B154" s="418" t="s">
        <v>1266</v>
      </c>
      <c r="C154" s="418" t="s">
        <v>1260</v>
      </c>
      <c r="D154" s="418" t="s">
        <v>1257</v>
      </c>
      <c r="E154" s="418" t="s">
        <v>1331</v>
      </c>
      <c r="F154" s="418" t="s">
        <v>1350</v>
      </c>
      <c r="G154" s="418" t="s">
        <v>1351</v>
      </c>
      <c r="H154" s="422">
        <v>58</v>
      </c>
      <c r="I154" s="422">
        <v>12888.88</v>
      </c>
      <c r="J154" s="418"/>
      <c r="K154" s="418">
        <v>222.22206896551722</v>
      </c>
      <c r="L154" s="422">
        <v>116</v>
      </c>
      <c r="M154" s="422">
        <v>40600</v>
      </c>
      <c r="N154" s="418"/>
      <c r="O154" s="418">
        <v>350</v>
      </c>
      <c r="P154" s="422">
        <v>122</v>
      </c>
      <c r="Q154" s="422">
        <v>47444.46</v>
      </c>
      <c r="R154" s="487"/>
      <c r="S154" s="423">
        <v>388.8890163934426</v>
      </c>
    </row>
    <row r="155" spans="1:19" ht="14.45" customHeight="1" x14ac:dyDescent="0.2">
      <c r="A155" s="417"/>
      <c r="B155" s="418" t="s">
        <v>1266</v>
      </c>
      <c r="C155" s="418" t="s">
        <v>1260</v>
      </c>
      <c r="D155" s="418" t="s">
        <v>1257</v>
      </c>
      <c r="E155" s="418" t="s">
        <v>1331</v>
      </c>
      <c r="F155" s="418" t="s">
        <v>1352</v>
      </c>
      <c r="G155" s="418" t="s">
        <v>1353</v>
      </c>
      <c r="H155" s="422">
        <v>71</v>
      </c>
      <c r="I155" s="422">
        <v>41416.679999999993</v>
      </c>
      <c r="J155" s="418"/>
      <c r="K155" s="418">
        <v>583.3335211267605</v>
      </c>
      <c r="L155" s="422">
        <v>40</v>
      </c>
      <c r="M155" s="422">
        <v>26666.68</v>
      </c>
      <c r="N155" s="418"/>
      <c r="O155" s="418">
        <v>666.66700000000003</v>
      </c>
      <c r="P155" s="422">
        <v>80</v>
      </c>
      <c r="Q155" s="422">
        <v>53333.320000000007</v>
      </c>
      <c r="R155" s="487"/>
      <c r="S155" s="423">
        <v>666.66650000000004</v>
      </c>
    </row>
    <row r="156" spans="1:19" ht="14.45" customHeight="1" x14ac:dyDescent="0.2">
      <c r="A156" s="417"/>
      <c r="B156" s="418" t="s">
        <v>1266</v>
      </c>
      <c r="C156" s="418" t="s">
        <v>1260</v>
      </c>
      <c r="D156" s="418" t="s">
        <v>1257</v>
      </c>
      <c r="E156" s="418" t="s">
        <v>1331</v>
      </c>
      <c r="F156" s="418" t="s">
        <v>1354</v>
      </c>
      <c r="G156" s="418" t="s">
        <v>1355</v>
      </c>
      <c r="H156" s="422">
        <v>31</v>
      </c>
      <c r="I156" s="422">
        <v>14466.67</v>
      </c>
      <c r="J156" s="418"/>
      <c r="K156" s="418">
        <v>466.66677419354841</v>
      </c>
      <c r="L156" s="422">
        <v>14</v>
      </c>
      <c r="M156" s="422">
        <v>7077.7800000000007</v>
      </c>
      <c r="N156" s="418"/>
      <c r="O156" s="418">
        <v>505.55571428571432</v>
      </c>
      <c r="P156" s="422">
        <v>10</v>
      </c>
      <c r="Q156" s="422">
        <v>5055.5600000000004</v>
      </c>
      <c r="R156" s="487"/>
      <c r="S156" s="423">
        <v>505.55600000000004</v>
      </c>
    </row>
    <row r="157" spans="1:19" ht="14.45" customHeight="1" x14ac:dyDescent="0.2">
      <c r="A157" s="417"/>
      <c r="B157" s="418" t="s">
        <v>1266</v>
      </c>
      <c r="C157" s="418" t="s">
        <v>1260</v>
      </c>
      <c r="D157" s="418" t="s">
        <v>1257</v>
      </c>
      <c r="E157" s="418" t="s">
        <v>1331</v>
      </c>
      <c r="F157" s="418" t="s">
        <v>1418</v>
      </c>
      <c r="G157" s="418" t="s">
        <v>1355</v>
      </c>
      <c r="H157" s="422">
        <v>5</v>
      </c>
      <c r="I157" s="422">
        <v>5000</v>
      </c>
      <c r="J157" s="418"/>
      <c r="K157" s="418">
        <v>1000</v>
      </c>
      <c r="L157" s="422"/>
      <c r="M157" s="422"/>
      <c r="N157" s="418"/>
      <c r="O157" s="418"/>
      <c r="P157" s="422">
        <v>3</v>
      </c>
      <c r="Q157" s="422">
        <v>3016.68</v>
      </c>
      <c r="R157" s="487"/>
      <c r="S157" s="423">
        <v>1005.56</v>
      </c>
    </row>
    <row r="158" spans="1:19" ht="14.45" customHeight="1" x14ac:dyDescent="0.2">
      <c r="A158" s="417"/>
      <c r="B158" s="418" t="s">
        <v>1266</v>
      </c>
      <c r="C158" s="418" t="s">
        <v>1260</v>
      </c>
      <c r="D158" s="418" t="s">
        <v>1257</v>
      </c>
      <c r="E158" s="418" t="s">
        <v>1331</v>
      </c>
      <c r="F158" s="418" t="s">
        <v>1356</v>
      </c>
      <c r="G158" s="418" t="s">
        <v>1357</v>
      </c>
      <c r="H158" s="422">
        <v>127</v>
      </c>
      <c r="I158" s="422">
        <v>7761.11</v>
      </c>
      <c r="J158" s="418"/>
      <c r="K158" s="418">
        <v>61.111102362204718</v>
      </c>
      <c r="L158" s="422">
        <v>105</v>
      </c>
      <c r="M158" s="422">
        <v>7000</v>
      </c>
      <c r="N158" s="418"/>
      <c r="O158" s="418">
        <v>66.666666666666671</v>
      </c>
      <c r="P158" s="422">
        <v>128</v>
      </c>
      <c r="Q158" s="422">
        <v>8533.33</v>
      </c>
      <c r="R158" s="487"/>
      <c r="S158" s="423">
        <v>66.666640624999999</v>
      </c>
    </row>
    <row r="159" spans="1:19" ht="14.45" customHeight="1" x14ac:dyDescent="0.2">
      <c r="A159" s="417"/>
      <c r="B159" s="418" t="s">
        <v>1266</v>
      </c>
      <c r="C159" s="418" t="s">
        <v>1260</v>
      </c>
      <c r="D159" s="418" t="s">
        <v>1257</v>
      </c>
      <c r="E159" s="418" t="s">
        <v>1331</v>
      </c>
      <c r="F159" s="418" t="s">
        <v>1362</v>
      </c>
      <c r="G159" s="418" t="s">
        <v>1363</v>
      </c>
      <c r="H159" s="422">
        <v>3</v>
      </c>
      <c r="I159" s="422">
        <v>0</v>
      </c>
      <c r="J159" s="418"/>
      <c r="K159" s="418">
        <v>0</v>
      </c>
      <c r="L159" s="422"/>
      <c r="M159" s="422"/>
      <c r="N159" s="418"/>
      <c r="O159" s="418"/>
      <c r="P159" s="422">
        <v>5</v>
      </c>
      <c r="Q159" s="422">
        <v>0</v>
      </c>
      <c r="R159" s="487"/>
      <c r="S159" s="423">
        <v>0</v>
      </c>
    </row>
    <row r="160" spans="1:19" ht="14.45" customHeight="1" x14ac:dyDescent="0.2">
      <c r="A160" s="417"/>
      <c r="B160" s="418" t="s">
        <v>1266</v>
      </c>
      <c r="C160" s="418" t="s">
        <v>1260</v>
      </c>
      <c r="D160" s="418" t="s">
        <v>1257</v>
      </c>
      <c r="E160" s="418" t="s">
        <v>1331</v>
      </c>
      <c r="F160" s="418" t="s">
        <v>1364</v>
      </c>
      <c r="G160" s="418" t="s">
        <v>1365</v>
      </c>
      <c r="H160" s="422">
        <v>170</v>
      </c>
      <c r="I160" s="422">
        <v>51944.44</v>
      </c>
      <c r="J160" s="418"/>
      <c r="K160" s="418">
        <v>305.55552941176472</v>
      </c>
      <c r="L160" s="422">
        <v>189</v>
      </c>
      <c r="M160" s="422">
        <v>58799.999999999993</v>
      </c>
      <c r="N160" s="418"/>
      <c r="O160" s="418">
        <v>311.11111111111109</v>
      </c>
      <c r="P160" s="422">
        <v>180</v>
      </c>
      <c r="Q160" s="422">
        <v>56000</v>
      </c>
      <c r="R160" s="487"/>
      <c r="S160" s="423">
        <v>311.11111111111109</v>
      </c>
    </row>
    <row r="161" spans="1:19" ht="14.45" customHeight="1" x14ac:dyDescent="0.2">
      <c r="A161" s="417"/>
      <c r="B161" s="418" t="s">
        <v>1266</v>
      </c>
      <c r="C161" s="418" t="s">
        <v>1260</v>
      </c>
      <c r="D161" s="418" t="s">
        <v>1257</v>
      </c>
      <c r="E161" s="418" t="s">
        <v>1331</v>
      </c>
      <c r="F161" s="418" t="s">
        <v>1366</v>
      </c>
      <c r="G161" s="418" t="s">
        <v>1367</v>
      </c>
      <c r="H161" s="422">
        <v>11</v>
      </c>
      <c r="I161" s="422">
        <v>366.67</v>
      </c>
      <c r="J161" s="418"/>
      <c r="K161" s="418">
        <v>33.333636363636366</v>
      </c>
      <c r="L161" s="422"/>
      <c r="M161" s="422"/>
      <c r="N161" s="418"/>
      <c r="O161" s="418"/>
      <c r="P161" s="422"/>
      <c r="Q161" s="422"/>
      <c r="R161" s="487"/>
      <c r="S161" s="423"/>
    </row>
    <row r="162" spans="1:19" ht="14.45" customHeight="1" x14ac:dyDescent="0.2">
      <c r="A162" s="417"/>
      <c r="B162" s="418" t="s">
        <v>1266</v>
      </c>
      <c r="C162" s="418" t="s">
        <v>1260</v>
      </c>
      <c r="D162" s="418" t="s">
        <v>1257</v>
      </c>
      <c r="E162" s="418" t="s">
        <v>1331</v>
      </c>
      <c r="F162" s="418" t="s">
        <v>1368</v>
      </c>
      <c r="G162" s="418" t="s">
        <v>1369</v>
      </c>
      <c r="H162" s="422">
        <v>752</v>
      </c>
      <c r="I162" s="422">
        <v>342577.77999999997</v>
      </c>
      <c r="J162" s="418"/>
      <c r="K162" s="418">
        <v>455.55555851063826</v>
      </c>
      <c r="L162" s="422">
        <v>596</v>
      </c>
      <c r="M162" s="422">
        <v>274822.22000000003</v>
      </c>
      <c r="N162" s="418"/>
      <c r="O162" s="418">
        <v>461.11110738255036</v>
      </c>
      <c r="P162" s="422">
        <v>931</v>
      </c>
      <c r="Q162" s="422">
        <v>429294.44</v>
      </c>
      <c r="R162" s="487"/>
      <c r="S162" s="423">
        <v>461.11110633727174</v>
      </c>
    </row>
    <row r="163" spans="1:19" ht="14.45" customHeight="1" x14ac:dyDescent="0.2">
      <c r="A163" s="417"/>
      <c r="B163" s="418" t="s">
        <v>1266</v>
      </c>
      <c r="C163" s="418" t="s">
        <v>1260</v>
      </c>
      <c r="D163" s="418" t="s">
        <v>1257</v>
      </c>
      <c r="E163" s="418" t="s">
        <v>1331</v>
      </c>
      <c r="F163" s="418" t="s">
        <v>1372</v>
      </c>
      <c r="G163" s="418" t="s">
        <v>1373</v>
      </c>
      <c r="H163" s="422">
        <v>233</v>
      </c>
      <c r="I163" s="422">
        <v>18122.23</v>
      </c>
      <c r="J163" s="418"/>
      <c r="K163" s="418">
        <v>77.777811158798286</v>
      </c>
      <c r="L163" s="422">
        <v>257</v>
      </c>
      <c r="M163" s="422">
        <v>24272.219999999998</v>
      </c>
      <c r="N163" s="418"/>
      <c r="O163" s="418">
        <v>94.444435797665363</v>
      </c>
      <c r="P163" s="422">
        <v>313</v>
      </c>
      <c r="Q163" s="422">
        <v>29561.100000000006</v>
      </c>
      <c r="R163" s="487"/>
      <c r="S163" s="423">
        <v>94.444408945686916</v>
      </c>
    </row>
    <row r="164" spans="1:19" ht="14.45" customHeight="1" x14ac:dyDescent="0.2">
      <c r="A164" s="417"/>
      <c r="B164" s="418" t="s">
        <v>1266</v>
      </c>
      <c r="C164" s="418" t="s">
        <v>1260</v>
      </c>
      <c r="D164" s="418" t="s">
        <v>1257</v>
      </c>
      <c r="E164" s="418" t="s">
        <v>1331</v>
      </c>
      <c r="F164" s="418" t="s">
        <v>1419</v>
      </c>
      <c r="G164" s="418" t="s">
        <v>1420</v>
      </c>
      <c r="H164" s="422">
        <v>23</v>
      </c>
      <c r="I164" s="422">
        <v>16100</v>
      </c>
      <c r="J164" s="418"/>
      <c r="K164" s="418">
        <v>700</v>
      </c>
      <c r="L164" s="422">
        <v>6</v>
      </c>
      <c r="M164" s="422">
        <v>4233.3500000000004</v>
      </c>
      <c r="N164" s="418"/>
      <c r="O164" s="418">
        <v>705.55833333333339</v>
      </c>
      <c r="P164" s="422">
        <v>29</v>
      </c>
      <c r="Q164" s="422">
        <v>20461.11</v>
      </c>
      <c r="R164" s="487"/>
      <c r="S164" s="423">
        <v>705.55551724137933</v>
      </c>
    </row>
    <row r="165" spans="1:19" ht="14.45" customHeight="1" x14ac:dyDescent="0.2">
      <c r="A165" s="417"/>
      <c r="B165" s="418" t="s">
        <v>1266</v>
      </c>
      <c r="C165" s="418" t="s">
        <v>1260</v>
      </c>
      <c r="D165" s="418" t="s">
        <v>1257</v>
      </c>
      <c r="E165" s="418" t="s">
        <v>1331</v>
      </c>
      <c r="F165" s="418" t="s">
        <v>1402</v>
      </c>
      <c r="G165" s="418" t="s">
        <v>1403</v>
      </c>
      <c r="H165" s="422">
        <v>1</v>
      </c>
      <c r="I165" s="422">
        <v>270</v>
      </c>
      <c r="J165" s="418"/>
      <c r="K165" s="418">
        <v>270</v>
      </c>
      <c r="L165" s="422"/>
      <c r="M165" s="422"/>
      <c r="N165" s="418"/>
      <c r="O165" s="418"/>
      <c r="P165" s="422"/>
      <c r="Q165" s="422"/>
      <c r="R165" s="487"/>
      <c r="S165" s="423"/>
    </row>
    <row r="166" spans="1:19" ht="14.45" customHeight="1" x14ac:dyDescent="0.2">
      <c r="A166" s="417"/>
      <c r="B166" s="418" t="s">
        <v>1266</v>
      </c>
      <c r="C166" s="418" t="s">
        <v>1260</v>
      </c>
      <c r="D166" s="418" t="s">
        <v>1257</v>
      </c>
      <c r="E166" s="418" t="s">
        <v>1331</v>
      </c>
      <c r="F166" s="418" t="s">
        <v>1374</v>
      </c>
      <c r="G166" s="418" t="s">
        <v>1375</v>
      </c>
      <c r="H166" s="422">
        <v>378</v>
      </c>
      <c r="I166" s="422">
        <v>35700</v>
      </c>
      <c r="J166" s="418"/>
      <c r="K166" s="418">
        <v>94.444444444444443</v>
      </c>
      <c r="L166" s="422">
        <v>256</v>
      </c>
      <c r="M166" s="422">
        <v>28444.449999999997</v>
      </c>
      <c r="N166" s="418"/>
      <c r="O166" s="418">
        <v>111.11113281249999</v>
      </c>
      <c r="P166" s="422">
        <v>482</v>
      </c>
      <c r="Q166" s="422">
        <v>53555.549999999996</v>
      </c>
      <c r="R166" s="487"/>
      <c r="S166" s="423">
        <v>111.11109958506223</v>
      </c>
    </row>
    <row r="167" spans="1:19" ht="14.45" customHeight="1" x14ac:dyDescent="0.2">
      <c r="A167" s="417"/>
      <c r="B167" s="418" t="s">
        <v>1266</v>
      </c>
      <c r="C167" s="418" t="s">
        <v>1260</v>
      </c>
      <c r="D167" s="418" t="s">
        <v>1257</v>
      </c>
      <c r="E167" s="418" t="s">
        <v>1331</v>
      </c>
      <c r="F167" s="418" t="s">
        <v>1378</v>
      </c>
      <c r="G167" s="418" t="s">
        <v>1379</v>
      </c>
      <c r="H167" s="422">
        <v>285</v>
      </c>
      <c r="I167" s="422">
        <v>27550.009999999995</v>
      </c>
      <c r="J167" s="418"/>
      <c r="K167" s="418">
        <v>96.66670175438594</v>
      </c>
      <c r="L167" s="422">
        <v>201</v>
      </c>
      <c r="M167" s="422">
        <v>30150</v>
      </c>
      <c r="N167" s="418"/>
      <c r="O167" s="418">
        <v>150</v>
      </c>
      <c r="P167" s="422">
        <v>258</v>
      </c>
      <c r="Q167" s="422">
        <v>38700</v>
      </c>
      <c r="R167" s="487"/>
      <c r="S167" s="423">
        <v>150</v>
      </c>
    </row>
    <row r="168" spans="1:19" ht="14.45" customHeight="1" x14ac:dyDescent="0.2">
      <c r="A168" s="417"/>
      <c r="B168" s="418" t="s">
        <v>1266</v>
      </c>
      <c r="C168" s="418" t="s">
        <v>1260</v>
      </c>
      <c r="D168" s="418" t="s">
        <v>1257</v>
      </c>
      <c r="E168" s="418" t="s">
        <v>1331</v>
      </c>
      <c r="F168" s="418" t="s">
        <v>1380</v>
      </c>
      <c r="G168" s="418" t="s">
        <v>1381</v>
      </c>
      <c r="H168" s="422">
        <v>316</v>
      </c>
      <c r="I168" s="422">
        <v>136933.33000000002</v>
      </c>
      <c r="J168" s="418"/>
      <c r="K168" s="418">
        <v>433.33332278481015</v>
      </c>
      <c r="L168" s="422">
        <v>262</v>
      </c>
      <c r="M168" s="422">
        <v>114988.88</v>
      </c>
      <c r="N168" s="418"/>
      <c r="O168" s="418">
        <v>438.88885496183207</v>
      </c>
      <c r="P168" s="422">
        <v>493</v>
      </c>
      <c r="Q168" s="422">
        <v>243761.12</v>
      </c>
      <c r="R168" s="487"/>
      <c r="S168" s="423">
        <v>494.44446247464504</v>
      </c>
    </row>
    <row r="169" spans="1:19" ht="14.45" customHeight="1" x14ac:dyDescent="0.2">
      <c r="A169" s="417"/>
      <c r="B169" s="418" t="s">
        <v>1266</v>
      </c>
      <c r="C169" s="418" t="s">
        <v>1260</v>
      </c>
      <c r="D169" s="418" t="s">
        <v>1257</v>
      </c>
      <c r="E169" s="418" t="s">
        <v>1331</v>
      </c>
      <c r="F169" s="418" t="s">
        <v>1404</v>
      </c>
      <c r="G169" s="418" t="s">
        <v>1405</v>
      </c>
      <c r="H169" s="422">
        <v>534</v>
      </c>
      <c r="I169" s="422">
        <v>40346.660000000003</v>
      </c>
      <c r="J169" s="418"/>
      <c r="K169" s="418">
        <v>75.555543071161054</v>
      </c>
      <c r="L169" s="422">
        <v>206</v>
      </c>
      <c r="M169" s="422">
        <v>20600</v>
      </c>
      <c r="N169" s="418"/>
      <c r="O169" s="418">
        <v>100</v>
      </c>
      <c r="P169" s="422">
        <v>475</v>
      </c>
      <c r="Q169" s="422">
        <v>47500</v>
      </c>
      <c r="R169" s="487"/>
      <c r="S169" s="423">
        <v>100</v>
      </c>
    </row>
    <row r="170" spans="1:19" ht="14.45" customHeight="1" x14ac:dyDescent="0.2">
      <c r="A170" s="417"/>
      <c r="B170" s="418" t="s">
        <v>1266</v>
      </c>
      <c r="C170" s="418" t="s">
        <v>1260</v>
      </c>
      <c r="D170" s="418" t="s">
        <v>1257</v>
      </c>
      <c r="E170" s="418" t="s">
        <v>1331</v>
      </c>
      <c r="F170" s="418" t="s">
        <v>1421</v>
      </c>
      <c r="G170" s="418" t="s">
        <v>1422</v>
      </c>
      <c r="H170" s="422">
        <v>64</v>
      </c>
      <c r="I170" s="422">
        <v>82133.34</v>
      </c>
      <c r="J170" s="418"/>
      <c r="K170" s="418">
        <v>1283.3334374999999</v>
      </c>
      <c r="L170" s="422">
        <v>47</v>
      </c>
      <c r="M170" s="422">
        <v>64233.33</v>
      </c>
      <c r="N170" s="418"/>
      <c r="O170" s="418">
        <v>1366.666595744681</v>
      </c>
      <c r="P170" s="422">
        <v>73</v>
      </c>
      <c r="Q170" s="422">
        <v>104633.33</v>
      </c>
      <c r="R170" s="487"/>
      <c r="S170" s="423">
        <v>1433.3332876712329</v>
      </c>
    </row>
    <row r="171" spans="1:19" ht="14.45" customHeight="1" x14ac:dyDescent="0.2">
      <c r="A171" s="417"/>
      <c r="B171" s="418" t="s">
        <v>1266</v>
      </c>
      <c r="C171" s="418" t="s">
        <v>1260</v>
      </c>
      <c r="D171" s="418" t="s">
        <v>1257</v>
      </c>
      <c r="E171" s="418" t="s">
        <v>1331</v>
      </c>
      <c r="F171" s="418" t="s">
        <v>1423</v>
      </c>
      <c r="G171" s="418" t="s">
        <v>1424</v>
      </c>
      <c r="H171" s="422"/>
      <c r="I171" s="422"/>
      <c r="J171" s="418"/>
      <c r="K171" s="418"/>
      <c r="L171" s="422"/>
      <c r="M171" s="422"/>
      <c r="N171" s="418"/>
      <c r="O171" s="418"/>
      <c r="P171" s="422">
        <v>2</v>
      </c>
      <c r="Q171" s="422">
        <v>1011.11</v>
      </c>
      <c r="R171" s="487"/>
      <c r="S171" s="423">
        <v>505.55500000000001</v>
      </c>
    </row>
    <row r="172" spans="1:19" ht="14.45" customHeight="1" x14ac:dyDescent="0.2">
      <c r="A172" s="417"/>
      <c r="B172" s="418" t="s">
        <v>1266</v>
      </c>
      <c r="C172" s="418" t="s">
        <v>1260</v>
      </c>
      <c r="D172" s="418" t="s">
        <v>1257</v>
      </c>
      <c r="E172" s="418" t="s">
        <v>1331</v>
      </c>
      <c r="F172" s="418" t="s">
        <v>1382</v>
      </c>
      <c r="G172" s="418" t="s">
        <v>1383</v>
      </c>
      <c r="H172" s="422"/>
      <c r="I172" s="422"/>
      <c r="J172" s="418"/>
      <c r="K172" s="418"/>
      <c r="L172" s="422">
        <v>3</v>
      </c>
      <c r="M172" s="422">
        <v>516.66</v>
      </c>
      <c r="N172" s="418"/>
      <c r="O172" s="418">
        <v>172.22</v>
      </c>
      <c r="P172" s="422">
        <v>2</v>
      </c>
      <c r="Q172" s="422">
        <v>344.44</v>
      </c>
      <c r="R172" s="487"/>
      <c r="S172" s="423">
        <v>172.22</v>
      </c>
    </row>
    <row r="173" spans="1:19" ht="14.45" customHeight="1" x14ac:dyDescent="0.2">
      <c r="A173" s="417"/>
      <c r="B173" s="418" t="s">
        <v>1266</v>
      </c>
      <c r="C173" s="418" t="s">
        <v>1260</v>
      </c>
      <c r="D173" s="418" t="s">
        <v>1257</v>
      </c>
      <c r="E173" s="418" t="s">
        <v>1331</v>
      </c>
      <c r="F173" s="418" t="s">
        <v>1386</v>
      </c>
      <c r="G173" s="418" t="s">
        <v>1387</v>
      </c>
      <c r="H173" s="422">
        <v>11</v>
      </c>
      <c r="I173" s="422">
        <v>3788.88</v>
      </c>
      <c r="J173" s="418"/>
      <c r="K173" s="418">
        <v>344.44363636363636</v>
      </c>
      <c r="L173" s="422">
        <v>3</v>
      </c>
      <c r="M173" s="422">
        <v>1183.32</v>
      </c>
      <c r="N173" s="418"/>
      <c r="O173" s="418">
        <v>394.44</v>
      </c>
      <c r="P173" s="422"/>
      <c r="Q173" s="422"/>
      <c r="R173" s="487"/>
      <c r="S173" s="423"/>
    </row>
    <row r="174" spans="1:19" ht="14.45" customHeight="1" x14ac:dyDescent="0.2">
      <c r="A174" s="417"/>
      <c r="B174" s="418" t="s">
        <v>1266</v>
      </c>
      <c r="C174" s="418" t="s">
        <v>1260</v>
      </c>
      <c r="D174" s="418" t="s">
        <v>1257</v>
      </c>
      <c r="E174" s="418" t="s">
        <v>1331</v>
      </c>
      <c r="F174" s="418" t="s">
        <v>1388</v>
      </c>
      <c r="G174" s="418" t="s">
        <v>1389</v>
      </c>
      <c r="H174" s="422"/>
      <c r="I174" s="422"/>
      <c r="J174" s="418"/>
      <c r="K174" s="418"/>
      <c r="L174" s="422"/>
      <c r="M174" s="422"/>
      <c r="N174" s="418"/>
      <c r="O174" s="418"/>
      <c r="P174" s="422">
        <v>1</v>
      </c>
      <c r="Q174" s="422">
        <v>297.77999999999997</v>
      </c>
      <c r="R174" s="487"/>
      <c r="S174" s="423">
        <v>297.77999999999997</v>
      </c>
    </row>
    <row r="175" spans="1:19" ht="14.45" customHeight="1" x14ac:dyDescent="0.2">
      <c r="A175" s="417"/>
      <c r="B175" s="418" t="s">
        <v>1266</v>
      </c>
      <c r="C175" s="418" t="s">
        <v>1260</v>
      </c>
      <c r="D175" s="418" t="s">
        <v>1257</v>
      </c>
      <c r="E175" s="418" t="s">
        <v>1331</v>
      </c>
      <c r="F175" s="418" t="s">
        <v>1392</v>
      </c>
      <c r="G175" s="418" t="s">
        <v>1393</v>
      </c>
      <c r="H175" s="422">
        <v>336</v>
      </c>
      <c r="I175" s="422">
        <v>39199.99</v>
      </c>
      <c r="J175" s="418"/>
      <c r="K175" s="418">
        <v>116.6666369047619</v>
      </c>
      <c r="L175" s="422">
        <v>178</v>
      </c>
      <c r="M175" s="422">
        <v>24722.23</v>
      </c>
      <c r="N175" s="418"/>
      <c r="O175" s="418">
        <v>138.88893258426967</v>
      </c>
      <c r="P175" s="422">
        <v>289</v>
      </c>
      <c r="Q175" s="422">
        <v>40138.89</v>
      </c>
      <c r="R175" s="487"/>
      <c r="S175" s="423">
        <v>138.88889273356401</v>
      </c>
    </row>
    <row r="176" spans="1:19" ht="14.45" customHeight="1" x14ac:dyDescent="0.2">
      <c r="A176" s="417"/>
      <c r="B176" s="418" t="s">
        <v>1266</v>
      </c>
      <c r="C176" s="418" t="s">
        <v>1260</v>
      </c>
      <c r="D176" s="418" t="s">
        <v>1257</v>
      </c>
      <c r="E176" s="418" t="s">
        <v>1331</v>
      </c>
      <c r="F176" s="418" t="s">
        <v>1408</v>
      </c>
      <c r="G176" s="418"/>
      <c r="H176" s="422">
        <v>129</v>
      </c>
      <c r="I176" s="422">
        <v>70950</v>
      </c>
      <c r="J176" s="418"/>
      <c r="K176" s="418">
        <v>550</v>
      </c>
      <c r="L176" s="422"/>
      <c r="M176" s="422"/>
      <c r="N176" s="418"/>
      <c r="O176" s="418"/>
      <c r="P176" s="422"/>
      <c r="Q176" s="422"/>
      <c r="R176" s="487"/>
      <c r="S176" s="423"/>
    </row>
    <row r="177" spans="1:19" ht="14.45" customHeight="1" x14ac:dyDescent="0.2">
      <c r="A177" s="417"/>
      <c r="B177" s="418" t="s">
        <v>1266</v>
      </c>
      <c r="C177" s="418" t="s">
        <v>1260</v>
      </c>
      <c r="D177" s="418" t="s">
        <v>1257</v>
      </c>
      <c r="E177" s="418" t="s">
        <v>1331</v>
      </c>
      <c r="F177" s="418" t="s">
        <v>1394</v>
      </c>
      <c r="G177" s="418" t="s">
        <v>1395</v>
      </c>
      <c r="H177" s="422">
        <v>4</v>
      </c>
      <c r="I177" s="422">
        <v>466.67</v>
      </c>
      <c r="J177" s="418"/>
      <c r="K177" s="418">
        <v>116.6675</v>
      </c>
      <c r="L177" s="422">
        <v>1</v>
      </c>
      <c r="M177" s="422">
        <v>150</v>
      </c>
      <c r="N177" s="418"/>
      <c r="O177" s="418">
        <v>150</v>
      </c>
      <c r="P177" s="422">
        <v>2</v>
      </c>
      <c r="Q177" s="422">
        <v>300</v>
      </c>
      <c r="R177" s="487"/>
      <c r="S177" s="423">
        <v>150</v>
      </c>
    </row>
    <row r="178" spans="1:19" ht="14.45" customHeight="1" x14ac:dyDescent="0.2">
      <c r="A178" s="417"/>
      <c r="B178" s="418" t="s">
        <v>1266</v>
      </c>
      <c r="C178" s="418" t="s">
        <v>1260</v>
      </c>
      <c r="D178" s="418" t="s">
        <v>1257</v>
      </c>
      <c r="E178" s="418" t="s">
        <v>1331</v>
      </c>
      <c r="F178" s="418" t="s">
        <v>1409</v>
      </c>
      <c r="G178" s="418" t="s">
        <v>1410</v>
      </c>
      <c r="H178" s="422"/>
      <c r="I178" s="422"/>
      <c r="J178" s="418"/>
      <c r="K178" s="418"/>
      <c r="L178" s="422">
        <v>24</v>
      </c>
      <c r="M178" s="422">
        <v>13413.35</v>
      </c>
      <c r="N178" s="418"/>
      <c r="O178" s="418">
        <v>558.88958333333335</v>
      </c>
      <c r="P178" s="422">
        <v>34</v>
      </c>
      <c r="Q178" s="422">
        <v>19002.22</v>
      </c>
      <c r="R178" s="487"/>
      <c r="S178" s="423">
        <v>558.88882352941175</v>
      </c>
    </row>
    <row r="179" spans="1:19" ht="14.45" customHeight="1" x14ac:dyDescent="0.2">
      <c r="A179" s="417"/>
      <c r="B179" s="418" t="s">
        <v>1266</v>
      </c>
      <c r="C179" s="418" t="s">
        <v>1260</v>
      </c>
      <c r="D179" s="418" t="s">
        <v>1257</v>
      </c>
      <c r="E179" s="418" t="s">
        <v>1331</v>
      </c>
      <c r="F179" s="418" t="s">
        <v>1396</v>
      </c>
      <c r="G179" s="418" t="s">
        <v>1397</v>
      </c>
      <c r="H179" s="422"/>
      <c r="I179" s="422"/>
      <c r="J179" s="418"/>
      <c r="K179" s="418"/>
      <c r="L179" s="422">
        <v>370</v>
      </c>
      <c r="M179" s="422">
        <v>22611.11</v>
      </c>
      <c r="N179" s="418"/>
      <c r="O179" s="418">
        <v>61.111108108108112</v>
      </c>
      <c r="P179" s="422">
        <v>151</v>
      </c>
      <c r="Q179" s="422">
        <v>10066.67</v>
      </c>
      <c r="R179" s="487"/>
      <c r="S179" s="423">
        <v>66.666688741721856</v>
      </c>
    </row>
    <row r="180" spans="1:19" ht="14.45" customHeight="1" x14ac:dyDescent="0.2">
      <c r="A180" s="417"/>
      <c r="B180" s="418" t="s">
        <v>1266</v>
      </c>
      <c r="C180" s="418" t="s">
        <v>1260</v>
      </c>
      <c r="D180" s="418" t="s">
        <v>1257</v>
      </c>
      <c r="E180" s="418" t="s">
        <v>1331</v>
      </c>
      <c r="F180" s="418" t="s">
        <v>1425</v>
      </c>
      <c r="G180" s="418" t="s">
        <v>1426</v>
      </c>
      <c r="H180" s="422"/>
      <c r="I180" s="422"/>
      <c r="J180" s="418"/>
      <c r="K180" s="418"/>
      <c r="L180" s="422">
        <v>70</v>
      </c>
      <c r="M180" s="422">
        <v>39277.78</v>
      </c>
      <c r="N180" s="418"/>
      <c r="O180" s="418">
        <v>561.1111428571428</v>
      </c>
      <c r="P180" s="422">
        <v>170</v>
      </c>
      <c r="Q180" s="422">
        <v>95388.89</v>
      </c>
      <c r="R180" s="487"/>
      <c r="S180" s="423">
        <v>561.11111764705879</v>
      </c>
    </row>
    <row r="181" spans="1:19" ht="14.45" customHeight="1" x14ac:dyDescent="0.2">
      <c r="A181" s="417"/>
      <c r="B181" s="418" t="s">
        <v>1266</v>
      </c>
      <c r="C181" s="418" t="s">
        <v>1260</v>
      </c>
      <c r="D181" s="418" t="s">
        <v>1257</v>
      </c>
      <c r="E181" s="418" t="s">
        <v>1331</v>
      </c>
      <c r="F181" s="418" t="s">
        <v>1427</v>
      </c>
      <c r="G181" s="418" t="s">
        <v>1428</v>
      </c>
      <c r="H181" s="422"/>
      <c r="I181" s="422"/>
      <c r="J181" s="418"/>
      <c r="K181" s="418"/>
      <c r="L181" s="422"/>
      <c r="M181" s="422"/>
      <c r="N181" s="418"/>
      <c r="O181" s="418"/>
      <c r="P181" s="422">
        <v>4</v>
      </c>
      <c r="Q181" s="422">
        <v>2688.88</v>
      </c>
      <c r="R181" s="487"/>
      <c r="S181" s="423">
        <v>672.22</v>
      </c>
    </row>
    <row r="182" spans="1:19" ht="14.45" customHeight="1" x14ac:dyDescent="0.2">
      <c r="A182" s="417"/>
      <c r="B182" s="418" t="s">
        <v>1266</v>
      </c>
      <c r="C182" s="418" t="s">
        <v>1260</v>
      </c>
      <c r="D182" s="418" t="s">
        <v>1257</v>
      </c>
      <c r="E182" s="418" t="s">
        <v>1331</v>
      </c>
      <c r="F182" s="418" t="s">
        <v>1412</v>
      </c>
      <c r="G182" s="418" t="s">
        <v>1413</v>
      </c>
      <c r="H182" s="422"/>
      <c r="I182" s="422"/>
      <c r="J182" s="418"/>
      <c r="K182" s="418"/>
      <c r="L182" s="422"/>
      <c r="M182" s="422"/>
      <c r="N182" s="418"/>
      <c r="O182" s="418"/>
      <c r="P182" s="422">
        <v>2</v>
      </c>
      <c r="Q182" s="422">
        <v>600</v>
      </c>
      <c r="R182" s="487"/>
      <c r="S182" s="423">
        <v>300</v>
      </c>
    </row>
    <row r="183" spans="1:19" ht="14.45" customHeight="1" x14ac:dyDescent="0.2">
      <c r="A183" s="417"/>
      <c r="B183" s="418" t="s">
        <v>1266</v>
      </c>
      <c r="C183" s="418" t="s">
        <v>1261</v>
      </c>
      <c r="D183" s="418" t="s">
        <v>1257</v>
      </c>
      <c r="E183" s="418" t="s">
        <v>1331</v>
      </c>
      <c r="F183" s="418" t="s">
        <v>1334</v>
      </c>
      <c r="G183" s="418" t="s">
        <v>1335</v>
      </c>
      <c r="H183" s="422">
        <v>376</v>
      </c>
      <c r="I183" s="422">
        <v>29244.449999999997</v>
      </c>
      <c r="J183" s="418"/>
      <c r="K183" s="418">
        <v>77.777792553191475</v>
      </c>
      <c r="L183" s="422">
        <v>391</v>
      </c>
      <c r="M183" s="422">
        <v>32583.33</v>
      </c>
      <c r="N183" s="418"/>
      <c r="O183" s="418">
        <v>83.333324808184145</v>
      </c>
      <c r="P183" s="422">
        <v>153</v>
      </c>
      <c r="Q183" s="422">
        <v>12749.99</v>
      </c>
      <c r="R183" s="487"/>
      <c r="S183" s="423">
        <v>83.333267973856209</v>
      </c>
    </row>
    <row r="184" spans="1:19" ht="14.45" customHeight="1" x14ac:dyDescent="0.2">
      <c r="A184" s="417"/>
      <c r="B184" s="418" t="s">
        <v>1266</v>
      </c>
      <c r="C184" s="418" t="s">
        <v>1261</v>
      </c>
      <c r="D184" s="418" t="s">
        <v>1257</v>
      </c>
      <c r="E184" s="418" t="s">
        <v>1331</v>
      </c>
      <c r="F184" s="418" t="s">
        <v>1336</v>
      </c>
      <c r="G184" s="418" t="s">
        <v>1337</v>
      </c>
      <c r="H184" s="422">
        <v>7</v>
      </c>
      <c r="I184" s="422">
        <v>1750</v>
      </c>
      <c r="J184" s="418"/>
      <c r="K184" s="418">
        <v>250</v>
      </c>
      <c r="L184" s="422">
        <v>28</v>
      </c>
      <c r="M184" s="422">
        <v>7155.56</v>
      </c>
      <c r="N184" s="418"/>
      <c r="O184" s="418">
        <v>255.55571428571429</v>
      </c>
      <c r="P184" s="422">
        <v>14</v>
      </c>
      <c r="Q184" s="422">
        <v>3577.7799999999997</v>
      </c>
      <c r="R184" s="487"/>
      <c r="S184" s="423">
        <v>255.55571428571426</v>
      </c>
    </row>
    <row r="185" spans="1:19" ht="14.45" customHeight="1" x14ac:dyDescent="0.2">
      <c r="A185" s="417"/>
      <c r="B185" s="418" t="s">
        <v>1266</v>
      </c>
      <c r="C185" s="418" t="s">
        <v>1261</v>
      </c>
      <c r="D185" s="418" t="s">
        <v>1257</v>
      </c>
      <c r="E185" s="418" t="s">
        <v>1331</v>
      </c>
      <c r="F185" s="418" t="s">
        <v>1338</v>
      </c>
      <c r="G185" s="418" t="s">
        <v>1339</v>
      </c>
      <c r="H185" s="422">
        <v>1</v>
      </c>
      <c r="I185" s="422">
        <v>300</v>
      </c>
      <c r="J185" s="418"/>
      <c r="K185" s="418">
        <v>300</v>
      </c>
      <c r="L185" s="422"/>
      <c r="M185" s="422"/>
      <c r="N185" s="418"/>
      <c r="O185" s="418"/>
      <c r="P185" s="422"/>
      <c r="Q185" s="422"/>
      <c r="R185" s="487"/>
      <c r="S185" s="423"/>
    </row>
    <row r="186" spans="1:19" ht="14.45" customHeight="1" x14ac:dyDescent="0.2">
      <c r="A186" s="417"/>
      <c r="B186" s="418" t="s">
        <v>1266</v>
      </c>
      <c r="C186" s="418" t="s">
        <v>1261</v>
      </c>
      <c r="D186" s="418" t="s">
        <v>1257</v>
      </c>
      <c r="E186" s="418" t="s">
        <v>1331</v>
      </c>
      <c r="F186" s="418" t="s">
        <v>1340</v>
      </c>
      <c r="G186" s="418" t="s">
        <v>1341</v>
      </c>
      <c r="H186" s="422">
        <v>159</v>
      </c>
      <c r="I186" s="422">
        <v>18550</v>
      </c>
      <c r="J186" s="418"/>
      <c r="K186" s="418">
        <v>116.66666666666667</v>
      </c>
      <c r="L186" s="422">
        <v>187</v>
      </c>
      <c r="M186" s="422">
        <v>24933.33</v>
      </c>
      <c r="N186" s="418"/>
      <c r="O186" s="418">
        <v>133.3333155080214</v>
      </c>
      <c r="P186" s="422">
        <v>396</v>
      </c>
      <c r="Q186" s="422">
        <v>52800</v>
      </c>
      <c r="R186" s="487"/>
      <c r="S186" s="423">
        <v>133.33333333333334</v>
      </c>
    </row>
    <row r="187" spans="1:19" ht="14.45" customHeight="1" x14ac:dyDescent="0.2">
      <c r="A187" s="417"/>
      <c r="B187" s="418" t="s">
        <v>1266</v>
      </c>
      <c r="C187" s="418" t="s">
        <v>1261</v>
      </c>
      <c r="D187" s="418" t="s">
        <v>1257</v>
      </c>
      <c r="E187" s="418" t="s">
        <v>1331</v>
      </c>
      <c r="F187" s="418" t="s">
        <v>1344</v>
      </c>
      <c r="G187" s="418" t="s">
        <v>1345</v>
      </c>
      <c r="H187" s="422"/>
      <c r="I187" s="422"/>
      <c r="J187" s="418"/>
      <c r="K187" s="418"/>
      <c r="L187" s="422"/>
      <c r="M187" s="422"/>
      <c r="N187" s="418"/>
      <c r="O187" s="418"/>
      <c r="P187" s="422">
        <v>8</v>
      </c>
      <c r="Q187" s="422">
        <v>5066.67</v>
      </c>
      <c r="R187" s="487"/>
      <c r="S187" s="423">
        <v>633.33375000000001</v>
      </c>
    </row>
    <row r="188" spans="1:19" ht="14.45" customHeight="1" x14ac:dyDescent="0.2">
      <c r="A188" s="417"/>
      <c r="B188" s="418" t="s">
        <v>1266</v>
      </c>
      <c r="C188" s="418" t="s">
        <v>1261</v>
      </c>
      <c r="D188" s="418" t="s">
        <v>1257</v>
      </c>
      <c r="E188" s="418" t="s">
        <v>1331</v>
      </c>
      <c r="F188" s="418" t="s">
        <v>1429</v>
      </c>
      <c r="G188" s="418" t="s">
        <v>1430</v>
      </c>
      <c r="H188" s="422">
        <v>646</v>
      </c>
      <c r="I188" s="422">
        <v>502444.44999999995</v>
      </c>
      <c r="J188" s="418"/>
      <c r="K188" s="418">
        <v>777.77778637770894</v>
      </c>
      <c r="L188" s="422">
        <v>375</v>
      </c>
      <c r="M188" s="422">
        <v>331249.99</v>
      </c>
      <c r="N188" s="418"/>
      <c r="O188" s="418">
        <v>883.33330666666666</v>
      </c>
      <c r="P188" s="422">
        <v>608</v>
      </c>
      <c r="Q188" s="422">
        <v>577600</v>
      </c>
      <c r="R188" s="487"/>
      <c r="S188" s="423">
        <v>950</v>
      </c>
    </row>
    <row r="189" spans="1:19" ht="14.45" customHeight="1" x14ac:dyDescent="0.2">
      <c r="A189" s="417"/>
      <c r="B189" s="418" t="s">
        <v>1266</v>
      </c>
      <c r="C189" s="418" t="s">
        <v>1261</v>
      </c>
      <c r="D189" s="418" t="s">
        <v>1257</v>
      </c>
      <c r="E189" s="418" t="s">
        <v>1331</v>
      </c>
      <c r="F189" s="418" t="s">
        <v>1431</v>
      </c>
      <c r="G189" s="418" t="s">
        <v>1432</v>
      </c>
      <c r="H189" s="422">
        <v>903</v>
      </c>
      <c r="I189" s="422">
        <v>84280</v>
      </c>
      <c r="J189" s="418"/>
      <c r="K189" s="418">
        <v>93.333333333333329</v>
      </c>
      <c r="L189" s="422">
        <v>1152</v>
      </c>
      <c r="M189" s="422">
        <v>113920</v>
      </c>
      <c r="N189" s="418"/>
      <c r="O189" s="418">
        <v>98.888888888888886</v>
      </c>
      <c r="P189" s="422">
        <v>2026</v>
      </c>
      <c r="Q189" s="422">
        <v>200348.89</v>
      </c>
      <c r="R189" s="487"/>
      <c r="S189" s="423">
        <v>98.888889437314916</v>
      </c>
    </row>
    <row r="190" spans="1:19" ht="14.45" customHeight="1" x14ac:dyDescent="0.2">
      <c r="A190" s="417"/>
      <c r="B190" s="418" t="s">
        <v>1266</v>
      </c>
      <c r="C190" s="418" t="s">
        <v>1261</v>
      </c>
      <c r="D190" s="418" t="s">
        <v>1257</v>
      </c>
      <c r="E190" s="418" t="s">
        <v>1331</v>
      </c>
      <c r="F190" s="418" t="s">
        <v>1433</v>
      </c>
      <c r="G190" s="418" t="s">
        <v>1434</v>
      </c>
      <c r="H190" s="422">
        <v>39</v>
      </c>
      <c r="I190" s="422">
        <v>26000</v>
      </c>
      <c r="J190" s="418"/>
      <c r="K190" s="418">
        <v>666.66666666666663</v>
      </c>
      <c r="L190" s="422">
        <v>14</v>
      </c>
      <c r="M190" s="422">
        <v>9411.1</v>
      </c>
      <c r="N190" s="418"/>
      <c r="O190" s="418">
        <v>672.22142857142865</v>
      </c>
      <c r="P190" s="422">
        <v>35</v>
      </c>
      <c r="Q190" s="422">
        <v>23527.78</v>
      </c>
      <c r="R190" s="487"/>
      <c r="S190" s="423">
        <v>672.2222857142857</v>
      </c>
    </row>
    <row r="191" spans="1:19" ht="14.45" customHeight="1" x14ac:dyDescent="0.2">
      <c r="A191" s="417"/>
      <c r="B191" s="418" t="s">
        <v>1266</v>
      </c>
      <c r="C191" s="418" t="s">
        <v>1261</v>
      </c>
      <c r="D191" s="418" t="s">
        <v>1257</v>
      </c>
      <c r="E191" s="418" t="s">
        <v>1331</v>
      </c>
      <c r="F191" s="418" t="s">
        <v>1435</v>
      </c>
      <c r="G191" s="418" t="s">
        <v>1436</v>
      </c>
      <c r="H191" s="422">
        <v>94</v>
      </c>
      <c r="I191" s="422">
        <v>73111.12</v>
      </c>
      <c r="J191" s="418"/>
      <c r="K191" s="418">
        <v>777.77787234042546</v>
      </c>
      <c r="L191" s="422">
        <v>72</v>
      </c>
      <c r="M191" s="422">
        <v>63599.990000000005</v>
      </c>
      <c r="N191" s="418"/>
      <c r="O191" s="418">
        <v>883.33319444444453</v>
      </c>
      <c r="P191" s="422">
        <v>99</v>
      </c>
      <c r="Q191" s="422">
        <v>94050</v>
      </c>
      <c r="R191" s="487"/>
      <c r="S191" s="423">
        <v>950</v>
      </c>
    </row>
    <row r="192" spans="1:19" ht="14.45" customHeight="1" x14ac:dyDescent="0.2">
      <c r="A192" s="417"/>
      <c r="B192" s="418" t="s">
        <v>1266</v>
      </c>
      <c r="C192" s="418" t="s">
        <v>1261</v>
      </c>
      <c r="D192" s="418" t="s">
        <v>1257</v>
      </c>
      <c r="E192" s="418" t="s">
        <v>1331</v>
      </c>
      <c r="F192" s="418" t="s">
        <v>1437</v>
      </c>
      <c r="G192" s="418" t="s">
        <v>1438</v>
      </c>
      <c r="H192" s="422">
        <v>149</v>
      </c>
      <c r="I192" s="422">
        <v>49666.66</v>
      </c>
      <c r="J192" s="418"/>
      <c r="K192" s="418">
        <v>333.33328859060407</v>
      </c>
      <c r="L192" s="422">
        <v>100</v>
      </c>
      <c r="M192" s="422">
        <v>33888.9</v>
      </c>
      <c r="N192" s="418"/>
      <c r="O192" s="418">
        <v>338.88900000000001</v>
      </c>
      <c r="P192" s="422">
        <v>114</v>
      </c>
      <c r="Q192" s="422">
        <v>38633.33</v>
      </c>
      <c r="R192" s="487"/>
      <c r="S192" s="423">
        <v>338.88885964912282</v>
      </c>
    </row>
    <row r="193" spans="1:19" ht="14.45" customHeight="1" x14ac:dyDescent="0.2">
      <c r="A193" s="417"/>
      <c r="B193" s="418" t="s">
        <v>1266</v>
      </c>
      <c r="C193" s="418" t="s">
        <v>1261</v>
      </c>
      <c r="D193" s="418" t="s">
        <v>1257</v>
      </c>
      <c r="E193" s="418" t="s">
        <v>1331</v>
      </c>
      <c r="F193" s="418" t="s">
        <v>1350</v>
      </c>
      <c r="G193" s="418" t="s">
        <v>1351</v>
      </c>
      <c r="H193" s="422">
        <v>48</v>
      </c>
      <c r="I193" s="422">
        <v>10666.65</v>
      </c>
      <c r="J193" s="418"/>
      <c r="K193" s="418">
        <v>222.22187499999998</v>
      </c>
      <c r="L193" s="422">
        <v>70</v>
      </c>
      <c r="M193" s="422">
        <v>24500</v>
      </c>
      <c r="N193" s="418"/>
      <c r="O193" s="418">
        <v>350</v>
      </c>
      <c r="P193" s="422">
        <v>65</v>
      </c>
      <c r="Q193" s="422">
        <v>25277.780000000002</v>
      </c>
      <c r="R193" s="487"/>
      <c r="S193" s="423">
        <v>388.88892307692311</v>
      </c>
    </row>
    <row r="194" spans="1:19" ht="14.45" customHeight="1" x14ac:dyDescent="0.2">
      <c r="A194" s="417"/>
      <c r="B194" s="418" t="s">
        <v>1266</v>
      </c>
      <c r="C194" s="418" t="s">
        <v>1261</v>
      </c>
      <c r="D194" s="418" t="s">
        <v>1257</v>
      </c>
      <c r="E194" s="418" t="s">
        <v>1331</v>
      </c>
      <c r="F194" s="418" t="s">
        <v>1352</v>
      </c>
      <c r="G194" s="418" t="s">
        <v>1353</v>
      </c>
      <c r="H194" s="422">
        <v>23</v>
      </c>
      <c r="I194" s="422">
        <v>13416.67</v>
      </c>
      <c r="J194" s="418"/>
      <c r="K194" s="418">
        <v>583.33347826086958</v>
      </c>
      <c r="L194" s="422">
        <v>32</v>
      </c>
      <c r="M194" s="422">
        <v>21333.34</v>
      </c>
      <c r="N194" s="418"/>
      <c r="O194" s="418">
        <v>666.666875</v>
      </c>
      <c r="P194" s="422">
        <v>61</v>
      </c>
      <c r="Q194" s="422">
        <v>40666.67</v>
      </c>
      <c r="R194" s="487"/>
      <c r="S194" s="423">
        <v>666.66672131147538</v>
      </c>
    </row>
    <row r="195" spans="1:19" ht="14.45" customHeight="1" x14ac:dyDescent="0.2">
      <c r="A195" s="417"/>
      <c r="B195" s="418" t="s">
        <v>1266</v>
      </c>
      <c r="C195" s="418" t="s">
        <v>1261</v>
      </c>
      <c r="D195" s="418" t="s">
        <v>1257</v>
      </c>
      <c r="E195" s="418" t="s">
        <v>1331</v>
      </c>
      <c r="F195" s="418" t="s">
        <v>1354</v>
      </c>
      <c r="G195" s="418" t="s">
        <v>1355</v>
      </c>
      <c r="H195" s="422">
        <v>20</v>
      </c>
      <c r="I195" s="422">
        <v>9333.33</v>
      </c>
      <c r="J195" s="418"/>
      <c r="K195" s="418">
        <v>466.66649999999998</v>
      </c>
      <c r="L195" s="422">
        <v>12</v>
      </c>
      <c r="M195" s="422">
        <v>6066.68</v>
      </c>
      <c r="N195" s="418"/>
      <c r="O195" s="418">
        <v>505.55666666666667</v>
      </c>
      <c r="P195" s="422">
        <v>15</v>
      </c>
      <c r="Q195" s="422">
        <v>7583.3400000000011</v>
      </c>
      <c r="R195" s="487"/>
      <c r="S195" s="423">
        <v>505.5560000000001</v>
      </c>
    </row>
    <row r="196" spans="1:19" ht="14.45" customHeight="1" x14ac:dyDescent="0.2">
      <c r="A196" s="417"/>
      <c r="B196" s="418" t="s">
        <v>1266</v>
      </c>
      <c r="C196" s="418" t="s">
        <v>1261</v>
      </c>
      <c r="D196" s="418" t="s">
        <v>1257</v>
      </c>
      <c r="E196" s="418" t="s">
        <v>1331</v>
      </c>
      <c r="F196" s="418" t="s">
        <v>1418</v>
      </c>
      <c r="G196" s="418" t="s">
        <v>1355</v>
      </c>
      <c r="H196" s="422">
        <v>21</v>
      </c>
      <c r="I196" s="422">
        <v>21000</v>
      </c>
      <c r="J196" s="418"/>
      <c r="K196" s="418">
        <v>1000</v>
      </c>
      <c r="L196" s="422">
        <v>6</v>
      </c>
      <c r="M196" s="422">
        <v>6033.34</v>
      </c>
      <c r="N196" s="418"/>
      <c r="O196" s="418">
        <v>1005.5566666666667</v>
      </c>
      <c r="P196" s="422">
        <v>35</v>
      </c>
      <c r="Q196" s="422">
        <v>35194.449999999997</v>
      </c>
      <c r="R196" s="487"/>
      <c r="S196" s="423">
        <v>1005.5557142857142</v>
      </c>
    </row>
    <row r="197" spans="1:19" ht="14.45" customHeight="1" x14ac:dyDescent="0.2">
      <c r="A197" s="417"/>
      <c r="B197" s="418" t="s">
        <v>1266</v>
      </c>
      <c r="C197" s="418" t="s">
        <v>1261</v>
      </c>
      <c r="D197" s="418" t="s">
        <v>1257</v>
      </c>
      <c r="E197" s="418" t="s">
        <v>1331</v>
      </c>
      <c r="F197" s="418" t="s">
        <v>1356</v>
      </c>
      <c r="G197" s="418" t="s">
        <v>1357</v>
      </c>
      <c r="H197" s="422">
        <v>136</v>
      </c>
      <c r="I197" s="422">
        <v>8311.11</v>
      </c>
      <c r="J197" s="418"/>
      <c r="K197" s="418">
        <v>61.111102941176476</v>
      </c>
      <c r="L197" s="422">
        <v>73</v>
      </c>
      <c r="M197" s="422">
        <v>4866.66</v>
      </c>
      <c r="N197" s="418"/>
      <c r="O197" s="418">
        <v>66.666575342465748</v>
      </c>
      <c r="P197" s="422">
        <v>135</v>
      </c>
      <c r="Q197" s="422">
        <v>8999.98</v>
      </c>
      <c r="R197" s="487"/>
      <c r="S197" s="423">
        <v>66.666518518518515</v>
      </c>
    </row>
    <row r="198" spans="1:19" ht="14.45" customHeight="1" x14ac:dyDescent="0.2">
      <c r="A198" s="417"/>
      <c r="B198" s="418" t="s">
        <v>1266</v>
      </c>
      <c r="C198" s="418" t="s">
        <v>1261</v>
      </c>
      <c r="D198" s="418" t="s">
        <v>1257</v>
      </c>
      <c r="E198" s="418" t="s">
        <v>1331</v>
      </c>
      <c r="F198" s="418" t="s">
        <v>1358</v>
      </c>
      <c r="G198" s="418" t="s">
        <v>1359</v>
      </c>
      <c r="H198" s="422">
        <v>1</v>
      </c>
      <c r="I198" s="422">
        <v>127.78</v>
      </c>
      <c r="J198" s="418"/>
      <c r="K198" s="418">
        <v>127.78</v>
      </c>
      <c r="L198" s="422"/>
      <c r="M198" s="422"/>
      <c r="N198" s="418"/>
      <c r="O198" s="418"/>
      <c r="P198" s="422">
        <v>2</v>
      </c>
      <c r="Q198" s="422">
        <v>322.22000000000003</v>
      </c>
      <c r="R198" s="487"/>
      <c r="S198" s="423">
        <v>161.11000000000001</v>
      </c>
    </row>
    <row r="199" spans="1:19" ht="14.45" customHeight="1" x14ac:dyDescent="0.2">
      <c r="A199" s="417"/>
      <c r="B199" s="418" t="s">
        <v>1266</v>
      </c>
      <c r="C199" s="418" t="s">
        <v>1261</v>
      </c>
      <c r="D199" s="418" t="s">
        <v>1257</v>
      </c>
      <c r="E199" s="418" t="s">
        <v>1331</v>
      </c>
      <c r="F199" s="418" t="s">
        <v>1362</v>
      </c>
      <c r="G199" s="418" t="s">
        <v>1363</v>
      </c>
      <c r="H199" s="422"/>
      <c r="I199" s="422"/>
      <c r="J199" s="418"/>
      <c r="K199" s="418"/>
      <c r="L199" s="422"/>
      <c r="M199" s="422"/>
      <c r="N199" s="418"/>
      <c r="O199" s="418"/>
      <c r="P199" s="422">
        <v>1</v>
      </c>
      <c r="Q199" s="422">
        <v>0</v>
      </c>
      <c r="R199" s="487"/>
      <c r="S199" s="423">
        <v>0</v>
      </c>
    </row>
    <row r="200" spans="1:19" ht="14.45" customHeight="1" x14ac:dyDescent="0.2">
      <c r="A200" s="417"/>
      <c r="B200" s="418" t="s">
        <v>1266</v>
      </c>
      <c r="C200" s="418" t="s">
        <v>1261</v>
      </c>
      <c r="D200" s="418" t="s">
        <v>1257</v>
      </c>
      <c r="E200" s="418" t="s">
        <v>1331</v>
      </c>
      <c r="F200" s="418" t="s">
        <v>1364</v>
      </c>
      <c r="G200" s="418" t="s">
        <v>1365</v>
      </c>
      <c r="H200" s="422">
        <v>287</v>
      </c>
      <c r="I200" s="422">
        <v>87694.44</v>
      </c>
      <c r="J200" s="418"/>
      <c r="K200" s="418">
        <v>305.5555400696864</v>
      </c>
      <c r="L200" s="422">
        <v>223</v>
      </c>
      <c r="M200" s="422">
        <v>69377.77</v>
      </c>
      <c r="N200" s="418"/>
      <c r="O200" s="418">
        <v>311.11107623318389</v>
      </c>
      <c r="P200" s="422">
        <v>220</v>
      </c>
      <c r="Q200" s="422">
        <v>68444.45</v>
      </c>
      <c r="R200" s="487"/>
      <c r="S200" s="423">
        <v>311.11113636363638</v>
      </c>
    </row>
    <row r="201" spans="1:19" ht="14.45" customHeight="1" x14ac:dyDescent="0.2">
      <c r="A201" s="417"/>
      <c r="B201" s="418" t="s">
        <v>1266</v>
      </c>
      <c r="C201" s="418" t="s">
        <v>1261</v>
      </c>
      <c r="D201" s="418" t="s">
        <v>1257</v>
      </c>
      <c r="E201" s="418" t="s">
        <v>1331</v>
      </c>
      <c r="F201" s="418" t="s">
        <v>1366</v>
      </c>
      <c r="G201" s="418" t="s">
        <v>1367</v>
      </c>
      <c r="H201" s="422">
        <v>1205</v>
      </c>
      <c r="I201" s="422">
        <v>40166.660000000003</v>
      </c>
      <c r="J201" s="418"/>
      <c r="K201" s="418">
        <v>33.333327800829878</v>
      </c>
      <c r="L201" s="422">
        <v>190</v>
      </c>
      <c r="M201" s="422">
        <v>6333.34</v>
      </c>
      <c r="N201" s="418"/>
      <c r="O201" s="418">
        <v>33.333368421052633</v>
      </c>
      <c r="P201" s="422"/>
      <c r="Q201" s="422"/>
      <c r="R201" s="487"/>
      <c r="S201" s="423"/>
    </row>
    <row r="202" spans="1:19" ht="14.45" customHeight="1" x14ac:dyDescent="0.2">
      <c r="A202" s="417"/>
      <c r="B202" s="418" t="s">
        <v>1266</v>
      </c>
      <c r="C202" s="418" t="s">
        <v>1261</v>
      </c>
      <c r="D202" s="418" t="s">
        <v>1257</v>
      </c>
      <c r="E202" s="418" t="s">
        <v>1331</v>
      </c>
      <c r="F202" s="418" t="s">
        <v>1368</v>
      </c>
      <c r="G202" s="418" t="s">
        <v>1369</v>
      </c>
      <c r="H202" s="422">
        <v>115</v>
      </c>
      <c r="I202" s="422">
        <v>52388.89</v>
      </c>
      <c r="J202" s="418"/>
      <c r="K202" s="418">
        <v>455.55556521739129</v>
      </c>
      <c r="L202" s="422">
        <v>53</v>
      </c>
      <c r="M202" s="422">
        <v>24438.880000000001</v>
      </c>
      <c r="N202" s="418"/>
      <c r="O202" s="418">
        <v>461.11094339622645</v>
      </c>
      <c r="P202" s="422">
        <v>99</v>
      </c>
      <c r="Q202" s="422">
        <v>45650</v>
      </c>
      <c r="R202" s="487"/>
      <c r="S202" s="423">
        <v>461.11111111111109</v>
      </c>
    </row>
    <row r="203" spans="1:19" ht="14.45" customHeight="1" x14ac:dyDescent="0.2">
      <c r="A203" s="417"/>
      <c r="B203" s="418" t="s">
        <v>1266</v>
      </c>
      <c r="C203" s="418" t="s">
        <v>1261</v>
      </c>
      <c r="D203" s="418" t="s">
        <v>1257</v>
      </c>
      <c r="E203" s="418" t="s">
        <v>1331</v>
      </c>
      <c r="F203" s="418" t="s">
        <v>1370</v>
      </c>
      <c r="G203" s="418" t="s">
        <v>1371</v>
      </c>
      <c r="H203" s="422">
        <v>105</v>
      </c>
      <c r="I203" s="422">
        <v>6183.34</v>
      </c>
      <c r="J203" s="418"/>
      <c r="K203" s="418">
        <v>58.888952380952382</v>
      </c>
      <c r="L203" s="422">
        <v>73</v>
      </c>
      <c r="M203" s="422">
        <v>8516.67</v>
      </c>
      <c r="N203" s="418"/>
      <c r="O203" s="418">
        <v>116.66671232876712</v>
      </c>
      <c r="P203" s="422">
        <v>88</v>
      </c>
      <c r="Q203" s="422">
        <v>10266.67</v>
      </c>
      <c r="R203" s="487"/>
      <c r="S203" s="423">
        <v>116.66670454545455</v>
      </c>
    </row>
    <row r="204" spans="1:19" ht="14.45" customHeight="1" x14ac:dyDescent="0.2">
      <c r="A204" s="417"/>
      <c r="B204" s="418" t="s">
        <v>1266</v>
      </c>
      <c r="C204" s="418" t="s">
        <v>1261</v>
      </c>
      <c r="D204" s="418" t="s">
        <v>1257</v>
      </c>
      <c r="E204" s="418" t="s">
        <v>1331</v>
      </c>
      <c r="F204" s="418" t="s">
        <v>1372</v>
      </c>
      <c r="G204" s="418" t="s">
        <v>1373</v>
      </c>
      <c r="H204" s="422">
        <v>249</v>
      </c>
      <c r="I204" s="422">
        <v>19366.659999999996</v>
      </c>
      <c r="J204" s="418"/>
      <c r="K204" s="418">
        <v>77.777751004016054</v>
      </c>
      <c r="L204" s="422">
        <v>196</v>
      </c>
      <c r="M204" s="422">
        <v>18511.100000000002</v>
      </c>
      <c r="N204" s="418"/>
      <c r="O204" s="418">
        <v>94.444387755102056</v>
      </c>
      <c r="P204" s="422">
        <v>202</v>
      </c>
      <c r="Q204" s="422">
        <v>19077.769999999997</v>
      </c>
      <c r="R204" s="487"/>
      <c r="S204" s="423">
        <v>94.444405940594038</v>
      </c>
    </row>
    <row r="205" spans="1:19" ht="14.45" customHeight="1" x14ac:dyDescent="0.2">
      <c r="A205" s="417"/>
      <c r="B205" s="418" t="s">
        <v>1266</v>
      </c>
      <c r="C205" s="418" t="s">
        <v>1261</v>
      </c>
      <c r="D205" s="418" t="s">
        <v>1257</v>
      </c>
      <c r="E205" s="418" t="s">
        <v>1331</v>
      </c>
      <c r="F205" s="418" t="s">
        <v>1419</v>
      </c>
      <c r="G205" s="418" t="s">
        <v>1420</v>
      </c>
      <c r="H205" s="422"/>
      <c r="I205" s="422"/>
      <c r="J205" s="418"/>
      <c r="K205" s="418"/>
      <c r="L205" s="422">
        <v>1</v>
      </c>
      <c r="M205" s="422">
        <v>705.56</v>
      </c>
      <c r="N205" s="418"/>
      <c r="O205" s="418">
        <v>705.56</v>
      </c>
      <c r="P205" s="422"/>
      <c r="Q205" s="422"/>
      <c r="R205" s="487"/>
      <c r="S205" s="423"/>
    </row>
    <row r="206" spans="1:19" ht="14.45" customHeight="1" x14ac:dyDescent="0.2">
      <c r="A206" s="417"/>
      <c r="B206" s="418" t="s">
        <v>1266</v>
      </c>
      <c r="C206" s="418" t="s">
        <v>1261</v>
      </c>
      <c r="D206" s="418" t="s">
        <v>1257</v>
      </c>
      <c r="E206" s="418" t="s">
        <v>1331</v>
      </c>
      <c r="F206" s="418" t="s">
        <v>1439</v>
      </c>
      <c r="G206" s="418" t="s">
        <v>1440</v>
      </c>
      <c r="H206" s="422">
        <v>66</v>
      </c>
      <c r="I206" s="422">
        <v>73333.34</v>
      </c>
      <c r="J206" s="418"/>
      <c r="K206" s="418">
        <v>1111.111212121212</v>
      </c>
      <c r="L206" s="422">
        <v>35</v>
      </c>
      <c r="M206" s="422">
        <v>42972.22</v>
      </c>
      <c r="N206" s="418"/>
      <c r="O206" s="418">
        <v>1227.7777142857144</v>
      </c>
      <c r="P206" s="422">
        <v>106</v>
      </c>
      <c r="Q206" s="422">
        <v>130144.45999999999</v>
      </c>
      <c r="R206" s="487"/>
      <c r="S206" s="423">
        <v>1227.7779245283018</v>
      </c>
    </row>
    <row r="207" spans="1:19" ht="14.45" customHeight="1" x14ac:dyDescent="0.2">
      <c r="A207" s="417"/>
      <c r="B207" s="418" t="s">
        <v>1266</v>
      </c>
      <c r="C207" s="418" t="s">
        <v>1261</v>
      </c>
      <c r="D207" s="418" t="s">
        <v>1257</v>
      </c>
      <c r="E207" s="418" t="s">
        <v>1331</v>
      </c>
      <c r="F207" s="418" t="s">
        <v>1402</v>
      </c>
      <c r="G207" s="418" t="s">
        <v>1403</v>
      </c>
      <c r="H207" s="422">
        <v>1021</v>
      </c>
      <c r="I207" s="422">
        <v>275670</v>
      </c>
      <c r="J207" s="418"/>
      <c r="K207" s="418">
        <v>270</v>
      </c>
      <c r="L207" s="422">
        <v>799</v>
      </c>
      <c r="M207" s="422">
        <v>266333.33</v>
      </c>
      <c r="N207" s="418"/>
      <c r="O207" s="418">
        <v>333.33332916145184</v>
      </c>
      <c r="P207" s="422">
        <v>859</v>
      </c>
      <c r="Q207" s="422">
        <v>286333.33</v>
      </c>
      <c r="R207" s="487"/>
      <c r="S207" s="423">
        <v>333.33332945285218</v>
      </c>
    </row>
    <row r="208" spans="1:19" ht="14.45" customHeight="1" x14ac:dyDescent="0.2">
      <c r="A208" s="417"/>
      <c r="B208" s="418" t="s">
        <v>1266</v>
      </c>
      <c r="C208" s="418" t="s">
        <v>1261</v>
      </c>
      <c r="D208" s="418" t="s">
        <v>1257</v>
      </c>
      <c r="E208" s="418" t="s">
        <v>1331</v>
      </c>
      <c r="F208" s="418" t="s">
        <v>1374</v>
      </c>
      <c r="G208" s="418" t="s">
        <v>1375</v>
      </c>
      <c r="H208" s="422">
        <v>293</v>
      </c>
      <c r="I208" s="422">
        <v>27672.219999999998</v>
      </c>
      <c r="J208" s="418"/>
      <c r="K208" s="418">
        <v>94.444436860068251</v>
      </c>
      <c r="L208" s="422">
        <v>337</v>
      </c>
      <c r="M208" s="422">
        <v>37444.439999999995</v>
      </c>
      <c r="N208" s="418"/>
      <c r="O208" s="418">
        <v>111.11109792284866</v>
      </c>
      <c r="P208" s="422">
        <v>415</v>
      </c>
      <c r="Q208" s="422">
        <v>46111.100000000006</v>
      </c>
      <c r="R208" s="487"/>
      <c r="S208" s="423">
        <v>111.11108433734941</v>
      </c>
    </row>
    <row r="209" spans="1:19" ht="14.45" customHeight="1" x14ac:dyDescent="0.2">
      <c r="A209" s="417"/>
      <c r="B209" s="418" t="s">
        <v>1266</v>
      </c>
      <c r="C209" s="418" t="s">
        <v>1261</v>
      </c>
      <c r="D209" s="418" t="s">
        <v>1257</v>
      </c>
      <c r="E209" s="418" t="s">
        <v>1331</v>
      </c>
      <c r="F209" s="418" t="s">
        <v>1376</v>
      </c>
      <c r="G209" s="418" t="s">
        <v>1377</v>
      </c>
      <c r="H209" s="422"/>
      <c r="I209" s="422"/>
      <c r="J209" s="418"/>
      <c r="K209" s="418"/>
      <c r="L209" s="422"/>
      <c r="M209" s="422"/>
      <c r="N209" s="418"/>
      <c r="O209" s="418"/>
      <c r="P209" s="422">
        <v>2</v>
      </c>
      <c r="Q209" s="422">
        <v>133.33000000000001</v>
      </c>
      <c r="R209" s="487"/>
      <c r="S209" s="423">
        <v>66.665000000000006</v>
      </c>
    </row>
    <row r="210" spans="1:19" ht="14.45" customHeight="1" x14ac:dyDescent="0.2">
      <c r="A210" s="417"/>
      <c r="B210" s="418" t="s">
        <v>1266</v>
      </c>
      <c r="C210" s="418" t="s">
        <v>1261</v>
      </c>
      <c r="D210" s="418" t="s">
        <v>1257</v>
      </c>
      <c r="E210" s="418" t="s">
        <v>1331</v>
      </c>
      <c r="F210" s="418" t="s">
        <v>1378</v>
      </c>
      <c r="G210" s="418" t="s">
        <v>1379</v>
      </c>
      <c r="H210" s="422"/>
      <c r="I210" s="422"/>
      <c r="J210" s="418"/>
      <c r="K210" s="418"/>
      <c r="L210" s="422">
        <v>1</v>
      </c>
      <c r="M210" s="422">
        <v>150</v>
      </c>
      <c r="N210" s="418"/>
      <c r="O210" s="418">
        <v>150</v>
      </c>
      <c r="P210" s="422"/>
      <c r="Q210" s="422"/>
      <c r="R210" s="487"/>
      <c r="S210" s="423"/>
    </row>
    <row r="211" spans="1:19" ht="14.45" customHeight="1" x14ac:dyDescent="0.2">
      <c r="A211" s="417"/>
      <c r="B211" s="418" t="s">
        <v>1266</v>
      </c>
      <c r="C211" s="418" t="s">
        <v>1261</v>
      </c>
      <c r="D211" s="418" t="s">
        <v>1257</v>
      </c>
      <c r="E211" s="418" t="s">
        <v>1331</v>
      </c>
      <c r="F211" s="418" t="s">
        <v>1441</v>
      </c>
      <c r="G211" s="418" t="s">
        <v>1442</v>
      </c>
      <c r="H211" s="422">
        <v>2</v>
      </c>
      <c r="I211" s="422">
        <v>666.67</v>
      </c>
      <c r="J211" s="418"/>
      <c r="K211" s="418">
        <v>333.33499999999998</v>
      </c>
      <c r="L211" s="422"/>
      <c r="M211" s="422"/>
      <c r="N211" s="418"/>
      <c r="O211" s="418"/>
      <c r="P211" s="422"/>
      <c r="Q211" s="422"/>
      <c r="R211" s="487"/>
      <c r="S211" s="423"/>
    </row>
    <row r="212" spans="1:19" ht="14.45" customHeight="1" x14ac:dyDescent="0.2">
      <c r="A212" s="417"/>
      <c r="B212" s="418" t="s">
        <v>1266</v>
      </c>
      <c r="C212" s="418" t="s">
        <v>1261</v>
      </c>
      <c r="D212" s="418" t="s">
        <v>1257</v>
      </c>
      <c r="E212" s="418" t="s">
        <v>1331</v>
      </c>
      <c r="F212" s="418" t="s">
        <v>1404</v>
      </c>
      <c r="G212" s="418" t="s">
        <v>1405</v>
      </c>
      <c r="H212" s="422">
        <v>9</v>
      </c>
      <c r="I212" s="422">
        <v>680.01</v>
      </c>
      <c r="J212" s="418"/>
      <c r="K212" s="418">
        <v>75.556666666666672</v>
      </c>
      <c r="L212" s="422">
        <v>2</v>
      </c>
      <c r="M212" s="422">
        <v>200</v>
      </c>
      <c r="N212" s="418"/>
      <c r="O212" s="418">
        <v>100</v>
      </c>
      <c r="P212" s="422"/>
      <c r="Q212" s="422"/>
      <c r="R212" s="487"/>
      <c r="S212" s="423"/>
    </row>
    <row r="213" spans="1:19" ht="14.45" customHeight="1" x14ac:dyDescent="0.2">
      <c r="A213" s="417"/>
      <c r="B213" s="418" t="s">
        <v>1266</v>
      </c>
      <c r="C213" s="418" t="s">
        <v>1261</v>
      </c>
      <c r="D213" s="418" t="s">
        <v>1257</v>
      </c>
      <c r="E213" s="418" t="s">
        <v>1331</v>
      </c>
      <c r="F213" s="418" t="s">
        <v>1421</v>
      </c>
      <c r="G213" s="418" t="s">
        <v>1422</v>
      </c>
      <c r="H213" s="422">
        <v>13</v>
      </c>
      <c r="I213" s="422">
        <v>16683.330000000002</v>
      </c>
      <c r="J213" s="418"/>
      <c r="K213" s="418">
        <v>1283.333076923077</v>
      </c>
      <c r="L213" s="422">
        <v>2</v>
      </c>
      <c r="M213" s="422">
        <v>2733.33</v>
      </c>
      <c r="N213" s="418"/>
      <c r="O213" s="418">
        <v>1366.665</v>
      </c>
      <c r="P213" s="422">
        <v>5</v>
      </c>
      <c r="Q213" s="422">
        <v>7166.67</v>
      </c>
      <c r="R213" s="487"/>
      <c r="S213" s="423">
        <v>1433.3340000000001</v>
      </c>
    </row>
    <row r="214" spans="1:19" ht="14.45" customHeight="1" x14ac:dyDescent="0.2">
      <c r="A214" s="417"/>
      <c r="B214" s="418" t="s">
        <v>1266</v>
      </c>
      <c r="C214" s="418" t="s">
        <v>1261</v>
      </c>
      <c r="D214" s="418" t="s">
        <v>1257</v>
      </c>
      <c r="E214" s="418" t="s">
        <v>1331</v>
      </c>
      <c r="F214" s="418" t="s">
        <v>1382</v>
      </c>
      <c r="G214" s="418" t="s">
        <v>1383</v>
      </c>
      <c r="H214" s="422"/>
      <c r="I214" s="422"/>
      <c r="J214" s="418"/>
      <c r="K214" s="418"/>
      <c r="L214" s="422">
        <v>2</v>
      </c>
      <c r="M214" s="422">
        <v>344.44</v>
      </c>
      <c r="N214" s="418"/>
      <c r="O214" s="418">
        <v>172.22</v>
      </c>
      <c r="P214" s="422">
        <v>2</v>
      </c>
      <c r="Q214" s="422">
        <v>344.44</v>
      </c>
      <c r="R214" s="487"/>
      <c r="S214" s="423">
        <v>172.22</v>
      </c>
    </row>
    <row r="215" spans="1:19" ht="14.45" customHeight="1" x14ac:dyDescent="0.2">
      <c r="A215" s="417"/>
      <c r="B215" s="418" t="s">
        <v>1266</v>
      </c>
      <c r="C215" s="418" t="s">
        <v>1261</v>
      </c>
      <c r="D215" s="418" t="s">
        <v>1257</v>
      </c>
      <c r="E215" s="418" t="s">
        <v>1331</v>
      </c>
      <c r="F215" s="418" t="s">
        <v>1384</v>
      </c>
      <c r="G215" s="418" t="s">
        <v>1385</v>
      </c>
      <c r="H215" s="422">
        <v>12</v>
      </c>
      <c r="I215" s="422">
        <v>586.66000000000008</v>
      </c>
      <c r="J215" s="418"/>
      <c r="K215" s="418">
        <v>48.888333333333343</v>
      </c>
      <c r="L215" s="422">
        <v>26</v>
      </c>
      <c r="M215" s="422">
        <v>1877.7800000000002</v>
      </c>
      <c r="N215" s="418"/>
      <c r="O215" s="418">
        <v>72.222307692307695</v>
      </c>
      <c r="P215" s="422">
        <v>32</v>
      </c>
      <c r="Q215" s="422">
        <v>2311.11</v>
      </c>
      <c r="R215" s="487"/>
      <c r="S215" s="423">
        <v>72.222187500000004</v>
      </c>
    </row>
    <row r="216" spans="1:19" ht="14.45" customHeight="1" x14ac:dyDescent="0.2">
      <c r="A216" s="417"/>
      <c r="B216" s="418" t="s">
        <v>1266</v>
      </c>
      <c r="C216" s="418" t="s">
        <v>1261</v>
      </c>
      <c r="D216" s="418" t="s">
        <v>1257</v>
      </c>
      <c r="E216" s="418" t="s">
        <v>1331</v>
      </c>
      <c r="F216" s="418" t="s">
        <v>1443</v>
      </c>
      <c r="G216" s="418" t="s">
        <v>1444</v>
      </c>
      <c r="H216" s="422">
        <v>2</v>
      </c>
      <c r="I216" s="422">
        <v>933.34</v>
      </c>
      <c r="J216" s="418"/>
      <c r="K216" s="418">
        <v>466.67</v>
      </c>
      <c r="L216" s="422"/>
      <c r="M216" s="422"/>
      <c r="N216" s="418"/>
      <c r="O216" s="418"/>
      <c r="P216" s="422"/>
      <c r="Q216" s="422"/>
      <c r="R216" s="487"/>
      <c r="S216" s="423"/>
    </row>
    <row r="217" spans="1:19" ht="14.45" customHeight="1" x14ac:dyDescent="0.2">
      <c r="A217" s="417"/>
      <c r="B217" s="418" t="s">
        <v>1266</v>
      </c>
      <c r="C217" s="418" t="s">
        <v>1261</v>
      </c>
      <c r="D217" s="418" t="s">
        <v>1257</v>
      </c>
      <c r="E217" s="418" t="s">
        <v>1331</v>
      </c>
      <c r="F217" s="418" t="s">
        <v>1386</v>
      </c>
      <c r="G217" s="418" t="s">
        <v>1387</v>
      </c>
      <c r="H217" s="422"/>
      <c r="I217" s="422"/>
      <c r="J217" s="418"/>
      <c r="K217" s="418"/>
      <c r="L217" s="422">
        <v>53</v>
      </c>
      <c r="M217" s="422">
        <v>20905.55</v>
      </c>
      <c r="N217" s="418"/>
      <c r="O217" s="418">
        <v>394.44433962264151</v>
      </c>
      <c r="P217" s="422"/>
      <c r="Q217" s="422"/>
      <c r="R217" s="487"/>
      <c r="S217" s="423"/>
    </row>
    <row r="218" spans="1:19" ht="14.45" customHeight="1" x14ac:dyDescent="0.2">
      <c r="A218" s="417"/>
      <c r="B218" s="418" t="s">
        <v>1266</v>
      </c>
      <c r="C218" s="418" t="s">
        <v>1261</v>
      </c>
      <c r="D218" s="418" t="s">
        <v>1257</v>
      </c>
      <c r="E218" s="418" t="s">
        <v>1331</v>
      </c>
      <c r="F218" s="418" t="s">
        <v>1445</v>
      </c>
      <c r="G218" s="418" t="s">
        <v>1446</v>
      </c>
      <c r="H218" s="422">
        <v>47</v>
      </c>
      <c r="I218" s="422">
        <v>21933.34</v>
      </c>
      <c r="J218" s="418"/>
      <c r="K218" s="418">
        <v>466.6668085106383</v>
      </c>
      <c r="L218" s="422">
        <v>25</v>
      </c>
      <c r="M218" s="422">
        <v>12638.89</v>
      </c>
      <c r="N218" s="418"/>
      <c r="O218" s="418">
        <v>505.55559999999997</v>
      </c>
      <c r="P218" s="422">
        <v>40</v>
      </c>
      <c r="Q218" s="422">
        <v>20222.22</v>
      </c>
      <c r="R218" s="487"/>
      <c r="S218" s="423">
        <v>505.55550000000005</v>
      </c>
    </row>
    <row r="219" spans="1:19" ht="14.45" customHeight="1" x14ac:dyDescent="0.2">
      <c r="A219" s="417"/>
      <c r="B219" s="418" t="s">
        <v>1266</v>
      </c>
      <c r="C219" s="418" t="s">
        <v>1261</v>
      </c>
      <c r="D219" s="418" t="s">
        <v>1257</v>
      </c>
      <c r="E219" s="418" t="s">
        <v>1331</v>
      </c>
      <c r="F219" s="418" t="s">
        <v>1447</v>
      </c>
      <c r="G219" s="418" t="s">
        <v>1448</v>
      </c>
      <c r="H219" s="422">
        <v>20</v>
      </c>
      <c r="I219" s="422">
        <v>1955.56</v>
      </c>
      <c r="J219" s="418"/>
      <c r="K219" s="418">
        <v>97.777999999999992</v>
      </c>
      <c r="L219" s="422">
        <v>6</v>
      </c>
      <c r="M219" s="422">
        <v>619.99</v>
      </c>
      <c r="N219" s="418"/>
      <c r="O219" s="418">
        <v>103.33166666666666</v>
      </c>
      <c r="P219" s="422">
        <v>8</v>
      </c>
      <c r="Q219" s="422">
        <v>826.66</v>
      </c>
      <c r="R219" s="487"/>
      <c r="S219" s="423">
        <v>103.3325</v>
      </c>
    </row>
    <row r="220" spans="1:19" ht="14.45" customHeight="1" x14ac:dyDescent="0.2">
      <c r="A220" s="417"/>
      <c r="B220" s="418" t="s">
        <v>1266</v>
      </c>
      <c r="C220" s="418" t="s">
        <v>1261</v>
      </c>
      <c r="D220" s="418" t="s">
        <v>1257</v>
      </c>
      <c r="E220" s="418" t="s">
        <v>1331</v>
      </c>
      <c r="F220" s="418" t="s">
        <v>1394</v>
      </c>
      <c r="G220" s="418" t="s">
        <v>1395</v>
      </c>
      <c r="H220" s="422">
        <v>1</v>
      </c>
      <c r="I220" s="422">
        <v>116.67</v>
      </c>
      <c r="J220" s="418"/>
      <c r="K220" s="418">
        <v>116.67</v>
      </c>
      <c r="L220" s="422">
        <v>10</v>
      </c>
      <c r="M220" s="422">
        <v>1500</v>
      </c>
      <c r="N220" s="418"/>
      <c r="O220" s="418">
        <v>150</v>
      </c>
      <c r="P220" s="422">
        <v>1</v>
      </c>
      <c r="Q220" s="422">
        <v>150</v>
      </c>
      <c r="R220" s="487"/>
      <c r="S220" s="423">
        <v>150</v>
      </c>
    </row>
    <row r="221" spans="1:19" ht="14.45" customHeight="1" x14ac:dyDescent="0.2">
      <c r="A221" s="417"/>
      <c r="B221" s="418" t="s">
        <v>1266</v>
      </c>
      <c r="C221" s="418" t="s">
        <v>1261</v>
      </c>
      <c r="D221" s="418" t="s">
        <v>1257</v>
      </c>
      <c r="E221" s="418" t="s">
        <v>1331</v>
      </c>
      <c r="F221" s="418" t="s">
        <v>1396</v>
      </c>
      <c r="G221" s="418" t="s">
        <v>1397</v>
      </c>
      <c r="H221" s="422"/>
      <c r="I221" s="422"/>
      <c r="J221" s="418"/>
      <c r="K221" s="418"/>
      <c r="L221" s="422">
        <v>1149</v>
      </c>
      <c r="M221" s="422">
        <v>70216.659999999989</v>
      </c>
      <c r="N221" s="418"/>
      <c r="O221" s="418">
        <v>61.111105308964305</v>
      </c>
      <c r="P221" s="422">
        <v>37</v>
      </c>
      <c r="Q221" s="422">
        <v>2466.66</v>
      </c>
      <c r="R221" s="487"/>
      <c r="S221" s="423">
        <v>66.666486486486477</v>
      </c>
    </row>
    <row r="222" spans="1:19" ht="14.45" customHeight="1" x14ac:dyDescent="0.2">
      <c r="A222" s="417"/>
      <c r="B222" s="418" t="s">
        <v>1449</v>
      </c>
      <c r="C222" s="418" t="s">
        <v>1258</v>
      </c>
      <c r="D222" s="418" t="s">
        <v>1257</v>
      </c>
      <c r="E222" s="418" t="s">
        <v>1267</v>
      </c>
      <c r="F222" s="418" t="s">
        <v>1268</v>
      </c>
      <c r="G222" s="418"/>
      <c r="H222" s="422">
        <v>14</v>
      </c>
      <c r="I222" s="422">
        <v>1582</v>
      </c>
      <c r="J222" s="418"/>
      <c r="K222" s="418">
        <v>113</v>
      </c>
      <c r="L222" s="422">
        <v>10</v>
      </c>
      <c r="M222" s="422">
        <v>1130</v>
      </c>
      <c r="N222" s="418"/>
      <c r="O222" s="418">
        <v>113</v>
      </c>
      <c r="P222" s="422">
        <v>8</v>
      </c>
      <c r="Q222" s="422">
        <v>904</v>
      </c>
      <c r="R222" s="487"/>
      <c r="S222" s="423">
        <v>113</v>
      </c>
    </row>
    <row r="223" spans="1:19" ht="14.45" customHeight="1" x14ac:dyDescent="0.2">
      <c r="A223" s="417"/>
      <c r="B223" s="418" t="s">
        <v>1449</v>
      </c>
      <c r="C223" s="418" t="s">
        <v>1258</v>
      </c>
      <c r="D223" s="418" t="s">
        <v>1257</v>
      </c>
      <c r="E223" s="418" t="s">
        <v>1267</v>
      </c>
      <c r="F223" s="418" t="s">
        <v>1450</v>
      </c>
      <c r="G223" s="418"/>
      <c r="H223" s="422">
        <v>1</v>
      </c>
      <c r="I223" s="422">
        <v>1008</v>
      </c>
      <c r="J223" s="418"/>
      <c r="K223" s="418">
        <v>1008</v>
      </c>
      <c r="L223" s="422"/>
      <c r="M223" s="422"/>
      <c r="N223" s="418"/>
      <c r="O223" s="418"/>
      <c r="P223" s="422">
        <v>4</v>
      </c>
      <c r="Q223" s="422">
        <v>4032</v>
      </c>
      <c r="R223" s="487"/>
      <c r="S223" s="423">
        <v>1008</v>
      </c>
    </row>
    <row r="224" spans="1:19" ht="14.45" customHeight="1" x14ac:dyDescent="0.2">
      <c r="A224" s="417"/>
      <c r="B224" s="418" t="s">
        <v>1449</v>
      </c>
      <c r="C224" s="418" t="s">
        <v>1258</v>
      </c>
      <c r="D224" s="418" t="s">
        <v>1257</v>
      </c>
      <c r="E224" s="418" t="s">
        <v>1267</v>
      </c>
      <c r="F224" s="418" t="s">
        <v>1451</v>
      </c>
      <c r="G224" s="418"/>
      <c r="H224" s="422">
        <v>236</v>
      </c>
      <c r="I224" s="422">
        <v>51212</v>
      </c>
      <c r="J224" s="418"/>
      <c r="K224" s="418">
        <v>217</v>
      </c>
      <c r="L224" s="422">
        <v>146</v>
      </c>
      <c r="M224" s="422">
        <v>31682</v>
      </c>
      <c r="N224" s="418"/>
      <c r="O224" s="418">
        <v>217</v>
      </c>
      <c r="P224" s="422">
        <v>213</v>
      </c>
      <c r="Q224" s="422">
        <v>46221</v>
      </c>
      <c r="R224" s="487"/>
      <c r="S224" s="423">
        <v>217</v>
      </c>
    </row>
    <row r="225" spans="1:19" ht="14.45" customHeight="1" x14ac:dyDescent="0.2">
      <c r="A225" s="417"/>
      <c r="B225" s="418" t="s">
        <v>1449</v>
      </c>
      <c r="C225" s="418" t="s">
        <v>1258</v>
      </c>
      <c r="D225" s="418" t="s">
        <v>1257</v>
      </c>
      <c r="E225" s="418" t="s">
        <v>1267</v>
      </c>
      <c r="F225" s="418" t="s">
        <v>1452</v>
      </c>
      <c r="G225" s="418"/>
      <c r="H225" s="422">
        <v>1</v>
      </c>
      <c r="I225" s="422">
        <v>2450</v>
      </c>
      <c r="J225" s="418"/>
      <c r="K225" s="418">
        <v>2450</v>
      </c>
      <c r="L225" s="422">
        <v>2</v>
      </c>
      <c r="M225" s="422">
        <v>4900</v>
      </c>
      <c r="N225" s="418"/>
      <c r="O225" s="418">
        <v>2450</v>
      </c>
      <c r="P225" s="422">
        <v>6</v>
      </c>
      <c r="Q225" s="422">
        <v>14700</v>
      </c>
      <c r="R225" s="487"/>
      <c r="S225" s="423">
        <v>2450</v>
      </c>
    </row>
    <row r="226" spans="1:19" ht="14.45" customHeight="1" x14ac:dyDescent="0.2">
      <c r="A226" s="417"/>
      <c r="B226" s="418" t="s">
        <v>1449</v>
      </c>
      <c r="C226" s="418" t="s">
        <v>1258</v>
      </c>
      <c r="D226" s="418" t="s">
        <v>1257</v>
      </c>
      <c r="E226" s="418" t="s">
        <v>1267</v>
      </c>
      <c r="F226" s="418" t="s">
        <v>1453</v>
      </c>
      <c r="G226" s="418"/>
      <c r="H226" s="422"/>
      <c r="I226" s="422"/>
      <c r="J226" s="418"/>
      <c r="K226" s="418"/>
      <c r="L226" s="422"/>
      <c r="M226" s="422"/>
      <c r="N226" s="418"/>
      <c r="O226" s="418"/>
      <c r="P226" s="422">
        <v>5</v>
      </c>
      <c r="Q226" s="422">
        <v>6515</v>
      </c>
      <c r="R226" s="487"/>
      <c r="S226" s="423">
        <v>1303</v>
      </c>
    </row>
    <row r="227" spans="1:19" ht="14.45" customHeight="1" x14ac:dyDescent="0.2">
      <c r="A227" s="417"/>
      <c r="B227" s="418" t="s">
        <v>1449</v>
      </c>
      <c r="C227" s="418" t="s">
        <v>1258</v>
      </c>
      <c r="D227" s="418" t="s">
        <v>1257</v>
      </c>
      <c r="E227" s="418" t="s">
        <v>1267</v>
      </c>
      <c r="F227" s="418" t="s">
        <v>1454</v>
      </c>
      <c r="G227" s="418"/>
      <c r="H227" s="422">
        <v>112</v>
      </c>
      <c r="I227" s="422">
        <v>116816</v>
      </c>
      <c r="J227" s="418"/>
      <c r="K227" s="418">
        <v>1043</v>
      </c>
      <c r="L227" s="422">
        <v>76</v>
      </c>
      <c r="M227" s="422">
        <v>79268</v>
      </c>
      <c r="N227" s="418"/>
      <c r="O227" s="418">
        <v>1043</v>
      </c>
      <c r="P227" s="422">
        <v>116</v>
      </c>
      <c r="Q227" s="422">
        <v>120988</v>
      </c>
      <c r="R227" s="487"/>
      <c r="S227" s="423">
        <v>1043</v>
      </c>
    </row>
    <row r="228" spans="1:19" ht="14.45" customHeight="1" x14ac:dyDescent="0.2">
      <c r="A228" s="417"/>
      <c r="B228" s="418" t="s">
        <v>1449</v>
      </c>
      <c r="C228" s="418" t="s">
        <v>1258</v>
      </c>
      <c r="D228" s="418" t="s">
        <v>1257</v>
      </c>
      <c r="E228" s="418" t="s">
        <v>1267</v>
      </c>
      <c r="F228" s="418" t="s">
        <v>1455</v>
      </c>
      <c r="G228" s="418"/>
      <c r="H228" s="422">
        <v>14</v>
      </c>
      <c r="I228" s="422">
        <v>18522</v>
      </c>
      <c r="J228" s="418"/>
      <c r="K228" s="418">
        <v>1323</v>
      </c>
      <c r="L228" s="422">
        <v>4</v>
      </c>
      <c r="M228" s="422">
        <v>5292</v>
      </c>
      <c r="N228" s="418"/>
      <c r="O228" s="418">
        <v>1323</v>
      </c>
      <c r="P228" s="422">
        <v>14</v>
      </c>
      <c r="Q228" s="422">
        <v>18522</v>
      </c>
      <c r="R228" s="487"/>
      <c r="S228" s="423">
        <v>1323</v>
      </c>
    </row>
    <row r="229" spans="1:19" ht="14.45" customHeight="1" x14ac:dyDescent="0.2">
      <c r="A229" s="417"/>
      <c r="B229" s="418" t="s">
        <v>1449</v>
      </c>
      <c r="C229" s="418" t="s">
        <v>1258</v>
      </c>
      <c r="D229" s="418" t="s">
        <v>1257</v>
      </c>
      <c r="E229" s="418" t="s">
        <v>1267</v>
      </c>
      <c r="F229" s="418" t="s">
        <v>1456</v>
      </c>
      <c r="G229" s="418"/>
      <c r="H229" s="422">
        <v>3</v>
      </c>
      <c r="I229" s="422">
        <v>5799</v>
      </c>
      <c r="J229" s="418"/>
      <c r="K229" s="418">
        <v>1933</v>
      </c>
      <c r="L229" s="422">
        <v>2</v>
      </c>
      <c r="M229" s="422">
        <v>3866</v>
      </c>
      <c r="N229" s="418"/>
      <c r="O229" s="418">
        <v>1933</v>
      </c>
      <c r="P229" s="422">
        <v>2</v>
      </c>
      <c r="Q229" s="422">
        <v>3866</v>
      </c>
      <c r="R229" s="487"/>
      <c r="S229" s="423">
        <v>1933</v>
      </c>
    </row>
    <row r="230" spans="1:19" ht="14.45" customHeight="1" x14ac:dyDescent="0.2">
      <c r="A230" s="417"/>
      <c r="B230" s="418" t="s">
        <v>1449</v>
      </c>
      <c r="C230" s="418" t="s">
        <v>1258</v>
      </c>
      <c r="D230" s="418" t="s">
        <v>1257</v>
      </c>
      <c r="E230" s="418" t="s">
        <v>1267</v>
      </c>
      <c r="F230" s="418" t="s">
        <v>1457</v>
      </c>
      <c r="G230" s="418"/>
      <c r="H230" s="422">
        <v>2</v>
      </c>
      <c r="I230" s="422">
        <v>1356</v>
      </c>
      <c r="J230" s="418"/>
      <c r="K230" s="418">
        <v>678</v>
      </c>
      <c r="L230" s="422"/>
      <c r="M230" s="422"/>
      <c r="N230" s="418"/>
      <c r="O230" s="418"/>
      <c r="P230" s="422"/>
      <c r="Q230" s="422"/>
      <c r="R230" s="487"/>
      <c r="S230" s="423"/>
    </row>
    <row r="231" spans="1:19" ht="14.45" customHeight="1" x14ac:dyDescent="0.2">
      <c r="A231" s="417"/>
      <c r="B231" s="418" t="s">
        <v>1449</v>
      </c>
      <c r="C231" s="418" t="s">
        <v>1258</v>
      </c>
      <c r="D231" s="418" t="s">
        <v>1257</v>
      </c>
      <c r="E231" s="418" t="s">
        <v>1267</v>
      </c>
      <c r="F231" s="418" t="s">
        <v>1458</v>
      </c>
      <c r="G231" s="418"/>
      <c r="H231" s="422">
        <v>39</v>
      </c>
      <c r="I231" s="422">
        <v>21138</v>
      </c>
      <c r="J231" s="418"/>
      <c r="K231" s="418">
        <v>542</v>
      </c>
      <c r="L231" s="422">
        <v>24</v>
      </c>
      <c r="M231" s="422">
        <v>13008</v>
      </c>
      <c r="N231" s="418"/>
      <c r="O231" s="418">
        <v>542</v>
      </c>
      <c r="P231" s="422">
        <v>36</v>
      </c>
      <c r="Q231" s="422">
        <v>19512</v>
      </c>
      <c r="R231" s="487"/>
      <c r="S231" s="423">
        <v>542</v>
      </c>
    </row>
    <row r="232" spans="1:19" ht="14.45" customHeight="1" x14ac:dyDescent="0.2">
      <c r="A232" s="417"/>
      <c r="B232" s="418" t="s">
        <v>1449</v>
      </c>
      <c r="C232" s="418" t="s">
        <v>1258</v>
      </c>
      <c r="D232" s="418" t="s">
        <v>1257</v>
      </c>
      <c r="E232" s="418" t="s">
        <v>1267</v>
      </c>
      <c r="F232" s="418" t="s">
        <v>1459</v>
      </c>
      <c r="G232" s="418"/>
      <c r="H232" s="422">
        <v>25</v>
      </c>
      <c r="I232" s="422">
        <v>14475</v>
      </c>
      <c r="J232" s="418"/>
      <c r="K232" s="418">
        <v>579</v>
      </c>
      <c r="L232" s="422">
        <v>16</v>
      </c>
      <c r="M232" s="422">
        <v>9264</v>
      </c>
      <c r="N232" s="418"/>
      <c r="O232" s="418">
        <v>579</v>
      </c>
      <c r="P232" s="422">
        <v>21</v>
      </c>
      <c r="Q232" s="422">
        <v>12159</v>
      </c>
      <c r="R232" s="487"/>
      <c r="S232" s="423">
        <v>579</v>
      </c>
    </row>
    <row r="233" spans="1:19" ht="14.45" customHeight="1" x14ac:dyDescent="0.2">
      <c r="A233" s="417"/>
      <c r="B233" s="418" t="s">
        <v>1449</v>
      </c>
      <c r="C233" s="418" t="s">
        <v>1258</v>
      </c>
      <c r="D233" s="418" t="s">
        <v>1257</v>
      </c>
      <c r="E233" s="418" t="s">
        <v>1267</v>
      </c>
      <c r="F233" s="418" t="s">
        <v>1269</v>
      </c>
      <c r="G233" s="418"/>
      <c r="H233" s="422">
        <v>45</v>
      </c>
      <c r="I233" s="422">
        <v>5085</v>
      </c>
      <c r="J233" s="418"/>
      <c r="K233" s="418">
        <v>113</v>
      </c>
      <c r="L233" s="422">
        <v>43</v>
      </c>
      <c r="M233" s="422">
        <v>4859</v>
      </c>
      <c r="N233" s="418"/>
      <c r="O233" s="418">
        <v>113</v>
      </c>
      <c r="P233" s="422">
        <v>31</v>
      </c>
      <c r="Q233" s="422">
        <v>3503</v>
      </c>
      <c r="R233" s="487"/>
      <c r="S233" s="423">
        <v>113</v>
      </c>
    </row>
    <row r="234" spans="1:19" ht="14.45" customHeight="1" x14ac:dyDescent="0.2">
      <c r="A234" s="417"/>
      <c r="B234" s="418" t="s">
        <v>1449</v>
      </c>
      <c r="C234" s="418" t="s">
        <v>1258</v>
      </c>
      <c r="D234" s="418" t="s">
        <v>1257</v>
      </c>
      <c r="E234" s="418" t="s">
        <v>1267</v>
      </c>
      <c r="F234" s="418" t="s">
        <v>1270</v>
      </c>
      <c r="G234" s="418"/>
      <c r="H234" s="422">
        <v>11</v>
      </c>
      <c r="I234" s="422">
        <v>1452</v>
      </c>
      <c r="J234" s="418"/>
      <c r="K234" s="418">
        <v>132</v>
      </c>
      <c r="L234" s="422">
        <v>6</v>
      </c>
      <c r="M234" s="422">
        <v>792</v>
      </c>
      <c r="N234" s="418"/>
      <c r="O234" s="418">
        <v>132</v>
      </c>
      <c r="P234" s="422">
        <v>8</v>
      </c>
      <c r="Q234" s="422">
        <v>1056</v>
      </c>
      <c r="R234" s="487"/>
      <c r="S234" s="423">
        <v>132</v>
      </c>
    </row>
    <row r="235" spans="1:19" ht="14.45" customHeight="1" x14ac:dyDescent="0.2">
      <c r="A235" s="417"/>
      <c r="B235" s="418" t="s">
        <v>1449</v>
      </c>
      <c r="C235" s="418" t="s">
        <v>1258</v>
      </c>
      <c r="D235" s="418" t="s">
        <v>1257</v>
      </c>
      <c r="E235" s="418" t="s">
        <v>1267</v>
      </c>
      <c r="F235" s="418" t="s">
        <v>1460</v>
      </c>
      <c r="G235" s="418"/>
      <c r="H235" s="422">
        <v>148</v>
      </c>
      <c r="I235" s="422">
        <v>23088</v>
      </c>
      <c r="J235" s="418"/>
      <c r="K235" s="418">
        <v>156</v>
      </c>
      <c r="L235" s="422">
        <v>12</v>
      </c>
      <c r="M235" s="422">
        <v>1872</v>
      </c>
      <c r="N235" s="418"/>
      <c r="O235" s="418">
        <v>156</v>
      </c>
      <c r="P235" s="422">
        <v>18</v>
      </c>
      <c r="Q235" s="422">
        <v>2808</v>
      </c>
      <c r="R235" s="487"/>
      <c r="S235" s="423">
        <v>156</v>
      </c>
    </row>
    <row r="236" spans="1:19" ht="14.45" customHeight="1" x14ac:dyDescent="0.2">
      <c r="A236" s="417"/>
      <c r="B236" s="418" t="s">
        <v>1449</v>
      </c>
      <c r="C236" s="418" t="s">
        <v>1258</v>
      </c>
      <c r="D236" s="418" t="s">
        <v>1257</v>
      </c>
      <c r="E236" s="418" t="s">
        <v>1267</v>
      </c>
      <c r="F236" s="418" t="s">
        <v>1306</v>
      </c>
      <c r="G236" s="418"/>
      <c r="H236" s="422"/>
      <c r="I236" s="422"/>
      <c r="J236" s="418"/>
      <c r="K236" s="418"/>
      <c r="L236" s="422">
        <v>1</v>
      </c>
      <c r="M236" s="422">
        <v>1008</v>
      </c>
      <c r="N236" s="418"/>
      <c r="O236" s="418">
        <v>1008</v>
      </c>
      <c r="P236" s="422"/>
      <c r="Q236" s="422"/>
      <c r="R236" s="487"/>
      <c r="S236" s="423"/>
    </row>
    <row r="237" spans="1:19" ht="14.45" customHeight="1" x14ac:dyDescent="0.2">
      <c r="A237" s="417"/>
      <c r="B237" s="418" t="s">
        <v>1449</v>
      </c>
      <c r="C237" s="418" t="s">
        <v>1258</v>
      </c>
      <c r="D237" s="418" t="s">
        <v>1257</v>
      </c>
      <c r="E237" s="418" t="s">
        <v>1267</v>
      </c>
      <c r="F237" s="418" t="s">
        <v>1461</v>
      </c>
      <c r="G237" s="418"/>
      <c r="H237" s="422">
        <v>105</v>
      </c>
      <c r="I237" s="422">
        <v>22577</v>
      </c>
      <c r="J237" s="418"/>
      <c r="K237" s="418">
        <v>215.01904761904763</v>
      </c>
      <c r="L237" s="422">
        <v>84</v>
      </c>
      <c r="M237" s="422">
        <v>18228</v>
      </c>
      <c r="N237" s="418"/>
      <c r="O237" s="418">
        <v>217</v>
      </c>
      <c r="P237" s="422">
        <v>110</v>
      </c>
      <c r="Q237" s="422">
        <v>23870</v>
      </c>
      <c r="R237" s="487"/>
      <c r="S237" s="423">
        <v>217</v>
      </c>
    </row>
    <row r="238" spans="1:19" ht="14.45" customHeight="1" x14ac:dyDescent="0.2">
      <c r="A238" s="417"/>
      <c r="B238" s="418" t="s">
        <v>1449</v>
      </c>
      <c r="C238" s="418" t="s">
        <v>1258</v>
      </c>
      <c r="D238" s="418" t="s">
        <v>1257</v>
      </c>
      <c r="E238" s="418" t="s">
        <v>1267</v>
      </c>
      <c r="F238" s="418" t="s">
        <v>1462</v>
      </c>
      <c r="G238" s="418"/>
      <c r="H238" s="422">
        <v>77</v>
      </c>
      <c r="I238" s="422">
        <v>80311</v>
      </c>
      <c r="J238" s="418"/>
      <c r="K238" s="418">
        <v>1043</v>
      </c>
      <c r="L238" s="422">
        <v>31</v>
      </c>
      <c r="M238" s="422">
        <v>32333</v>
      </c>
      <c r="N238" s="418"/>
      <c r="O238" s="418">
        <v>1043</v>
      </c>
      <c r="P238" s="422">
        <v>69</v>
      </c>
      <c r="Q238" s="422">
        <v>71967</v>
      </c>
      <c r="R238" s="487"/>
      <c r="S238" s="423">
        <v>1043</v>
      </c>
    </row>
    <row r="239" spans="1:19" ht="14.45" customHeight="1" x14ac:dyDescent="0.2">
      <c r="A239" s="417"/>
      <c r="B239" s="418" t="s">
        <v>1449</v>
      </c>
      <c r="C239" s="418" t="s">
        <v>1258</v>
      </c>
      <c r="D239" s="418" t="s">
        <v>1257</v>
      </c>
      <c r="E239" s="418" t="s">
        <v>1267</v>
      </c>
      <c r="F239" s="418" t="s">
        <v>1463</v>
      </c>
      <c r="G239" s="418"/>
      <c r="H239" s="422">
        <v>4</v>
      </c>
      <c r="I239" s="422">
        <v>5292</v>
      </c>
      <c r="J239" s="418"/>
      <c r="K239" s="418">
        <v>1323</v>
      </c>
      <c r="L239" s="422">
        <v>3</v>
      </c>
      <c r="M239" s="422">
        <v>3969</v>
      </c>
      <c r="N239" s="418"/>
      <c r="O239" s="418">
        <v>1323</v>
      </c>
      <c r="P239" s="422"/>
      <c r="Q239" s="422"/>
      <c r="R239" s="487"/>
      <c r="S239" s="423"/>
    </row>
    <row r="240" spans="1:19" ht="14.45" customHeight="1" x14ac:dyDescent="0.2">
      <c r="A240" s="417"/>
      <c r="B240" s="418" t="s">
        <v>1449</v>
      </c>
      <c r="C240" s="418" t="s">
        <v>1258</v>
      </c>
      <c r="D240" s="418" t="s">
        <v>1257</v>
      </c>
      <c r="E240" s="418" t="s">
        <v>1267</v>
      </c>
      <c r="F240" s="418" t="s">
        <v>1464</v>
      </c>
      <c r="G240" s="418"/>
      <c r="H240" s="422">
        <v>5</v>
      </c>
      <c r="I240" s="422">
        <v>2710</v>
      </c>
      <c r="J240" s="418"/>
      <c r="K240" s="418">
        <v>542</v>
      </c>
      <c r="L240" s="422">
        <v>8</v>
      </c>
      <c r="M240" s="422">
        <v>4336</v>
      </c>
      <c r="N240" s="418"/>
      <c r="O240" s="418">
        <v>542</v>
      </c>
      <c r="P240" s="422">
        <v>8</v>
      </c>
      <c r="Q240" s="422">
        <v>4336</v>
      </c>
      <c r="R240" s="487"/>
      <c r="S240" s="423">
        <v>542</v>
      </c>
    </row>
    <row r="241" spans="1:19" ht="14.45" customHeight="1" x14ac:dyDescent="0.2">
      <c r="A241" s="417"/>
      <c r="B241" s="418" t="s">
        <v>1449</v>
      </c>
      <c r="C241" s="418" t="s">
        <v>1258</v>
      </c>
      <c r="D241" s="418" t="s">
        <v>1257</v>
      </c>
      <c r="E241" s="418" t="s">
        <v>1267</v>
      </c>
      <c r="F241" s="418" t="s">
        <v>1465</v>
      </c>
      <c r="G241" s="418"/>
      <c r="H241" s="422">
        <v>42</v>
      </c>
      <c r="I241" s="422">
        <v>24318</v>
      </c>
      <c r="J241" s="418"/>
      <c r="K241" s="418">
        <v>579</v>
      </c>
      <c r="L241" s="422">
        <v>26</v>
      </c>
      <c r="M241" s="422">
        <v>15054</v>
      </c>
      <c r="N241" s="418"/>
      <c r="O241" s="418">
        <v>579</v>
      </c>
      <c r="P241" s="422">
        <v>26</v>
      </c>
      <c r="Q241" s="422">
        <v>15054</v>
      </c>
      <c r="R241" s="487"/>
      <c r="S241" s="423">
        <v>579</v>
      </c>
    </row>
    <row r="242" spans="1:19" ht="14.45" customHeight="1" x14ac:dyDescent="0.2">
      <c r="A242" s="417"/>
      <c r="B242" s="418" t="s">
        <v>1449</v>
      </c>
      <c r="C242" s="418" t="s">
        <v>1258</v>
      </c>
      <c r="D242" s="418" t="s">
        <v>1257</v>
      </c>
      <c r="E242" s="418" t="s">
        <v>1267</v>
      </c>
      <c r="F242" s="418" t="s">
        <v>1466</v>
      </c>
      <c r="G242" s="418"/>
      <c r="H242" s="422">
        <v>2</v>
      </c>
      <c r="I242" s="422">
        <v>2606</v>
      </c>
      <c r="J242" s="418"/>
      <c r="K242" s="418">
        <v>1303</v>
      </c>
      <c r="L242" s="422">
        <v>1</v>
      </c>
      <c r="M242" s="422">
        <v>1303</v>
      </c>
      <c r="N242" s="418"/>
      <c r="O242" s="418">
        <v>1303</v>
      </c>
      <c r="P242" s="422"/>
      <c r="Q242" s="422"/>
      <c r="R242" s="487"/>
      <c r="S242" s="423"/>
    </row>
    <row r="243" spans="1:19" ht="14.45" customHeight="1" x14ac:dyDescent="0.2">
      <c r="A243" s="417"/>
      <c r="B243" s="418" t="s">
        <v>1449</v>
      </c>
      <c r="C243" s="418" t="s">
        <v>1258</v>
      </c>
      <c r="D243" s="418" t="s">
        <v>1257</v>
      </c>
      <c r="E243" s="418" t="s">
        <v>1267</v>
      </c>
      <c r="F243" s="418" t="s">
        <v>1467</v>
      </c>
      <c r="G243" s="418"/>
      <c r="H243" s="422">
        <v>2</v>
      </c>
      <c r="I243" s="422">
        <v>272</v>
      </c>
      <c r="J243" s="418"/>
      <c r="K243" s="418">
        <v>136</v>
      </c>
      <c r="L243" s="422"/>
      <c r="M243" s="422"/>
      <c r="N243" s="418"/>
      <c r="O243" s="418"/>
      <c r="P243" s="422"/>
      <c r="Q243" s="422"/>
      <c r="R243" s="487"/>
      <c r="S243" s="423"/>
    </row>
    <row r="244" spans="1:19" ht="14.45" customHeight="1" x14ac:dyDescent="0.2">
      <c r="A244" s="417"/>
      <c r="B244" s="418" t="s">
        <v>1449</v>
      </c>
      <c r="C244" s="418" t="s">
        <v>1258</v>
      </c>
      <c r="D244" s="418" t="s">
        <v>1257</v>
      </c>
      <c r="E244" s="418" t="s">
        <v>1267</v>
      </c>
      <c r="F244" s="418" t="s">
        <v>1468</v>
      </c>
      <c r="G244" s="418"/>
      <c r="H244" s="422">
        <v>35</v>
      </c>
      <c r="I244" s="422">
        <v>7840</v>
      </c>
      <c r="J244" s="418"/>
      <c r="K244" s="418">
        <v>224</v>
      </c>
      <c r="L244" s="422"/>
      <c r="M244" s="422"/>
      <c r="N244" s="418"/>
      <c r="O244" s="418"/>
      <c r="P244" s="422"/>
      <c r="Q244" s="422"/>
      <c r="R244" s="487"/>
      <c r="S244" s="423"/>
    </row>
    <row r="245" spans="1:19" ht="14.45" customHeight="1" x14ac:dyDescent="0.2">
      <c r="A245" s="417"/>
      <c r="B245" s="418" t="s">
        <v>1449</v>
      </c>
      <c r="C245" s="418" t="s">
        <v>1258</v>
      </c>
      <c r="D245" s="418" t="s">
        <v>1257</v>
      </c>
      <c r="E245" s="418" t="s">
        <v>1267</v>
      </c>
      <c r="F245" s="418" t="s">
        <v>1469</v>
      </c>
      <c r="G245" s="418"/>
      <c r="H245" s="422">
        <v>8</v>
      </c>
      <c r="I245" s="422">
        <v>8664</v>
      </c>
      <c r="J245" s="418"/>
      <c r="K245" s="418">
        <v>1083</v>
      </c>
      <c r="L245" s="422">
        <v>12</v>
      </c>
      <c r="M245" s="422">
        <v>12996</v>
      </c>
      <c r="N245" s="418"/>
      <c r="O245" s="418">
        <v>1083</v>
      </c>
      <c r="P245" s="422">
        <v>8</v>
      </c>
      <c r="Q245" s="422">
        <v>8664</v>
      </c>
      <c r="R245" s="487"/>
      <c r="S245" s="423">
        <v>1083</v>
      </c>
    </row>
    <row r="246" spans="1:19" ht="14.45" customHeight="1" x14ac:dyDescent="0.2">
      <c r="A246" s="417"/>
      <c r="B246" s="418" t="s">
        <v>1449</v>
      </c>
      <c r="C246" s="418" t="s">
        <v>1258</v>
      </c>
      <c r="D246" s="418" t="s">
        <v>1257</v>
      </c>
      <c r="E246" s="418" t="s">
        <v>1267</v>
      </c>
      <c r="F246" s="418" t="s">
        <v>1470</v>
      </c>
      <c r="G246" s="418"/>
      <c r="H246" s="422">
        <v>4</v>
      </c>
      <c r="I246" s="422">
        <v>4332</v>
      </c>
      <c r="J246" s="418"/>
      <c r="K246" s="418">
        <v>1083</v>
      </c>
      <c r="L246" s="422"/>
      <c r="M246" s="422"/>
      <c r="N246" s="418"/>
      <c r="O246" s="418"/>
      <c r="P246" s="422"/>
      <c r="Q246" s="422"/>
      <c r="R246" s="487"/>
      <c r="S246" s="423"/>
    </row>
    <row r="247" spans="1:19" ht="14.45" customHeight="1" x14ac:dyDescent="0.2">
      <c r="A247" s="417"/>
      <c r="B247" s="418" t="s">
        <v>1449</v>
      </c>
      <c r="C247" s="418" t="s">
        <v>1258</v>
      </c>
      <c r="D247" s="418" t="s">
        <v>1257</v>
      </c>
      <c r="E247" s="418" t="s">
        <v>1331</v>
      </c>
      <c r="F247" s="418" t="s">
        <v>1334</v>
      </c>
      <c r="G247" s="418" t="s">
        <v>1335</v>
      </c>
      <c r="H247" s="422">
        <v>32</v>
      </c>
      <c r="I247" s="422">
        <v>2488.89</v>
      </c>
      <c r="J247" s="418"/>
      <c r="K247" s="418">
        <v>77.777812499999996</v>
      </c>
      <c r="L247" s="422">
        <v>18</v>
      </c>
      <c r="M247" s="422">
        <v>1500</v>
      </c>
      <c r="N247" s="418"/>
      <c r="O247" s="418">
        <v>83.333333333333329</v>
      </c>
      <c r="P247" s="422">
        <v>16</v>
      </c>
      <c r="Q247" s="422">
        <v>1333.3400000000001</v>
      </c>
      <c r="R247" s="487"/>
      <c r="S247" s="423">
        <v>83.333750000000009</v>
      </c>
    </row>
    <row r="248" spans="1:19" ht="14.45" customHeight="1" x14ac:dyDescent="0.2">
      <c r="A248" s="417"/>
      <c r="B248" s="418" t="s">
        <v>1449</v>
      </c>
      <c r="C248" s="418" t="s">
        <v>1258</v>
      </c>
      <c r="D248" s="418" t="s">
        <v>1257</v>
      </c>
      <c r="E248" s="418" t="s">
        <v>1331</v>
      </c>
      <c r="F248" s="418" t="s">
        <v>1336</v>
      </c>
      <c r="G248" s="418" t="s">
        <v>1337</v>
      </c>
      <c r="H248" s="422">
        <v>17</v>
      </c>
      <c r="I248" s="422">
        <v>4250</v>
      </c>
      <c r="J248" s="418"/>
      <c r="K248" s="418">
        <v>250</v>
      </c>
      <c r="L248" s="422">
        <v>16</v>
      </c>
      <c r="M248" s="422">
        <v>4088.89</v>
      </c>
      <c r="N248" s="418"/>
      <c r="O248" s="418">
        <v>255.55562499999999</v>
      </c>
      <c r="P248" s="422">
        <v>21</v>
      </c>
      <c r="Q248" s="422">
        <v>5366.67</v>
      </c>
      <c r="R248" s="487"/>
      <c r="S248" s="423">
        <v>255.55571428571429</v>
      </c>
    </row>
    <row r="249" spans="1:19" ht="14.45" customHeight="1" x14ac:dyDescent="0.2">
      <c r="A249" s="417"/>
      <c r="B249" s="418" t="s">
        <v>1449</v>
      </c>
      <c r="C249" s="418" t="s">
        <v>1258</v>
      </c>
      <c r="D249" s="418" t="s">
        <v>1257</v>
      </c>
      <c r="E249" s="418" t="s">
        <v>1331</v>
      </c>
      <c r="F249" s="418" t="s">
        <v>1338</v>
      </c>
      <c r="G249" s="418" t="s">
        <v>1339</v>
      </c>
      <c r="H249" s="422">
        <v>324</v>
      </c>
      <c r="I249" s="422">
        <v>97200</v>
      </c>
      <c r="J249" s="418"/>
      <c r="K249" s="418">
        <v>300</v>
      </c>
      <c r="L249" s="422">
        <v>218</v>
      </c>
      <c r="M249" s="422">
        <v>66611.11</v>
      </c>
      <c r="N249" s="418"/>
      <c r="O249" s="418">
        <v>305.55555045871557</v>
      </c>
      <c r="P249" s="422">
        <v>322</v>
      </c>
      <c r="Q249" s="422">
        <v>98388.9</v>
      </c>
      <c r="R249" s="487"/>
      <c r="S249" s="423">
        <v>305.55559006211178</v>
      </c>
    </row>
    <row r="250" spans="1:19" ht="14.45" customHeight="1" x14ac:dyDescent="0.2">
      <c r="A250" s="417"/>
      <c r="B250" s="418" t="s">
        <v>1449</v>
      </c>
      <c r="C250" s="418" t="s">
        <v>1258</v>
      </c>
      <c r="D250" s="418" t="s">
        <v>1257</v>
      </c>
      <c r="E250" s="418" t="s">
        <v>1331</v>
      </c>
      <c r="F250" s="418" t="s">
        <v>1344</v>
      </c>
      <c r="G250" s="418" t="s">
        <v>1345</v>
      </c>
      <c r="H250" s="422">
        <v>1</v>
      </c>
      <c r="I250" s="422">
        <v>550</v>
      </c>
      <c r="J250" s="418"/>
      <c r="K250" s="418">
        <v>550</v>
      </c>
      <c r="L250" s="422"/>
      <c r="M250" s="422"/>
      <c r="N250" s="418"/>
      <c r="O250" s="418"/>
      <c r="P250" s="422"/>
      <c r="Q250" s="422"/>
      <c r="R250" s="487"/>
      <c r="S250" s="423"/>
    </row>
    <row r="251" spans="1:19" ht="14.45" customHeight="1" x14ac:dyDescent="0.2">
      <c r="A251" s="417"/>
      <c r="B251" s="418" t="s">
        <v>1449</v>
      </c>
      <c r="C251" s="418" t="s">
        <v>1258</v>
      </c>
      <c r="D251" s="418" t="s">
        <v>1257</v>
      </c>
      <c r="E251" s="418" t="s">
        <v>1331</v>
      </c>
      <c r="F251" s="418" t="s">
        <v>1471</v>
      </c>
      <c r="G251" s="418" t="s">
        <v>1472</v>
      </c>
      <c r="H251" s="422">
        <v>172</v>
      </c>
      <c r="I251" s="422">
        <v>114666.66</v>
      </c>
      <c r="J251" s="418"/>
      <c r="K251" s="418">
        <v>666.66662790697671</v>
      </c>
      <c r="L251" s="422">
        <v>124</v>
      </c>
      <c r="M251" s="422">
        <v>87488.89</v>
      </c>
      <c r="N251" s="418"/>
      <c r="O251" s="418">
        <v>705.55556451612904</v>
      </c>
      <c r="P251" s="422">
        <v>202</v>
      </c>
      <c r="Q251" s="422">
        <v>146786.66999999998</v>
      </c>
      <c r="R251" s="487"/>
      <c r="S251" s="423">
        <v>726.66668316831669</v>
      </c>
    </row>
    <row r="252" spans="1:19" ht="14.45" customHeight="1" x14ac:dyDescent="0.2">
      <c r="A252" s="417"/>
      <c r="B252" s="418" t="s">
        <v>1449</v>
      </c>
      <c r="C252" s="418" t="s">
        <v>1258</v>
      </c>
      <c r="D252" s="418" t="s">
        <v>1257</v>
      </c>
      <c r="E252" s="418" t="s">
        <v>1331</v>
      </c>
      <c r="F252" s="418" t="s">
        <v>1473</v>
      </c>
      <c r="G252" s="418" t="s">
        <v>1474</v>
      </c>
      <c r="H252" s="422">
        <v>380</v>
      </c>
      <c r="I252" s="422">
        <v>88666.66</v>
      </c>
      <c r="J252" s="418"/>
      <c r="K252" s="418">
        <v>233.33331578947369</v>
      </c>
      <c r="L252" s="422">
        <v>247</v>
      </c>
      <c r="M252" s="422">
        <v>62024.44</v>
      </c>
      <c r="N252" s="418"/>
      <c r="O252" s="418">
        <v>251.11109311740893</v>
      </c>
      <c r="P252" s="422">
        <v>300</v>
      </c>
      <c r="Q252" s="422">
        <v>77666.66</v>
      </c>
      <c r="R252" s="487"/>
      <c r="S252" s="423">
        <v>258.88886666666667</v>
      </c>
    </row>
    <row r="253" spans="1:19" ht="14.45" customHeight="1" x14ac:dyDescent="0.2">
      <c r="A253" s="417"/>
      <c r="B253" s="418" t="s">
        <v>1449</v>
      </c>
      <c r="C253" s="418" t="s">
        <v>1258</v>
      </c>
      <c r="D253" s="418" t="s">
        <v>1257</v>
      </c>
      <c r="E253" s="418" t="s">
        <v>1331</v>
      </c>
      <c r="F253" s="418" t="s">
        <v>1475</v>
      </c>
      <c r="G253" s="418" t="s">
        <v>1476</v>
      </c>
      <c r="H253" s="422">
        <v>204</v>
      </c>
      <c r="I253" s="422">
        <v>158666.66</v>
      </c>
      <c r="J253" s="418"/>
      <c r="K253" s="418">
        <v>777.77774509803919</v>
      </c>
      <c r="L253" s="422">
        <v>124</v>
      </c>
      <c r="M253" s="422">
        <v>101955.55</v>
      </c>
      <c r="N253" s="418"/>
      <c r="O253" s="418">
        <v>822.22217741935481</v>
      </c>
      <c r="P253" s="422">
        <v>227</v>
      </c>
      <c r="Q253" s="422">
        <v>192193.34000000003</v>
      </c>
      <c r="R253" s="487"/>
      <c r="S253" s="423">
        <v>846.66669603524235</v>
      </c>
    </row>
    <row r="254" spans="1:19" ht="14.45" customHeight="1" x14ac:dyDescent="0.2">
      <c r="A254" s="417"/>
      <c r="B254" s="418" t="s">
        <v>1449</v>
      </c>
      <c r="C254" s="418" t="s">
        <v>1258</v>
      </c>
      <c r="D254" s="418" t="s">
        <v>1257</v>
      </c>
      <c r="E254" s="418" t="s">
        <v>1331</v>
      </c>
      <c r="F254" s="418" t="s">
        <v>1477</v>
      </c>
      <c r="G254" s="418" t="s">
        <v>1478</v>
      </c>
      <c r="H254" s="422">
        <v>465</v>
      </c>
      <c r="I254" s="422">
        <v>113666.67</v>
      </c>
      <c r="J254" s="418"/>
      <c r="K254" s="418">
        <v>244.44445161290321</v>
      </c>
      <c r="L254" s="422">
        <v>361</v>
      </c>
      <c r="M254" s="422">
        <v>94662.22</v>
      </c>
      <c r="N254" s="418"/>
      <c r="O254" s="418">
        <v>262.22221606648202</v>
      </c>
      <c r="P254" s="422">
        <v>482</v>
      </c>
      <c r="Q254" s="422">
        <v>130140</v>
      </c>
      <c r="R254" s="487"/>
      <c r="S254" s="423">
        <v>270</v>
      </c>
    </row>
    <row r="255" spans="1:19" ht="14.45" customHeight="1" x14ac:dyDescent="0.2">
      <c r="A255" s="417"/>
      <c r="B255" s="418" t="s">
        <v>1449</v>
      </c>
      <c r="C255" s="418" t="s">
        <v>1258</v>
      </c>
      <c r="D255" s="418" t="s">
        <v>1257</v>
      </c>
      <c r="E255" s="418" t="s">
        <v>1331</v>
      </c>
      <c r="F255" s="418" t="s">
        <v>1479</v>
      </c>
      <c r="G255" s="418" t="s">
        <v>1480</v>
      </c>
      <c r="H255" s="422">
        <v>26</v>
      </c>
      <c r="I255" s="422">
        <v>13664.43</v>
      </c>
      <c r="J255" s="418"/>
      <c r="K255" s="418">
        <v>525.55500000000006</v>
      </c>
      <c r="L255" s="422">
        <v>12</v>
      </c>
      <c r="M255" s="422">
        <v>6693.3499999999985</v>
      </c>
      <c r="N255" s="418"/>
      <c r="O255" s="418">
        <v>557.77916666666658</v>
      </c>
      <c r="P255" s="422"/>
      <c r="Q255" s="422"/>
      <c r="R255" s="487"/>
      <c r="S255" s="423"/>
    </row>
    <row r="256" spans="1:19" ht="14.45" customHeight="1" x14ac:dyDescent="0.2">
      <c r="A256" s="417"/>
      <c r="B256" s="418" t="s">
        <v>1449</v>
      </c>
      <c r="C256" s="418" t="s">
        <v>1258</v>
      </c>
      <c r="D256" s="418" t="s">
        <v>1257</v>
      </c>
      <c r="E256" s="418" t="s">
        <v>1331</v>
      </c>
      <c r="F256" s="418" t="s">
        <v>1481</v>
      </c>
      <c r="G256" s="418" t="s">
        <v>1482</v>
      </c>
      <c r="H256" s="422">
        <v>5</v>
      </c>
      <c r="I256" s="422">
        <v>5000</v>
      </c>
      <c r="J256" s="418"/>
      <c r="K256" s="418">
        <v>1000</v>
      </c>
      <c r="L256" s="422">
        <v>2</v>
      </c>
      <c r="M256" s="422">
        <v>2111.12</v>
      </c>
      <c r="N256" s="418"/>
      <c r="O256" s="418">
        <v>1055.56</v>
      </c>
      <c r="P256" s="422">
        <v>1</v>
      </c>
      <c r="Q256" s="422">
        <v>1087.78</v>
      </c>
      <c r="R256" s="487"/>
      <c r="S256" s="423">
        <v>1087.78</v>
      </c>
    </row>
    <row r="257" spans="1:19" ht="14.45" customHeight="1" x14ac:dyDescent="0.2">
      <c r="A257" s="417"/>
      <c r="B257" s="418" t="s">
        <v>1449</v>
      </c>
      <c r="C257" s="418" t="s">
        <v>1258</v>
      </c>
      <c r="D257" s="418" t="s">
        <v>1257</v>
      </c>
      <c r="E257" s="418" t="s">
        <v>1331</v>
      </c>
      <c r="F257" s="418" t="s">
        <v>1483</v>
      </c>
      <c r="G257" s="418" t="s">
        <v>1484</v>
      </c>
      <c r="H257" s="422">
        <v>2</v>
      </c>
      <c r="I257" s="422">
        <v>0</v>
      </c>
      <c r="J257" s="418"/>
      <c r="K257" s="418">
        <v>0</v>
      </c>
      <c r="L257" s="422"/>
      <c r="M257" s="422"/>
      <c r="N257" s="418"/>
      <c r="O257" s="418"/>
      <c r="P257" s="422"/>
      <c r="Q257" s="422"/>
      <c r="R257" s="487"/>
      <c r="S257" s="423"/>
    </row>
    <row r="258" spans="1:19" ht="14.45" customHeight="1" x14ac:dyDescent="0.2">
      <c r="A258" s="417"/>
      <c r="B258" s="418" t="s">
        <v>1449</v>
      </c>
      <c r="C258" s="418" t="s">
        <v>1258</v>
      </c>
      <c r="D258" s="418" t="s">
        <v>1257</v>
      </c>
      <c r="E258" s="418" t="s">
        <v>1331</v>
      </c>
      <c r="F258" s="418" t="s">
        <v>1362</v>
      </c>
      <c r="G258" s="418" t="s">
        <v>1363</v>
      </c>
      <c r="H258" s="422">
        <v>514</v>
      </c>
      <c r="I258" s="422">
        <v>0</v>
      </c>
      <c r="J258" s="418"/>
      <c r="K258" s="418">
        <v>0</v>
      </c>
      <c r="L258" s="422">
        <v>354</v>
      </c>
      <c r="M258" s="422">
        <v>0</v>
      </c>
      <c r="N258" s="418"/>
      <c r="O258" s="418">
        <v>0</v>
      </c>
      <c r="P258" s="422">
        <v>485</v>
      </c>
      <c r="Q258" s="422">
        <v>0</v>
      </c>
      <c r="R258" s="487"/>
      <c r="S258" s="423">
        <v>0</v>
      </c>
    </row>
    <row r="259" spans="1:19" ht="14.45" customHeight="1" x14ac:dyDescent="0.2">
      <c r="A259" s="417"/>
      <c r="B259" s="418" t="s">
        <v>1449</v>
      </c>
      <c r="C259" s="418" t="s">
        <v>1258</v>
      </c>
      <c r="D259" s="418" t="s">
        <v>1257</v>
      </c>
      <c r="E259" s="418" t="s">
        <v>1331</v>
      </c>
      <c r="F259" s="418" t="s">
        <v>1364</v>
      </c>
      <c r="G259" s="418" t="s">
        <v>1365</v>
      </c>
      <c r="H259" s="422">
        <v>419</v>
      </c>
      <c r="I259" s="422">
        <v>128027.78</v>
      </c>
      <c r="J259" s="418"/>
      <c r="K259" s="418">
        <v>305.55556085918852</v>
      </c>
      <c r="L259" s="422">
        <v>306</v>
      </c>
      <c r="M259" s="422">
        <v>95200</v>
      </c>
      <c r="N259" s="418"/>
      <c r="O259" s="418">
        <v>311.11111111111109</v>
      </c>
      <c r="P259" s="422">
        <v>423</v>
      </c>
      <c r="Q259" s="422">
        <v>131600</v>
      </c>
      <c r="R259" s="487"/>
      <c r="S259" s="423">
        <v>311.11111111111109</v>
      </c>
    </row>
    <row r="260" spans="1:19" ht="14.45" customHeight="1" x14ac:dyDescent="0.2">
      <c r="A260" s="417"/>
      <c r="B260" s="418" t="s">
        <v>1449</v>
      </c>
      <c r="C260" s="418" t="s">
        <v>1258</v>
      </c>
      <c r="D260" s="418" t="s">
        <v>1257</v>
      </c>
      <c r="E260" s="418" t="s">
        <v>1331</v>
      </c>
      <c r="F260" s="418" t="s">
        <v>1366</v>
      </c>
      <c r="G260" s="418" t="s">
        <v>1367</v>
      </c>
      <c r="H260" s="422">
        <v>487</v>
      </c>
      <c r="I260" s="422">
        <v>16233.33</v>
      </c>
      <c r="J260" s="418"/>
      <c r="K260" s="418">
        <v>33.333326488706362</v>
      </c>
      <c r="L260" s="422"/>
      <c r="M260" s="422"/>
      <c r="N260" s="418"/>
      <c r="O260" s="418"/>
      <c r="P260" s="422"/>
      <c r="Q260" s="422"/>
      <c r="R260" s="487"/>
      <c r="S260" s="423"/>
    </row>
    <row r="261" spans="1:19" ht="14.45" customHeight="1" x14ac:dyDescent="0.2">
      <c r="A261" s="417"/>
      <c r="B261" s="418" t="s">
        <v>1449</v>
      </c>
      <c r="C261" s="418" t="s">
        <v>1258</v>
      </c>
      <c r="D261" s="418" t="s">
        <v>1257</v>
      </c>
      <c r="E261" s="418" t="s">
        <v>1331</v>
      </c>
      <c r="F261" s="418" t="s">
        <v>1368</v>
      </c>
      <c r="G261" s="418" t="s">
        <v>1369</v>
      </c>
      <c r="H261" s="422">
        <v>398</v>
      </c>
      <c r="I261" s="422">
        <v>181311.12</v>
      </c>
      <c r="J261" s="418"/>
      <c r="K261" s="418">
        <v>455.55557788944725</v>
      </c>
      <c r="L261" s="422">
        <v>331</v>
      </c>
      <c r="M261" s="422">
        <v>152627.78</v>
      </c>
      <c r="N261" s="418"/>
      <c r="O261" s="418">
        <v>461.11111782477343</v>
      </c>
      <c r="P261" s="422">
        <v>515</v>
      </c>
      <c r="Q261" s="422">
        <v>237472.23</v>
      </c>
      <c r="R261" s="487"/>
      <c r="S261" s="423">
        <v>461.11112621359223</v>
      </c>
    </row>
    <row r="262" spans="1:19" ht="14.45" customHeight="1" x14ac:dyDescent="0.2">
      <c r="A262" s="417"/>
      <c r="B262" s="418" t="s">
        <v>1449</v>
      </c>
      <c r="C262" s="418" t="s">
        <v>1258</v>
      </c>
      <c r="D262" s="418" t="s">
        <v>1257</v>
      </c>
      <c r="E262" s="418" t="s">
        <v>1331</v>
      </c>
      <c r="F262" s="418" t="s">
        <v>1372</v>
      </c>
      <c r="G262" s="418" t="s">
        <v>1373</v>
      </c>
      <c r="H262" s="422">
        <v>472</v>
      </c>
      <c r="I262" s="422">
        <v>36711.11</v>
      </c>
      <c r="J262" s="418"/>
      <c r="K262" s="418">
        <v>77.777775423728812</v>
      </c>
      <c r="L262" s="422">
        <v>363</v>
      </c>
      <c r="M262" s="422">
        <v>34283.33</v>
      </c>
      <c r="N262" s="418"/>
      <c r="O262" s="418">
        <v>94.444435261707994</v>
      </c>
      <c r="P262" s="422">
        <v>488</v>
      </c>
      <c r="Q262" s="422">
        <v>46088.880000000005</v>
      </c>
      <c r="R262" s="487"/>
      <c r="S262" s="423">
        <v>94.44442622950821</v>
      </c>
    </row>
    <row r="263" spans="1:19" ht="14.45" customHeight="1" x14ac:dyDescent="0.2">
      <c r="A263" s="417"/>
      <c r="B263" s="418" t="s">
        <v>1449</v>
      </c>
      <c r="C263" s="418" t="s">
        <v>1258</v>
      </c>
      <c r="D263" s="418" t="s">
        <v>1257</v>
      </c>
      <c r="E263" s="418" t="s">
        <v>1331</v>
      </c>
      <c r="F263" s="418" t="s">
        <v>1485</v>
      </c>
      <c r="G263" s="418" t="s">
        <v>1486</v>
      </c>
      <c r="H263" s="422">
        <v>225</v>
      </c>
      <c r="I263" s="422">
        <v>325000.01</v>
      </c>
      <c r="J263" s="418"/>
      <c r="K263" s="418">
        <v>1444.4444888888888</v>
      </c>
      <c r="L263" s="422">
        <v>140</v>
      </c>
      <c r="M263" s="422">
        <v>213111.12</v>
      </c>
      <c r="N263" s="418"/>
      <c r="O263" s="418">
        <v>1522.2222857142856</v>
      </c>
      <c r="P263" s="422">
        <v>223</v>
      </c>
      <c r="Q263" s="422">
        <v>349614.44</v>
      </c>
      <c r="R263" s="487"/>
      <c r="S263" s="423">
        <v>1567.7777578475336</v>
      </c>
    </row>
    <row r="264" spans="1:19" ht="14.45" customHeight="1" x14ac:dyDescent="0.2">
      <c r="A264" s="417"/>
      <c r="B264" s="418" t="s">
        <v>1449</v>
      </c>
      <c r="C264" s="418" t="s">
        <v>1258</v>
      </c>
      <c r="D264" s="418" t="s">
        <v>1257</v>
      </c>
      <c r="E264" s="418" t="s">
        <v>1331</v>
      </c>
      <c r="F264" s="418" t="s">
        <v>1487</v>
      </c>
      <c r="G264" s="418" t="s">
        <v>1488</v>
      </c>
      <c r="H264" s="422">
        <v>0</v>
      </c>
      <c r="I264" s="422">
        <v>0</v>
      </c>
      <c r="J264" s="418"/>
      <c r="K264" s="418"/>
      <c r="L264" s="422"/>
      <c r="M264" s="422"/>
      <c r="N264" s="418"/>
      <c r="O264" s="418"/>
      <c r="P264" s="422"/>
      <c r="Q264" s="422"/>
      <c r="R264" s="487"/>
      <c r="S264" s="423"/>
    </row>
    <row r="265" spans="1:19" ht="14.45" customHeight="1" x14ac:dyDescent="0.2">
      <c r="A265" s="417"/>
      <c r="B265" s="418" t="s">
        <v>1449</v>
      </c>
      <c r="C265" s="418" t="s">
        <v>1258</v>
      </c>
      <c r="D265" s="418" t="s">
        <v>1257</v>
      </c>
      <c r="E265" s="418" t="s">
        <v>1331</v>
      </c>
      <c r="F265" s="418" t="s">
        <v>1374</v>
      </c>
      <c r="G265" s="418" t="s">
        <v>1375</v>
      </c>
      <c r="H265" s="422">
        <v>8</v>
      </c>
      <c r="I265" s="422">
        <v>755.56</v>
      </c>
      <c r="J265" s="418"/>
      <c r="K265" s="418">
        <v>94.444999999999993</v>
      </c>
      <c r="L265" s="422">
        <v>7</v>
      </c>
      <c r="M265" s="422">
        <v>777.77</v>
      </c>
      <c r="N265" s="418"/>
      <c r="O265" s="418">
        <v>111.11</v>
      </c>
      <c r="P265" s="422">
        <v>3</v>
      </c>
      <c r="Q265" s="422">
        <v>333.33</v>
      </c>
      <c r="R265" s="487"/>
      <c r="S265" s="423">
        <v>111.11</v>
      </c>
    </row>
    <row r="266" spans="1:19" ht="14.45" customHeight="1" x14ac:dyDescent="0.2">
      <c r="A266" s="417"/>
      <c r="B266" s="418" t="s">
        <v>1449</v>
      </c>
      <c r="C266" s="418" t="s">
        <v>1258</v>
      </c>
      <c r="D266" s="418" t="s">
        <v>1257</v>
      </c>
      <c r="E266" s="418" t="s">
        <v>1331</v>
      </c>
      <c r="F266" s="418" t="s">
        <v>1378</v>
      </c>
      <c r="G266" s="418" t="s">
        <v>1379</v>
      </c>
      <c r="H266" s="422">
        <v>4</v>
      </c>
      <c r="I266" s="422">
        <v>386.67</v>
      </c>
      <c r="J266" s="418"/>
      <c r="K266" s="418">
        <v>96.667500000000004</v>
      </c>
      <c r="L266" s="422">
        <v>4</v>
      </c>
      <c r="M266" s="422">
        <v>600</v>
      </c>
      <c r="N266" s="418"/>
      <c r="O266" s="418">
        <v>150</v>
      </c>
      <c r="P266" s="422">
        <v>10</v>
      </c>
      <c r="Q266" s="422">
        <v>1500</v>
      </c>
      <c r="R266" s="487"/>
      <c r="S266" s="423">
        <v>150</v>
      </c>
    </row>
    <row r="267" spans="1:19" ht="14.45" customHeight="1" x14ac:dyDescent="0.2">
      <c r="A267" s="417"/>
      <c r="B267" s="418" t="s">
        <v>1449</v>
      </c>
      <c r="C267" s="418" t="s">
        <v>1258</v>
      </c>
      <c r="D267" s="418" t="s">
        <v>1257</v>
      </c>
      <c r="E267" s="418" t="s">
        <v>1331</v>
      </c>
      <c r="F267" s="418" t="s">
        <v>1489</v>
      </c>
      <c r="G267" s="418" t="s">
        <v>1490</v>
      </c>
      <c r="H267" s="422">
        <v>230</v>
      </c>
      <c r="I267" s="422">
        <v>80500</v>
      </c>
      <c r="J267" s="418"/>
      <c r="K267" s="418">
        <v>350</v>
      </c>
      <c r="L267" s="422">
        <v>161</v>
      </c>
      <c r="M267" s="422">
        <v>59927.770000000004</v>
      </c>
      <c r="N267" s="418"/>
      <c r="O267" s="418">
        <v>372.22217391304349</v>
      </c>
      <c r="P267" s="422">
        <v>228</v>
      </c>
      <c r="Q267" s="422">
        <v>87400.01</v>
      </c>
      <c r="R267" s="487"/>
      <c r="S267" s="423">
        <v>383.33337719298243</v>
      </c>
    </row>
    <row r="268" spans="1:19" ht="14.45" customHeight="1" x14ac:dyDescent="0.2">
      <c r="A268" s="417"/>
      <c r="B268" s="418" t="s">
        <v>1449</v>
      </c>
      <c r="C268" s="418" t="s">
        <v>1258</v>
      </c>
      <c r="D268" s="418" t="s">
        <v>1257</v>
      </c>
      <c r="E268" s="418" t="s">
        <v>1331</v>
      </c>
      <c r="F268" s="418" t="s">
        <v>1491</v>
      </c>
      <c r="G268" s="418" t="s">
        <v>1492</v>
      </c>
      <c r="H268" s="422">
        <v>17</v>
      </c>
      <c r="I268" s="422">
        <v>1001.1199999999999</v>
      </c>
      <c r="J268" s="418"/>
      <c r="K268" s="418">
        <v>58.889411764705876</v>
      </c>
      <c r="L268" s="422">
        <v>14</v>
      </c>
      <c r="M268" s="422">
        <v>948.90000000000009</v>
      </c>
      <c r="N268" s="418"/>
      <c r="O268" s="418">
        <v>67.778571428571439</v>
      </c>
      <c r="P268" s="422">
        <v>21</v>
      </c>
      <c r="Q268" s="422">
        <v>1470</v>
      </c>
      <c r="R268" s="487"/>
      <c r="S268" s="423">
        <v>70</v>
      </c>
    </row>
    <row r="269" spans="1:19" ht="14.45" customHeight="1" x14ac:dyDescent="0.2">
      <c r="A269" s="417"/>
      <c r="B269" s="418" t="s">
        <v>1449</v>
      </c>
      <c r="C269" s="418" t="s">
        <v>1258</v>
      </c>
      <c r="D269" s="418" t="s">
        <v>1257</v>
      </c>
      <c r="E269" s="418" t="s">
        <v>1331</v>
      </c>
      <c r="F269" s="418" t="s">
        <v>1493</v>
      </c>
      <c r="G269" s="418" t="s">
        <v>1494</v>
      </c>
      <c r="H269" s="422">
        <v>324</v>
      </c>
      <c r="I269" s="422">
        <v>41760</v>
      </c>
      <c r="J269" s="418"/>
      <c r="K269" s="418">
        <v>128.88888888888889</v>
      </c>
      <c r="L269" s="422">
        <v>223</v>
      </c>
      <c r="M269" s="422">
        <v>31467.79</v>
      </c>
      <c r="N269" s="418"/>
      <c r="O269" s="418">
        <v>141.11116591928251</v>
      </c>
      <c r="P269" s="422">
        <v>330</v>
      </c>
      <c r="Q269" s="422">
        <v>48033.33</v>
      </c>
      <c r="R269" s="487"/>
      <c r="S269" s="423">
        <v>145.55554545454547</v>
      </c>
    </row>
    <row r="270" spans="1:19" ht="14.45" customHeight="1" x14ac:dyDescent="0.2">
      <c r="A270" s="417"/>
      <c r="B270" s="418" t="s">
        <v>1449</v>
      </c>
      <c r="C270" s="418" t="s">
        <v>1258</v>
      </c>
      <c r="D270" s="418" t="s">
        <v>1257</v>
      </c>
      <c r="E270" s="418" t="s">
        <v>1331</v>
      </c>
      <c r="F270" s="418" t="s">
        <v>1384</v>
      </c>
      <c r="G270" s="418" t="s">
        <v>1385</v>
      </c>
      <c r="H270" s="422">
        <v>1062</v>
      </c>
      <c r="I270" s="422">
        <v>51919.98</v>
      </c>
      <c r="J270" s="418"/>
      <c r="K270" s="418">
        <v>48.888870056497176</v>
      </c>
      <c r="L270" s="422">
        <v>741</v>
      </c>
      <c r="M270" s="422">
        <v>53516.66</v>
      </c>
      <c r="N270" s="418"/>
      <c r="O270" s="418">
        <v>72.222213225371121</v>
      </c>
      <c r="P270" s="422">
        <v>1321</v>
      </c>
      <c r="Q270" s="422">
        <v>95405.56</v>
      </c>
      <c r="R270" s="487"/>
      <c r="S270" s="423">
        <v>72.222225586676757</v>
      </c>
    </row>
    <row r="271" spans="1:19" ht="14.45" customHeight="1" x14ac:dyDescent="0.2">
      <c r="A271" s="417"/>
      <c r="B271" s="418" t="s">
        <v>1449</v>
      </c>
      <c r="C271" s="418" t="s">
        <v>1258</v>
      </c>
      <c r="D271" s="418" t="s">
        <v>1257</v>
      </c>
      <c r="E271" s="418" t="s">
        <v>1331</v>
      </c>
      <c r="F271" s="418" t="s">
        <v>1495</v>
      </c>
      <c r="G271" s="418" t="s">
        <v>1496</v>
      </c>
      <c r="H271" s="422">
        <v>1308</v>
      </c>
      <c r="I271" s="422">
        <v>1162666.67</v>
      </c>
      <c r="J271" s="418"/>
      <c r="K271" s="418">
        <v>888.88889143730876</v>
      </c>
      <c r="L271" s="422">
        <v>853</v>
      </c>
      <c r="M271" s="422">
        <v>800872.2300000001</v>
      </c>
      <c r="N271" s="418"/>
      <c r="O271" s="418">
        <v>938.88889800703407</v>
      </c>
      <c r="P271" s="422">
        <v>1168</v>
      </c>
      <c r="Q271" s="422">
        <v>1129066.67</v>
      </c>
      <c r="R271" s="487"/>
      <c r="S271" s="423">
        <v>966.66666952054788</v>
      </c>
    </row>
    <row r="272" spans="1:19" ht="14.45" customHeight="1" x14ac:dyDescent="0.2">
      <c r="A272" s="417"/>
      <c r="B272" s="418" t="s">
        <v>1449</v>
      </c>
      <c r="C272" s="418" t="s">
        <v>1258</v>
      </c>
      <c r="D272" s="418" t="s">
        <v>1257</v>
      </c>
      <c r="E272" s="418" t="s">
        <v>1331</v>
      </c>
      <c r="F272" s="418" t="s">
        <v>1497</v>
      </c>
      <c r="G272" s="418" t="s">
        <v>1498</v>
      </c>
      <c r="H272" s="422">
        <v>20</v>
      </c>
      <c r="I272" s="422">
        <v>6666.66</v>
      </c>
      <c r="J272" s="418"/>
      <c r="K272" s="418">
        <v>333.33299999999997</v>
      </c>
      <c r="L272" s="422">
        <v>38</v>
      </c>
      <c r="M272" s="422">
        <v>13511.109999999999</v>
      </c>
      <c r="N272" s="418"/>
      <c r="O272" s="418">
        <v>355.55552631578945</v>
      </c>
      <c r="P272" s="422">
        <v>128</v>
      </c>
      <c r="Q272" s="422">
        <v>46933.33</v>
      </c>
      <c r="R272" s="487"/>
      <c r="S272" s="423">
        <v>366.66664062500001</v>
      </c>
    </row>
    <row r="273" spans="1:19" ht="14.45" customHeight="1" thickBot="1" x14ac:dyDescent="0.25">
      <c r="A273" s="424"/>
      <c r="B273" s="425" t="s">
        <v>1449</v>
      </c>
      <c r="C273" s="425" t="s">
        <v>1258</v>
      </c>
      <c r="D273" s="425" t="s">
        <v>1257</v>
      </c>
      <c r="E273" s="425" t="s">
        <v>1331</v>
      </c>
      <c r="F273" s="425" t="s">
        <v>1396</v>
      </c>
      <c r="G273" s="425" t="s">
        <v>1397</v>
      </c>
      <c r="H273" s="429"/>
      <c r="I273" s="429"/>
      <c r="J273" s="425"/>
      <c r="K273" s="425"/>
      <c r="L273" s="429">
        <v>4</v>
      </c>
      <c r="M273" s="429">
        <v>244.44</v>
      </c>
      <c r="N273" s="425"/>
      <c r="O273" s="425">
        <v>61.11</v>
      </c>
      <c r="P273" s="429">
        <v>7</v>
      </c>
      <c r="Q273" s="429">
        <v>466.67000000000007</v>
      </c>
      <c r="R273" s="439"/>
      <c r="S273" s="430">
        <v>66.667142857142863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54294EE-1D07-4D7F-8576-4AC562CF853F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2" bestFit="1" customWidth="1"/>
    <col min="2" max="2" width="11.7109375" style="122" hidden="1" customWidth="1"/>
    <col min="3" max="4" width="11" style="124" customWidth="1"/>
    <col min="5" max="5" width="11" style="125" customWidth="1"/>
    <col min="6" max="16384" width="8.85546875" style="122"/>
  </cols>
  <sheetData>
    <row r="1" spans="1:5" ht="19.5" thickBot="1" x14ac:dyDescent="0.35">
      <c r="A1" s="292" t="s">
        <v>102</v>
      </c>
      <c r="B1" s="292"/>
      <c r="C1" s="293"/>
      <c r="D1" s="293"/>
      <c r="E1" s="293"/>
    </row>
    <row r="2" spans="1:5" ht="14.45" customHeight="1" thickBot="1" x14ac:dyDescent="0.25">
      <c r="A2" s="194" t="s">
        <v>230</v>
      </c>
      <c r="B2" s="123"/>
    </row>
    <row r="3" spans="1:5" ht="14.45" customHeight="1" thickBot="1" x14ac:dyDescent="0.25">
      <c r="A3" s="126"/>
      <c r="C3" s="127" t="s">
        <v>90</v>
      </c>
      <c r="D3" s="128" t="s">
        <v>58</v>
      </c>
      <c r="E3" s="129" t="s">
        <v>60</v>
      </c>
    </row>
    <row r="4" spans="1:5" ht="14.45" customHeight="1" thickBot="1" x14ac:dyDescent="0.25">
      <c r="A4" s="130" t="str">
        <f>HYPERLINK("#HI!A1","NÁKLADY CELKEM (v tisících Kč)")</f>
        <v>NÁKLADY CELKEM (v tisících Kč)</v>
      </c>
      <c r="B4" s="131"/>
      <c r="C4" s="132">
        <f ca="1">IF(ISERROR(VLOOKUP("Náklady celkem",INDIRECT("HI!$A:$G"),6,0)),0,VLOOKUP("Náklady celkem",INDIRECT("HI!$A:$G"),6,0))</f>
        <v>0</v>
      </c>
      <c r="D4" s="132">
        <f ca="1">IF(ISERROR(VLOOKUP("Náklady celkem",INDIRECT("HI!$A:$G"),5,0)),0,VLOOKUP("Náklady celkem",INDIRECT("HI!$A:$G"),5,0))</f>
        <v>18398.47682</v>
      </c>
      <c r="E4" s="133">
        <f ca="1">IF(C4=0,0,D4/C4)</f>
        <v>0</v>
      </c>
    </row>
    <row r="5" spans="1:5" ht="14.45" customHeight="1" x14ac:dyDescent="0.2">
      <c r="A5" s="134" t="s">
        <v>114</v>
      </c>
      <c r="B5" s="135"/>
      <c r="C5" s="136"/>
      <c r="D5" s="136"/>
      <c r="E5" s="137"/>
    </row>
    <row r="6" spans="1:5" ht="14.45" customHeight="1" x14ac:dyDescent="0.2">
      <c r="A6" s="138" t="s">
        <v>119</v>
      </c>
      <c r="B6" s="139"/>
      <c r="C6" s="140"/>
      <c r="D6" s="140"/>
      <c r="E6" s="137"/>
    </row>
    <row r="7" spans="1:5" ht="14.45" customHeight="1" x14ac:dyDescent="0.25">
      <c r="A7" s="21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9" t="s">
        <v>94</v>
      </c>
      <c r="C7" s="140">
        <f>IF(ISERROR(HI!F5),"",HI!F5)</f>
        <v>0</v>
      </c>
      <c r="D7" s="140">
        <f>IF(ISERROR(HI!E5),"",HI!E5)</f>
        <v>96.585139999999967</v>
      </c>
      <c r="E7" s="137">
        <f t="shared" ref="E7:E12" si="0">IF(C7=0,0,D7/C7)</f>
        <v>0</v>
      </c>
    </row>
    <row r="8" spans="1:5" ht="14.45" customHeight="1" x14ac:dyDescent="0.25">
      <c r="A8" s="219" t="str">
        <f>HYPERLINK("#'LŽ Statim'!A1","Podíl statimových žádanek (max. 30%)")</f>
        <v>Podíl statimových žádanek (max. 30%)</v>
      </c>
      <c r="B8" s="217" t="s">
        <v>166</v>
      </c>
      <c r="C8" s="218">
        <v>0.3</v>
      </c>
      <c r="D8" s="218">
        <f>IF('LŽ Statim'!G3="",0,'LŽ Statim'!G3)</f>
        <v>0</v>
      </c>
      <c r="E8" s="137">
        <f>IF(C8=0,0,D8/C8)</f>
        <v>0</v>
      </c>
    </row>
    <row r="9" spans="1:5" ht="14.45" customHeight="1" x14ac:dyDescent="0.2">
      <c r="A9" s="142" t="s">
        <v>115</v>
      </c>
      <c r="B9" s="139"/>
      <c r="C9" s="140"/>
      <c r="D9" s="140"/>
      <c r="E9" s="137"/>
    </row>
    <row r="10" spans="1:5" ht="14.45" customHeight="1" x14ac:dyDescent="0.2">
      <c r="A10" s="142" t="s">
        <v>116</v>
      </c>
      <c r="B10" s="139"/>
      <c r="C10" s="140"/>
      <c r="D10" s="140"/>
      <c r="E10" s="137"/>
    </row>
    <row r="11" spans="1:5" ht="14.45" customHeight="1" x14ac:dyDescent="0.2">
      <c r="A11" s="143" t="s">
        <v>120</v>
      </c>
      <c r="B11" s="139"/>
      <c r="C11" s="136"/>
      <c r="D11" s="136"/>
      <c r="E11" s="137"/>
    </row>
    <row r="12" spans="1:5" ht="14.45" customHeight="1" x14ac:dyDescent="0.2">
      <c r="A12" s="1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9" t="s">
        <v>94</v>
      </c>
      <c r="C12" s="140">
        <f>IF(ISERROR(HI!F6),"",HI!F6)</f>
        <v>0</v>
      </c>
      <c r="D12" s="140">
        <f>IF(ISERROR(HI!E6),"",HI!E6)</f>
        <v>909.70840999999996</v>
      </c>
      <c r="E12" s="137">
        <f t="shared" si="0"/>
        <v>0</v>
      </c>
    </row>
    <row r="13" spans="1:5" ht="14.45" customHeight="1" thickBot="1" x14ac:dyDescent="0.25">
      <c r="A13" s="145" t="str">
        <f>HYPERLINK("#HI!A1","Osobní náklady")</f>
        <v>Osobní náklady</v>
      </c>
      <c r="B13" s="139"/>
      <c r="C13" s="136">
        <f ca="1">IF(ISERROR(VLOOKUP("Osobní náklady (Kč) *",INDIRECT("HI!$A:$G"),6,0)),0,VLOOKUP("Osobní náklady (Kč) *",INDIRECT("HI!$A:$G"),6,0))</f>
        <v>0</v>
      </c>
      <c r="D13" s="136">
        <f ca="1">IF(ISERROR(VLOOKUP("Osobní náklady (Kč) *",INDIRECT("HI!$A:$G"),5,0)),0,VLOOKUP("Osobní náklady (Kč) *",INDIRECT("HI!$A:$G"),5,0))</f>
        <v>14293.508229999999</v>
      </c>
      <c r="E13" s="137">
        <f ca="1">IF(C13=0,0,D13/C13)</f>
        <v>0</v>
      </c>
    </row>
    <row r="14" spans="1:5" ht="14.45" customHeight="1" thickBot="1" x14ac:dyDescent="0.25">
      <c r="A14" s="149"/>
      <c r="B14" s="150"/>
      <c r="C14" s="151"/>
      <c r="D14" s="151"/>
      <c r="E14" s="152"/>
    </row>
    <row r="15" spans="1:5" ht="14.45" customHeight="1" thickBot="1" x14ac:dyDescent="0.25">
      <c r="A15" s="153" t="str">
        <f>HYPERLINK("#HI!A1","VÝNOSY CELKEM (v tisících)")</f>
        <v>VÝNOSY CELKEM (v tisících)</v>
      </c>
      <c r="B15" s="154"/>
      <c r="C15" s="155">
        <f ca="1">IF(ISERROR(VLOOKUP("Výnosy celkem",INDIRECT("HI!$A:$G"),6,0)),0,VLOOKUP("Výnosy celkem",INDIRECT("HI!$A:$G"),6,0))</f>
        <v>0</v>
      </c>
      <c r="D15" s="155">
        <f ca="1">IF(ISERROR(VLOOKUP("Výnosy celkem",INDIRECT("HI!$A:$G"),5,0)),0,VLOOKUP("Výnosy celkem",INDIRECT("HI!$A:$G"),5,0))</f>
        <v>8941.9777599999998</v>
      </c>
      <c r="E15" s="156">
        <f t="shared" ref="E15:E18" ca="1" si="1">IF(C15=0,0,D15/C15)</f>
        <v>0</v>
      </c>
    </row>
    <row r="16" spans="1:5" ht="14.45" customHeight="1" x14ac:dyDescent="0.25">
      <c r="A16" s="287" t="str">
        <f>HYPERLINK("#HI!A1","Ambulance (body za výkony)")</f>
        <v>Ambulance (body za výkony)</v>
      </c>
      <c r="B16" s="135"/>
      <c r="C16" s="136">
        <f ca="1">IF(ISERROR(VLOOKUP("Ambulance *",INDIRECT("HI!$A:$G"),6,0)),0,VLOOKUP("Ambulance *",INDIRECT("HI!$A:$G"),6,0))</f>
        <v>0</v>
      </c>
      <c r="D16" s="136">
        <f ca="1">IF(ISERROR(VLOOKUP("Ambulance *",INDIRECT("HI!$A:$G"),5,0)),0,VLOOKUP("Ambulance *",INDIRECT("HI!$A:$G"),5,0))</f>
        <v>8941.9777599999998</v>
      </c>
      <c r="E16" s="137">
        <f t="shared" ca="1" si="1"/>
        <v>0</v>
      </c>
    </row>
    <row r="17" spans="1:5" ht="14.45" customHeight="1" x14ac:dyDescent="0.25">
      <c r="A17" s="226" t="str">
        <f>HYPERLINK("#'ZV Vykáz.-A'!A1","Zdravotní výkony vykázané u ambulantních pacientů (min. 100 % 2016)")</f>
        <v>Zdravotní výkony vykázané u ambulantních pacientů (min. 100 % 2016)</v>
      </c>
      <c r="B17" s="227" t="s">
        <v>104</v>
      </c>
      <c r="C17" s="141">
        <v>1</v>
      </c>
      <c r="D17" s="141">
        <f>IF(ISERROR(VLOOKUP("Celkem:",'ZV Vykáz.-A'!$A:$AB,10,0)),"",VLOOKUP("Celkem:",'ZV Vykáz.-A'!$A:$AB,10,0))</f>
        <v>1.4782580091555211</v>
      </c>
      <c r="E17" s="137">
        <f t="shared" si="1"/>
        <v>1.4782580091555211</v>
      </c>
    </row>
    <row r="18" spans="1:5" ht="14.45" customHeight="1" x14ac:dyDescent="0.25">
      <c r="A18" s="225" t="str">
        <f>HYPERLINK("#'ZV Vykáz.-A'!A1","Specializovaná ambulantní péče")</f>
        <v>Specializovaná ambulantní péče</v>
      </c>
      <c r="B18" s="227" t="s">
        <v>104</v>
      </c>
      <c r="C18" s="141">
        <v>1</v>
      </c>
      <c r="D18" s="218">
        <f>IF(ISERROR(VLOOKUP("Specializovaná ambulantní péče",'ZV Vykáz.-A'!$A:$AB,10,0)),"",VLOOKUP("Specializovaná ambulantní péče",'ZV Vykáz.-A'!$A:$AB,10,0))</f>
        <v>0</v>
      </c>
      <c r="E18" s="137">
        <f t="shared" si="1"/>
        <v>0</v>
      </c>
    </row>
    <row r="19" spans="1:5" ht="14.45" customHeight="1" x14ac:dyDescent="0.25">
      <c r="A19" s="225" t="str">
        <f>HYPERLINK("#'ZV Vykáz.-A'!A1","Ambulantní péče ve vyjmenovaných odbornostech (§9)")</f>
        <v>Ambulantní péče ve vyjmenovaných odbornostech (§9)</v>
      </c>
      <c r="B19" s="227" t="s">
        <v>104</v>
      </c>
      <c r="C19" s="141">
        <v>1</v>
      </c>
      <c r="D19" s="218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7">
        <f>IF(OR(C19=0,D19=""),0,IF(C19="","",D19/C19))</f>
        <v>0</v>
      </c>
    </row>
    <row r="20" spans="1:5" ht="14.45" customHeight="1" x14ac:dyDescent="0.2">
      <c r="A20" s="157" t="str">
        <f>HYPERLINK("#HI!A1","Hospitalizace (casemix * 30000)")</f>
        <v>Hospitalizace (casemix * 30000)</v>
      </c>
      <c r="B20" s="139"/>
      <c r="C20" s="136">
        <f ca="1">IF(ISERROR(VLOOKUP("Hospitalizace *",INDIRECT("HI!$A:$G"),6,0)),0,VLOOKUP("Hospitalizace *",INDIRECT("HI!$A:$G"),6,0))</f>
        <v>0</v>
      </c>
      <c r="D20" s="136">
        <f ca="1">IF(ISERROR(VLOOKUP("Hospitalizace *",INDIRECT("HI!$A:$G"),5,0)),0,VLOOKUP("Hospitalizace *",INDIRECT("HI!$A:$G"),5,0))</f>
        <v>0</v>
      </c>
      <c r="E20" s="137">
        <f ca="1">IF(C20=0,0,D20/C20)</f>
        <v>0</v>
      </c>
    </row>
    <row r="21" spans="1:5" ht="14.45" customHeight="1" thickBot="1" x14ac:dyDescent="0.25">
      <c r="A21" s="158" t="s">
        <v>117</v>
      </c>
      <c r="B21" s="146"/>
      <c r="C21" s="147"/>
      <c r="D21" s="147"/>
      <c r="E21" s="148"/>
    </row>
    <row r="22" spans="1:5" ht="14.45" customHeight="1" thickBot="1" x14ac:dyDescent="0.25">
      <c r="A22" s="159"/>
      <c r="B22" s="160"/>
      <c r="C22" s="161"/>
      <c r="D22" s="161"/>
      <c r="E22" s="162"/>
    </row>
    <row r="23" spans="1:5" ht="14.45" customHeight="1" thickBot="1" x14ac:dyDescent="0.25">
      <c r="A23" s="163" t="s">
        <v>118</v>
      </c>
      <c r="B23" s="164"/>
      <c r="C23" s="165"/>
      <c r="D23" s="165"/>
      <c r="E23" s="166"/>
    </row>
  </sheetData>
  <mergeCells count="1">
    <mergeCell ref="A1:E1"/>
  </mergeCells>
  <conditionalFormatting sqref="E5">
    <cfRule type="cellIs" dxfId="5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0998568-6F8E-45A3-B6A2-FDA409D4D065}"/>
  </hyperlinks>
  <pageMargins left="0.25" right="0.25" top="0.75" bottom="0.75" header="0.3" footer="0.3"/>
  <pageSetup paperSize="9" fitToHeight="0" orientation="landscape" r:id="rId1"/>
  <ignoredErrors>
    <ignoredError sqref="E17:E18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3" bestFit="1" customWidth="1"/>
    <col min="2" max="2" width="9.5703125" style="103" hidden="1" customWidth="1" outlineLevel="1"/>
    <col min="3" max="3" width="9.5703125" style="103" customWidth="1" collapsed="1"/>
    <col min="4" max="4" width="2.28515625" style="103" customWidth="1"/>
    <col min="5" max="8" width="9.5703125" style="103" customWidth="1"/>
    <col min="9" max="10" width="9.7109375" style="103" hidden="1" customWidth="1" outlineLevel="1"/>
    <col min="11" max="11" width="8.85546875" style="103" collapsed="1"/>
    <col min="12" max="16384" width="8.85546875" style="103"/>
  </cols>
  <sheetData>
    <row r="1" spans="1:10" ht="18.600000000000001" customHeight="1" thickBot="1" x14ac:dyDescent="0.35">
      <c r="A1" s="303" t="s">
        <v>108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ht="14.45" customHeight="1" thickBot="1" x14ac:dyDescent="0.25">
      <c r="A2" s="194" t="s">
        <v>230</v>
      </c>
      <c r="B2" s="85"/>
      <c r="C2" s="85"/>
      <c r="D2" s="85"/>
      <c r="E2" s="85"/>
      <c r="F2" s="85"/>
    </row>
    <row r="3" spans="1:10" ht="14.45" customHeight="1" x14ac:dyDescent="0.2">
      <c r="A3" s="294"/>
      <c r="B3" s="81">
        <v>2019</v>
      </c>
      <c r="C3" s="40">
        <v>2020</v>
      </c>
      <c r="D3" s="7"/>
      <c r="E3" s="298">
        <v>2021</v>
      </c>
      <c r="F3" s="299"/>
      <c r="G3" s="299"/>
      <c r="H3" s="300"/>
      <c r="I3" s="301">
        <v>2021</v>
      </c>
      <c r="J3" s="302"/>
    </row>
    <row r="4" spans="1:10" ht="14.45" customHeight="1" thickBot="1" x14ac:dyDescent="0.25">
      <c r="A4" s="295"/>
      <c r="B4" s="296" t="s">
        <v>58</v>
      </c>
      <c r="C4" s="297"/>
      <c r="D4" s="7"/>
      <c r="E4" s="102" t="s">
        <v>58</v>
      </c>
      <c r="F4" s="83" t="s">
        <v>59</v>
      </c>
      <c r="G4" s="83" t="s">
        <v>53</v>
      </c>
      <c r="H4" s="84" t="s">
        <v>60</v>
      </c>
      <c r="I4" s="230" t="s">
        <v>206</v>
      </c>
      <c r="J4" s="231" t="s">
        <v>207</v>
      </c>
    </row>
    <row r="5" spans="1:10" ht="14.45" customHeight="1" x14ac:dyDescent="0.2">
      <c r="A5" s="86" t="str">
        <f>HYPERLINK("#'Léky Žádanky'!A1","Léky (Kč)")</f>
        <v>Léky (Kč)</v>
      </c>
      <c r="B5" s="27">
        <v>158.80853999999997</v>
      </c>
      <c r="C5" s="29">
        <v>182.95132000000004</v>
      </c>
      <c r="D5" s="8"/>
      <c r="E5" s="91">
        <v>96.585139999999967</v>
      </c>
      <c r="F5" s="28">
        <v>0</v>
      </c>
      <c r="G5" s="90">
        <f>E5-F5</f>
        <v>96.585139999999967</v>
      </c>
      <c r="H5" s="96" t="str">
        <f>IF(F5&lt;0.00000001,"",E5/F5)</f>
        <v/>
      </c>
    </row>
    <row r="6" spans="1:10" ht="14.45" customHeight="1" x14ac:dyDescent="0.2">
      <c r="A6" s="86" t="str">
        <f>HYPERLINK("#'Materiál Žádanky'!A1","Materiál - SZM (Kč)")</f>
        <v>Materiál - SZM (Kč)</v>
      </c>
      <c r="B6" s="10">
        <v>1336.5234700000003</v>
      </c>
      <c r="C6" s="31">
        <v>1253.2333000000008</v>
      </c>
      <c r="D6" s="8"/>
      <c r="E6" s="92">
        <v>909.70840999999996</v>
      </c>
      <c r="F6" s="30">
        <v>0</v>
      </c>
      <c r="G6" s="93">
        <f>E6-F6</f>
        <v>909.70840999999996</v>
      </c>
      <c r="H6" s="97" t="str">
        <f>IF(F6&lt;0.00000001,"",E6/F6)</f>
        <v/>
      </c>
    </row>
    <row r="7" spans="1:10" ht="14.45" customHeight="1" x14ac:dyDescent="0.2">
      <c r="A7" s="86" t="str">
        <f>HYPERLINK("#'Osobní náklady'!A1","Osobní náklady (Kč) *")</f>
        <v>Osobní náklady (Kč) *</v>
      </c>
      <c r="B7" s="10">
        <v>14282.026440000001</v>
      </c>
      <c r="C7" s="31">
        <v>20619.575209999995</v>
      </c>
      <c r="D7" s="8"/>
      <c r="E7" s="92">
        <v>14293.508229999999</v>
      </c>
      <c r="F7" s="30">
        <v>0</v>
      </c>
      <c r="G7" s="93">
        <f>E7-F7</f>
        <v>14293.508229999999</v>
      </c>
      <c r="H7" s="97" t="str">
        <f>IF(F7&lt;0.00000001,"",E7/F7)</f>
        <v/>
      </c>
    </row>
    <row r="8" spans="1:10" ht="14.45" customHeight="1" thickBot="1" x14ac:dyDescent="0.25">
      <c r="A8" s="1" t="s">
        <v>61</v>
      </c>
      <c r="B8" s="11">
        <v>2940.2563799999971</v>
      </c>
      <c r="C8" s="33">
        <v>3243.0158900000124</v>
      </c>
      <c r="D8" s="8"/>
      <c r="E8" s="94">
        <v>3098.6750400000001</v>
      </c>
      <c r="F8" s="32">
        <v>0</v>
      </c>
      <c r="G8" s="95">
        <f>E8-F8</f>
        <v>3098.6750400000001</v>
      </c>
      <c r="H8" s="98" t="str">
        <f>IF(F8&lt;0.00000001,"",E8/F8)</f>
        <v/>
      </c>
    </row>
    <row r="9" spans="1:10" ht="14.45" customHeight="1" thickBot="1" x14ac:dyDescent="0.25">
      <c r="A9" s="2" t="s">
        <v>62</v>
      </c>
      <c r="B9" s="3">
        <v>18717.614829999999</v>
      </c>
      <c r="C9" s="35">
        <v>25298.775720000009</v>
      </c>
      <c r="D9" s="8"/>
      <c r="E9" s="3">
        <v>18398.47682</v>
      </c>
      <c r="F9" s="34">
        <v>0</v>
      </c>
      <c r="G9" s="34">
        <f>E9-F9</f>
        <v>18398.47682</v>
      </c>
      <c r="H9" s="99" t="str">
        <f>IF(F9&lt;0.00000001,"",E9/F9)</f>
        <v/>
      </c>
    </row>
    <row r="10" spans="1:10" ht="14.45" customHeight="1" thickBot="1" x14ac:dyDescent="0.25">
      <c r="A10" s="12"/>
      <c r="B10" s="12"/>
      <c r="C10" s="82"/>
      <c r="D10" s="8"/>
      <c r="E10" s="12"/>
      <c r="F10" s="13"/>
    </row>
    <row r="11" spans="1:10" ht="14.45" customHeight="1" x14ac:dyDescent="0.2">
      <c r="A11" s="106" t="str">
        <f>HYPERLINK("#'ZV Vykáz.-A'!A1","Ambulance *")</f>
        <v>Ambulance *</v>
      </c>
      <c r="B11" s="9">
        <f>IF(ISERROR(VLOOKUP("Celkem:",'ZV Vykáz.-A'!A:H,2,0)),0,VLOOKUP("Celkem:",'ZV Vykáz.-A'!A:H,2,0)/1000)</f>
        <v>7536.113260000001</v>
      </c>
      <c r="C11" s="29">
        <f>IF(ISERROR(VLOOKUP("Celkem:",'ZV Vykáz.-A'!A:H,5,0)),0,VLOOKUP("Celkem:",'ZV Vykáz.-A'!A:H,5,0)/1000)</f>
        <v>6048.9966600000016</v>
      </c>
      <c r="D11" s="8"/>
      <c r="E11" s="91">
        <f>IF(ISERROR(VLOOKUP("Celkem:",'ZV Vykáz.-A'!A:H,8,0)),0,VLOOKUP("Celkem:",'ZV Vykáz.-A'!A:H,8,0)/1000)</f>
        <v>8941.9777599999998</v>
      </c>
      <c r="F11" s="28"/>
      <c r="G11" s="90">
        <f>E11-F11</f>
        <v>8941.9777599999998</v>
      </c>
      <c r="H11" s="96" t="str">
        <f>IF(F11&lt;0.00000001,"",E11/F11)</f>
        <v/>
      </c>
      <c r="I11" s="90">
        <f>E11-B11</f>
        <v>1405.8644999999988</v>
      </c>
      <c r="J11" s="96">
        <f>IF(B11&lt;0.00000001,"",E11/B11)</f>
        <v>1.1865503412033378</v>
      </c>
    </row>
    <row r="12" spans="1:10" ht="14.45" customHeight="1" thickBot="1" x14ac:dyDescent="0.25">
      <c r="A12" s="10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4">
        <f>IF(ISERROR(VLOOKUP("Celkem",#REF!,4,0)),0,VLOOKUP("Celkem",#REF!,4,0)*30)</f>
        <v>0</v>
      </c>
      <c r="F12" s="32"/>
      <c r="G12" s="95">
        <f>E12-F12</f>
        <v>0</v>
      </c>
      <c r="H12" s="98" t="str">
        <f>IF(F12&lt;0.00000001,"",E12/F12)</f>
        <v/>
      </c>
      <c r="I12" s="95">
        <f>E12-B12</f>
        <v>0</v>
      </c>
      <c r="J12" s="98" t="str">
        <f>IF(B12&lt;0.00000001,"",E12/B12)</f>
        <v/>
      </c>
    </row>
    <row r="13" spans="1:10" ht="14.45" customHeight="1" thickBot="1" x14ac:dyDescent="0.25">
      <c r="A13" s="4" t="s">
        <v>65</v>
      </c>
      <c r="B13" s="5">
        <f>SUM(B11:B12)</f>
        <v>7536.113260000001</v>
      </c>
      <c r="C13" s="37">
        <f>SUM(C11:C12)</f>
        <v>6048.9966600000016</v>
      </c>
      <c r="D13" s="8"/>
      <c r="E13" s="5">
        <f>SUM(E11:E12)</f>
        <v>8941.9777599999998</v>
      </c>
      <c r="F13" s="36"/>
      <c r="G13" s="36">
        <f>E13-F13</f>
        <v>8941.9777599999998</v>
      </c>
      <c r="H13" s="100" t="str">
        <f>IF(F13&lt;0.00000001,"",E13/F13)</f>
        <v/>
      </c>
      <c r="I13" s="36">
        <f>SUM(I11:I12)</f>
        <v>1405.8644999999988</v>
      </c>
      <c r="J13" s="100">
        <f>IF(B13&lt;0.00000001,"",E13/B13)</f>
        <v>1.1865503412033378</v>
      </c>
    </row>
    <row r="14" spans="1:10" ht="14.45" customHeight="1" thickBot="1" x14ac:dyDescent="0.25">
      <c r="A14" s="12"/>
      <c r="B14" s="12"/>
      <c r="C14" s="82"/>
      <c r="D14" s="8"/>
      <c r="E14" s="12"/>
      <c r="F14" s="13"/>
    </row>
    <row r="15" spans="1:10" ht="14.45" customHeight="1" thickBot="1" x14ac:dyDescent="0.25">
      <c r="A15" s="108" t="str">
        <f>HYPERLINK("#'HI Graf'!A1","Hospodářský index (Výnosy / Náklady) *")</f>
        <v>Hospodářský index (Výnosy / Náklady) *</v>
      </c>
      <c r="B15" s="6">
        <f>IF(B9=0,"",B13/B9)</f>
        <v>0.40262145195558557</v>
      </c>
      <c r="C15" s="39">
        <f>IF(C9=0,"",C13/C9)</f>
        <v>0.23910234736054647</v>
      </c>
      <c r="D15" s="8"/>
      <c r="E15" s="6">
        <f>IF(E9=0,"",E13/E9)</f>
        <v>0.48601728542439199</v>
      </c>
      <c r="F15" s="38"/>
      <c r="G15" s="38">
        <f>IF(ISERROR(F15-E15),"",E15-F15)</f>
        <v>0.48601728542439199</v>
      </c>
      <c r="H15" s="101" t="str">
        <f>IF(ISERROR(F15-E15),"",IF(F15&lt;0.00000001,"",E15/F15))</f>
        <v/>
      </c>
    </row>
    <row r="17" spans="1:8" ht="14.45" customHeight="1" x14ac:dyDescent="0.2">
      <c r="A17" s="87" t="s">
        <v>122</v>
      </c>
    </row>
    <row r="18" spans="1:8" ht="14.45" customHeight="1" x14ac:dyDescent="0.25">
      <c r="A18" s="197" t="s">
        <v>148</v>
      </c>
      <c r="B18" s="198"/>
      <c r="C18" s="198"/>
      <c r="D18" s="198"/>
      <c r="E18" s="198"/>
      <c r="F18" s="198"/>
      <c r="G18" s="198"/>
      <c r="H18" s="198"/>
    </row>
    <row r="19" spans="1:8" ht="15" x14ac:dyDescent="0.25">
      <c r="A19" s="196" t="s">
        <v>147</v>
      </c>
      <c r="B19" s="198"/>
      <c r="C19" s="198"/>
      <c r="D19" s="198"/>
      <c r="E19" s="198"/>
      <c r="F19" s="198"/>
      <c r="G19" s="198"/>
      <c r="H19" s="198"/>
    </row>
    <row r="20" spans="1:8" ht="14.45" customHeight="1" x14ac:dyDescent="0.2">
      <c r="A20" s="88" t="s">
        <v>167</v>
      </c>
    </row>
    <row r="21" spans="1:8" ht="14.45" customHeight="1" x14ac:dyDescent="0.2">
      <c r="A21" s="88" t="s">
        <v>123</v>
      </c>
    </row>
    <row r="22" spans="1:8" ht="14.45" customHeight="1" x14ac:dyDescent="0.2">
      <c r="A22" s="89" t="s">
        <v>205</v>
      </c>
    </row>
    <row r="23" spans="1:8" ht="14.45" customHeight="1" x14ac:dyDescent="0.2">
      <c r="A23" s="89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AC41C764-C13B-45DA-9568-48AE376BCAF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3"/>
    <col min="2" max="13" width="8.85546875" style="103" customWidth="1"/>
    <col min="14" max="16384" width="8.85546875" style="103"/>
  </cols>
  <sheetData>
    <row r="1" spans="1:13" ht="18.600000000000001" customHeight="1" thickBot="1" x14ac:dyDescent="0.35">
      <c r="A1" s="292" t="s">
        <v>88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ht="14.45" customHeight="1" x14ac:dyDescent="0.2">
      <c r="A2" s="194" t="s">
        <v>230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4.45" customHeight="1" x14ac:dyDescent="0.2">
      <c r="A3" s="168"/>
      <c r="B3" s="169" t="s">
        <v>67</v>
      </c>
      <c r="C3" s="170" t="s">
        <v>68</v>
      </c>
      <c r="D3" s="170" t="s">
        <v>69</v>
      </c>
      <c r="E3" s="169" t="s">
        <v>70</v>
      </c>
      <c r="F3" s="170" t="s">
        <v>71</v>
      </c>
      <c r="G3" s="170" t="s">
        <v>72</v>
      </c>
      <c r="H3" s="170" t="s">
        <v>73</v>
      </c>
      <c r="I3" s="170" t="s">
        <v>74</v>
      </c>
      <c r="J3" s="170" t="s">
        <v>75</v>
      </c>
      <c r="K3" s="170" t="s">
        <v>76</v>
      </c>
      <c r="L3" s="170" t="s">
        <v>77</v>
      </c>
      <c r="M3" s="170" t="s">
        <v>78</v>
      </c>
    </row>
    <row r="4" spans="1:13" ht="14.45" customHeight="1" x14ac:dyDescent="0.2">
      <c r="A4" s="168" t="s">
        <v>66</v>
      </c>
      <c r="B4" s="171">
        <f>(B10+B8)/B6</f>
        <v>0.44717788276662712</v>
      </c>
      <c r="C4" s="171">
        <f t="shared" ref="C4:M4" si="0">(C10+C8)/C6</f>
        <v>0.49426979806611132</v>
      </c>
      <c r="D4" s="171">
        <f t="shared" si="0"/>
        <v>0.52873459162897984</v>
      </c>
      <c r="E4" s="171">
        <f t="shared" si="0"/>
        <v>0.42787150510462574</v>
      </c>
      <c r="F4" s="171">
        <f t="shared" si="0"/>
        <v>0.43298556504219654</v>
      </c>
      <c r="G4" s="171">
        <f t="shared" si="0"/>
        <v>0.43298556504219654</v>
      </c>
      <c r="H4" s="171">
        <f t="shared" si="0"/>
        <v>0.43298556504219654</v>
      </c>
      <c r="I4" s="171">
        <f t="shared" si="0"/>
        <v>0.43298556504219654</v>
      </c>
      <c r="J4" s="171">
        <f t="shared" si="0"/>
        <v>0.43298556504219654</v>
      </c>
      <c r="K4" s="171">
        <f t="shared" si="0"/>
        <v>0.43298556504219654</v>
      </c>
      <c r="L4" s="171">
        <f t="shared" si="0"/>
        <v>0.43298556504219654</v>
      </c>
      <c r="M4" s="171">
        <f t="shared" si="0"/>
        <v>0.43298556504219654</v>
      </c>
    </row>
    <row r="5" spans="1:13" ht="14.45" customHeight="1" x14ac:dyDescent="0.2">
      <c r="A5" s="172" t="s">
        <v>39</v>
      </c>
      <c r="B5" s="171">
        <f>IF(ISERROR(VLOOKUP($A5,'Man Tab'!$A:$Q,COLUMN()+2,0)),0,VLOOKUP($A5,'Man Tab'!$A:$Q,COLUMN()+2,0))</f>
        <v>4070.1973199999998</v>
      </c>
      <c r="C5" s="171">
        <f>IF(ISERROR(VLOOKUP($A5,'Man Tab'!$A:$Q,COLUMN()+2,0)),0,VLOOKUP($A5,'Man Tab'!$A:$Q,COLUMN()+2,0))</f>
        <v>3995.9014900000002</v>
      </c>
      <c r="D5" s="171">
        <f>IF(ISERROR(VLOOKUP($A5,'Man Tab'!$A:$Q,COLUMN()+2,0)),0,VLOOKUP($A5,'Man Tab'!$A:$Q,COLUMN()+2,0))</f>
        <v>4113.6312699999999</v>
      </c>
      <c r="E5" s="171">
        <f>IF(ISERROR(VLOOKUP($A5,'Man Tab'!$A:$Q,COLUMN()+2,0)),0,VLOOKUP($A5,'Man Tab'!$A:$Q,COLUMN()+2,0))</f>
        <v>8719.0160699999997</v>
      </c>
      <c r="F5" s="171">
        <f>IF(ISERROR(VLOOKUP($A5,'Man Tab'!$A:$Q,COLUMN()+2,0)),0,VLOOKUP($A5,'Man Tab'!$A:$Q,COLUMN()+2,0))</f>
        <v>4400.0295700000006</v>
      </c>
      <c r="G5" s="171">
        <f>IF(ISERROR(VLOOKUP($A5,'Man Tab'!$A:$Q,COLUMN()+2,0)),0,VLOOKUP($A5,'Man Tab'!$A:$Q,COLUMN()+2,0))</f>
        <v>0</v>
      </c>
      <c r="H5" s="171">
        <f>IF(ISERROR(VLOOKUP($A5,'Man Tab'!$A:$Q,COLUMN()+2,0)),0,VLOOKUP($A5,'Man Tab'!$A:$Q,COLUMN()+2,0))</f>
        <v>0</v>
      </c>
      <c r="I5" s="171">
        <f>IF(ISERROR(VLOOKUP($A5,'Man Tab'!$A:$Q,COLUMN()+2,0)),0,VLOOKUP($A5,'Man Tab'!$A:$Q,COLUMN()+2,0))</f>
        <v>0</v>
      </c>
      <c r="J5" s="171">
        <f>IF(ISERROR(VLOOKUP($A5,'Man Tab'!$A:$Q,COLUMN()+2,0)),0,VLOOKUP($A5,'Man Tab'!$A:$Q,COLUMN()+2,0))</f>
        <v>0</v>
      </c>
      <c r="K5" s="171">
        <f>IF(ISERROR(VLOOKUP($A5,'Man Tab'!$A:$Q,COLUMN()+2,0)),0,VLOOKUP($A5,'Man Tab'!$A:$Q,COLUMN()+2,0))</f>
        <v>0</v>
      </c>
      <c r="L5" s="171">
        <f>IF(ISERROR(VLOOKUP($A5,'Man Tab'!$A:$Q,COLUMN()+2,0)),0,VLOOKUP($A5,'Man Tab'!$A:$Q,COLUMN()+2,0))</f>
        <v>0</v>
      </c>
      <c r="M5" s="171">
        <f>IF(ISERROR(VLOOKUP($A5,'Man Tab'!$A:$Q,COLUMN()+2,0)),0,VLOOKUP($A5,'Man Tab'!$A:$Q,COLUMN()+2,0))</f>
        <v>0</v>
      </c>
    </row>
    <row r="6" spans="1:13" ht="14.45" customHeight="1" x14ac:dyDescent="0.2">
      <c r="A6" s="172" t="s">
        <v>62</v>
      </c>
      <c r="B6" s="173">
        <f>B5</f>
        <v>4070.1973199999998</v>
      </c>
      <c r="C6" s="173">
        <f t="shared" ref="C6:M6" si="1">C5+B6</f>
        <v>8066.0988099999995</v>
      </c>
      <c r="D6" s="173">
        <f t="shared" si="1"/>
        <v>12179.730079999999</v>
      </c>
      <c r="E6" s="173">
        <f t="shared" si="1"/>
        <v>20898.746149999999</v>
      </c>
      <c r="F6" s="173">
        <f t="shared" si="1"/>
        <v>25298.775719999998</v>
      </c>
      <c r="G6" s="173">
        <f t="shared" si="1"/>
        <v>25298.775719999998</v>
      </c>
      <c r="H6" s="173">
        <f t="shared" si="1"/>
        <v>25298.775719999998</v>
      </c>
      <c r="I6" s="173">
        <f t="shared" si="1"/>
        <v>25298.775719999998</v>
      </c>
      <c r="J6" s="173">
        <f t="shared" si="1"/>
        <v>25298.775719999998</v>
      </c>
      <c r="K6" s="173">
        <f t="shared" si="1"/>
        <v>25298.775719999998</v>
      </c>
      <c r="L6" s="173">
        <f t="shared" si="1"/>
        <v>25298.775719999998</v>
      </c>
      <c r="M6" s="173">
        <f t="shared" si="1"/>
        <v>25298.775719999998</v>
      </c>
    </row>
    <row r="7" spans="1:13" ht="14.45" customHeight="1" x14ac:dyDescent="0.2">
      <c r="A7" s="172" t="s">
        <v>86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5" customHeight="1" x14ac:dyDescent="0.2">
      <c r="A8" s="172" t="s">
        <v>63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5" customHeight="1" x14ac:dyDescent="0.2">
      <c r="A9" s="172" t="s">
        <v>87</v>
      </c>
      <c r="B9" s="172">
        <v>1820102.2199999997</v>
      </c>
      <c r="C9" s="172">
        <v>2166726.810000001</v>
      </c>
      <c r="D9" s="172">
        <v>2453015.58</v>
      </c>
      <c r="E9" s="172">
        <v>2502133.3600000008</v>
      </c>
      <c r="F9" s="172">
        <v>2012026.7299999997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5" customHeight="1" x14ac:dyDescent="0.2">
      <c r="A10" s="172" t="s">
        <v>64</v>
      </c>
      <c r="B10" s="173">
        <f>B9/1000</f>
        <v>1820.1022199999998</v>
      </c>
      <c r="C10" s="173">
        <f t="shared" ref="C10:M10" si="3">C9/1000+B10</f>
        <v>3986.8290300000008</v>
      </c>
      <c r="D10" s="173">
        <f t="shared" si="3"/>
        <v>6439.844610000001</v>
      </c>
      <c r="E10" s="173">
        <f t="shared" si="3"/>
        <v>8941.9779700000017</v>
      </c>
      <c r="F10" s="173">
        <f t="shared" si="3"/>
        <v>10954.004700000001</v>
      </c>
      <c r="G10" s="173">
        <f t="shared" si="3"/>
        <v>10954.004700000001</v>
      </c>
      <c r="H10" s="173">
        <f t="shared" si="3"/>
        <v>10954.004700000001</v>
      </c>
      <c r="I10" s="173">
        <f t="shared" si="3"/>
        <v>10954.004700000001</v>
      </c>
      <c r="J10" s="173">
        <f t="shared" si="3"/>
        <v>10954.004700000001</v>
      </c>
      <c r="K10" s="173">
        <f t="shared" si="3"/>
        <v>10954.004700000001</v>
      </c>
      <c r="L10" s="173">
        <f t="shared" si="3"/>
        <v>10954.004700000001</v>
      </c>
      <c r="M10" s="173">
        <f t="shared" si="3"/>
        <v>10954.004700000001</v>
      </c>
    </row>
    <row r="11" spans="1:13" ht="14.45" customHeight="1" x14ac:dyDescent="0.2">
      <c r="A11" s="168"/>
      <c r="B11" s="168" t="s">
        <v>79</v>
      </c>
      <c r="C11" s="168">
        <f ca="1">IF(MONTH(TODAY())=1,12,MONTH(TODAY())-1)</f>
        <v>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5" customHeight="1" x14ac:dyDescent="0.2">
      <c r="A12" s="168">
        <v>0</v>
      </c>
      <c r="B12" s="171">
        <f>IF(ISERROR(HI!F15),#REF!,HI!F15)</f>
        <v>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5" customHeight="1" x14ac:dyDescent="0.2">
      <c r="A13" s="168">
        <v>1</v>
      </c>
      <c r="B13" s="171">
        <f>IF(ISERROR(HI!F15),#REF!,HI!F15)</f>
        <v>0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 xr:uid="{D8FB530F-7B21-4AE4-B0D9-474B034DB1C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3" bestFit="1" customWidth="1"/>
    <col min="2" max="2" width="12.7109375" style="103" bestFit="1" customWidth="1"/>
    <col min="3" max="3" width="13.7109375" style="103" bestFit="1" customWidth="1"/>
    <col min="4" max="15" width="7.7109375" style="103" bestFit="1" customWidth="1"/>
    <col min="16" max="16" width="8.85546875" style="103" customWidth="1"/>
    <col min="17" max="17" width="6.7109375" style="103" bestFit="1" customWidth="1"/>
    <col min="18" max="16384" width="8.85546875" style="103"/>
  </cols>
  <sheetData>
    <row r="1" spans="1:17" s="174" customFormat="1" ht="18.600000000000001" customHeight="1" thickBot="1" x14ac:dyDescent="0.35">
      <c r="A1" s="304" t="s">
        <v>232</v>
      </c>
      <c r="B1" s="304"/>
      <c r="C1" s="304"/>
      <c r="D1" s="304"/>
      <c r="E1" s="304"/>
      <c r="F1" s="304"/>
      <c r="G1" s="304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s="174" customFormat="1" ht="14.45" customHeight="1" thickBot="1" x14ac:dyDescent="0.25">
      <c r="A2" s="194" t="s">
        <v>230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5" customHeight="1" x14ac:dyDescent="0.2">
      <c r="A3" s="60"/>
      <c r="B3" s="305" t="s">
        <v>15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111"/>
      <c r="Q3" s="113"/>
    </row>
    <row r="4" spans="1:17" ht="14.45" customHeight="1" x14ac:dyDescent="0.2">
      <c r="A4" s="61"/>
      <c r="B4" s="20">
        <v>2021</v>
      </c>
      <c r="C4" s="112" t="s">
        <v>16</v>
      </c>
      <c r="D4" s="224" t="s">
        <v>209</v>
      </c>
      <c r="E4" s="224" t="s">
        <v>210</v>
      </c>
      <c r="F4" s="224" t="s">
        <v>211</v>
      </c>
      <c r="G4" s="224" t="s">
        <v>212</v>
      </c>
      <c r="H4" s="224" t="s">
        <v>213</v>
      </c>
      <c r="I4" s="224" t="s">
        <v>214</v>
      </c>
      <c r="J4" s="224" t="s">
        <v>215</v>
      </c>
      <c r="K4" s="224" t="s">
        <v>216</v>
      </c>
      <c r="L4" s="224" t="s">
        <v>217</v>
      </c>
      <c r="M4" s="224" t="s">
        <v>218</v>
      </c>
      <c r="N4" s="224" t="s">
        <v>219</v>
      </c>
      <c r="O4" s="224" t="s">
        <v>220</v>
      </c>
      <c r="P4" s="307" t="s">
        <v>3</v>
      </c>
      <c r="Q4" s="308"/>
    </row>
    <row r="5" spans="1:17" ht="14.45" customHeight="1" thickBot="1" x14ac:dyDescent="0.2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5" customHeight="1" x14ac:dyDescent="0.2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231</v>
      </c>
    </row>
    <row r="7" spans="1:17" ht="14.45" customHeight="1" x14ac:dyDescent="0.2">
      <c r="A7" s="15" t="s">
        <v>21</v>
      </c>
      <c r="B7" s="46">
        <v>383.00000010000002</v>
      </c>
      <c r="C7" s="47">
        <v>31.916666675000002</v>
      </c>
      <c r="D7" s="47">
        <v>34.556750000000001</v>
      </c>
      <c r="E7" s="47">
        <v>34.297260000000001</v>
      </c>
      <c r="F7" s="47">
        <v>27.529769999999999</v>
      </c>
      <c r="G7" s="47">
        <v>31.292270000000002</v>
      </c>
      <c r="H7" s="47">
        <v>55.275269999999999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182.95132000000001</v>
      </c>
      <c r="Q7" s="71">
        <v>1.1464312477424463</v>
      </c>
    </row>
    <row r="8" spans="1:17" ht="14.45" customHeight="1" x14ac:dyDescent="0.2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231</v>
      </c>
    </row>
    <row r="9" spans="1:17" ht="14.45" customHeight="1" x14ac:dyDescent="0.2">
      <c r="A9" s="15" t="s">
        <v>23</v>
      </c>
      <c r="B9" s="46">
        <v>3679.9999997999998</v>
      </c>
      <c r="C9" s="47">
        <v>306.66666664999997</v>
      </c>
      <c r="D9" s="47">
        <v>231.7628</v>
      </c>
      <c r="E9" s="47">
        <v>236.09092999999999</v>
      </c>
      <c r="F9" s="47">
        <v>269.04048</v>
      </c>
      <c r="G9" s="47">
        <v>246.16942</v>
      </c>
      <c r="H9" s="47">
        <v>270.16967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1253.2332999999999</v>
      </c>
      <c r="Q9" s="71">
        <v>0.81732606526181117</v>
      </c>
    </row>
    <row r="10" spans="1:17" ht="14.45" customHeight="1" x14ac:dyDescent="0.2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231</v>
      </c>
    </row>
    <row r="11" spans="1:17" ht="14.45" customHeight="1" x14ac:dyDescent="0.2">
      <c r="A11" s="15" t="s">
        <v>25</v>
      </c>
      <c r="B11" s="46">
        <v>471.51709920000002</v>
      </c>
      <c r="C11" s="47">
        <v>39.293091600000004</v>
      </c>
      <c r="D11" s="47">
        <v>34.81906</v>
      </c>
      <c r="E11" s="47">
        <v>22.799659999999999</v>
      </c>
      <c r="F11" s="47">
        <v>35.582620000000006</v>
      </c>
      <c r="G11" s="47">
        <v>54.894489999999998</v>
      </c>
      <c r="H11" s="47">
        <v>45.860050000000001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193.95588000000001</v>
      </c>
      <c r="Q11" s="71">
        <v>0.9872263652575507</v>
      </c>
    </row>
    <row r="12" spans="1:17" ht="14.45" customHeight="1" x14ac:dyDescent="0.2">
      <c r="A12" s="15" t="s">
        <v>26</v>
      </c>
      <c r="B12" s="46">
        <v>61.873739500000006</v>
      </c>
      <c r="C12" s="47">
        <v>5.1561449583333339</v>
      </c>
      <c r="D12" s="47">
        <v>3.6339999999999999</v>
      </c>
      <c r="E12" s="47">
        <v>1.2857000000000001</v>
      </c>
      <c r="F12" s="47">
        <v>2.6232600000000001</v>
      </c>
      <c r="G12" s="47">
        <v>2.0200100000000001</v>
      </c>
      <c r="H12" s="47">
        <v>7.4051999999999998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16.968170000000001</v>
      </c>
      <c r="Q12" s="71">
        <v>0.65817272932081294</v>
      </c>
    </row>
    <row r="13" spans="1:17" ht="14.45" customHeight="1" x14ac:dyDescent="0.2">
      <c r="A13" s="15" t="s">
        <v>27</v>
      </c>
      <c r="B13" s="46">
        <v>45</v>
      </c>
      <c r="C13" s="47">
        <v>3.75</v>
      </c>
      <c r="D13" s="47">
        <v>8.3428700000000013</v>
      </c>
      <c r="E13" s="47">
        <v>24.512029999999999</v>
      </c>
      <c r="F13" s="47">
        <v>13.782629999999999</v>
      </c>
      <c r="G13" s="47">
        <v>15.26116</v>
      </c>
      <c r="H13" s="47">
        <v>10.759919999999999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72.658609999999996</v>
      </c>
      <c r="Q13" s="71">
        <v>3.8751258666666666</v>
      </c>
    </row>
    <row r="14" spans="1:17" ht="14.45" customHeight="1" x14ac:dyDescent="0.2">
      <c r="A14" s="15" t="s">
        <v>28</v>
      </c>
      <c r="B14" s="46">
        <v>1462.5032994999999</v>
      </c>
      <c r="C14" s="47">
        <v>121.87527495833332</v>
      </c>
      <c r="D14" s="47">
        <v>140.55842000000001</v>
      </c>
      <c r="E14" s="47">
        <v>182.58169000000001</v>
      </c>
      <c r="F14" s="47">
        <v>163.47113000000002</v>
      </c>
      <c r="G14" s="47">
        <v>138.24876</v>
      </c>
      <c r="H14" s="47">
        <v>111.59369000000001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736.45369000000017</v>
      </c>
      <c r="Q14" s="71">
        <v>1.2085366621766043</v>
      </c>
    </row>
    <row r="15" spans="1:17" ht="14.45" customHeight="1" x14ac:dyDescent="0.2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231</v>
      </c>
    </row>
    <row r="16" spans="1:17" ht="14.45" customHeight="1" x14ac:dyDescent="0.2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231</v>
      </c>
    </row>
    <row r="17" spans="1:17" ht="14.45" customHeight="1" x14ac:dyDescent="0.2">
      <c r="A17" s="15" t="s">
        <v>31</v>
      </c>
      <c r="B17" s="46">
        <v>2247.3180355000004</v>
      </c>
      <c r="C17" s="47">
        <v>187.27650295833337</v>
      </c>
      <c r="D17" s="47">
        <v>12.46415</v>
      </c>
      <c r="E17" s="47">
        <v>27.063290000000002</v>
      </c>
      <c r="F17" s="47">
        <v>102.66464000000001</v>
      </c>
      <c r="G17" s="47">
        <v>57.157580000000003</v>
      </c>
      <c r="H17" s="47">
        <v>57.751769999999993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257.10142999999999</v>
      </c>
      <c r="Q17" s="71">
        <v>0.27456880701921454</v>
      </c>
    </row>
    <row r="18" spans="1:17" ht="14.45" customHeight="1" x14ac:dyDescent="0.2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9.1620000000000008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9.1620000000000008</v>
      </c>
      <c r="Q18" s="71" t="s">
        <v>231</v>
      </c>
    </row>
    <row r="19" spans="1:17" ht="14.45" customHeight="1" x14ac:dyDescent="0.2">
      <c r="A19" s="15" t="s">
        <v>33</v>
      </c>
      <c r="B19" s="46">
        <v>2174.6582832999998</v>
      </c>
      <c r="C19" s="47">
        <v>181.22152360833331</v>
      </c>
      <c r="D19" s="47">
        <v>328.46141</v>
      </c>
      <c r="E19" s="47">
        <v>198.92116000000001</v>
      </c>
      <c r="F19" s="47">
        <v>180.59403</v>
      </c>
      <c r="G19" s="47">
        <v>181.43554</v>
      </c>
      <c r="H19" s="47">
        <v>493.07528000000002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1382.4874199999999</v>
      </c>
      <c r="Q19" s="71">
        <v>1.5257430712125715</v>
      </c>
    </row>
    <row r="20" spans="1:17" ht="14.45" customHeight="1" x14ac:dyDescent="0.2">
      <c r="A20" s="15" t="s">
        <v>34</v>
      </c>
      <c r="B20" s="46">
        <v>43081.668604699997</v>
      </c>
      <c r="C20" s="47">
        <v>3590.1390503916664</v>
      </c>
      <c r="D20" s="47">
        <v>3163.3280199999999</v>
      </c>
      <c r="E20" s="47">
        <v>3155.9261000000001</v>
      </c>
      <c r="F20" s="47">
        <v>3203.3762299999999</v>
      </c>
      <c r="G20" s="47">
        <v>7876.7820199999996</v>
      </c>
      <c r="H20" s="47">
        <v>3220.16284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20619.575209999999</v>
      </c>
      <c r="Q20" s="71">
        <v>1.1486783615108449</v>
      </c>
    </row>
    <row r="21" spans="1:17" ht="14.45" customHeight="1" x14ac:dyDescent="0.2">
      <c r="A21" s="16" t="s">
        <v>35</v>
      </c>
      <c r="B21" s="46">
        <v>1344.0048528</v>
      </c>
      <c r="C21" s="47">
        <v>112.00040439999999</v>
      </c>
      <c r="D21" s="47">
        <v>112.2706</v>
      </c>
      <c r="E21" s="47">
        <v>112.2706</v>
      </c>
      <c r="F21" s="47">
        <v>114.9666</v>
      </c>
      <c r="G21" s="47">
        <v>114.9666</v>
      </c>
      <c r="H21" s="47">
        <v>114.9666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569.44099999999992</v>
      </c>
      <c r="Q21" s="71">
        <v>1.0168552569976255</v>
      </c>
    </row>
    <row r="22" spans="1:17" ht="14.45" customHeight="1" x14ac:dyDescent="0.2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231</v>
      </c>
    </row>
    <row r="23" spans="1:17" ht="14.45" customHeight="1" x14ac:dyDescent="0.2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231</v>
      </c>
    </row>
    <row r="24" spans="1:17" ht="14.45" customHeight="1" x14ac:dyDescent="0.2">
      <c r="A24" s="16" t="s">
        <v>38</v>
      </c>
      <c r="B24" s="46">
        <v>1.0913936421275139E-10</v>
      </c>
      <c r="C24" s="47">
        <v>9.0949470177292824E-12</v>
      </c>
      <c r="D24" s="47">
        <v>-7.5999999990017386E-4</v>
      </c>
      <c r="E24" s="47">
        <v>0.15307000000029802</v>
      </c>
      <c r="F24" s="47">
        <v>-1.1999999969702912E-4</v>
      </c>
      <c r="G24" s="47">
        <v>0.78822000000036496</v>
      </c>
      <c r="H24" s="47">
        <v>3.8472800000008647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4.7876900000019305</v>
      </c>
      <c r="Q24" s="71">
        <v>105282416503.78</v>
      </c>
    </row>
    <row r="25" spans="1:17" ht="14.45" customHeight="1" x14ac:dyDescent="0.2">
      <c r="A25" s="17" t="s">
        <v>39</v>
      </c>
      <c r="B25" s="49">
        <v>54951.543914400099</v>
      </c>
      <c r="C25" s="50">
        <v>4579.2953262000083</v>
      </c>
      <c r="D25" s="50">
        <v>4070.1973199999998</v>
      </c>
      <c r="E25" s="50">
        <v>3995.9014900000002</v>
      </c>
      <c r="F25" s="50">
        <v>4113.6312699999999</v>
      </c>
      <c r="G25" s="50">
        <v>8719.0160699999997</v>
      </c>
      <c r="H25" s="50">
        <v>4400.0295700000006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25298.775719999998</v>
      </c>
      <c r="Q25" s="72">
        <v>1.1049200332311142</v>
      </c>
    </row>
    <row r="26" spans="1:17" ht="14.45" customHeight="1" x14ac:dyDescent="0.2">
      <c r="A26" s="15" t="s">
        <v>40</v>
      </c>
      <c r="B26" s="46">
        <v>0</v>
      </c>
      <c r="C26" s="47">
        <v>0</v>
      </c>
      <c r="D26" s="47">
        <v>503.19200000000001</v>
      </c>
      <c r="E26" s="47">
        <v>410.50384000000003</v>
      </c>
      <c r="F26" s="47">
        <v>487.65386000000001</v>
      </c>
      <c r="G26" s="47">
        <v>680.4053100000001</v>
      </c>
      <c r="H26" s="47">
        <v>445.80230999999998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2527.5573200000003</v>
      </c>
      <c r="Q26" s="71" t="s">
        <v>231</v>
      </c>
    </row>
    <row r="27" spans="1:17" ht="14.45" customHeight="1" x14ac:dyDescent="0.2">
      <c r="A27" s="18" t="s">
        <v>41</v>
      </c>
      <c r="B27" s="49">
        <v>54951.543914400099</v>
      </c>
      <c r="C27" s="50">
        <v>4579.2953262000083</v>
      </c>
      <c r="D27" s="50">
        <v>4573.3893200000002</v>
      </c>
      <c r="E27" s="50">
        <v>4406.4053300000005</v>
      </c>
      <c r="F27" s="50">
        <v>4601.2851300000002</v>
      </c>
      <c r="G27" s="50">
        <v>9399.4213799999998</v>
      </c>
      <c r="H27" s="50">
        <v>4845.8318800000006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27826.333040000001</v>
      </c>
      <c r="Q27" s="72">
        <v>1.2153106999146461</v>
      </c>
    </row>
    <row r="28" spans="1:17" ht="14.45" customHeight="1" x14ac:dyDescent="0.2">
      <c r="A28" s="16" t="s">
        <v>42</v>
      </c>
      <c r="B28" s="46">
        <v>14045.341022099999</v>
      </c>
      <c r="C28" s="47">
        <v>1170.445085175</v>
      </c>
      <c r="D28" s="47">
        <v>788.08100000000002</v>
      </c>
      <c r="E28" s="47">
        <v>913.91498999999999</v>
      </c>
      <c r="F28" s="47">
        <v>1220.972</v>
      </c>
      <c r="G28" s="47">
        <v>1272.1221699999999</v>
      </c>
      <c r="H28" s="47">
        <v>1590.6890000000001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5785.77916</v>
      </c>
      <c r="Q28" s="71">
        <v>0.98864598318765806</v>
      </c>
    </row>
    <row r="29" spans="1:17" ht="14.45" customHeight="1" x14ac:dyDescent="0.2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231</v>
      </c>
    </row>
    <row r="30" spans="1:17" ht="14.45" customHeight="1" x14ac:dyDescent="0.2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 t="s">
        <v>231</v>
      </c>
    </row>
    <row r="31" spans="1:17" ht="14.45" customHeight="1" thickBot="1" x14ac:dyDescent="0.2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231</v>
      </c>
    </row>
    <row r="32" spans="1:17" ht="14.45" customHeight="1" x14ac:dyDescent="0.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17" ht="14.45" customHeight="1" x14ac:dyDescent="0.2">
      <c r="A33" s="87" t="s">
        <v>122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17" ht="14.45" customHeight="1" x14ac:dyDescent="0.2">
      <c r="A34" s="109" t="s">
        <v>208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17" ht="14.45" customHeight="1" x14ac:dyDescent="0.2">
      <c r="A35" s="110" t="s">
        <v>46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717AC19C-8EC8-4FD0-8579-67A605C52858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3" customWidth="1"/>
    <col min="2" max="11" width="10" style="103" customWidth="1"/>
    <col min="12" max="16384" width="8.85546875" style="103"/>
  </cols>
  <sheetData>
    <row r="1" spans="1:13" s="55" customFormat="1" ht="18.600000000000001" customHeight="1" thickBot="1" x14ac:dyDescent="0.35">
      <c r="A1" s="304" t="s">
        <v>47</v>
      </c>
      <c r="B1" s="304"/>
      <c r="C1" s="304"/>
      <c r="D1" s="304"/>
      <c r="E1" s="304"/>
      <c r="F1" s="304"/>
      <c r="G1" s="304"/>
      <c r="H1" s="309"/>
      <c r="I1" s="309"/>
      <c r="J1" s="309"/>
      <c r="K1" s="309"/>
    </row>
    <row r="2" spans="1:13" s="55" customFormat="1" ht="14.45" customHeight="1" thickBot="1" x14ac:dyDescent="0.25">
      <c r="A2" s="194" t="s">
        <v>230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305" t="s">
        <v>48</v>
      </c>
      <c r="C3" s="306"/>
      <c r="D3" s="306"/>
      <c r="E3" s="306"/>
      <c r="F3" s="312" t="s">
        <v>49</v>
      </c>
      <c r="G3" s="306"/>
      <c r="H3" s="306"/>
      <c r="I3" s="306"/>
      <c r="J3" s="306"/>
      <c r="K3" s="313"/>
    </row>
    <row r="4" spans="1:13" ht="14.45" customHeight="1" x14ac:dyDescent="0.2">
      <c r="A4" s="61"/>
      <c r="B4" s="310"/>
      <c r="C4" s="311"/>
      <c r="D4" s="311"/>
      <c r="E4" s="311"/>
      <c r="F4" s="314" t="s">
        <v>224</v>
      </c>
      <c r="G4" s="316" t="s">
        <v>50</v>
      </c>
      <c r="H4" s="114" t="s">
        <v>112</v>
      </c>
      <c r="I4" s="314" t="s">
        <v>51</v>
      </c>
      <c r="J4" s="316" t="s">
        <v>222</v>
      </c>
      <c r="K4" s="317" t="s">
        <v>221</v>
      </c>
    </row>
    <row r="5" spans="1:13" ht="39" thickBot="1" x14ac:dyDescent="0.25">
      <c r="A5" s="62"/>
      <c r="B5" s="24" t="s">
        <v>228</v>
      </c>
      <c r="C5" s="25" t="s">
        <v>227</v>
      </c>
      <c r="D5" s="26" t="s">
        <v>226</v>
      </c>
      <c r="E5" s="26" t="s">
        <v>225</v>
      </c>
      <c r="F5" s="315"/>
      <c r="G5" s="315"/>
      <c r="H5" s="25" t="s">
        <v>223</v>
      </c>
      <c r="I5" s="315"/>
      <c r="J5" s="315"/>
      <c r="K5" s="318"/>
    </row>
    <row r="6" spans="1:13" ht="14.45" customHeight="1" x14ac:dyDescent="0.2">
      <c r="A6" s="398" t="s">
        <v>52</v>
      </c>
      <c r="B6" s="394">
        <v>-38012.264841199998</v>
      </c>
      <c r="C6" s="395">
        <v>-23542.437100000003</v>
      </c>
      <c r="D6" s="395">
        <v>14469.827741199995</v>
      </c>
      <c r="E6" s="396">
        <v>0.6193379215458712</v>
      </c>
      <c r="F6" s="394">
        <v>-18326.613196300001</v>
      </c>
      <c r="G6" s="395">
        <v>-7636.088831791667</v>
      </c>
      <c r="H6" s="395">
        <v>1619.62348</v>
      </c>
      <c r="I6" s="395">
        <v>-6493.7852699999994</v>
      </c>
      <c r="J6" s="395">
        <v>1142.3035617916676</v>
      </c>
      <c r="K6" s="397">
        <v>0.35433635230054639</v>
      </c>
      <c r="L6" s="122"/>
      <c r="M6" s="39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8" t="s">
        <v>233</v>
      </c>
      <c r="B7" s="394">
        <v>50240.486541899998</v>
      </c>
      <c r="C7" s="395">
        <v>52789.23861</v>
      </c>
      <c r="D7" s="395">
        <v>2548.7520681000024</v>
      </c>
      <c r="E7" s="396">
        <v>1.0507310387206217</v>
      </c>
      <c r="F7" s="394">
        <v>54951.543914400099</v>
      </c>
      <c r="G7" s="395">
        <v>22896.476631000041</v>
      </c>
      <c r="H7" s="395">
        <v>4400.0295700000006</v>
      </c>
      <c r="I7" s="395">
        <v>25298.775719999998</v>
      </c>
      <c r="J7" s="395">
        <v>2402.2990889999564</v>
      </c>
      <c r="K7" s="397">
        <v>0.46038334717963098</v>
      </c>
      <c r="L7" s="122"/>
      <c r="M7" s="393" t="str">
        <f t="shared" si="0"/>
        <v/>
      </c>
    </row>
    <row r="8" spans="1:13" ht="14.45" customHeight="1" x14ac:dyDescent="0.2">
      <c r="A8" s="398" t="s">
        <v>234</v>
      </c>
      <c r="B8" s="394">
        <v>6056.8045256000005</v>
      </c>
      <c r="C8" s="395">
        <v>4814.8734599999998</v>
      </c>
      <c r="D8" s="395">
        <v>-1241.9310656000007</v>
      </c>
      <c r="E8" s="396">
        <v>0.79495275762148321</v>
      </c>
      <c r="F8" s="394">
        <v>6103.8941381000004</v>
      </c>
      <c r="G8" s="395">
        <v>2543.2892242083335</v>
      </c>
      <c r="H8" s="395">
        <v>501.06328000000002</v>
      </c>
      <c r="I8" s="395">
        <v>2456.21396</v>
      </c>
      <c r="J8" s="395">
        <v>-87.075264208333465</v>
      </c>
      <c r="K8" s="397">
        <v>0.40240114006376954</v>
      </c>
      <c r="L8" s="122"/>
      <c r="M8" s="393" t="str">
        <f t="shared" si="0"/>
        <v/>
      </c>
    </row>
    <row r="9" spans="1:13" ht="14.45" customHeight="1" x14ac:dyDescent="0.2">
      <c r="A9" s="398" t="s">
        <v>235</v>
      </c>
      <c r="B9" s="394">
        <v>4648.5020410000006</v>
      </c>
      <c r="C9" s="395">
        <v>3381.49037</v>
      </c>
      <c r="D9" s="395">
        <v>-1267.0116710000007</v>
      </c>
      <c r="E9" s="396">
        <v>0.72743656777497356</v>
      </c>
      <c r="F9" s="394">
        <v>4641.3908386000003</v>
      </c>
      <c r="G9" s="395">
        <v>1933.9128494166666</v>
      </c>
      <c r="H9" s="395">
        <v>389.46959000000004</v>
      </c>
      <c r="I9" s="395">
        <v>1719.76027</v>
      </c>
      <c r="J9" s="395">
        <v>-214.15257941666664</v>
      </c>
      <c r="K9" s="397">
        <v>0.37052692389049863</v>
      </c>
      <c r="L9" s="122"/>
      <c r="M9" s="393" t="str">
        <f t="shared" si="0"/>
        <v/>
      </c>
    </row>
    <row r="10" spans="1:13" ht="14.45" customHeight="1" x14ac:dyDescent="0.2">
      <c r="A10" s="398" t="s">
        <v>236</v>
      </c>
      <c r="B10" s="394">
        <v>0</v>
      </c>
      <c r="C10" s="395">
        <v>-2.16E-3</v>
      </c>
      <c r="D10" s="395">
        <v>-2.16E-3</v>
      </c>
      <c r="E10" s="396">
        <v>0</v>
      </c>
      <c r="F10" s="394">
        <v>0</v>
      </c>
      <c r="G10" s="395">
        <v>0</v>
      </c>
      <c r="H10" s="395">
        <v>-5.2000000000000006E-4</v>
      </c>
      <c r="I10" s="395">
        <v>-7.0099999999999997E-3</v>
      </c>
      <c r="J10" s="395">
        <v>-7.0099999999999997E-3</v>
      </c>
      <c r="K10" s="397">
        <v>0</v>
      </c>
      <c r="L10" s="122"/>
      <c r="M10" s="393" t="str">
        <f t="shared" si="0"/>
        <v>X</v>
      </c>
    </row>
    <row r="11" spans="1:13" ht="14.45" customHeight="1" x14ac:dyDescent="0.2">
      <c r="A11" s="398" t="s">
        <v>237</v>
      </c>
      <c r="B11" s="394">
        <v>0</v>
      </c>
      <c r="C11" s="395">
        <v>-2.16E-3</v>
      </c>
      <c r="D11" s="395">
        <v>-2.16E-3</v>
      </c>
      <c r="E11" s="396">
        <v>0</v>
      </c>
      <c r="F11" s="394">
        <v>0</v>
      </c>
      <c r="G11" s="395">
        <v>0</v>
      </c>
      <c r="H11" s="395">
        <v>-5.2000000000000006E-4</v>
      </c>
      <c r="I11" s="395">
        <v>-7.0099999999999997E-3</v>
      </c>
      <c r="J11" s="395">
        <v>-7.0099999999999997E-3</v>
      </c>
      <c r="K11" s="397">
        <v>0</v>
      </c>
      <c r="L11" s="122"/>
      <c r="M11" s="393" t="str">
        <f t="shared" si="0"/>
        <v/>
      </c>
    </row>
    <row r="12" spans="1:13" ht="14.45" customHeight="1" x14ac:dyDescent="0.2">
      <c r="A12" s="398" t="s">
        <v>238</v>
      </c>
      <c r="B12" s="394">
        <v>383.00000010000002</v>
      </c>
      <c r="C12" s="395">
        <v>288.13915999999995</v>
      </c>
      <c r="D12" s="395">
        <v>-94.860840100000075</v>
      </c>
      <c r="E12" s="396">
        <v>0.75232156638320569</v>
      </c>
      <c r="F12" s="394">
        <v>383.00000010000002</v>
      </c>
      <c r="G12" s="395">
        <v>159.583333375</v>
      </c>
      <c r="H12" s="395">
        <v>55.275269999999999</v>
      </c>
      <c r="I12" s="395">
        <v>182.95132000000001</v>
      </c>
      <c r="J12" s="395">
        <v>23.367986625000015</v>
      </c>
      <c r="K12" s="397">
        <v>0.47767968655935256</v>
      </c>
      <c r="L12" s="122"/>
      <c r="M12" s="393" t="str">
        <f t="shared" si="0"/>
        <v>X</v>
      </c>
    </row>
    <row r="13" spans="1:13" ht="14.45" customHeight="1" x14ac:dyDescent="0.2">
      <c r="A13" s="398" t="s">
        <v>239</v>
      </c>
      <c r="B13" s="394">
        <v>270</v>
      </c>
      <c r="C13" s="395">
        <v>212.79167000000001</v>
      </c>
      <c r="D13" s="395">
        <v>-57.208329999999989</v>
      </c>
      <c r="E13" s="396">
        <v>0.78811729629629634</v>
      </c>
      <c r="F13" s="394">
        <v>270</v>
      </c>
      <c r="G13" s="395">
        <v>112.5</v>
      </c>
      <c r="H13" s="395">
        <v>30.91827</v>
      </c>
      <c r="I13" s="395">
        <v>117.31945</v>
      </c>
      <c r="J13" s="395">
        <v>4.8194500000000033</v>
      </c>
      <c r="K13" s="397">
        <v>0.43451648148148148</v>
      </c>
      <c r="L13" s="122"/>
      <c r="M13" s="393" t="str">
        <f t="shared" si="0"/>
        <v/>
      </c>
    </row>
    <row r="14" spans="1:13" ht="14.45" customHeight="1" x14ac:dyDescent="0.2">
      <c r="A14" s="398" t="s">
        <v>240</v>
      </c>
      <c r="B14" s="394">
        <v>3.0000001000000003</v>
      </c>
      <c r="C14" s="395">
        <v>1.6899900000000001</v>
      </c>
      <c r="D14" s="395">
        <v>-1.3100101000000002</v>
      </c>
      <c r="E14" s="396">
        <v>0.56332998122233391</v>
      </c>
      <c r="F14" s="394">
        <v>3.0000001000000003</v>
      </c>
      <c r="G14" s="395">
        <v>1.2500000416666668</v>
      </c>
      <c r="H14" s="395">
        <v>0</v>
      </c>
      <c r="I14" s="395">
        <v>9.3370000000000009E-2</v>
      </c>
      <c r="J14" s="395">
        <v>-1.1566300416666668</v>
      </c>
      <c r="K14" s="397">
        <v>3.1123332295888925E-2</v>
      </c>
      <c r="L14" s="122"/>
      <c r="M14" s="393" t="str">
        <f t="shared" si="0"/>
        <v/>
      </c>
    </row>
    <row r="15" spans="1:13" ht="14.45" customHeight="1" x14ac:dyDescent="0.2">
      <c r="A15" s="398" t="s">
        <v>241</v>
      </c>
      <c r="B15" s="394">
        <v>110</v>
      </c>
      <c r="C15" s="395">
        <v>73.657499999999999</v>
      </c>
      <c r="D15" s="395">
        <v>-36.342500000000001</v>
      </c>
      <c r="E15" s="396">
        <v>0.66961363636363636</v>
      </c>
      <c r="F15" s="394">
        <v>110</v>
      </c>
      <c r="G15" s="395">
        <v>45.833333333333329</v>
      </c>
      <c r="H15" s="395">
        <v>24.356999999999999</v>
      </c>
      <c r="I15" s="395">
        <v>65.538499999999999</v>
      </c>
      <c r="J15" s="395">
        <v>19.70516666666667</v>
      </c>
      <c r="K15" s="397">
        <v>0.59580454545454542</v>
      </c>
      <c r="L15" s="122"/>
      <c r="M15" s="393" t="str">
        <f t="shared" si="0"/>
        <v/>
      </c>
    </row>
    <row r="16" spans="1:13" ht="14.45" customHeight="1" x14ac:dyDescent="0.2">
      <c r="A16" s="398" t="s">
        <v>242</v>
      </c>
      <c r="B16" s="394">
        <v>3679.9999999000001</v>
      </c>
      <c r="C16" s="395">
        <v>2357.7473399999999</v>
      </c>
      <c r="D16" s="395">
        <v>-1322.2526599000003</v>
      </c>
      <c r="E16" s="396">
        <v>0.64069221197393178</v>
      </c>
      <c r="F16" s="394">
        <v>3679.9999997999998</v>
      </c>
      <c r="G16" s="395">
        <v>1533.3333332499999</v>
      </c>
      <c r="H16" s="395">
        <v>270.16967</v>
      </c>
      <c r="I16" s="395">
        <v>1253.2333000000001</v>
      </c>
      <c r="J16" s="395">
        <v>-280.1000332499998</v>
      </c>
      <c r="K16" s="397">
        <v>0.34055252719242135</v>
      </c>
      <c r="L16" s="122"/>
      <c r="M16" s="393" t="str">
        <f t="shared" si="0"/>
        <v>X</v>
      </c>
    </row>
    <row r="17" spans="1:13" ht="14.45" customHeight="1" x14ac:dyDescent="0.2">
      <c r="A17" s="398" t="s">
        <v>243</v>
      </c>
      <c r="B17" s="394">
        <v>1</v>
      </c>
      <c r="C17" s="395">
        <v>0</v>
      </c>
      <c r="D17" s="395">
        <v>-1</v>
      </c>
      <c r="E17" s="396">
        <v>0</v>
      </c>
      <c r="F17" s="394">
        <v>1</v>
      </c>
      <c r="G17" s="395">
        <v>0.41666666666666663</v>
      </c>
      <c r="H17" s="395">
        <v>0</v>
      </c>
      <c r="I17" s="395">
        <v>0</v>
      </c>
      <c r="J17" s="395">
        <v>-0.41666666666666663</v>
      </c>
      <c r="K17" s="397">
        <v>0</v>
      </c>
      <c r="L17" s="122"/>
      <c r="M17" s="393" t="str">
        <f t="shared" si="0"/>
        <v/>
      </c>
    </row>
    <row r="18" spans="1:13" ht="14.45" customHeight="1" x14ac:dyDescent="0.2">
      <c r="A18" s="398" t="s">
        <v>244</v>
      </c>
      <c r="B18" s="394">
        <v>3</v>
      </c>
      <c r="C18" s="395">
        <v>0</v>
      </c>
      <c r="D18" s="395">
        <v>-3</v>
      </c>
      <c r="E18" s="396">
        <v>0</v>
      </c>
      <c r="F18" s="394">
        <v>3</v>
      </c>
      <c r="G18" s="395">
        <v>1.25</v>
      </c>
      <c r="H18" s="395">
        <v>0</v>
      </c>
      <c r="I18" s="395">
        <v>0</v>
      </c>
      <c r="J18" s="395">
        <v>-1.25</v>
      </c>
      <c r="K18" s="397">
        <v>0</v>
      </c>
      <c r="L18" s="122"/>
      <c r="M18" s="393" t="str">
        <f t="shared" si="0"/>
        <v/>
      </c>
    </row>
    <row r="19" spans="1:13" ht="14.45" customHeight="1" x14ac:dyDescent="0.2">
      <c r="A19" s="398" t="s">
        <v>245</v>
      </c>
      <c r="B19" s="394">
        <v>40.000000099999994</v>
      </c>
      <c r="C19" s="395">
        <v>32.649619999999999</v>
      </c>
      <c r="D19" s="395">
        <v>-7.3503800999999953</v>
      </c>
      <c r="E19" s="396">
        <v>0.81624049795939879</v>
      </c>
      <c r="F19" s="394">
        <v>40.000000099999994</v>
      </c>
      <c r="G19" s="395">
        <v>16.666666708333331</v>
      </c>
      <c r="H19" s="395">
        <v>4.80105</v>
      </c>
      <c r="I19" s="395">
        <v>13.64</v>
      </c>
      <c r="J19" s="395">
        <v>-3.0266667083333303</v>
      </c>
      <c r="K19" s="397">
        <v>0.34099999914750007</v>
      </c>
      <c r="L19" s="122"/>
      <c r="M19" s="393" t="str">
        <f t="shared" si="0"/>
        <v/>
      </c>
    </row>
    <row r="20" spans="1:13" ht="14.45" customHeight="1" x14ac:dyDescent="0.2">
      <c r="A20" s="398" t="s">
        <v>246</v>
      </c>
      <c r="B20" s="394">
        <v>90</v>
      </c>
      <c r="C20" s="395">
        <v>55.939089999999993</v>
      </c>
      <c r="D20" s="395">
        <v>-34.060910000000007</v>
      </c>
      <c r="E20" s="396">
        <v>0.62154544444444437</v>
      </c>
      <c r="F20" s="394">
        <v>79.999999899999992</v>
      </c>
      <c r="G20" s="395">
        <v>33.333333291666662</v>
      </c>
      <c r="H20" s="395">
        <v>9.9866399999999995</v>
      </c>
      <c r="I20" s="395">
        <v>31.487869999999997</v>
      </c>
      <c r="J20" s="395">
        <v>-1.8454632916666647</v>
      </c>
      <c r="K20" s="397">
        <v>0.393598375491998</v>
      </c>
      <c r="L20" s="122"/>
      <c r="M20" s="393" t="str">
        <f t="shared" si="0"/>
        <v/>
      </c>
    </row>
    <row r="21" spans="1:13" ht="14.45" customHeight="1" x14ac:dyDescent="0.2">
      <c r="A21" s="398" t="s">
        <v>247</v>
      </c>
      <c r="B21" s="394">
        <v>60.000000099999994</v>
      </c>
      <c r="C21" s="395">
        <v>42.510330000000003</v>
      </c>
      <c r="D21" s="395">
        <v>-17.489670099999991</v>
      </c>
      <c r="E21" s="396">
        <v>0.70850549881915759</v>
      </c>
      <c r="F21" s="394">
        <v>60.000000099999994</v>
      </c>
      <c r="G21" s="395">
        <v>25.000000041666667</v>
      </c>
      <c r="H21" s="395">
        <v>5.48895</v>
      </c>
      <c r="I21" s="395">
        <v>23.851869999999998</v>
      </c>
      <c r="J21" s="395">
        <v>-1.1481300416666684</v>
      </c>
      <c r="K21" s="397">
        <v>0.39753116600411476</v>
      </c>
      <c r="L21" s="122"/>
      <c r="M21" s="393" t="str">
        <f t="shared" si="0"/>
        <v/>
      </c>
    </row>
    <row r="22" spans="1:13" ht="14.45" customHeight="1" x14ac:dyDescent="0.2">
      <c r="A22" s="398" t="s">
        <v>248</v>
      </c>
      <c r="B22" s="394">
        <v>15</v>
      </c>
      <c r="C22" s="395">
        <v>9.9313899999999986</v>
      </c>
      <c r="D22" s="395">
        <v>-5.0686100000000014</v>
      </c>
      <c r="E22" s="396">
        <v>0.66209266666666655</v>
      </c>
      <c r="F22" s="394">
        <v>15</v>
      </c>
      <c r="G22" s="395">
        <v>6.25</v>
      </c>
      <c r="H22" s="395">
        <v>0.63500000000000001</v>
      </c>
      <c r="I22" s="395">
        <v>4.5461899999999993</v>
      </c>
      <c r="J22" s="395">
        <v>-1.7038100000000007</v>
      </c>
      <c r="K22" s="397">
        <v>0.30307933333333331</v>
      </c>
      <c r="L22" s="122"/>
      <c r="M22" s="393" t="str">
        <f t="shared" si="0"/>
        <v/>
      </c>
    </row>
    <row r="23" spans="1:13" ht="14.45" customHeight="1" x14ac:dyDescent="0.2">
      <c r="A23" s="398" t="s">
        <v>249</v>
      </c>
      <c r="B23" s="394">
        <v>170.00000009999999</v>
      </c>
      <c r="C23" s="395">
        <v>182.93903</v>
      </c>
      <c r="D23" s="395">
        <v>12.939029900000008</v>
      </c>
      <c r="E23" s="396">
        <v>1.0761119405434636</v>
      </c>
      <c r="F23" s="394">
        <v>180.00000009999999</v>
      </c>
      <c r="G23" s="395">
        <v>75.000000041666667</v>
      </c>
      <c r="H23" s="395">
        <v>17.3</v>
      </c>
      <c r="I23" s="395">
        <v>135.54835</v>
      </c>
      <c r="J23" s="395">
        <v>60.548349958333333</v>
      </c>
      <c r="K23" s="397">
        <v>0.75304638847052985</v>
      </c>
      <c r="L23" s="122"/>
      <c r="M23" s="393" t="str">
        <f t="shared" si="0"/>
        <v/>
      </c>
    </row>
    <row r="24" spans="1:13" ht="14.45" customHeight="1" x14ac:dyDescent="0.2">
      <c r="A24" s="398" t="s">
        <v>250</v>
      </c>
      <c r="B24" s="394">
        <v>0.99999959999999999</v>
      </c>
      <c r="C24" s="395">
        <v>0</v>
      </c>
      <c r="D24" s="395">
        <v>-0.99999959999999999</v>
      </c>
      <c r="E24" s="396">
        <v>0</v>
      </c>
      <c r="F24" s="394">
        <v>0.99999959999999999</v>
      </c>
      <c r="G24" s="395">
        <v>0.4166665</v>
      </c>
      <c r="H24" s="395">
        <v>0</v>
      </c>
      <c r="I24" s="395">
        <v>0</v>
      </c>
      <c r="J24" s="395">
        <v>-0.4166665</v>
      </c>
      <c r="K24" s="397">
        <v>0</v>
      </c>
      <c r="L24" s="122"/>
      <c r="M24" s="393" t="str">
        <f t="shared" si="0"/>
        <v/>
      </c>
    </row>
    <row r="25" spans="1:13" ht="14.45" customHeight="1" x14ac:dyDescent="0.2">
      <c r="A25" s="398" t="s">
        <v>251</v>
      </c>
      <c r="B25" s="394">
        <v>3300</v>
      </c>
      <c r="C25" s="395">
        <v>2033.7778799999999</v>
      </c>
      <c r="D25" s="395">
        <v>-1266.2221200000001</v>
      </c>
      <c r="E25" s="396">
        <v>0.61629632727272721</v>
      </c>
      <c r="F25" s="394">
        <v>3300</v>
      </c>
      <c r="G25" s="395">
        <v>1375</v>
      </c>
      <c r="H25" s="395">
        <v>227.78303</v>
      </c>
      <c r="I25" s="395">
        <v>1023.58402</v>
      </c>
      <c r="J25" s="395">
        <v>-351.41597999999999</v>
      </c>
      <c r="K25" s="397">
        <v>0.31017697575757575</v>
      </c>
      <c r="L25" s="122"/>
      <c r="M25" s="393" t="str">
        <f t="shared" si="0"/>
        <v/>
      </c>
    </row>
    <row r="26" spans="1:13" ht="14.45" customHeight="1" x14ac:dyDescent="0.2">
      <c r="A26" s="398" t="s">
        <v>252</v>
      </c>
      <c r="B26" s="394">
        <v>0</v>
      </c>
      <c r="C26" s="395">
        <v>0</v>
      </c>
      <c r="D26" s="395">
        <v>0</v>
      </c>
      <c r="E26" s="396">
        <v>0</v>
      </c>
      <c r="F26" s="394">
        <v>0</v>
      </c>
      <c r="G26" s="395">
        <v>0</v>
      </c>
      <c r="H26" s="395">
        <v>4.1749999999999998</v>
      </c>
      <c r="I26" s="395">
        <v>20.574999999999999</v>
      </c>
      <c r="J26" s="395">
        <v>20.574999999999999</v>
      </c>
      <c r="K26" s="397">
        <v>0</v>
      </c>
      <c r="L26" s="122"/>
      <c r="M26" s="393" t="str">
        <f t="shared" si="0"/>
        <v/>
      </c>
    </row>
    <row r="27" spans="1:13" ht="14.45" customHeight="1" x14ac:dyDescent="0.2">
      <c r="A27" s="398" t="s">
        <v>253</v>
      </c>
      <c r="B27" s="394">
        <v>466.67154399999998</v>
      </c>
      <c r="C27" s="395">
        <v>437.96568000000002</v>
      </c>
      <c r="D27" s="395">
        <v>-28.705863999999963</v>
      </c>
      <c r="E27" s="396">
        <v>0.93848807717318206</v>
      </c>
      <c r="F27" s="394">
        <v>471.51709920000002</v>
      </c>
      <c r="G27" s="395">
        <v>196.46545800000001</v>
      </c>
      <c r="H27" s="395">
        <v>45.860050000000001</v>
      </c>
      <c r="I27" s="395">
        <v>193.95588000000001</v>
      </c>
      <c r="J27" s="395">
        <v>-2.5095780000000047</v>
      </c>
      <c r="K27" s="397">
        <v>0.41134431885731282</v>
      </c>
      <c r="L27" s="122"/>
      <c r="M27" s="393" t="str">
        <f t="shared" si="0"/>
        <v>X</v>
      </c>
    </row>
    <row r="28" spans="1:13" ht="14.45" customHeight="1" x14ac:dyDescent="0.2">
      <c r="A28" s="398" t="s">
        <v>254</v>
      </c>
      <c r="B28" s="394">
        <v>0</v>
      </c>
      <c r="C28" s="395">
        <v>4.22905</v>
      </c>
      <c r="D28" s="395">
        <v>4.22905</v>
      </c>
      <c r="E28" s="396">
        <v>0</v>
      </c>
      <c r="F28" s="394">
        <v>0</v>
      </c>
      <c r="G28" s="395">
        <v>0</v>
      </c>
      <c r="H28" s="395">
        <v>0</v>
      </c>
      <c r="I28" s="395">
        <v>0</v>
      </c>
      <c r="J28" s="395">
        <v>0</v>
      </c>
      <c r="K28" s="397">
        <v>0</v>
      </c>
      <c r="L28" s="122"/>
      <c r="M28" s="393" t="str">
        <f t="shared" si="0"/>
        <v/>
      </c>
    </row>
    <row r="29" spans="1:13" ht="14.45" customHeight="1" x14ac:dyDescent="0.2">
      <c r="A29" s="398" t="s">
        <v>255</v>
      </c>
      <c r="B29" s="394">
        <v>35</v>
      </c>
      <c r="C29" s="395">
        <v>26.613709999999998</v>
      </c>
      <c r="D29" s="395">
        <v>-8.3862900000000025</v>
      </c>
      <c r="E29" s="396">
        <v>0.76039171428571417</v>
      </c>
      <c r="F29" s="394">
        <v>35</v>
      </c>
      <c r="G29" s="395">
        <v>14.583333333333332</v>
      </c>
      <c r="H29" s="395">
        <v>2.5735399999999999</v>
      </c>
      <c r="I29" s="395">
        <v>11.654579999999999</v>
      </c>
      <c r="J29" s="395">
        <v>-2.9287533333333329</v>
      </c>
      <c r="K29" s="397">
        <v>0.33298800000000001</v>
      </c>
      <c r="L29" s="122"/>
      <c r="M29" s="393" t="str">
        <f t="shared" si="0"/>
        <v/>
      </c>
    </row>
    <row r="30" spans="1:13" ht="14.45" customHeight="1" x14ac:dyDescent="0.2">
      <c r="A30" s="398" t="s">
        <v>256</v>
      </c>
      <c r="B30" s="394">
        <v>200</v>
      </c>
      <c r="C30" s="395">
        <v>202.30250000000001</v>
      </c>
      <c r="D30" s="395">
        <v>2.3025000000000091</v>
      </c>
      <c r="E30" s="396">
        <v>1.0115125</v>
      </c>
      <c r="F30" s="394">
        <v>200</v>
      </c>
      <c r="G30" s="395">
        <v>83.333333333333343</v>
      </c>
      <c r="H30" s="395">
        <v>23.409140000000001</v>
      </c>
      <c r="I30" s="395">
        <v>97.759439999999998</v>
      </c>
      <c r="J30" s="395">
        <v>14.426106666666655</v>
      </c>
      <c r="K30" s="397">
        <v>0.48879719999999999</v>
      </c>
      <c r="L30" s="122"/>
      <c r="M30" s="393" t="str">
        <f t="shared" si="0"/>
        <v/>
      </c>
    </row>
    <row r="31" spans="1:13" ht="14.45" customHeight="1" x14ac:dyDescent="0.2">
      <c r="A31" s="398" t="s">
        <v>257</v>
      </c>
      <c r="B31" s="394">
        <v>39.999999900000006</v>
      </c>
      <c r="C31" s="395">
        <v>36.06203</v>
      </c>
      <c r="D31" s="395">
        <v>-3.9379699000000059</v>
      </c>
      <c r="E31" s="396">
        <v>0.90155075225387671</v>
      </c>
      <c r="F31" s="394">
        <v>39.999999900000006</v>
      </c>
      <c r="G31" s="395">
        <v>16.666666625000001</v>
      </c>
      <c r="H31" s="395">
        <v>4.3503599999999993</v>
      </c>
      <c r="I31" s="395">
        <v>19.511119999999998</v>
      </c>
      <c r="J31" s="395">
        <v>2.844453374999997</v>
      </c>
      <c r="K31" s="397">
        <v>0.48777800121944487</v>
      </c>
      <c r="L31" s="122"/>
      <c r="M31" s="393" t="str">
        <f t="shared" si="0"/>
        <v/>
      </c>
    </row>
    <row r="32" spans="1:13" ht="14.45" customHeight="1" x14ac:dyDescent="0.2">
      <c r="A32" s="398" t="s">
        <v>258</v>
      </c>
      <c r="B32" s="394">
        <v>27.404401799999999</v>
      </c>
      <c r="C32" s="395">
        <v>27.125389999999999</v>
      </c>
      <c r="D32" s="395">
        <v>-0.27901179999999925</v>
      </c>
      <c r="E32" s="396">
        <v>0.98981872320964148</v>
      </c>
      <c r="F32" s="394">
        <v>30.2736898</v>
      </c>
      <c r="G32" s="395">
        <v>12.614037416666665</v>
      </c>
      <c r="H32" s="395">
        <v>0.66713</v>
      </c>
      <c r="I32" s="395">
        <v>7.2159599999999999</v>
      </c>
      <c r="J32" s="395">
        <v>-5.3980774166666654</v>
      </c>
      <c r="K32" s="397">
        <v>0.23835746642287389</v>
      </c>
      <c r="L32" s="122"/>
      <c r="M32" s="393" t="str">
        <f t="shared" si="0"/>
        <v/>
      </c>
    </row>
    <row r="33" spans="1:13" ht="14.45" customHeight="1" x14ac:dyDescent="0.2">
      <c r="A33" s="398" t="s">
        <v>259</v>
      </c>
      <c r="B33" s="394">
        <v>0</v>
      </c>
      <c r="C33" s="395">
        <v>0.61199999999999999</v>
      </c>
      <c r="D33" s="395">
        <v>0.61199999999999999</v>
      </c>
      <c r="E33" s="396">
        <v>0</v>
      </c>
      <c r="F33" s="394">
        <v>0</v>
      </c>
      <c r="G33" s="395">
        <v>0</v>
      </c>
      <c r="H33" s="395">
        <v>0</v>
      </c>
      <c r="I33" s="395">
        <v>0</v>
      </c>
      <c r="J33" s="395">
        <v>0</v>
      </c>
      <c r="K33" s="397">
        <v>0</v>
      </c>
      <c r="L33" s="122"/>
      <c r="M33" s="393" t="str">
        <f t="shared" si="0"/>
        <v/>
      </c>
    </row>
    <row r="34" spans="1:13" ht="14.45" customHeight="1" x14ac:dyDescent="0.2">
      <c r="A34" s="398" t="s">
        <v>260</v>
      </c>
      <c r="B34" s="394">
        <v>60</v>
      </c>
      <c r="C34" s="395">
        <v>58.093379999999996</v>
      </c>
      <c r="D34" s="395">
        <v>-1.9066200000000038</v>
      </c>
      <c r="E34" s="396">
        <v>0.96822299999999994</v>
      </c>
      <c r="F34" s="394">
        <v>60</v>
      </c>
      <c r="G34" s="395">
        <v>25</v>
      </c>
      <c r="H34" s="395">
        <v>6.8277099999999997</v>
      </c>
      <c r="I34" s="395">
        <v>22.536200000000001</v>
      </c>
      <c r="J34" s="395">
        <v>-2.4637999999999991</v>
      </c>
      <c r="K34" s="397">
        <v>0.37560333333333334</v>
      </c>
      <c r="L34" s="122"/>
      <c r="M34" s="393" t="str">
        <f t="shared" si="0"/>
        <v/>
      </c>
    </row>
    <row r="35" spans="1:13" ht="14.45" customHeight="1" x14ac:dyDescent="0.2">
      <c r="A35" s="398" t="s">
        <v>261</v>
      </c>
      <c r="B35" s="394">
        <v>4.2671422000000003</v>
      </c>
      <c r="C35" s="395">
        <v>2.0569999999999999</v>
      </c>
      <c r="D35" s="395">
        <v>-2.2101422000000004</v>
      </c>
      <c r="E35" s="396">
        <v>0.48205564839156279</v>
      </c>
      <c r="F35" s="394">
        <v>6.2434093999999991</v>
      </c>
      <c r="G35" s="395">
        <v>2.6014205833333333</v>
      </c>
      <c r="H35" s="395">
        <v>0.121</v>
      </c>
      <c r="I35" s="395">
        <v>0.56870000000000009</v>
      </c>
      <c r="J35" s="395">
        <v>-2.0327205833333331</v>
      </c>
      <c r="K35" s="397">
        <v>9.108805198646755E-2</v>
      </c>
      <c r="L35" s="122"/>
      <c r="M35" s="393" t="str">
        <f t="shared" si="0"/>
        <v/>
      </c>
    </row>
    <row r="36" spans="1:13" ht="14.45" customHeight="1" x14ac:dyDescent="0.2">
      <c r="A36" s="398" t="s">
        <v>262</v>
      </c>
      <c r="B36" s="394">
        <v>0</v>
      </c>
      <c r="C36" s="395">
        <v>3.3004199999999999</v>
      </c>
      <c r="D36" s="395">
        <v>3.3004199999999999</v>
      </c>
      <c r="E36" s="396">
        <v>0</v>
      </c>
      <c r="F36" s="394">
        <v>0</v>
      </c>
      <c r="G36" s="395">
        <v>0</v>
      </c>
      <c r="H36" s="395">
        <v>0</v>
      </c>
      <c r="I36" s="395">
        <v>0</v>
      </c>
      <c r="J36" s="395">
        <v>0</v>
      </c>
      <c r="K36" s="397">
        <v>0</v>
      </c>
      <c r="L36" s="122"/>
      <c r="M36" s="393" t="str">
        <f t="shared" si="0"/>
        <v/>
      </c>
    </row>
    <row r="37" spans="1:13" ht="14.45" customHeight="1" x14ac:dyDescent="0.2">
      <c r="A37" s="398" t="s">
        <v>263</v>
      </c>
      <c r="B37" s="394">
        <v>0</v>
      </c>
      <c r="C37" s="395">
        <v>3.7498899999999997</v>
      </c>
      <c r="D37" s="395">
        <v>3.7498899999999997</v>
      </c>
      <c r="E37" s="396">
        <v>0</v>
      </c>
      <c r="F37" s="394">
        <v>0</v>
      </c>
      <c r="G37" s="395">
        <v>0</v>
      </c>
      <c r="H37" s="395">
        <v>0</v>
      </c>
      <c r="I37" s="395">
        <v>0</v>
      </c>
      <c r="J37" s="395">
        <v>0</v>
      </c>
      <c r="K37" s="397">
        <v>0</v>
      </c>
      <c r="L37" s="122"/>
      <c r="M37" s="393" t="str">
        <f t="shared" si="0"/>
        <v/>
      </c>
    </row>
    <row r="38" spans="1:13" ht="14.45" customHeight="1" x14ac:dyDescent="0.2">
      <c r="A38" s="398" t="s">
        <v>264</v>
      </c>
      <c r="B38" s="394">
        <v>100.00000010000001</v>
      </c>
      <c r="C38" s="395">
        <v>73.820309999999992</v>
      </c>
      <c r="D38" s="395">
        <v>-26.179690100000016</v>
      </c>
      <c r="E38" s="396">
        <v>0.73820309926179672</v>
      </c>
      <c r="F38" s="394">
        <v>100.00000010000001</v>
      </c>
      <c r="G38" s="395">
        <v>41.666666708333338</v>
      </c>
      <c r="H38" s="395">
        <v>7.9111700000000003</v>
      </c>
      <c r="I38" s="395">
        <v>34.709879999999998</v>
      </c>
      <c r="J38" s="395">
        <v>-6.9567867083333397</v>
      </c>
      <c r="K38" s="397">
        <v>0.34709879965290114</v>
      </c>
      <c r="L38" s="122"/>
      <c r="M38" s="393" t="str">
        <f t="shared" si="0"/>
        <v/>
      </c>
    </row>
    <row r="39" spans="1:13" ht="14.45" customHeight="1" x14ac:dyDescent="0.2">
      <c r="A39" s="398" t="s">
        <v>265</v>
      </c>
      <c r="B39" s="394">
        <v>68.8304969</v>
      </c>
      <c r="C39" s="395">
        <v>20.777419999999999</v>
      </c>
      <c r="D39" s="395">
        <v>-48.053076900000001</v>
      </c>
      <c r="E39" s="396">
        <v>0.30186357698661331</v>
      </c>
      <c r="F39" s="394">
        <v>61.873739500000006</v>
      </c>
      <c r="G39" s="395">
        <v>25.780724791666671</v>
      </c>
      <c r="H39" s="395">
        <v>7.4051999999999998</v>
      </c>
      <c r="I39" s="395">
        <v>16.968169999999997</v>
      </c>
      <c r="J39" s="395">
        <v>-8.812554791666674</v>
      </c>
      <c r="K39" s="397">
        <v>0.27423863721700537</v>
      </c>
      <c r="L39" s="122"/>
      <c r="M39" s="393" t="str">
        <f t="shared" si="0"/>
        <v>X</v>
      </c>
    </row>
    <row r="40" spans="1:13" ht="14.45" customHeight="1" x14ac:dyDescent="0.2">
      <c r="A40" s="398" t="s">
        <v>266</v>
      </c>
      <c r="B40" s="394">
        <v>32.450477200000002</v>
      </c>
      <c r="C40" s="395">
        <v>15.669499999999999</v>
      </c>
      <c r="D40" s="395">
        <v>-16.780977200000002</v>
      </c>
      <c r="E40" s="396">
        <v>0.48287425492775182</v>
      </c>
      <c r="F40" s="394">
        <v>32.450477200000002</v>
      </c>
      <c r="G40" s="395">
        <v>13.521032166666666</v>
      </c>
      <c r="H40" s="395">
        <v>7.4051999999999998</v>
      </c>
      <c r="I40" s="395">
        <v>12.487200000000001</v>
      </c>
      <c r="J40" s="395">
        <v>-1.0338321666666648</v>
      </c>
      <c r="K40" s="397">
        <v>0.38480790045207719</v>
      </c>
      <c r="L40" s="122"/>
      <c r="M40" s="393" t="str">
        <f t="shared" si="0"/>
        <v/>
      </c>
    </row>
    <row r="41" spans="1:13" ht="14.45" customHeight="1" x14ac:dyDescent="0.2">
      <c r="A41" s="398" t="s">
        <v>267</v>
      </c>
      <c r="B41" s="394">
        <v>3.6041200000000002E-2</v>
      </c>
      <c r="C41" s="395">
        <v>0</v>
      </c>
      <c r="D41" s="395">
        <v>-3.6041200000000002E-2</v>
      </c>
      <c r="E41" s="396">
        <v>0</v>
      </c>
      <c r="F41" s="394">
        <v>9.0103099999999992E-2</v>
      </c>
      <c r="G41" s="395">
        <v>3.7542958333333327E-2</v>
      </c>
      <c r="H41" s="395">
        <v>0</v>
      </c>
      <c r="I41" s="395">
        <v>0</v>
      </c>
      <c r="J41" s="395">
        <v>-3.7542958333333327E-2</v>
      </c>
      <c r="K41" s="397">
        <v>0</v>
      </c>
      <c r="L41" s="122"/>
      <c r="M41" s="393" t="str">
        <f t="shared" si="0"/>
        <v/>
      </c>
    </row>
    <row r="42" spans="1:13" ht="14.45" customHeight="1" x14ac:dyDescent="0.2">
      <c r="A42" s="398" t="s">
        <v>268</v>
      </c>
      <c r="B42" s="394">
        <v>21.3439783</v>
      </c>
      <c r="C42" s="395">
        <v>4.1136200000000001</v>
      </c>
      <c r="D42" s="395">
        <v>-17.230358299999999</v>
      </c>
      <c r="E42" s="396">
        <v>0.19272976865798258</v>
      </c>
      <c r="F42" s="394">
        <v>23.590712800000002</v>
      </c>
      <c r="G42" s="395">
        <v>9.8294636666666673</v>
      </c>
      <c r="H42" s="395">
        <v>0</v>
      </c>
      <c r="I42" s="395">
        <v>0</v>
      </c>
      <c r="J42" s="395">
        <v>-9.8294636666666673</v>
      </c>
      <c r="K42" s="397">
        <v>0</v>
      </c>
      <c r="L42" s="122"/>
      <c r="M42" s="393" t="str">
        <f t="shared" si="0"/>
        <v/>
      </c>
    </row>
    <row r="43" spans="1:13" ht="14.45" customHeight="1" x14ac:dyDescent="0.2">
      <c r="A43" s="398" t="s">
        <v>269</v>
      </c>
      <c r="B43" s="394">
        <v>15.000000200000001</v>
      </c>
      <c r="C43" s="395">
        <v>0.99429999999999996</v>
      </c>
      <c r="D43" s="395">
        <v>-14.0057002</v>
      </c>
      <c r="E43" s="396">
        <v>6.6286665782844451E-2</v>
      </c>
      <c r="F43" s="394">
        <v>5.7424463999999995</v>
      </c>
      <c r="G43" s="395">
        <v>2.3926859999999999</v>
      </c>
      <c r="H43" s="395">
        <v>0</v>
      </c>
      <c r="I43" s="395">
        <v>4.4809700000000001</v>
      </c>
      <c r="J43" s="395">
        <v>2.0882840000000003</v>
      </c>
      <c r="K43" s="397">
        <v>0.78032421861177503</v>
      </c>
      <c r="L43" s="122"/>
      <c r="M43" s="393" t="str">
        <f t="shared" si="0"/>
        <v/>
      </c>
    </row>
    <row r="44" spans="1:13" ht="14.45" customHeight="1" x14ac:dyDescent="0.2">
      <c r="A44" s="398" t="s">
        <v>270</v>
      </c>
      <c r="B44" s="394">
        <v>50.000000099999994</v>
      </c>
      <c r="C44" s="395">
        <v>276.86293000000001</v>
      </c>
      <c r="D44" s="395">
        <v>226.86292990000001</v>
      </c>
      <c r="E44" s="396">
        <v>5.5372585889254839</v>
      </c>
      <c r="F44" s="394">
        <v>45</v>
      </c>
      <c r="G44" s="395">
        <v>18.75</v>
      </c>
      <c r="H44" s="395">
        <v>10.759919999999999</v>
      </c>
      <c r="I44" s="395">
        <v>72.658609999999996</v>
      </c>
      <c r="J44" s="395">
        <v>53.908609999999996</v>
      </c>
      <c r="K44" s="397">
        <v>1.6146357777777778</v>
      </c>
      <c r="L44" s="122"/>
      <c r="M44" s="393" t="str">
        <f t="shared" si="0"/>
        <v>X</v>
      </c>
    </row>
    <row r="45" spans="1:13" ht="14.45" customHeight="1" x14ac:dyDescent="0.2">
      <c r="A45" s="398" t="s">
        <v>271</v>
      </c>
      <c r="B45" s="394">
        <v>0</v>
      </c>
      <c r="C45" s="395">
        <v>16.068680000000001</v>
      </c>
      <c r="D45" s="395">
        <v>16.068680000000001</v>
      </c>
      <c r="E45" s="396">
        <v>0</v>
      </c>
      <c r="F45" s="394">
        <v>0</v>
      </c>
      <c r="G45" s="395">
        <v>0</v>
      </c>
      <c r="H45" s="395">
        <v>0.67935999999999996</v>
      </c>
      <c r="I45" s="395">
        <v>3.5338000000000003</v>
      </c>
      <c r="J45" s="395">
        <v>3.5338000000000003</v>
      </c>
      <c r="K45" s="397">
        <v>0</v>
      </c>
      <c r="L45" s="122"/>
      <c r="M45" s="393" t="str">
        <f t="shared" si="0"/>
        <v/>
      </c>
    </row>
    <row r="46" spans="1:13" ht="14.45" customHeight="1" x14ac:dyDescent="0.2">
      <c r="A46" s="398" t="s">
        <v>272</v>
      </c>
      <c r="B46" s="394">
        <v>0</v>
      </c>
      <c r="C46" s="395">
        <v>22.32011</v>
      </c>
      <c r="D46" s="395">
        <v>22.32011</v>
      </c>
      <c r="E46" s="396">
        <v>0</v>
      </c>
      <c r="F46" s="394">
        <v>0</v>
      </c>
      <c r="G46" s="395">
        <v>0</v>
      </c>
      <c r="H46" s="395">
        <v>2.6040199999999998</v>
      </c>
      <c r="I46" s="395">
        <v>12.64808</v>
      </c>
      <c r="J46" s="395">
        <v>12.64808</v>
      </c>
      <c r="K46" s="397">
        <v>0</v>
      </c>
      <c r="L46" s="122"/>
      <c r="M46" s="393" t="str">
        <f t="shared" si="0"/>
        <v/>
      </c>
    </row>
    <row r="47" spans="1:13" ht="14.45" customHeight="1" x14ac:dyDescent="0.2">
      <c r="A47" s="398" t="s">
        <v>273</v>
      </c>
      <c r="B47" s="394">
        <v>0</v>
      </c>
      <c r="C47" s="395">
        <v>0.27177999999999997</v>
      </c>
      <c r="D47" s="395">
        <v>0.27177999999999997</v>
      </c>
      <c r="E47" s="396">
        <v>0</v>
      </c>
      <c r="F47" s="394">
        <v>0</v>
      </c>
      <c r="G47" s="395">
        <v>0</v>
      </c>
      <c r="H47" s="395">
        <v>0</v>
      </c>
      <c r="I47" s="395">
        <v>0</v>
      </c>
      <c r="J47" s="395">
        <v>0</v>
      </c>
      <c r="K47" s="397">
        <v>0</v>
      </c>
      <c r="L47" s="122"/>
      <c r="M47" s="393" t="str">
        <f t="shared" si="0"/>
        <v/>
      </c>
    </row>
    <row r="48" spans="1:13" ht="14.45" customHeight="1" x14ac:dyDescent="0.2">
      <c r="A48" s="398" t="s">
        <v>274</v>
      </c>
      <c r="B48" s="394">
        <v>16.000000099999998</v>
      </c>
      <c r="C48" s="395">
        <v>71.326809999999995</v>
      </c>
      <c r="D48" s="395">
        <v>55.326809900000001</v>
      </c>
      <c r="E48" s="396">
        <v>4.4579255971379652</v>
      </c>
      <c r="F48" s="394">
        <v>16</v>
      </c>
      <c r="G48" s="395">
        <v>6.6666666666666661</v>
      </c>
      <c r="H48" s="395">
        <v>6.93</v>
      </c>
      <c r="I48" s="395">
        <v>48.001239999999996</v>
      </c>
      <c r="J48" s="395">
        <v>41.334573333333331</v>
      </c>
      <c r="K48" s="397">
        <v>3.0000774999999997</v>
      </c>
      <c r="L48" s="122"/>
      <c r="M48" s="393" t="str">
        <f t="shared" si="0"/>
        <v/>
      </c>
    </row>
    <row r="49" spans="1:13" ht="14.45" customHeight="1" x14ac:dyDescent="0.2">
      <c r="A49" s="398" t="s">
        <v>275</v>
      </c>
      <c r="B49" s="394">
        <v>15.999999900000001</v>
      </c>
      <c r="C49" s="395">
        <v>23.06279</v>
      </c>
      <c r="D49" s="395">
        <v>7.0627900999999991</v>
      </c>
      <c r="E49" s="396">
        <v>1.4414243840089023</v>
      </c>
      <c r="F49" s="394">
        <v>24</v>
      </c>
      <c r="G49" s="395">
        <v>10</v>
      </c>
      <c r="H49" s="395">
        <v>0.54653999999999991</v>
      </c>
      <c r="I49" s="395">
        <v>8.4754900000000006</v>
      </c>
      <c r="J49" s="395">
        <v>-1.5245099999999994</v>
      </c>
      <c r="K49" s="397">
        <v>0.35314541666666671</v>
      </c>
      <c r="L49" s="122"/>
      <c r="M49" s="393" t="str">
        <f t="shared" si="0"/>
        <v/>
      </c>
    </row>
    <row r="50" spans="1:13" ht="14.45" customHeight="1" x14ac:dyDescent="0.2">
      <c r="A50" s="398" t="s">
        <v>276</v>
      </c>
      <c r="B50" s="394">
        <v>18.000000100000001</v>
      </c>
      <c r="C50" s="395">
        <v>4.4499399999999998</v>
      </c>
      <c r="D50" s="395">
        <v>-13.550060100000001</v>
      </c>
      <c r="E50" s="396">
        <v>0.2472188875154506</v>
      </c>
      <c r="F50" s="394">
        <v>5</v>
      </c>
      <c r="G50" s="395">
        <v>2.0833333333333335</v>
      </c>
      <c r="H50" s="395">
        <v>0</v>
      </c>
      <c r="I50" s="395">
        <v>0</v>
      </c>
      <c r="J50" s="395">
        <v>-2.0833333333333335</v>
      </c>
      <c r="K50" s="397">
        <v>0</v>
      </c>
      <c r="L50" s="122"/>
      <c r="M50" s="393" t="str">
        <f t="shared" si="0"/>
        <v/>
      </c>
    </row>
    <row r="51" spans="1:13" ht="14.45" customHeight="1" x14ac:dyDescent="0.2">
      <c r="A51" s="398" t="s">
        <v>277</v>
      </c>
      <c r="B51" s="394">
        <v>0</v>
      </c>
      <c r="C51" s="395">
        <v>64.251000000000005</v>
      </c>
      <c r="D51" s="395">
        <v>64.251000000000005</v>
      </c>
      <c r="E51" s="396">
        <v>0</v>
      </c>
      <c r="F51" s="394">
        <v>0</v>
      </c>
      <c r="G51" s="395">
        <v>0</v>
      </c>
      <c r="H51" s="395">
        <v>0</v>
      </c>
      <c r="I51" s="395">
        <v>0</v>
      </c>
      <c r="J51" s="395">
        <v>0</v>
      </c>
      <c r="K51" s="397">
        <v>0</v>
      </c>
      <c r="L51" s="122"/>
      <c r="M51" s="393" t="str">
        <f t="shared" si="0"/>
        <v/>
      </c>
    </row>
    <row r="52" spans="1:13" ht="14.45" customHeight="1" x14ac:dyDescent="0.2">
      <c r="A52" s="398" t="s">
        <v>278</v>
      </c>
      <c r="B52" s="394">
        <v>0</v>
      </c>
      <c r="C52" s="395">
        <v>58.514800000000001</v>
      </c>
      <c r="D52" s="395">
        <v>58.514800000000001</v>
      </c>
      <c r="E52" s="396">
        <v>0</v>
      </c>
      <c r="F52" s="394">
        <v>0</v>
      </c>
      <c r="G52" s="395">
        <v>0</v>
      </c>
      <c r="H52" s="395">
        <v>0</v>
      </c>
      <c r="I52" s="395">
        <v>0</v>
      </c>
      <c r="J52" s="395">
        <v>0</v>
      </c>
      <c r="K52" s="397">
        <v>0</v>
      </c>
      <c r="L52" s="122"/>
      <c r="M52" s="393" t="str">
        <f t="shared" si="0"/>
        <v/>
      </c>
    </row>
    <row r="53" spans="1:13" ht="14.45" customHeight="1" x14ac:dyDescent="0.2">
      <c r="A53" s="398" t="s">
        <v>279</v>
      </c>
      <c r="B53" s="394">
        <v>0</v>
      </c>
      <c r="C53" s="395">
        <v>0.16452</v>
      </c>
      <c r="D53" s="395">
        <v>0.16452</v>
      </c>
      <c r="E53" s="396">
        <v>0</v>
      </c>
      <c r="F53" s="394">
        <v>0</v>
      </c>
      <c r="G53" s="395">
        <v>0</v>
      </c>
      <c r="H53" s="395">
        <v>0</v>
      </c>
      <c r="I53" s="395">
        <v>0</v>
      </c>
      <c r="J53" s="395">
        <v>0</v>
      </c>
      <c r="K53" s="397">
        <v>0</v>
      </c>
      <c r="L53" s="122"/>
      <c r="M53" s="393" t="str">
        <f t="shared" si="0"/>
        <v/>
      </c>
    </row>
    <row r="54" spans="1:13" ht="14.45" customHeight="1" x14ac:dyDescent="0.2">
      <c r="A54" s="398" t="s">
        <v>280</v>
      </c>
      <c r="B54" s="394">
        <v>0</v>
      </c>
      <c r="C54" s="395">
        <v>9.9824999999999999</v>
      </c>
      <c r="D54" s="395">
        <v>9.9824999999999999</v>
      </c>
      <c r="E54" s="396">
        <v>0</v>
      </c>
      <c r="F54" s="394">
        <v>0</v>
      </c>
      <c r="G54" s="395">
        <v>0</v>
      </c>
      <c r="H54" s="395">
        <v>0</v>
      </c>
      <c r="I54" s="395">
        <v>0</v>
      </c>
      <c r="J54" s="395">
        <v>0</v>
      </c>
      <c r="K54" s="397">
        <v>0</v>
      </c>
      <c r="L54" s="122"/>
      <c r="M54" s="393" t="str">
        <f t="shared" si="0"/>
        <v/>
      </c>
    </row>
    <row r="55" spans="1:13" ht="14.45" customHeight="1" x14ac:dyDescent="0.2">
      <c r="A55" s="398" t="s">
        <v>281</v>
      </c>
      <c r="B55" s="394">
        <v>0</v>
      </c>
      <c r="C55" s="395">
        <v>6.45</v>
      </c>
      <c r="D55" s="395">
        <v>6.45</v>
      </c>
      <c r="E55" s="396">
        <v>0</v>
      </c>
      <c r="F55" s="394">
        <v>0</v>
      </c>
      <c r="G55" s="395">
        <v>0</v>
      </c>
      <c r="H55" s="395">
        <v>0</v>
      </c>
      <c r="I55" s="395">
        <v>0</v>
      </c>
      <c r="J55" s="395">
        <v>0</v>
      </c>
      <c r="K55" s="397">
        <v>0</v>
      </c>
      <c r="L55" s="122"/>
      <c r="M55" s="393" t="str">
        <f t="shared" si="0"/>
        <v/>
      </c>
    </row>
    <row r="56" spans="1:13" ht="14.45" customHeight="1" x14ac:dyDescent="0.2">
      <c r="A56" s="398" t="s">
        <v>282</v>
      </c>
      <c r="B56" s="394">
        <v>1408.3024846000001</v>
      </c>
      <c r="C56" s="395">
        <v>1433.38309</v>
      </c>
      <c r="D56" s="395">
        <v>25.080605399999968</v>
      </c>
      <c r="E56" s="396">
        <v>1.0178091039916923</v>
      </c>
      <c r="F56" s="394">
        <v>1462.5032994999999</v>
      </c>
      <c r="G56" s="395">
        <v>609.37637479166665</v>
      </c>
      <c r="H56" s="395">
        <v>111.59369000000001</v>
      </c>
      <c r="I56" s="395">
        <v>736.45368999999994</v>
      </c>
      <c r="J56" s="395">
        <v>127.07731520833329</v>
      </c>
      <c r="K56" s="397">
        <v>0.50355694257358496</v>
      </c>
      <c r="L56" s="122"/>
      <c r="M56" s="393" t="str">
        <f t="shared" si="0"/>
        <v/>
      </c>
    </row>
    <row r="57" spans="1:13" ht="14.45" customHeight="1" x14ac:dyDescent="0.2">
      <c r="A57" s="398" t="s">
        <v>283</v>
      </c>
      <c r="B57" s="394">
        <v>1408.3024846000001</v>
      </c>
      <c r="C57" s="395">
        <v>1433.38309</v>
      </c>
      <c r="D57" s="395">
        <v>25.080605399999968</v>
      </c>
      <c r="E57" s="396">
        <v>1.0178091039916923</v>
      </c>
      <c r="F57" s="394">
        <v>1462.5032994999999</v>
      </c>
      <c r="G57" s="395">
        <v>609.37637479166665</v>
      </c>
      <c r="H57" s="395">
        <v>111.59369000000001</v>
      </c>
      <c r="I57" s="395">
        <v>736.45368999999994</v>
      </c>
      <c r="J57" s="395">
        <v>127.07731520833329</v>
      </c>
      <c r="K57" s="397">
        <v>0.50355694257358496</v>
      </c>
      <c r="L57" s="122"/>
      <c r="M57" s="393" t="str">
        <f t="shared" si="0"/>
        <v>X</v>
      </c>
    </row>
    <row r="58" spans="1:13" ht="14.45" customHeight="1" x14ac:dyDescent="0.2">
      <c r="A58" s="398" t="s">
        <v>284</v>
      </c>
      <c r="B58" s="394">
        <v>515.41770299999996</v>
      </c>
      <c r="C58" s="395">
        <v>578.60884999999996</v>
      </c>
      <c r="D58" s="395">
        <v>63.191147000000001</v>
      </c>
      <c r="E58" s="396">
        <v>1.1226018171905903</v>
      </c>
      <c r="F58" s="394">
        <v>542.55311399999994</v>
      </c>
      <c r="G58" s="395">
        <v>226.06379749999999</v>
      </c>
      <c r="H58" s="395">
        <v>56.512509999999999</v>
      </c>
      <c r="I58" s="395">
        <v>219.11445999999998</v>
      </c>
      <c r="J58" s="395">
        <v>-6.9493375000000128</v>
      </c>
      <c r="K58" s="397">
        <v>0.40385808199416218</v>
      </c>
      <c r="L58" s="122"/>
      <c r="M58" s="393" t="str">
        <f t="shared" si="0"/>
        <v/>
      </c>
    </row>
    <row r="59" spans="1:13" ht="14.45" customHeight="1" x14ac:dyDescent="0.2">
      <c r="A59" s="398" t="s">
        <v>285</v>
      </c>
      <c r="B59" s="394">
        <v>228.55914580000001</v>
      </c>
      <c r="C59" s="395">
        <v>202.14599999999999</v>
      </c>
      <c r="D59" s="395">
        <v>-26.413145800000024</v>
      </c>
      <c r="E59" s="396">
        <v>0.88443627706277494</v>
      </c>
      <c r="F59" s="394">
        <v>234.09705590000002</v>
      </c>
      <c r="G59" s="395">
        <v>97.540439958333337</v>
      </c>
      <c r="H59" s="395">
        <v>18.295999999999999</v>
      </c>
      <c r="I59" s="395">
        <v>95.74</v>
      </c>
      <c r="J59" s="395">
        <v>-1.8004399583333424</v>
      </c>
      <c r="K59" s="397">
        <v>0.40897566879652497</v>
      </c>
      <c r="L59" s="122"/>
      <c r="M59" s="393" t="str">
        <f t="shared" si="0"/>
        <v/>
      </c>
    </row>
    <row r="60" spans="1:13" ht="14.45" customHeight="1" x14ac:dyDescent="0.2">
      <c r="A60" s="398" t="s">
        <v>286</v>
      </c>
      <c r="B60" s="394">
        <v>657.98669480000001</v>
      </c>
      <c r="C60" s="395">
        <v>652.05297999999993</v>
      </c>
      <c r="D60" s="395">
        <v>-5.9337148000000752</v>
      </c>
      <c r="E60" s="396">
        <v>0.99098201400287633</v>
      </c>
      <c r="F60" s="394">
        <v>679.67672909999999</v>
      </c>
      <c r="G60" s="395">
        <v>283.198637125</v>
      </c>
      <c r="H60" s="395">
        <v>36.585180000000001</v>
      </c>
      <c r="I60" s="395">
        <v>420.44991999999996</v>
      </c>
      <c r="J60" s="395">
        <v>137.25128287499996</v>
      </c>
      <c r="K60" s="397">
        <v>0.61860278864739493</v>
      </c>
      <c r="L60" s="122"/>
      <c r="M60" s="393" t="str">
        <f t="shared" si="0"/>
        <v/>
      </c>
    </row>
    <row r="61" spans="1:13" ht="14.45" customHeight="1" x14ac:dyDescent="0.2">
      <c r="A61" s="398" t="s">
        <v>287</v>
      </c>
      <c r="B61" s="394">
        <v>6.3389410000000002</v>
      </c>
      <c r="C61" s="395">
        <v>0.57525999999999999</v>
      </c>
      <c r="D61" s="395">
        <v>-5.7636810000000001</v>
      </c>
      <c r="E61" s="396">
        <v>9.0750174201021896E-2</v>
      </c>
      <c r="F61" s="394">
        <v>6.1764004999999997</v>
      </c>
      <c r="G61" s="395">
        <v>2.5735002083333329</v>
      </c>
      <c r="H61" s="395">
        <v>0.2</v>
      </c>
      <c r="I61" s="395">
        <v>1.1493100000000001</v>
      </c>
      <c r="J61" s="395">
        <v>-1.4241902083333329</v>
      </c>
      <c r="K61" s="397">
        <v>0.18608087347962621</v>
      </c>
      <c r="L61" s="122"/>
      <c r="M61" s="393" t="str">
        <f t="shared" si="0"/>
        <v/>
      </c>
    </row>
    <row r="62" spans="1:13" ht="14.45" customHeight="1" x14ac:dyDescent="0.2">
      <c r="A62" s="398" t="s">
        <v>288</v>
      </c>
      <c r="B62" s="394">
        <v>2171.3437917000001</v>
      </c>
      <c r="C62" s="395">
        <v>4256.01044</v>
      </c>
      <c r="D62" s="395">
        <v>2084.6666482999999</v>
      </c>
      <c r="E62" s="396">
        <v>1.9600813359306228</v>
      </c>
      <c r="F62" s="394">
        <v>4421.9763187999997</v>
      </c>
      <c r="G62" s="395">
        <v>1842.4901328333331</v>
      </c>
      <c r="H62" s="395">
        <v>559.98905000000002</v>
      </c>
      <c r="I62" s="395">
        <v>1648.7508500000001</v>
      </c>
      <c r="J62" s="395">
        <v>-193.73928283333294</v>
      </c>
      <c r="K62" s="397">
        <v>0.37285383980695419</v>
      </c>
      <c r="L62" s="122"/>
      <c r="M62" s="393" t="str">
        <f t="shared" si="0"/>
        <v/>
      </c>
    </row>
    <row r="63" spans="1:13" ht="14.45" customHeight="1" x14ac:dyDescent="0.2">
      <c r="A63" s="398" t="s">
        <v>289</v>
      </c>
      <c r="B63" s="394">
        <v>590.52176499999996</v>
      </c>
      <c r="C63" s="395">
        <v>1276.7749699999999</v>
      </c>
      <c r="D63" s="395">
        <v>686.25320499999998</v>
      </c>
      <c r="E63" s="396">
        <v>2.1621133134694874</v>
      </c>
      <c r="F63" s="394">
        <v>2247.3180355000004</v>
      </c>
      <c r="G63" s="395">
        <v>936.38251479166684</v>
      </c>
      <c r="H63" s="395">
        <v>57.751769999999993</v>
      </c>
      <c r="I63" s="395">
        <v>257.10142999999999</v>
      </c>
      <c r="J63" s="395">
        <v>-679.2810847916669</v>
      </c>
      <c r="K63" s="397">
        <v>0.11440366959133939</v>
      </c>
      <c r="L63" s="122"/>
      <c r="M63" s="393" t="str">
        <f t="shared" si="0"/>
        <v/>
      </c>
    </row>
    <row r="64" spans="1:13" ht="14.45" customHeight="1" x14ac:dyDescent="0.2">
      <c r="A64" s="398" t="s">
        <v>290</v>
      </c>
      <c r="B64" s="394">
        <v>590.52176499999996</v>
      </c>
      <c r="C64" s="395">
        <v>1276.7749699999999</v>
      </c>
      <c r="D64" s="395">
        <v>686.25320499999998</v>
      </c>
      <c r="E64" s="396">
        <v>2.1621133134694874</v>
      </c>
      <c r="F64" s="394">
        <v>2247.3180355000004</v>
      </c>
      <c r="G64" s="395">
        <v>936.38251479166684</v>
      </c>
      <c r="H64" s="395">
        <v>57.751769999999993</v>
      </c>
      <c r="I64" s="395">
        <v>257.10142999999999</v>
      </c>
      <c r="J64" s="395">
        <v>-679.2810847916669</v>
      </c>
      <c r="K64" s="397">
        <v>0.11440366959133939</v>
      </c>
      <c r="L64" s="122"/>
      <c r="M64" s="393" t="str">
        <f t="shared" si="0"/>
        <v>X</v>
      </c>
    </row>
    <row r="65" spans="1:13" ht="14.45" customHeight="1" x14ac:dyDescent="0.2">
      <c r="A65" s="398" t="s">
        <v>291</v>
      </c>
      <c r="B65" s="394">
        <v>285.60664450000002</v>
      </c>
      <c r="C65" s="395">
        <v>242.84073000000001</v>
      </c>
      <c r="D65" s="395">
        <v>-42.765914500000008</v>
      </c>
      <c r="E65" s="396">
        <v>0.85026288665353511</v>
      </c>
      <c r="F65" s="394">
        <v>285.60664439999999</v>
      </c>
      <c r="G65" s="395">
        <v>119.00276849999999</v>
      </c>
      <c r="H65" s="395">
        <v>20.061700000000002</v>
      </c>
      <c r="I65" s="395">
        <v>179.0779</v>
      </c>
      <c r="J65" s="395">
        <v>60.075131500000012</v>
      </c>
      <c r="K65" s="397">
        <v>0.62700887220675605</v>
      </c>
      <c r="L65" s="122"/>
      <c r="M65" s="393" t="str">
        <f t="shared" si="0"/>
        <v/>
      </c>
    </row>
    <row r="66" spans="1:13" ht="14.45" customHeight="1" x14ac:dyDescent="0.2">
      <c r="A66" s="398" t="s">
        <v>292</v>
      </c>
      <c r="B66" s="394">
        <v>1.083656</v>
      </c>
      <c r="C66" s="395">
        <v>0.496</v>
      </c>
      <c r="D66" s="395">
        <v>-0.58765599999999996</v>
      </c>
      <c r="E66" s="396">
        <v>0.45770982673468336</v>
      </c>
      <c r="F66" s="394">
        <v>2.1399069000000002</v>
      </c>
      <c r="G66" s="395">
        <v>0.89162787500000007</v>
      </c>
      <c r="H66" s="395">
        <v>0</v>
      </c>
      <c r="I66" s="395">
        <v>0</v>
      </c>
      <c r="J66" s="395">
        <v>-0.89162787500000007</v>
      </c>
      <c r="K66" s="397">
        <v>0</v>
      </c>
      <c r="L66" s="122"/>
      <c r="M66" s="393" t="str">
        <f t="shared" si="0"/>
        <v/>
      </c>
    </row>
    <row r="67" spans="1:13" ht="14.45" customHeight="1" x14ac:dyDescent="0.2">
      <c r="A67" s="398" t="s">
        <v>293</v>
      </c>
      <c r="B67" s="394">
        <v>160</v>
      </c>
      <c r="C67" s="395">
        <v>824.00954999999999</v>
      </c>
      <c r="D67" s="395">
        <v>664.00954999999999</v>
      </c>
      <c r="E67" s="396">
        <v>5.1500596874999998</v>
      </c>
      <c r="F67" s="394">
        <v>921.73110290000011</v>
      </c>
      <c r="G67" s="395">
        <v>384.05462620833339</v>
      </c>
      <c r="H67" s="395">
        <v>0</v>
      </c>
      <c r="I67" s="395">
        <v>18.365380000000002</v>
      </c>
      <c r="J67" s="395">
        <v>-365.68924620833337</v>
      </c>
      <c r="K67" s="397">
        <v>1.9924878245095399E-2</v>
      </c>
      <c r="L67" s="122"/>
      <c r="M67" s="393" t="str">
        <f t="shared" si="0"/>
        <v/>
      </c>
    </row>
    <row r="68" spans="1:13" ht="14.45" customHeight="1" x14ac:dyDescent="0.2">
      <c r="A68" s="398" t="s">
        <v>294</v>
      </c>
      <c r="B68" s="394">
        <v>123.83146409999999</v>
      </c>
      <c r="C68" s="395">
        <v>100.70672999999999</v>
      </c>
      <c r="D68" s="395">
        <v>-23.124734099999998</v>
      </c>
      <c r="E68" s="396">
        <v>0.81325639434154118</v>
      </c>
      <c r="F68" s="394">
        <v>146.71411799999998</v>
      </c>
      <c r="G68" s="395">
        <v>61.130882499999998</v>
      </c>
      <c r="H68" s="395">
        <v>37.690069999999999</v>
      </c>
      <c r="I68" s="395">
        <v>59.658149999999999</v>
      </c>
      <c r="J68" s="395">
        <v>-1.4727324999999993</v>
      </c>
      <c r="K68" s="397">
        <v>0.40662855636019979</v>
      </c>
      <c r="L68" s="122"/>
      <c r="M68" s="393" t="str">
        <f t="shared" si="0"/>
        <v/>
      </c>
    </row>
    <row r="69" spans="1:13" ht="14.45" customHeight="1" x14ac:dyDescent="0.2">
      <c r="A69" s="398" t="s">
        <v>295</v>
      </c>
      <c r="B69" s="394">
        <v>20.000000400000001</v>
      </c>
      <c r="C69" s="395">
        <v>108.72196000000001</v>
      </c>
      <c r="D69" s="395">
        <v>88.721959600000005</v>
      </c>
      <c r="E69" s="396">
        <v>5.4360978912780427</v>
      </c>
      <c r="F69" s="394">
        <v>891.12626330000001</v>
      </c>
      <c r="G69" s="395">
        <v>371.30260970833331</v>
      </c>
      <c r="H69" s="395">
        <v>0</v>
      </c>
      <c r="I69" s="395">
        <v>0</v>
      </c>
      <c r="J69" s="395">
        <v>-371.30260970833331</v>
      </c>
      <c r="K69" s="397">
        <v>0</v>
      </c>
      <c r="L69" s="122"/>
      <c r="M69" s="393" t="str">
        <f t="shared" si="0"/>
        <v/>
      </c>
    </row>
    <row r="70" spans="1:13" ht="14.45" customHeight="1" x14ac:dyDescent="0.2">
      <c r="A70" s="398" t="s">
        <v>296</v>
      </c>
      <c r="B70" s="394">
        <v>0</v>
      </c>
      <c r="C70" s="395">
        <v>6.8550000000000004</v>
      </c>
      <c r="D70" s="395">
        <v>6.8550000000000004</v>
      </c>
      <c r="E70" s="396">
        <v>0</v>
      </c>
      <c r="F70" s="394">
        <v>0</v>
      </c>
      <c r="G70" s="395">
        <v>0</v>
      </c>
      <c r="H70" s="395">
        <v>9.1620000000000008</v>
      </c>
      <c r="I70" s="395">
        <v>9.1620000000000008</v>
      </c>
      <c r="J70" s="395">
        <v>9.1620000000000008</v>
      </c>
      <c r="K70" s="397">
        <v>0</v>
      </c>
      <c r="L70" s="122"/>
      <c r="M70" s="39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8" t="s">
        <v>297</v>
      </c>
      <c r="B71" s="394">
        <v>0</v>
      </c>
      <c r="C71" s="395">
        <v>6.8550000000000004</v>
      </c>
      <c r="D71" s="395">
        <v>6.8550000000000004</v>
      </c>
      <c r="E71" s="396">
        <v>0</v>
      </c>
      <c r="F71" s="394">
        <v>0</v>
      </c>
      <c r="G71" s="395">
        <v>0</v>
      </c>
      <c r="H71" s="395">
        <v>9.1620000000000008</v>
      </c>
      <c r="I71" s="395">
        <v>9.1620000000000008</v>
      </c>
      <c r="J71" s="395">
        <v>9.1620000000000008</v>
      </c>
      <c r="K71" s="397">
        <v>0</v>
      </c>
      <c r="L71" s="122"/>
      <c r="M71" s="393" t="str">
        <f t="shared" si="1"/>
        <v>X</v>
      </c>
    </row>
    <row r="72" spans="1:13" ht="14.45" customHeight="1" x14ac:dyDescent="0.2">
      <c r="A72" s="398" t="s">
        <v>298</v>
      </c>
      <c r="B72" s="394">
        <v>0</v>
      </c>
      <c r="C72" s="395">
        <v>6.8550000000000004</v>
      </c>
      <c r="D72" s="395">
        <v>6.8550000000000004</v>
      </c>
      <c r="E72" s="396">
        <v>0</v>
      </c>
      <c r="F72" s="394">
        <v>0</v>
      </c>
      <c r="G72" s="395">
        <v>0</v>
      </c>
      <c r="H72" s="395">
        <v>9.1620000000000008</v>
      </c>
      <c r="I72" s="395">
        <v>9.1620000000000008</v>
      </c>
      <c r="J72" s="395">
        <v>9.1620000000000008</v>
      </c>
      <c r="K72" s="397">
        <v>0</v>
      </c>
      <c r="L72" s="122"/>
      <c r="M72" s="393" t="str">
        <f t="shared" si="1"/>
        <v/>
      </c>
    </row>
    <row r="73" spans="1:13" ht="14.45" customHeight="1" x14ac:dyDescent="0.2">
      <c r="A73" s="398" t="s">
        <v>299</v>
      </c>
      <c r="B73" s="394">
        <v>1580.8220267000002</v>
      </c>
      <c r="C73" s="395">
        <v>2972.3804700000001</v>
      </c>
      <c r="D73" s="395">
        <v>1391.5584432999999</v>
      </c>
      <c r="E73" s="396">
        <v>1.880275211122221</v>
      </c>
      <c r="F73" s="394">
        <v>2174.6582832999998</v>
      </c>
      <c r="G73" s="395">
        <v>906.10761804166657</v>
      </c>
      <c r="H73" s="395">
        <v>493.07528000000002</v>
      </c>
      <c r="I73" s="395">
        <v>1382.4874199999999</v>
      </c>
      <c r="J73" s="395">
        <v>476.37980195833336</v>
      </c>
      <c r="K73" s="397">
        <v>0.63572627967190476</v>
      </c>
      <c r="L73" s="122"/>
      <c r="M73" s="393" t="str">
        <f t="shared" si="1"/>
        <v/>
      </c>
    </row>
    <row r="74" spans="1:13" ht="14.45" customHeight="1" x14ac:dyDescent="0.2">
      <c r="A74" s="398" t="s">
        <v>300</v>
      </c>
      <c r="B74" s="394">
        <v>56.124891699999999</v>
      </c>
      <c r="C74" s="395">
        <v>73.188339999999997</v>
      </c>
      <c r="D74" s="395">
        <v>17.063448299999997</v>
      </c>
      <c r="E74" s="396">
        <v>1.3040263915556027</v>
      </c>
      <c r="F74" s="394">
        <v>57.386543199999998</v>
      </c>
      <c r="G74" s="395">
        <v>23.911059666666667</v>
      </c>
      <c r="H74" s="395">
        <v>6.4141000000000004</v>
      </c>
      <c r="I74" s="395">
        <v>36.568129999999996</v>
      </c>
      <c r="J74" s="395">
        <v>12.65707033333333</v>
      </c>
      <c r="K74" s="397">
        <v>0.63722482590657237</v>
      </c>
      <c r="L74" s="122"/>
      <c r="M74" s="393" t="str">
        <f t="shared" si="1"/>
        <v>X</v>
      </c>
    </row>
    <row r="75" spans="1:13" ht="14.45" customHeight="1" x14ac:dyDescent="0.2">
      <c r="A75" s="398" t="s">
        <v>301</v>
      </c>
      <c r="B75" s="394">
        <v>3.2274295000000004</v>
      </c>
      <c r="C75" s="395">
        <v>2.0377000000000001</v>
      </c>
      <c r="D75" s="395">
        <v>-1.1897295000000003</v>
      </c>
      <c r="E75" s="396">
        <v>0.63136932967861881</v>
      </c>
      <c r="F75" s="394">
        <v>0</v>
      </c>
      <c r="G75" s="395">
        <v>0</v>
      </c>
      <c r="H75" s="395">
        <v>0.18659999999999999</v>
      </c>
      <c r="I75" s="395">
        <v>1.1239000000000001</v>
      </c>
      <c r="J75" s="395">
        <v>1.1239000000000001</v>
      </c>
      <c r="K75" s="397">
        <v>0</v>
      </c>
      <c r="L75" s="122"/>
      <c r="M75" s="393" t="str">
        <f t="shared" si="1"/>
        <v/>
      </c>
    </row>
    <row r="76" spans="1:13" ht="14.45" customHeight="1" x14ac:dyDescent="0.2">
      <c r="A76" s="398" t="s">
        <v>302</v>
      </c>
      <c r="B76" s="394">
        <v>52.8974622</v>
      </c>
      <c r="C76" s="395">
        <v>71.150639999999996</v>
      </c>
      <c r="D76" s="395">
        <v>18.253177799999996</v>
      </c>
      <c r="E76" s="396">
        <v>1.3450671741299527</v>
      </c>
      <c r="F76" s="394">
        <v>57.386543199999998</v>
      </c>
      <c r="G76" s="395">
        <v>23.911059666666667</v>
      </c>
      <c r="H76" s="395">
        <v>6.2275</v>
      </c>
      <c r="I76" s="395">
        <v>35.444230000000005</v>
      </c>
      <c r="J76" s="395">
        <v>11.533170333333338</v>
      </c>
      <c r="K76" s="397">
        <v>0.61764009510856899</v>
      </c>
      <c r="L76" s="122"/>
      <c r="M76" s="393" t="str">
        <f t="shared" si="1"/>
        <v/>
      </c>
    </row>
    <row r="77" spans="1:13" ht="14.45" customHeight="1" x14ac:dyDescent="0.2">
      <c r="A77" s="398" t="s">
        <v>303</v>
      </c>
      <c r="B77" s="394">
        <v>28.678621700000001</v>
      </c>
      <c r="C77" s="395">
        <v>28.840499999999999</v>
      </c>
      <c r="D77" s="395">
        <v>0.16187829999999792</v>
      </c>
      <c r="E77" s="396">
        <v>1.0056445634554327</v>
      </c>
      <c r="F77" s="394">
        <v>28.713585200000001</v>
      </c>
      <c r="G77" s="395">
        <v>11.963993833333333</v>
      </c>
      <c r="H77" s="395">
        <v>0</v>
      </c>
      <c r="I77" s="395">
        <v>18.867000000000001</v>
      </c>
      <c r="J77" s="395">
        <v>6.9030061666666676</v>
      </c>
      <c r="K77" s="397">
        <v>0.65707573152515975</v>
      </c>
      <c r="L77" s="122"/>
      <c r="M77" s="393" t="str">
        <f t="shared" si="1"/>
        <v>X</v>
      </c>
    </row>
    <row r="78" spans="1:13" ht="14.45" customHeight="1" x14ac:dyDescent="0.2">
      <c r="A78" s="398" t="s">
        <v>304</v>
      </c>
      <c r="B78" s="394">
        <v>2.16</v>
      </c>
      <c r="C78" s="395">
        <v>2.16</v>
      </c>
      <c r="D78" s="395">
        <v>0</v>
      </c>
      <c r="E78" s="396">
        <v>1</v>
      </c>
      <c r="F78" s="394">
        <v>2.16</v>
      </c>
      <c r="G78" s="395">
        <v>0.90000000000000013</v>
      </c>
      <c r="H78" s="395">
        <v>0</v>
      </c>
      <c r="I78" s="395">
        <v>1.08</v>
      </c>
      <c r="J78" s="395">
        <v>0.17999999999999994</v>
      </c>
      <c r="K78" s="397">
        <v>0.5</v>
      </c>
      <c r="L78" s="122"/>
      <c r="M78" s="393" t="str">
        <f t="shared" si="1"/>
        <v/>
      </c>
    </row>
    <row r="79" spans="1:13" ht="14.45" customHeight="1" x14ac:dyDescent="0.2">
      <c r="A79" s="398" t="s">
        <v>305</v>
      </c>
      <c r="B79" s="394">
        <v>26.518621700000001</v>
      </c>
      <c r="C79" s="395">
        <v>26.680499999999999</v>
      </c>
      <c r="D79" s="395">
        <v>0.16187829999999792</v>
      </c>
      <c r="E79" s="396">
        <v>1.0061043255502227</v>
      </c>
      <c r="F79" s="394">
        <v>26.553585200000001</v>
      </c>
      <c r="G79" s="395">
        <v>11.063993833333335</v>
      </c>
      <c r="H79" s="395">
        <v>0</v>
      </c>
      <c r="I79" s="395">
        <v>17.786999999999999</v>
      </c>
      <c r="J79" s="395">
        <v>6.7230061666666643</v>
      </c>
      <c r="K79" s="397">
        <v>0.66985304869490836</v>
      </c>
      <c r="L79" s="122"/>
      <c r="M79" s="393" t="str">
        <f t="shared" si="1"/>
        <v/>
      </c>
    </row>
    <row r="80" spans="1:13" ht="14.45" customHeight="1" x14ac:dyDescent="0.2">
      <c r="A80" s="398" t="s">
        <v>306</v>
      </c>
      <c r="B80" s="394">
        <v>1074.2478206000001</v>
      </c>
      <c r="C80" s="395">
        <v>1287.29792</v>
      </c>
      <c r="D80" s="395">
        <v>213.05009939999991</v>
      </c>
      <c r="E80" s="396">
        <v>1.1983249072648852</v>
      </c>
      <c r="F80" s="394">
        <v>1415.0742949999999</v>
      </c>
      <c r="G80" s="395">
        <v>589.61428958333329</v>
      </c>
      <c r="H80" s="395">
        <v>134.47368</v>
      </c>
      <c r="I80" s="395">
        <v>642.55413999999996</v>
      </c>
      <c r="J80" s="395">
        <v>52.939850416666673</v>
      </c>
      <c r="K80" s="397">
        <v>0.45407802422133603</v>
      </c>
      <c r="L80" s="122"/>
      <c r="M80" s="393" t="str">
        <f t="shared" si="1"/>
        <v>X</v>
      </c>
    </row>
    <row r="81" spans="1:13" ht="14.45" customHeight="1" x14ac:dyDescent="0.2">
      <c r="A81" s="398" t="s">
        <v>307</v>
      </c>
      <c r="B81" s="394">
        <v>942.22850579999999</v>
      </c>
      <c r="C81" s="395">
        <v>941.64498000000003</v>
      </c>
      <c r="D81" s="395">
        <v>-0.58352579999996124</v>
      </c>
      <c r="E81" s="396">
        <v>0.99938069608761781</v>
      </c>
      <c r="F81" s="394">
        <v>1063.7328206</v>
      </c>
      <c r="G81" s="395">
        <v>443.22200858333332</v>
      </c>
      <c r="H81" s="395">
        <v>83.436960000000013</v>
      </c>
      <c r="I81" s="395">
        <v>417.1848</v>
      </c>
      <c r="J81" s="395">
        <v>-26.037208583333324</v>
      </c>
      <c r="K81" s="397">
        <v>0.39218945953429013</v>
      </c>
      <c r="L81" s="122"/>
      <c r="M81" s="393" t="str">
        <f t="shared" si="1"/>
        <v/>
      </c>
    </row>
    <row r="82" spans="1:13" ht="14.45" customHeight="1" x14ac:dyDescent="0.2">
      <c r="A82" s="398" t="s">
        <v>308</v>
      </c>
      <c r="B82" s="394">
        <v>23.7478911</v>
      </c>
      <c r="C82" s="395">
        <v>31.018599999999999</v>
      </c>
      <c r="D82" s="395">
        <v>7.2707088999999989</v>
      </c>
      <c r="E82" s="396">
        <v>1.306162297501861</v>
      </c>
      <c r="F82" s="394">
        <v>30.248824799999998</v>
      </c>
      <c r="G82" s="395">
        <v>12.603676999999999</v>
      </c>
      <c r="H82" s="395">
        <v>7.4959499999999997</v>
      </c>
      <c r="I82" s="395">
        <v>37.479750000000003</v>
      </c>
      <c r="J82" s="395">
        <v>24.876073000000005</v>
      </c>
      <c r="K82" s="397">
        <v>1.2390481365081001</v>
      </c>
      <c r="L82" s="122"/>
      <c r="M82" s="393" t="str">
        <f t="shared" si="1"/>
        <v/>
      </c>
    </row>
    <row r="83" spans="1:13" ht="14.45" customHeight="1" x14ac:dyDescent="0.2">
      <c r="A83" s="398" t="s">
        <v>309</v>
      </c>
      <c r="B83" s="394">
        <v>0.95654879999999998</v>
      </c>
      <c r="C83" s="395">
        <v>7.3567999999999998</v>
      </c>
      <c r="D83" s="395">
        <v>6.4002511999999996</v>
      </c>
      <c r="E83" s="396">
        <v>7.6909824151156743</v>
      </c>
      <c r="F83" s="394">
        <v>1.1889079999999999</v>
      </c>
      <c r="G83" s="395">
        <v>0.49537833333333331</v>
      </c>
      <c r="H83" s="395">
        <v>0</v>
      </c>
      <c r="I83" s="395">
        <v>0.48399999999999999</v>
      </c>
      <c r="J83" s="395">
        <v>-1.1378333333333324E-2</v>
      </c>
      <c r="K83" s="397">
        <v>0.40709625976105807</v>
      </c>
      <c r="L83" s="122"/>
      <c r="M83" s="393" t="str">
        <f t="shared" si="1"/>
        <v/>
      </c>
    </row>
    <row r="84" spans="1:13" ht="14.45" customHeight="1" x14ac:dyDescent="0.2">
      <c r="A84" s="398" t="s">
        <v>310</v>
      </c>
      <c r="B84" s="394">
        <v>34.992875300000001</v>
      </c>
      <c r="C84" s="395">
        <v>34.890279999999997</v>
      </c>
      <c r="D84" s="395">
        <v>-0.10259530000000439</v>
      </c>
      <c r="E84" s="396">
        <v>0.9970681088901544</v>
      </c>
      <c r="F84" s="394">
        <v>37.063741700000001</v>
      </c>
      <c r="G84" s="395">
        <v>15.443225708333335</v>
      </c>
      <c r="H84" s="395">
        <v>3.48482</v>
      </c>
      <c r="I84" s="395">
        <v>16.695520000000002</v>
      </c>
      <c r="J84" s="395">
        <v>1.2522942916666668</v>
      </c>
      <c r="K84" s="397">
        <v>0.45045425081839485</v>
      </c>
      <c r="L84" s="122"/>
      <c r="M84" s="393" t="str">
        <f t="shared" si="1"/>
        <v/>
      </c>
    </row>
    <row r="85" spans="1:13" ht="14.45" customHeight="1" x14ac:dyDescent="0.2">
      <c r="A85" s="398" t="s">
        <v>311</v>
      </c>
      <c r="B85" s="394">
        <v>72.321999599999998</v>
      </c>
      <c r="C85" s="395">
        <v>272.38726000000003</v>
      </c>
      <c r="D85" s="395">
        <v>200.06526040000003</v>
      </c>
      <c r="E85" s="396">
        <v>3.7663126228053025</v>
      </c>
      <c r="F85" s="394">
        <v>282.83999990000001</v>
      </c>
      <c r="G85" s="395">
        <v>117.84999995833333</v>
      </c>
      <c r="H85" s="395">
        <v>40.055949999999996</v>
      </c>
      <c r="I85" s="395">
        <v>170.71007</v>
      </c>
      <c r="J85" s="395">
        <v>52.860070041666674</v>
      </c>
      <c r="K85" s="397">
        <v>0.60355702892220231</v>
      </c>
      <c r="L85" s="122"/>
      <c r="M85" s="393" t="str">
        <f t="shared" si="1"/>
        <v/>
      </c>
    </row>
    <row r="86" spans="1:13" ht="14.45" customHeight="1" x14ac:dyDescent="0.2">
      <c r="A86" s="398" t="s">
        <v>312</v>
      </c>
      <c r="B86" s="394">
        <v>340.01467609999997</v>
      </c>
      <c r="C86" s="395">
        <v>565.15304000000003</v>
      </c>
      <c r="D86" s="395">
        <v>225.13836390000006</v>
      </c>
      <c r="E86" s="396">
        <v>1.662143077123488</v>
      </c>
      <c r="F86" s="394">
        <v>586.5242495</v>
      </c>
      <c r="G86" s="395">
        <v>244.38510395833333</v>
      </c>
      <c r="H86" s="395">
        <v>32.655500000000004</v>
      </c>
      <c r="I86" s="395">
        <v>175.71981</v>
      </c>
      <c r="J86" s="395">
        <v>-68.665293958333336</v>
      </c>
      <c r="K86" s="397">
        <v>0.29959513208498634</v>
      </c>
      <c r="L86" s="122"/>
      <c r="M86" s="393" t="str">
        <f t="shared" si="1"/>
        <v>X</v>
      </c>
    </row>
    <row r="87" spans="1:13" ht="14.45" customHeight="1" x14ac:dyDescent="0.2">
      <c r="A87" s="398" t="s">
        <v>313</v>
      </c>
      <c r="B87" s="394">
        <v>0</v>
      </c>
      <c r="C87" s="395">
        <v>68.956000000000003</v>
      </c>
      <c r="D87" s="395">
        <v>68.956000000000003</v>
      </c>
      <c r="E87" s="396">
        <v>0</v>
      </c>
      <c r="F87" s="394">
        <v>0</v>
      </c>
      <c r="G87" s="395">
        <v>0</v>
      </c>
      <c r="H87" s="395">
        <v>0</v>
      </c>
      <c r="I87" s="395">
        <v>0</v>
      </c>
      <c r="J87" s="395">
        <v>0</v>
      </c>
      <c r="K87" s="397">
        <v>0</v>
      </c>
      <c r="L87" s="122"/>
      <c r="M87" s="393" t="str">
        <f t="shared" si="1"/>
        <v/>
      </c>
    </row>
    <row r="88" spans="1:13" ht="14.45" customHeight="1" x14ac:dyDescent="0.2">
      <c r="A88" s="398" t="s">
        <v>314</v>
      </c>
      <c r="B88" s="394">
        <v>330</v>
      </c>
      <c r="C88" s="395">
        <v>323.54322999999999</v>
      </c>
      <c r="D88" s="395">
        <v>-6.4567700000000059</v>
      </c>
      <c r="E88" s="396">
        <v>0.98043403030303033</v>
      </c>
      <c r="F88" s="394">
        <v>408.71364240000003</v>
      </c>
      <c r="G88" s="395">
        <v>170.29735099999999</v>
      </c>
      <c r="H88" s="395">
        <v>4.415</v>
      </c>
      <c r="I88" s="395">
        <v>123.99321</v>
      </c>
      <c r="J88" s="395">
        <v>-46.304140999999987</v>
      </c>
      <c r="K88" s="397">
        <v>0.30337428736633726</v>
      </c>
      <c r="L88" s="122"/>
      <c r="M88" s="393" t="str">
        <f t="shared" si="1"/>
        <v/>
      </c>
    </row>
    <row r="89" spans="1:13" ht="14.45" customHeight="1" x14ac:dyDescent="0.2">
      <c r="A89" s="398" t="s">
        <v>315</v>
      </c>
      <c r="B89" s="394">
        <v>3</v>
      </c>
      <c r="C89" s="395">
        <v>3.3710599999999999</v>
      </c>
      <c r="D89" s="395">
        <v>0.37105999999999995</v>
      </c>
      <c r="E89" s="396">
        <v>1.1236866666666667</v>
      </c>
      <c r="F89" s="394">
        <v>5</v>
      </c>
      <c r="G89" s="395">
        <v>2.0833333333333335</v>
      </c>
      <c r="H89" s="395">
        <v>0</v>
      </c>
      <c r="I89" s="395">
        <v>0</v>
      </c>
      <c r="J89" s="395">
        <v>-2.0833333333333335</v>
      </c>
      <c r="K89" s="397">
        <v>0</v>
      </c>
      <c r="L89" s="122"/>
      <c r="M89" s="393" t="str">
        <f t="shared" si="1"/>
        <v/>
      </c>
    </row>
    <row r="90" spans="1:13" ht="14.45" customHeight="1" x14ac:dyDescent="0.2">
      <c r="A90" s="398" t="s">
        <v>316</v>
      </c>
      <c r="B90" s="394">
        <v>2.0146757000000002</v>
      </c>
      <c r="C90" s="395">
        <v>6.6432000000000002</v>
      </c>
      <c r="D90" s="395">
        <v>4.6285243000000005</v>
      </c>
      <c r="E90" s="396">
        <v>3.2974041430092198</v>
      </c>
      <c r="F90" s="394">
        <v>2.1414735</v>
      </c>
      <c r="G90" s="395">
        <v>0.89228062499999994</v>
      </c>
      <c r="H90" s="395">
        <v>1.9755</v>
      </c>
      <c r="I90" s="395">
        <v>1.9755</v>
      </c>
      <c r="J90" s="395">
        <v>1.0832193750000001</v>
      </c>
      <c r="K90" s="397">
        <v>0.92249565544472067</v>
      </c>
      <c r="L90" s="122"/>
      <c r="M90" s="393" t="str">
        <f t="shared" si="1"/>
        <v/>
      </c>
    </row>
    <row r="91" spans="1:13" ht="14.45" customHeight="1" x14ac:dyDescent="0.2">
      <c r="A91" s="398" t="s">
        <v>317</v>
      </c>
      <c r="B91" s="394">
        <v>0</v>
      </c>
      <c r="C91" s="395">
        <v>98.76939999999999</v>
      </c>
      <c r="D91" s="395">
        <v>98.76939999999999</v>
      </c>
      <c r="E91" s="396">
        <v>0</v>
      </c>
      <c r="F91" s="394">
        <v>86.115700000000004</v>
      </c>
      <c r="G91" s="395">
        <v>35.881541666666671</v>
      </c>
      <c r="H91" s="395">
        <v>12.6767</v>
      </c>
      <c r="I91" s="395">
        <v>36.162800000000004</v>
      </c>
      <c r="J91" s="395">
        <v>0.28125833333333361</v>
      </c>
      <c r="K91" s="397">
        <v>0.41993271842416657</v>
      </c>
      <c r="L91" s="122"/>
      <c r="M91" s="393" t="str">
        <f t="shared" si="1"/>
        <v/>
      </c>
    </row>
    <row r="92" spans="1:13" ht="14.45" customHeight="1" x14ac:dyDescent="0.2">
      <c r="A92" s="398" t="s">
        <v>318</v>
      </c>
      <c r="B92" s="394">
        <v>0</v>
      </c>
      <c r="C92" s="395">
        <v>44.12265</v>
      </c>
      <c r="D92" s="395">
        <v>44.12265</v>
      </c>
      <c r="E92" s="396">
        <v>0</v>
      </c>
      <c r="F92" s="394">
        <v>0</v>
      </c>
      <c r="G92" s="395">
        <v>0</v>
      </c>
      <c r="H92" s="395">
        <v>2.9403000000000001</v>
      </c>
      <c r="I92" s="395">
        <v>2.9403000000000001</v>
      </c>
      <c r="J92" s="395">
        <v>2.9403000000000001</v>
      </c>
      <c r="K92" s="397">
        <v>0</v>
      </c>
      <c r="L92" s="122"/>
      <c r="M92" s="393" t="str">
        <f t="shared" si="1"/>
        <v/>
      </c>
    </row>
    <row r="93" spans="1:13" ht="14.45" customHeight="1" x14ac:dyDescent="0.2">
      <c r="A93" s="398" t="s">
        <v>319</v>
      </c>
      <c r="B93" s="394">
        <v>5.0000004000000002</v>
      </c>
      <c r="C93" s="395">
        <v>19.747499999999999</v>
      </c>
      <c r="D93" s="395">
        <v>14.747499599999998</v>
      </c>
      <c r="E93" s="396">
        <v>3.9494996840400249</v>
      </c>
      <c r="F93" s="394">
        <v>84.553433600000005</v>
      </c>
      <c r="G93" s="395">
        <v>35.230597333333336</v>
      </c>
      <c r="H93" s="395">
        <v>10.648</v>
      </c>
      <c r="I93" s="395">
        <v>10.648</v>
      </c>
      <c r="J93" s="395">
        <v>-24.582597333333336</v>
      </c>
      <c r="K93" s="397">
        <v>0.12593220105493147</v>
      </c>
      <c r="L93" s="122"/>
      <c r="M93" s="393" t="str">
        <f t="shared" si="1"/>
        <v/>
      </c>
    </row>
    <row r="94" spans="1:13" ht="14.45" customHeight="1" x14ac:dyDescent="0.2">
      <c r="A94" s="398" t="s">
        <v>320</v>
      </c>
      <c r="B94" s="394">
        <v>81.756016600000009</v>
      </c>
      <c r="C94" s="395">
        <v>1017.90067</v>
      </c>
      <c r="D94" s="395">
        <v>936.14465339999992</v>
      </c>
      <c r="E94" s="396">
        <v>12.450468018521342</v>
      </c>
      <c r="F94" s="394">
        <v>86.959610400000003</v>
      </c>
      <c r="G94" s="395">
        <v>36.233170999999999</v>
      </c>
      <c r="H94" s="395">
        <v>319.53199999999998</v>
      </c>
      <c r="I94" s="395">
        <v>508.77834000000001</v>
      </c>
      <c r="J94" s="395">
        <v>472.54516899999999</v>
      </c>
      <c r="K94" s="397">
        <v>5.8507430939456002</v>
      </c>
      <c r="L94" s="122"/>
      <c r="M94" s="393" t="str">
        <f t="shared" si="1"/>
        <v>X</v>
      </c>
    </row>
    <row r="95" spans="1:13" ht="14.45" customHeight="1" x14ac:dyDescent="0.2">
      <c r="A95" s="398" t="s">
        <v>321</v>
      </c>
      <c r="B95" s="394">
        <v>0</v>
      </c>
      <c r="C95" s="395">
        <v>0</v>
      </c>
      <c r="D95" s="395">
        <v>0</v>
      </c>
      <c r="E95" s="396">
        <v>0</v>
      </c>
      <c r="F95" s="394">
        <v>0</v>
      </c>
      <c r="G95" s="395">
        <v>0</v>
      </c>
      <c r="H95" s="395">
        <v>0</v>
      </c>
      <c r="I95" s="395">
        <v>50.04</v>
      </c>
      <c r="J95" s="395">
        <v>50.04</v>
      </c>
      <c r="K95" s="397">
        <v>0</v>
      </c>
      <c r="L95" s="122"/>
      <c r="M95" s="393" t="str">
        <f t="shared" si="1"/>
        <v/>
      </c>
    </row>
    <row r="96" spans="1:13" ht="14.45" customHeight="1" x14ac:dyDescent="0.2">
      <c r="A96" s="398" t="s">
        <v>322</v>
      </c>
      <c r="B96" s="394">
        <v>0</v>
      </c>
      <c r="C96" s="395">
        <v>1004.2049000000001</v>
      </c>
      <c r="D96" s="395">
        <v>1004.2049000000001</v>
      </c>
      <c r="E96" s="396">
        <v>0</v>
      </c>
      <c r="F96" s="394">
        <v>0</v>
      </c>
      <c r="G96" s="395">
        <v>0</v>
      </c>
      <c r="H96" s="395">
        <v>319.13200000000001</v>
      </c>
      <c r="I96" s="395">
        <v>456.73834000000005</v>
      </c>
      <c r="J96" s="395">
        <v>456.73834000000005</v>
      </c>
      <c r="K96" s="397">
        <v>0</v>
      </c>
      <c r="L96" s="122"/>
      <c r="M96" s="393" t="str">
        <f t="shared" si="1"/>
        <v/>
      </c>
    </row>
    <row r="97" spans="1:13" ht="14.45" customHeight="1" x14ac:dyDescent="0.2">
      <c r="A97" s="398" t="s">
        <v>323</v>
      </c>
      <c r="B97" s="394">
        <v>3.5642326</v>
      </c>
      <c r="C97" s="395">
        <v>4.8</v>
      </c>
      <c r="D97" s="395">
        <v>1.2357673999999998</v>
      </c>
      <c r="E97" s="396">
        <v>1.346713455232972</v>
      </c>
      <c r="F97" s="394">
        <v>3.4795417000000004</v>
      </c>
      <c r="G97" s="395">
        <v>1.4498090416666667</v>
      </c>
      <c r="H97" s="395">
        <v>0.4</v>
      </c>
      <c r="I97" s="395">
        <v>2</v>
      </c>
      <c r="J97" s="395">
        <v>0.55019095833333331</v>
      </c>
      <c r="K97" s="397">
        <v>0.57478834065992079</v>
      </c>
      <c r="L97" s="122"/>
      <c r="M97" s="393" t="str">
        <f t="shared" si="1"/>
        <v/>
      </c>
    </row>
    <row r="98" spans="1:13" ht="14.45" customHeight="1" x14ac:dyDescent="0.2">
      <c r="A98" s="398" t="s">
        <v>324</v>
      </c>
      <c r="B98" s="394">
        <v>78.191783999999998</v>
      </c>
      <c r="C98" s="395">
        <v>8.8957700000000006</v>
      </c>
      <c r="D98" s="395">
        <v>-69.296014</v>
      </c>
      <c r="E98" s="396">
        <v>0.11376860259384798</v>
      </c>
      <c r="F98" s="394">
        <v>83.480068700000004</v>
      </c>
      <c r="G98" s="395">
        <v>34.783361958333337</v>
      </c>
      <c r="H98" s="395">
        <v>0</v>
      </c>
      <c r="I98" s="395">
        <v>0</v>
      </c>
      <c r="J98" s="395">
        <v>-34.783361958333337</v>
      </c>
      <c r="K98" s="397">
        <v>0</v>
      </c>
      <c r="L98" s="122"/>
      <c r="M98" s="393" t="str">
        <f t="shared" si="1"/>
        <v/>
      </c>
    </row>
    <row r="99" spans="1:13" ht="14.45" customHeight="1" x14ac:dyDescent="0.2">
      <c r="A99" s="398" t="s">
        <v>325</v>
      </c>
      <c r="B99" s="394">
        <v>40320.443253199999</v>
      </c>
      <c r="C99" s="395">
        <v>42072.416090000006</v>
      </c>
      <c r="D99" s="395">
        <v>1751.9728368000069</v>
      </c>
      <c r="E99" s="396">
        <v>1.0434512295858991</v>
      </c>
      <c r="F99" s="394">
        <v>43081.668604699997</v>
      </c>
      <c r="G99" s="395">
        <v>17950.695251958332</v>
      </c>
      <c r="H99" s="395">
        <v>3220.16284</v>
      </c>
      <c r="I99" s="395">
        <v>20619.575210000003</v>
      </c>
      <c r="J99" s="395">
        <v>2668.8799580416708</v>
      </c>
      <c r="K99" s="397">
        <v>0.4786159839628521</v>
      </c>
      <c r="L99" s="122"/>
      <c r="M99" s="393" t="str">
        <f t="shared" si="1"/>
        <v/>
      </c>
    </row>
    <row r="100" spans="1:13" ht="14.45" customHeight="1" x14ac:dyDescent="0.2">
      <c r="A100" s="398" t="s">
        <v>326</v>
      </c>
      <c r="B100" s="394">
        <v>29673.859357900001</v>
      </c>
      <c r="C100" s="395">
        <v>31216.778999999999</v>
      </c>
      <c r="D100" s="395">
        <v>1542.9196420999979</v>
      </c>
      <c r="E100" s="396">
        <v>1.0519959208369447</v>
      </c>
      <c r="F100" s="394">
        <v>31933.347896800002</v>
      </c>
      <c r="G100" s="395">
        <v>13305.561623666668</v>
      </c>
      <c r="H100" s="395">
        <v>2383.1320000000001</v>
      </c>
      <c r="I100" s="395">
        <v>15304.177</v>
      </c>
      <c r="J100" s="395">
        <v>1998.6153763333314</v>
      </c>
      <c r="K100" s="397">
        <v>0.47925375846776186</v>
      </c>
      <c r="L100" s="122"/>
      <c r="M100" s="393" t="str">
        <f t="shared" si="1"/>
        <v/>
      </c>
    </row>
    <row r="101" spans="1:13" ht="14.45" customHeight="1" x14ac:dyDescent="0.2">
      <c r="A101" s="398" t="s">
        <v>327</v>
      </c>
      <c r="B101" s="394">
        <v>29111.1462421</v>
      </c>
      <c r="C101" s="395">
        <v>26847.169000000002</v>
      </c>
      <c r="D101" s="395">
        <v>-2263.977242099998</v>
      </c>
      <c r="E101" s="396">
        <v>0.922229883245687</v>
      </c>
      <c r="F101" s="394">
        <v>30933.411448399998</v>
      </c>
      <c r="G101" s="395">
        <v>12888.921436833332</v>
      </c>
      <c r="H101" s="395">
        <v>2337.7339999999999</v>
      </c>
      <c r="I101" s="395">
        <v>11576.32</v>
      </c>
      <c r="J101" s="395">
        <v>-1312.6014368333326</v>
      </c>
      <c r="K101" s="397">
        <v>0.37423353771731421</v>
      </c>
      <c r="L101" s="122"/>
      <c r="M101" s="393" t="str">
        <f t="shared" si="1"/>
        <v>X</v>
      </c>
    </row>
    <row r="102" spans="1:13" ht="14.45" customHeight="1" x14ac:dyDescent="0.2">
      <c r="A102" s="398" t="s">
        <v>328</v>
      </c>
      <c r="B102" s="394">
        <v>29111.1462421</v>
      </c>
      <c r="C102" s="395">
        <v>26847.169000000002</v>
      </c>
      <c r="D102" s="395">
        <v>-2263.977242099998</v>
      </c>
      <c r="E102" s="396">
        <v>0.922229883245687</v>
      </c>
      <c r="F102" s="394">
        <v>30933.411448399998</v>
      </c>
      <c r="G102" s="395">
        <v>12888.921436833332</v>
      </c>
      <c r="H102" s="395">
        <v>2337.7339999999999</v>
      </c>
      <c r="I102" s="395">
        <v>11576.32</v>
      </c>
      <c r="J102" s="395">
        <v>-1312.6014368333326</v>
      </c>
      <c r="K102" s="397">
        <v>0.37423353771731421</v>
      </c>
      <c r="L102" s="122"/>
      <c r="M102" s="393" t="str">
        <f t="shared" si="1"/>
        <v/>
      </c>
    </row>
    <row r="103" spans="1:13" ht="14.45" customHeight="1" x14ac:dyDescent="0.2">
      <c r="A103" s="398" t="s">
        <v>329</v>
      </c>
      <c r="B103" s="394">
        <v>282.05454599999996</v>
      </c>
      <c r="C103" s="395">
        <v>327.81</v>
      </c>
      <c r="D103" s="395">
        <v>45.755454000000043</v>
      </c>
      <c r="E103" s="396">
        <v>1.1622220051010985</v>
      </c>
      <c r="F103" s="394">
        <v>328.38063360000001</v>
      </c>
      <c r="G103" s="395">
        <v>136.825264</v>
      </c>
      <c r="H103" s="395">
        <v>26.62</v>
      </c>
      <c r="I103" s="395">
        <v>121.678</v>
      </c>
      <c r="J103" s="395">
        <v>-15.147264000000007</v>
      </c>
      <c r="K103" s="397">
        <v>0.37053951283928577</v>
      </c>
      <c r="L103" s="122"/>
      <c r="M103" s="393" t="str">
        <f t="shared" si="1"/>
        <v>X</v>
      </c>
    </row>
    <row r="104" spans="1:13" ht="14.45" customHeight="1" x14ac:dyDescent="0.2">
      <c r="A104" s="398" t="s">
        <v>330</v>
      </c>
      <c r="B104" s="394">
        <v>282.05454599999996</v>
      </c>
      <c r="C104" s="395">
        <v>327.81</v>
      </c>
      <c r="D104" s="395">
        <v>45.755454000000043</v>
      </c>
      <c r="E104" s="396">
        <v>1.1622220051010985</v>
      </c>
      <c r="F104" s="394">
        <v>328.38063360000001</v>
      </c>
      <c r="G104" s="395">
        <v>136.825264</v>
      </c>
      <c r="H104" s="395">
        <v>26.62</v>
      </c>
      <c r="I104" s="395">
        <v>121.678</v>
      </c>
      <c r="J104" s="395">
        <v>-15.147264000000007</v>
      </c>
      <c r="K104" s="397">
        <v>0.37053951283928577</v>
      </c>
      <c r="L104" s="122"/>
      <c r="M104" s="393" t="str">
        <f t="shared" si="1"/>
        <v/>
      </c>
    </row>
    <row r="105" spans="1:13" ht="14.45" customHeight="1" x14ac:dyDescent="0.2">
      <c r="A105" s="398" t="s">
        <v>331</v>
      </c>
      <c r="B105" s="394">
        <v>189.21058859999999</v>
      </c>
      <c r="C105" s="395">
        <v>319.74200000000002</v>
      </c>
      <c r="D105" s="395">
        <v>130.53141140000002</v>
      </c>
      <c r="E105" s="396">
        <v>1.6898737135475517</v>
      </c>
      <c r="F105" s="394">
        <v>671.55581480000001</v>
      </c>
      <c r="G105" s="395">
        <v>279.81492283333336</v>
      </c>
      <c r="H105" s="395">
        <v>6.5279999999999996</v>
      </c>
      <c r="I105" s="395">
        <v>74.903000000000006</v>
      </c>
      <c r="J105" s="395">
        <v>-204.91192283333334</v>
      </c>
      <c r="K105" s="397">
        <v>0.11153652213153319</v>
      </c>
      <c r="L105" s="122"/>
      <c r="M105" s="393" t="str">
        <f t="shared" si="1"/>
        <v>X</v>
      </c>
    </row>
    <row r="106" spans="1:13" ht="14.45" customHeight="1" x14ac:dyDescent="0.2">
      <c r="A106" s="398" t="s">
        <v>332</v>
      </c>
      <c r="B106" s="394">
        <v>189.21058859999999</v>
      </c>
      <c r="C106" s="395">
        <v>319.74200000000002</v>
      </c>
      <c r="D106" s="395">
        <v>130.53141140000002</v>
      </c>
      <c r="E106" s="396">
        <v>1.6898737135475517</v>
      </c>
      <c r="F106" s="394">
        <v>671.55581480000001</v>
      </c>
      <c r="G106" s="395">
        <v>279.81492283333336</v>
      </c>
      <c r="H106" s="395">
        <v>6.5279999999999996</v>
      </c>
      <c r="I106" s="395">
        <v>74.903000000000006</v>
      </c>
      <c r="J106" s="395">
        <v>-204.91192283333334</v>
      </c>
      <c r="K106" s="397">
        <v>0.11153652213153319</v>
      </c>
      <c r="L106" s="122"/>
      <c r="M106" s="393" t="str">
        <f t="shared" si="1"/>
        <v/>
      </c>
    </row>
    <row r="107" spans="1:13" ht="14.45" customHeight="1" x14ac:dyDescent="0.2">
      <c r="A107" s="398" t="s">
        <v>333</v>
      </c>
      <c r="B107" s="394">
        <v>91.447981200000001</v>
      </c>
      <c r="C107" s="395">
        <v>80.75</v>
      </c>
      <c r="D107" s="395">
        <v>-10.697981200000001</v>
      </c>
      <c r="E107" s="396">
        <v>0.88301566574112622</v>
      </c>
      <c r="F107" s="394">
        <v>0</v>
      </c>
      <c r="G107" s="395">
        <v>0</v>
      </c>
      <c r="H107" s="395">
        <v>12.25</v>
      </c>
      <c r="I107" s="395">
        <v>27</v>
      </c>
      <c r="J107" s="395">
        <v>27</v>
      </c>
      <c r="K107" s="397">
        <v>0</v>
      </c>
      <c r="L107" s="122"/>
      <c r="M107" s="393" t="str">
        <f t="shared" si="1"/>
        <v>X</v>
      </c>
    </row>
    <row r="108" spans="1:13" ht="14.45" customHeight="1" x14ac:dyDescent="0.2">
      <c r="A108" s="398" t="s">
        <v>334</v>
      </c>
      <c r="B108" s="394">
        <v>91.447981200000001</v>
      </c>
      <c r="C108" s="395">
        <v>80.75</v>
      </c>
      <c r="D108" s="395">
        <v>-10.697981200000001</v>
      </c>
      <c r="E108" s="396">
        <v>0.88301566574112622</v>
      </c>
      <c r="F108" s="394">
        <v>0</v>
      </c>
      <c r="G108" s="395">
        <v>0</v>
      </c>
      <c r="H108" s="395">
        <v>12.25</v>
      </c>
      <c r="I108" s="395">
        <v>27</v>
      </c>
      <c r="J108" s="395">
        <v>27</v>
      </c>
      <c r="K108" s="397">
        <v>0</v>
      </c>
      <c r="L108" s="122"/>
      <c r="M108" s="393" t="str">
        <f t="shared" si="1"/>
        <v/>
      </c>
    </row>
    <row r="109" spans="1:13" ht="14.45" customHeight="1" x14ac:dyDescent="0.2">
      <c r="A109" s="398" t="s">
        <v>335</v>
      </c>
      <c r="B109" s="394">
        <v>0</v>
      </c>
      <c r="C109" s="395">
        <v>3641.308</v>
      </c>
      <c r="D109" s="395">
        <v>3641.308</v>
      </c>
      <c r="E109" s="396">
        <v>0</v>
      </c>
      <c r="F109" s="394">
        <v>0</v>
      </c>
      <c r="G109" s="395">
        <v>0</v>
      </c>
      <c r="H109" s="395">
        <v>0</v>
      </c>
      <c r="I109" s="395">
        <v>3504.2759999999998</v>
      </c>
      <c r="J109" s="395">
        <v>3504.2759999999998</v>
      </c>
      <c r="K109" s="397">
        <v>0</v>
      </c>
      <c r="L109" s="122"/>
      <c r="M109" s="393" t="str">
        <f t="shared" si="1"/>
        <v>X</v>
      </c>
    </row>
    <row r="110" spans="1:13" ht="14.45" customHeight="1" x14ac:dyDescent="0.2">
      <c r="A110" s="398" t="s">
        <v>336</v>
      </c>
      <c r="B110" s="394">
        <v>0</v>
      </c>
      <c r="C110" s="395">
        <v>3641.308</v>
      </c>
      <c r="D110" s="395">
        <v>3641.308</v>
      </c>
      <c r="E110" s="396">
        <v>0</v>
      </c>
      <c r="F110" s="394">
        <v>0</v>
      </c>
      <c r="G110" s="395">
        <v>0</v>
      </c>
      <c r="H110" s="395">
        <v>0</v>
      </c>
      <c r="I110" s="395">
        <v>3504.2759999999998</v>
      </c>
      <c r="J110" s="395">
        <v>3504.2759999999998</v>
      </c>
      <c r="K110" s="397">
        <v>0</v>
      </c>
      <c r="L110" s="122"/>
      <c r="M110" s="393" t="str">
        <f t="shared" si="1"/>
        <v/>
      </c>
    </row>
    <row r="111" spans="1:13" ht="14.45" customHeight="1" x14ac:dyDescent="0.2">
      <c r="A111" s="398" t="s">
        <v>337</v>
      </c>
      <c r="B111" s="394">
        <v>9932.6264945000003</v>
      </c>
      <c r="C111" s="395">
        <v>10312.267330000001</v>
      </c>
      <c r="D111" s="395">
        <v>379.64083550000032</v>
      </c>
      <c r="E111" s="396">
        <v>1.0382215958397529</v>
      </c>
      <c r="F111" s="394">
        <v>10513.0192799</v>
      </c>
      <c r="G111" s="395">
        <v>4380.4246999583329</v>
      </c>
      <c r="H111" s="395">
        <v>790.13503000000003</v>
      </c>
      <c r="I111" s="395">
        <v>5082.3337199999996</v>
      </c>
      <c r="J111" s="395">
        <v>701.90902004166674</v>
      </c>
      <c r="K111" s="397">
        <v>0.48343235988513694</v>
      </c>
      <c r="L111" s="122"/>
      <c r="M111" s="393" t="str">
        <f t="shared" si="1"/>
        <v/>
      </c>
    </row>
    <row r="112" spans="1:13" ht="14.45" customHeight="1" x14ac:dyDescent="0.2">
      <c r="A112" s="398" t="s">
        <v>338</v>
      </c>
      <c r="B112" s="394">
        <v>2644.7822020999997</v>
      </c>
      <c r="C112" s="395">
        <v>2438.7896099999998</v>
      </c>
      <c r="D112" s="395">
        <v>-205.99259209999991</v>
      </c>
      <c r="E112" s="396">
        <v>0.92211358956649114</v>
      </c>
      <c r="F112" s="394">
        <v>2824.0189295999999</v>
      </c>
      <c r="G112" s="395">
        <v>1176.6745539999999</v>
      </c>
      <c r="H112" s="395">
        <v>212.6499</v>
      </c>
      <c r="I112" s="395">
        <v>1049.5827300000001</v>
      </c>
      <c r="J112" s="395">
        <v>-127.09182399999986</v>
      </c>
      <c r="K112" s="397">
        <v>0.37166278136409847</v>
      </c>
      <c r="L112" s="122"/>
      <c r="M112" s="393" t="str">
        <f t="shared" si="1"/>
        <v>X</v>
      </c>
    </row>
    <row r="113" spans="1:13" ht="14.45" customHeight="1" x14ac:dyDescent="0.2">
      <c r="A113" s="398" t="s">
        <v>339</v>
      </c>
      <c r="B113" s="394">
        <v>2644.7822020999997</v>
      </c>
      <c r="C113" s="395">
        <v>2438.7896099999998</v>
      </c>
      <c r="D113" s="395">
        <v>-205.99259209999991</v>
      </c>
      <c r="E113" s="396">
        <v>0.92211358956649114</v>
      </c>
      <c r="F113" s="394">
        <v>2824.0189295999999</v>
      </c>
      <c r="G113" s="395">
        <v>1176.6745539999999</v>
      </c>
      <c r="H113" s="395">
        <v>212.6499</v>
      </c>
      <c r="I113" s="395">
        <v>1049.5827300000001</v>
      </c>
      <c r="J113" s="395">
        <v>-127.09182399999986</v>
      </c>
      <c r="K113" s="397">
        <v>0.37166278136409847</v>
      </c>
      <c r="L113" s="122"/>
      <c r="M113" s="393" t="str">
        <f t="shared" si="1"/>
        <v/>
      </c>
    </row>
    <row r="114" spans="1:13" ht="14.45" customHeight="1" x14ac:dyDescent="0.2">
      <c r="A114" s="398" t="s">
        <v>340</v>
      </c>
      <c r="B114" s="394">
        <v>7287.8442924000001</v>
      </c>
      <c r="C114" s="395">
        <v>6651.3027899999997</v>
      </c>
      <c r="D114" s="395">
        <v>-636.54150240000035</v>
      </c>
      <c r="E114" s="396">
        <v>0.91265709352986502</v>
      </c>
      <c r="F114" s="394">
        <v>7689.0003502999998</v>
      </c>
      <c r="G114" s="395">
        <v>3203.7501459583332</v>
      </c>
      <c r="H114" s="395">
        <v>577.48513000000003</v>
      </c>
      <c r="I114" s="395">
        <v>2857.6336299999998</v>
      </c>
      <c r="J114" s="395">
        <v>-346.11651595833337</v>
      </c>
      <c r="K114" s="397">
        <v>0.37165216540645679</v>
      </c>
      <c r="L114" s="122"/>
      <c r="M114" s="393" t="str">
        <f t="shared" si="1"/>
        <v>X</v>
      </c>
    </row>
    <row r="115" spans="1:13" ht="14.45" customHeight="1" x14ac:dyDescent="0.2">
      <c r="A115" s="398" t="s">
        <v>341</v>
      </c>
      <c r="B115" s="394">
        <v>7287.8442924000001</v>
      </c>
      <c r="C115" s="395">
        <v>6651.3027899999997</v>
      </c>
      <c r="D115" s="395">
        <v>-636.54150240000035</v>
      </c>
      <c r="E115" s="396">
        <v>0.91265709352986502</v>
      </c>
      <c r="F115" s="394">
        <v>7689.0003502999998</v>
      </c>
      <c r="G115" s="395">
        <v>3203.7501459583332</v>
      </c>
      <c r="H115" s="395">
        <v>577.48513000000003</v>
      </c>
      <c r="I115" s="395">
        <v>2857.6336299999998</v>
      </c>
      <c r="J115" s="395">
        <v>-346.11651595833337</v>
      </c>
      <c r="K115" s="397">
        <v>0.37165216540645679</v>
      </c>
      <c r="L115" s="122"/>
      <c r="M115" s="393" t="str">
        <f t="shared" si="1"/>
        <v/>
      </c>
    </row>
    <row r="116" spans="1:13" ht="14.45" customHeight="1" x14ac:dyDescent="0.2">
      <c r="A116" s="398" t="s">
        <v>342</v>
      </c>
      <c r="B116" s="394">
        <v>0</v>
      </c>
      <c r="C116" s="395">
        <v>325.61228000000006</v>
      </c>
      <c r="D116" s="395">
        <v>325.61228000000006</v>
      </c>
      <c r="E116" s="396">
        <v>0</v>
      </c>
      <c r="F116" s="394">
        <v>0</v>
      </c>
      <c r="G116" s="395">
        <v>0</v>
      </c>
      <c r="H116" s="395">
        <v>0</v>
      </c>
      <c r="I116" s="395">
        <v>312.90240999999997</v>
      </c>
      <c r="J116" s="395">
        <v>312.90240999999997</v>
      </c>
      <c r="K116" s="397">
        <v>0</v>
      </c>
      <c r="L116" s="122"/>
      <c r="M116" s="393" t="str">
        <f t="shared" si="1"/>
        <v>X</v>
      </c>
    </row>
    <row r="117" spans="1:13" ht="14.45" customHeight="1" x14ac:dyDescent="0.2">
      <c r="A117" s="398" t="s">
        <v>343</v>
      </c>
      <c r="B117" s="394">
        <v>0</v>
      </c>
      <c r="C117" s="395">
        <v>325.61228000000006</v>
      </c>
      <c r="D117" s="395">
        <v>325.61228000000006</v>
      </c>
      <c r="E117" s="396">
        <v>0</v>
      </c>
      <c r="F117" s="394">
        <v>0</v>
      </c>
      <c r="G117" s="395">
        <v>0</v>
      </c>
      <c r="H117" s="395">
        <v>0</v>
      </c>
      <c r="I117" s="395">
        <v>312.90240999999997</v>
      </c>
      <c r="J117" s="395">
        <v>312.90240999999997</v>
      </c>
      <c r="K117" s="397">
        <v>0</v>
      </c>
      <c r="L117" s="122"/>
      <c r="M117" s="393" t="str">
        <f t="shared" si="1"/>
        <v/>
      </c>
    </row>
    <row r="118" spans="1:13" ht="14.45" customHeight="1" x14ac:dyDescent="0.2">
      <c r="A118" s="398" t="s">
        <v>344</v>
      </c>
      <c r="B118" s="394">
        <v>0</v>
      </c>
      <c r="C118" s="395">
        <v>896.56265000000008</v>
      </c>
      <c r="D118" s="395">
        <v>896.56265000000008</v>
      </c>
      <c r="E118" s="396">
        <v>0</v>
      </c>
      <c r="F118" s="394">
        <v>0</v>
      </c>
      <c r="G118" s="395">
        <v>0</v>
      </c>
      <c r="H118" s="395">
        <v>0</v>
      </c>
      <c r="I118" s="395">
        <v>862.21494999999993</v>
      </c>
      <c r="J118" s="395">
        <v>862.21494999999993</v>
      </c>
      <c r="K118" s="397">
        <v>0</v>
      </c>
      <c r="L118" s="122"/>
      <c r="M118" s="393" t="str">
        <f t="shared" si="1"/>
        <v>X</v>
      </c>
    </row>
    <row r="119" spans="1:13" ht="14.45" customHeight="1" x14ac:dyDescent="0.2">
      <c r="A119" s="398" t="s">
        <v>345</v>
      </c>
      <c r="B119" s="394">
        <v>0</v>
      </c>
      <c r="C119" s="395">
        <v>896.56265000000008</v>
      </c>
      <c r="D119" s="395">
        <v>896.56265000000008</v>
      </c>
      <c r="E119" s="396">
        <v>0</v>
      </c>
      <c r="F119" s="394">
        <v>0</v>
      </c>
      <c r="G119" s="395">
        <v>0</v>
      </c>
      <c r="H119" s="395">
        <v>0</v>
      </c>
      <c r="I119" s="395">
        <v>862.21494999999993</v>
      </c>
      <c r="J119" s="395">
        <v>862.21494999999993</v>
      </c>
      <c r="K119" s="397">
        <v>0</v>
      </c>
      <c r="L119" s="122"/>
      <c r="M119" s="393" t="str">
        <f t="shared" si="1"/>
        <v/>
      </c>
    </row>
    <row r="120" spans="1:13" ht="14.45" customHeight="1" x14ac:dyDescent="0.2">
      <c r="A120" s="398" t="s">
        <v>346</v>
      </c>
      <c r="B120" s="394">
        <v>120.4802109</v>
      </c>
      <c r="C120" s="395">
        <v>0</v>
      </c>
      <c r="D120" s="395">
        <v>-120.4802109</v>
      </c>
      <c r="E120" s="396">
        <v>0</v>
      </c>
      <c r="F120" s="394">
        <v>0</v>
      </c>
      <c r="G120" s="395">
        <v>0</v>
      </c>
      <c r="H120" s="395">
        <v>0</v>
      </c>
      <c r="I120" s="395">
        <v>0</v>
      </c>
      <c r="J120" s="395">
        <v>0</v>
      </c>
      <c r="K120" s="397">
        <v>0</v>
      </c>
      <c r="L120" s="122"/>
      <c r="M120" s="393" t="str">
        <f t="shared" si="1"/>
        <v/>
      </c>
    </row>
    <row r="121" spans="1:13" ht="14.45" customHeight="1" x14ac:dyDescent="0.2">
      <c r="A121" s="398" t="s">
        <v>347</v>
      </c>
      <c r="B121" s="394">
        <v>120.4802109</v>
      </c>
      <c r="C121" s="395">
        <v>0</v>
      </c>
      <c r="D121" s="395">
        <v>-120.4802109</v>
      </c>
      <c r="E121" s="396">
        <v>0</v>
      </c>
      <c r="F121" s="394">
        <v>0</v>
      </c>
      <c r="G121" s="395">
        <v>0</v>
      </c>
      <c r="H121" s="395">
        <v>0</v>
      </c>
      <c r="I121" s="395">
        <v>0</v>
      </c>
      <c r="J121" s="395">
        <v>0</v>
      </c>
      <c r="K121" s="397">
        <v>0</v>
      </c>
      <c r="L121" s="122"/>
      <c r="M121" s="393" t="str">
        <f t="shared" si="1"/>
        <v>X</v>
      </c>
    </row>
    <row r="122" spans="1:13" ht="14.45" customHeight="1" x14ac:dyDescent="0.2">
      <c r="A122" s="398" t="s">
        <v>348</v>
      </c>
      <c r="B122" s="394">
        <v>120.4802109</v>
      </c>
      <c r="C122" s="395">
        <v>0</v>
      </c>
      <c r="D122" s="395">
        <v>-120.4802109</v>
      </c>
      <c r="E122" s="396">
        <v>0</v>
      </c>
      <c r="F122" s="394">
        <v>0</v>
      </c>
      <c r="G122" s="395">
        <v>0</v>
      </c>
      <c r="H122" s="395">
        <v>0</v>
      </c>
      <c r="I122" s="395">
        <v>0</v>
      </c>
      <c r="J122" s="395">
        <v>0</v>
      </c>
      <c r="K122" s="397">
        <v>0</v>
      </c>
      <c r="L122" s="122"/>
      <c r="M122" s="393" t="str">
        <f t="shared" si="1"/>
        <v/>
      </c>
    </row>
    <row r="123" spans="1:13" ht="14.45" customHeight="1" x14ac:dyDescent="0.2">
      <c r="A123" s="398" t="s">
        <v>349</v>
      </c>
      <c r="B123" s="394">
        <v>593.47718989999998</v>
      </c>
      <c r="C123" s="395">
        <v>543.36976000000004</v>
      </c>
      <c r="D123" s="395">
        <v>-50.107429899999943</v>
      </c>
      <c r="E123" s="396">
        <v>0.91556974597719087</v>
      </c>
      <c r="F123" s="394">
        <v>635.30142799999999</v>
      </c>
      <c r="G123" s="395">
        <v>264.70892833333335</v>
      </c>
      <c r="H123" s="395">
        <v>46.895809999999997</v>
      </c>
      <c r="I123" s="395">
        <v>233.06448999999998</v>
      </c>
      <c r="J123" s="395">
        <v>-31.644438333333369</v>
      </c>
      <c r="K123" s="397">
        <v>0.3668565498643897</v>
      </c>
      <c r="L123" s="122"/>
      <c r="M123" s="393" t="str">
        <f t="shared" si="1"/>
        <v/>
      </c>
    </row>
    <row r="124" spans="1:13" ht="14.45" customHeight="1" x14ac:dyDescent="0.2">
      <c r="A124" s="398" t="s">
        <v>350</v>
      </c>
      <c r="B124" s="394">
        <v>593.47718989999998</v>
      </c>
      <c r="C124" s="395">
        <v>543.36976000000004</v>
      </c>
      <c r="D124" s="395">
        <v>-50.107429899999943</v>
      </c>
      <c r="E124" s="396">
        <v>0.91556974597719087</v>
      </c>
      <c r="F124" s="394">
        <v>635.30142799999999</v>
      </c>
      <c r="G124" s="395">
        <v>264.70892833333335</v>
      </c>
      <c r="H124" s="395">
        <v>46.895809999999997</v>
      </c>
      <c r="I124" s="395">
        <v>233.06448999999998</v>
      </c>
      <c r="J124" s="395">
        <v>-31.644438333333369</v>
      </c>
      <c r="K124" s="397">
        <v>0.3668565498643897</v>
      </c>
      <c r="L124" s="122"/>
      <c r="M124" s="393" t="str">
        <f t="shared" si="1"/>
        <v>X</v>
      </c>
    </row>
    <row r="125" spans="1:13" ht="14.45" customHeight="1" x14ac:dyDescent="0.2">
      <c r="A125" s="398" t="s">
        <v>351</v>
      </c>
      <c r="B125" s="394">
        <v>593.47718989999998</v>
      </c>
      <c r="C125" s="395">
        <v>543.36976000000004</v>
      </c>
      <c r="D125" s="395">
        <v>-50.107429899999943</v>
      </c>
      <c r="E125" s="396">
        <v>0.91556974597719087</v>
      </c>
      <c r="F125" s="394">
        <v>635.30142799999999</v>
      </c>
      <c r="G125" s="395">
        <v>264.70892833333335</v>
      </c>
      <c r="H125" s="395">
        <v>46.895809999999997</v>
      </c>
      <c r="I125" s="395">
        <v>233.06448999999998</v>
      </c>
      <c r="J125" s="395">
        <v>-31.644438333333369</v>
      </c>
      <c r="K125" s="397">
        <v>0.3668565498643897</v>
      </c>
      <c r="L125" s="122"/>
      <c r="M125" s="393" t="str">
        <f t="shared" si="1"/>
        <v/>
      </c>
    </row>
    <row r="126" spans="1:13" ht="14.45" customHeight="1" x14ac:dyDescent="0.2">
      <c r="A126" s="398" t="s">
        <v>352</v>
      </c>
      <c r="B126" s="394">
        <v>80.678482799999998</v>
      </c>
      <c r="C126" s="395">
        <v>20.135999999999999</v>
      </c>
      <c r="D126" s="395">
        <v>-60.542482800000002</v>
      </c>
      <c r="E126" s="396">
        <v>0.24958327550502721</v>
      </c>
      <c r="F126" s="394">
        <v>0</v>
      </c>
      <c r="G126" s="395">
        <v>0</v>
      </c>
      <c r="H126" s="395">
        <v>3.8478000000000003</v>
      </c>
      <c r="I126" s="395">
        <v>4.7946999999999997</v>
      </c>
      <c r="J126" s="395">
        <v>4.7946999999999997</v>
      </c>
      <c r="K126" s="397">
        <v>0</v>
      </c>
      <c r="L126" s="122"/>
      <c r="M126" s="393" t="str">
        <f t="shared" si="1"/>
        <v/>
      </c>
    </row>
    <row r="127" spans="1:13" ht="14.45" customHeight="1" x14ac:dyDescent="0.2">
      <c r="A127" s="398" t="s">
        <v>353</v>
      </c>
      <c r="B127" s="394">
        <v>80.678482799999998</v>
      </c>
      <c r="C127" s="395">
        <v>20.135999999999999</v>
      </c>
      <c r="D127" s="395">
        <v>-60.542482800000002</v>
      </c>
      <c r="E127" s="396">
        <v>0.24958327550502721</v>
      </c>
      <c r="F127" s="394">
        <v>0</v>
      </c>
      <c r="G127" s="395">
        <v>0</v>
      </c>
      <c r="H127" s="395">
        <v>3.8478000000000003</v>
      </c>
      <c r="I127" s="395">
        <v>4.7946999999999997</v>
      </c>
      <c r="J127" s="395">
        <v>4.7946999999999997</v>
      </c>
      <c r="K127" s="397">
        <v>0</v>
      </c>
      <c r="L127" s="122"/>
      <c r="M127" s="393" t="str">
        <f t="shared" si="1"/>
        <v/>
      </c>
    </row>
    <row r="128" spans="1:13" ht="14.45" customHeight="1" x14ac:dyDescent="0.2">
      <c r="A128" s="398" t="s">
        <v>354</v>
      </c>
      <c r="B128" s="394">
        <v>80.678482799999998</v>
      </c>
      <c r="C128" s="395">
        <v>20.135999999999999</v>
      </c>
      <c r="D128" s="395">
        <v>-60.542482800000002</v>
      </c>
      <c r="E128" s="396">
        <v>0.24958327550502721</v>
      </c>
      <c r="F128" s="394">
        <v>0</v>
      </c>
      <c r="G128" s="395">
        <v>0</v>
      </c>
      <c r="H128" s="395">
        <v>3.8478000000000003</v>
      </c>
      <c r="I128" s="395">
        <v>4.7946999999999997</v>
      </c>
      <c r="J128" s="395">
        <v>4.7946999999999997</v>
      </c>
      <c r="K128" s="397">
        <v>0</v>
      </c>
      <c r="L128" s="122"/>
      <c r="M128" s="393" t="str">
        <f t="shared" si="1"/>
        <v>X</v>
      </c>
    </row>
    <row r="129" spans="1:13" ht="14.45" customHeight="1" x14ac:dyDescent="0.2">
      <c r="A129" s="398" t="s">
        <v>355</v>
      </c>
      <c r="B129" s="394">
        <v>8.9074968000000005</v>
      </c>
      <c r="C129" s="395">
        <v>1.8360000000000001</v>
      </c>
      <c r="D129" s="395">
        <v>-7.0714968000000002</v>
      </c>
      <c r="E129" s="396">
        <v>0.20611851356488839</v>
      </c>
      <c r="F129" s="394">
        <v>0</v>
      </c>
      <c r="G129" s="395">
        <v>0</v>
      </c>
      <c r="H129" s="395">
        <v>0</v>
      </c>
      <c r="I129" s="395">
        <v>0.94689999999999996</v>
      </c>
      <c r="J129" s="395">
        <v>0.94689999999999996</v>
      </c>
      <c r="K129" s="397">
        <v>0</v>
      </c>
      <c r="L129" s="122"/>
      <c r="M129" s="393" t="str">
        <f t="shared" si="1"/>
        <v/>
      </c>
    </row>
    <row r="130" spans="1:13" ht="14.45" customHeight="1" x14ac:dyDescent="0.2">
      <c r="A130" s="398" t="s">
        <v>356</v>
      </c>
      <c r="B130" s="394">
        <v>17.6956332</v>
      </c>
      <c r="C130" s="395">
        <v>17.8</v>
      </c>
      <c r="D130" s="395">
        <v>0.10436680000000109</v>
      </c>
      <c r="E130" s="396">
        <v>1.0058978844566016</v>
      </c>
      <c r="F130" s="394">
        <v>0</v>
      </c>
      <c r="G130" s="395">
        <v>0</v>
      </c>
      <c r="H130" s="395">
        <v>0</v>
      </c>
      <c r="I130" s="395">
        <v>0</v>
      </c>
      <c r="J130" s="395">
        <v>0</v>
      </c>
      <c r="K130" s="397">
        <v>0</v>
      </c>
      <c r="L130" s="122"/>
      <c r="M130" s="393" t="str">
        <f t="shared" si="1"/>
        <v/>
      </c>
    </row>
    <row r="131" spans="1:13" ht="14.45" customHeight="1" x14ac:dyDescent="0.2">
      <c r="A131" s="398" t="s">
        <v>357</v>
      </c>
      <c r="B131" s="394">
        <v>53.834308800000002</v>
      </c>
      <c r="C131" s="395">
        <v>0.5</v>
      </c>
      <c r="D131" s="395">
        <v>-53.334308800000002</v>
      </c>
      <c r="E131" s="396">
        <v>9.2877574012801296E-3</v>
      </c>
      <c r="F131" s="394">
        <v>0</v>
      </c>
      <c r="G131" s="395">
        <v>0</v>
      </c>
      <c r="H131" s="395">
        <v>0</v>
      </c>
      <c r="I131" s="395">
        <v>0</v>
      </c>
      <c r="J131" s="395">
        <v>0</v>
      </c>
      <c r="K131" s="397">
        <v>0</v>
      </c>
      <c r="L131" s="122"/>
      <c r="M131" s="393" t="str">
        <f t="shared" si="1"/>
        <v/>
      </c>
    </row>
    <row r="132" spans="1:13" ht="14.45" customHeight="1" x14ac:dyDescent="0.2">
      <c r="A132" s="398" t="s">
        <v>358</v>
      </c>
      <c r="B132" s="394">
        <v>0.24104400000000001</v>
      </c>
      <c r="C132" s="395">
        <v>0</v>
      </c>
      <c r="D132" s="395">
        <v>-0.24104400000000001</v>
      </c>
      <c r="E132" s="396">
        <v>0</v>
      </c>
      <c r="F132" s="394">
        <v>0</v>
      </c>
      <c r="G132" s="395">
        <v>0</v>
      </c>
      <c r="H132" s="395">
        <v>3.8478000000000003</v>
      </c>
      <c r="I132" s="395">
        <v>3.8478000000000003</v>
      </c>
      <c r="J132" s="395">
        <v>3.8478000000000003</v>
      </c>
      <c r="K132" s="397">
        <v>0</v>
      </c>
      <c r="L132" s="122"/>
      <c r="M132" s="393" t="str">
        <f t="shared" si="1"/>
        <v/>
      </c>
    </row>
    <row r="133" spans="1:13" ht="14.45" customHeight="1" x14ac:dyDescent="0.2">
      <c r="A133" s="398" t="s">
        <v>359</v>
      </c>
      <c r="B133" s="394">
        <v>1611.2164886</v>
      </c>
      <c r="C133" s="395">
        <v>1625.8026200000002</v>
      </c>
      <c r="D133" s="395">
        <v>14.586131400000113</v>
      </c>
      <c r="E133" s="396">
        <v>1.0090528687505389</v>
      </c>
      <c r="F133" s="394">
        <v>1344.0048528</v>
      </c>
      <c r="G133" s="395">
        <v>560.00202200000001</v>
      </c>
      <c r="H133" s="395">
        <v>114.9666</v>
      </c>
      <c r="I133" s="395">
        <v>569.44100000000003</v>
      </c>
      <c r="J133" s="395">
        <v>9.4389780000000201</v>
      </c>
      <c r="K133" s="397">
        <v>0.42368969041567739</v>
      </c>
      <c r="L133" s="122"/>
      <c r="M133" s="393" t="str">
        <f t="shared" si="1"/>
        <v/>
      </c>
    </row>
    <row r="134" spans="1:13" ht="14.45" customHeight="1" x14ac:dyDescent="0.2">
      <c r="A134" s="398" t="s">
        <v>360</v>
      </c>
      <c r="B134" s="394">
        <v>1611.2164886</v>
      </c>
      <c r="C134" s="395">
        <v>1405.4672</v>
      </c>
      <c r="D134" s="395">
        <v>-205.7492886</v>
      </c>
      <c r="E134" s="396">
        <v>0.87230189732059071</v>
      </c>
      <c r="F134" s="394">
        <v>1344.0048528</v>
      </c>
      <c r="G134" s="395">
        <v>560.00202200000001</v>
      </c>
      <c r="H134" s="395">
        <v>114.9666</v>
      </c>
      <c r="I134" s="395">
        <v>569.44100000000003</v>
      </c>
      <c r="J134" s="395">
        <v>9.4389780000000201</v>
      </c>
      <c r="K134" s="397">
        <v>0.42368969041567739</v>
      </c>
      <c r="L134" s="122"/>
      <c r="M134" s="393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8" t="s">
        <v>361</v>
      </c>
      <c r="B135" s="394">
        <v>1611.2164886</v>
      </c>
      <c r="C135" s="395">
        <v>1359.9882</v>
      </c>
      <c r="D135" s="395">
        <v>-251.22828860000004</v>
      </c>
      <c r="E135" s="396">
        <v>0.84407539869561876</v>
      </c>
      <c r="F135" s="394">
        <v>1344.0048528</v>
      </c>
      <c r="G135" s="395">
        <v>560.00202200000001</v>
      </c>
      <c r="H135" s="395">
        <v>114.9666</v>
      </c>
      <c r="I135" s="395">
        <v>569.44100000000003</v>
      </c>
      <c r="J135" s="395">
        <v>9.4389780000000201</v>
      </c>
      <c r="K135" s="397">
        <v>0.42368969041567739</v>
      </c>
      <c r="L135" s="122"/>
      <c r="M135" s="393" t="str">
        <f t="shared" si="2"/>
        <v>X</v>
      </c>
    </row>
    <row r="136" spans="1:13" ht="14.45" customHeight="1" x14ac:dyDescent="0.2">
      <c r="A136" s="398" t="s">
        <v>362</v>
      </c>
      <c r="B136" s="394">
        <v>1129.0624241999999</v>
      </c>
      <c r="C136" s="395">
        <v>872.87315999999998</v>
      </c>
      <c r="D136" s="395">
        <v>-256.18926419999991</v>
      </c>
      <c r="E136" s="396">
        <v>0.77309557141490781</v>
      </c>
      <c r="F136" s="394">
        <v>872.92130279999992</v>
      </c>
      <c r="G136" s="395">
        <v>363.71720949999997</v>
      </c>
      <c r="H136" s="395">
        <v>72.739429999999999</v>
      </c>
      <c r="I136" s="395">
        <v>363.69715000000002</v>
      </c>
      <c r="J136" s="395">
        <v>-2.0059499999945274E-2</v>
      </c>
      <c r="K136" s="397">
        <v>0.41664368693191212</v>
      </c>
      <c r="L136" s="122"/>
      <c r="M136" s="393" t="str">
        <f t="shared" si="2"/>
        <v/>
      </c>
    </row>
    <row r="137" spans="1:13" ht="14.45" customHeight="1" x14ac:dyDescent="0.2">
      <c r="A137" s="398" t="s">
        <v>363</v>
      </c>
      <c r="B137" s="394">
        <v>99.037054399999988</v>
      </c>
      <c r="C137" s="395">
        <v>103.929</v>
      </c>
      <c r="D137" s="395">
        <v>4.8919456000000139</v>
      </c>
      <c r="E137" s="396">
        <v>1.0493951039803948</v>
      </c>
      <c r="F137" s="394">
        <v>87.936000000000007</v>
      </c>
      <c r="G137" s="395">
        <v>36.64</v>
      </c>
      <c r="H137" s="395">
        <v>10.295</v>
      </c>
      <c r="I137" s="395">
        <v>46.082999999999998</v>
      </c>
      <c r="J137" s="395">
        <v>9.4429999999999978</v>
      </c>
      <c r="K137" s="397">
        <v>0.52405158296943222</v>
      </c>
      <c r="L137" s="122"/>
      <c r="M137" s="393" t="str">
        <f t="shared" si="2"/>
        <v/>
      </c>
    </row>
    <row r="138" spans="1:13" ht="14.45" customHeight="1" x14ac:dyDescent="0.2">
      <c r="A138" s="398" t="s">
        <v>364</v>
      </c>
      <c r="B138" s="394">
        <v>117.372</v>
      </c>
      <c r="C138" s="395">
        <v>117.372</v>
      </c>
      <c r="D138" s="395">
        <v>0</v>
      </c>
      <c r="E138" s="396">
        <v>1</v>
      </c>
      <c r="F138" s="394">
        <v>117.372</v>
      </c>
      <c r="G138" s="395">
        <v>48.905000000000001</v>
      </c>
      <c r="H138" s="395">
        <v>9.7810000000000006</v>
      </c>
      <c r="I138" s="395">
        <v>48.905000000000001</v>
      </c>
      <c r="J138" s="395">
        <v>0</v>
      </c>
      <c r="K138" s="397">
        <v>0.41666666666666669</v>
      </c>
      <c r="L138" s="122"/>
      <c r="M138" s="393" t="str">
        <f t="shared" si="2"/>
        <v/>
      </c>
    </row>
    <row r="139" spans="1:13" ht="14.45" customHeight="1" x14ac:dyDescent="0.2">
      <c r="A139" s="398" t="s">
        <v>365</v>
      </c>
      <c r="B139" s="394">
        <v>265.74501000000004</v>
      </c>
      <c r="C139" s="395">
        <v>265.81403999999998</v>
      </c>
      <c r="D139" s="395">
        <v>6.9029999999941083E-2</v>
      </c>
      <c r="E139" s="396">
        <v>1.0002597602867498</v>
      </c>
      <c r="F139" s="394">
        <v>265.77555000000001</v>
      </c>
      <c r="G139" s="395">
        <v>110.73981250000001</v>
      </c>
      <c r="H139" s="395">
        <v>22.151169999999997</v>
      </c>
      <c r="I139" s="395">
        <v>110.75585000000001</v>
      </c>
      <c r="J139" s="395">
        <v>1.603749999999593E-2</v>
      </c>
      <c r="K139" s="397">
        <v>0.41672700893667608</v>
      </c>
      <c r="L139" s="122"/>
      <c r="M139" s="393" t="str">
        <f t="shared" si="2"/>
        <v/>
      </c>
    </row>
    <row r="140" spans="1:13" ht="14.45" customHeight="1" x14ac:dyDescent="0.2">
      <c r="A140" s="398" t="s">
        <v>366</v>
      </c>
      <c r="B140" s="394">
        <v>0</v>
      </c>
      <c r="C140" s="395">
        <v>45.478999999999999</v>
      </c>
      <c r="D140" s="395">
        <v>45.478999999999999</v>
      </c>
      <c r="E140" s="396">
        <v>0</v>
      </c>
      <c r="F140" s="394">
        <v>0</v>
      </c>
      <c r="G140" s="395">
        <v>0</v>
      </c>
      <c r="H140" s="395">
        <v>0</v>
      </c>
      <c r="I140" s="395">
        <v>0</v>
      </c>
      <c r="J140" s="395">
        <v>0</v>
      </c>
      <c r="K140" s="397">
        <v>0</v>
      </c>
      <c r="L140" s="122"/>
      <c r="M140" s="393" t="str">
        <f t="shared" si="2"/>
        <v>X</v>
      </c>
    </row>
    <row r="141" spans="1:13" ht="14.45" customHeight="1" x14ac:dyDescent="0.2">
      <c r="A141" s="398" t="s">
        <v>367</v>
      </c>
      <c r="B141" s="394">
        <v>0</v>
      </c>
      <c r="C141" s="395">
        <v>45.478999999999999</v>
      </c>
      <c r="D141" s="395">
        <v>45.478999999999999</v>
      </c>
      <c r="E141" s="396">
        <v>0</v>
      </c>
      <c r="F141" s="394">
        <v>0</v>
      </c>
      <c r="G141" s="395">
        <v>0</v>
      </c>
      <c r="H141" s="395">
        <v>0</v>
      </c>
      <c r="I141" s="395">
        <v>0</v>
      </c>
      <c r="J141" s="395">
        <v>0</v>
      </c>
      <c r="K141" s="397">
        <v>0</v>
      </c>
      <c r="L141" s="122"/>
      <c r="M141" s="393" t="str">
        <f t="shared" si="2"/>
        <v/>
      </c>
    </row>
    <row r="142" spans="1:13" ht="14.45" customHeight="1" x14ac:dyDescent="0.2">
      <c r="A142" s="398" t="s">
        <v>368</v>
      </c>
      <c r="B142" s="394">
        <v>0</v>
      </c>
      <c r="C142" s="395">
        <v>220.33542</v>
      </c>
      <c r="D142" s="395">
        <v>220.33542</v>
      </c>
      <c r="E142" s="396">
        <v>0</v>
      </c>
      <c r="F142" s="394">
        <v>0</v>
      </c>
      <c r="G142" s="395">
        <v>0</v>
      </c>
      <c r="H142" s="395">
        <v>0</v>
      </c>
      <c r="I142" s="395">
        <v>0</v>
      </c>
      <c r="J142" s="395">
        <v>0</v>
      </c>
      <c r="K142" s="397">
        <v>0</v>
      </c>
      <c r="L142" s="122"/>
      <c r="M142" s="393" t="str">
        <f t="shared" si="2"/>
        <v/>
      </c>
    </row>
    <row r="143" spans="1:13" ht="14.45" customHeight="1" x14ac:dyDescent="0.2">
      <c r="A143" s="398" t="s">
        <v>369</v>
      </c>
      <c r="B143" s="394">
        <v>0</v>
      </c>
      <c r="C143" s="395">
        <v>68.583770000000001</v>
      </c>
      <c r="D143" s="395">
        <v>68.583770000000001</v>
      </c>
      <c r="E143" s="396">
        <v>0</v>
      </c>
      <c r="F143" s="394">
        <v>0</v>
      </c>
      <c r="G143" s="395">
        <v>0</v>
      </c>
      <c r="H143" s="395">
        <v>0</v>
      </c>
      <c r="I143" s="395">
        <v>0</v>
      </c>
      <c r="J143" s="395">
        <v>0</v>
      </c>
      <c r="K143" s="397">
        <v>0</v>
      </c>
      <c r="L143" s="122"/>
      <c r="M143" s="393" t="str">
        <f t="shared" si="2"/>
        <v>X</v>
      </c>
    </row>
    <row r="144" spans="1:13" ht="14.45" customHeight="1" x14ac:dyDescent="0.2">
      <c r="A144" s="398" t="s">
        <v>370</v>
      </c>
      <c r="B144" s="394">
        <v>0</v>
      </c>
      <c r="C144" s="395">
        <v>68.583770000000001</v>
      </c>
      <c r="D144" s="395">
        <v>68.583770000000001</v>
      </c>
      <c r="E144" s="396">
        <v>0</v>
      </c>
      <c r="F144" s="394">
        <v>0</v>
      </c>
      <c r="G144" s="395">
        <v>0</v>
      </c>
      <c r="H144" s="395">
        <v>0</v>
      </c>
      <c r="I144" s="395">
        <v>0</v>
      </c>
      <c r="J144" s="395">
        <v>0</v>
      </c>
      <c r="K144" s="397">
        <v>0</v>
      </c>
      <c r="L144" s="122"/>
      <c r="M144" s="393" t="str">
        <f t="shared" si="2"/>
        <v/>
      </c>
    </row>
    <row r="145" spans="1:13" ht="14.45" customHeight="1" x14ac:dyDescent="0.2">
      <c r="A145" s="398" t="s">
        <v>371</v>
      </c>
      <c r="B145" s="394">
        <v>0</v>
      </c>
      <c r="C145" s="395">
        <v>25.950380000000003</v>
      </c>
      <c r="D145" s="395">
        <v>25.950380000000003</v>
      </c>
      <c r="E145" s="396">
        <v>0</v>
      </c>
      <c r="F145" s="394">
        <v>0</v>
      </c>
      <c r="G145" s="395">
        <v>0</v>
      </c>
      <c r="H145" s="395">
        <v>0</v>
      </c>
      <c r="I145" s="395">
        <v>0</v>
      </c>
      <c r="J145" s="395">
        <v>0</v>
      </c>
      <c r="K145" s="397">
        <v>0</v>
      </c>
      <c r="L145" s="122"/>
      <c r="M145" s="393" t="str">
        <f t="shared" si="2"/>
        <v>X</v>
      </c>
    </row>
    <row r="146" spans="1:13" ht="14.45" customHeight="1" x14ac:dyDescent="0.2">
      <c r="A146" s="398" t="s">
        <v>372</v>
      </c>
      <c r="B146" s="394">
        <v>0</v>
      </c>
      <c r="C146" s="395">
        <v>21.038990000000002</v>
      </c>
      <c r="D146" s="395">
        <v>21.038990000000002</v>
      </c>
      <c r="E146" s="396">
        <v>0</v>
      </c>
      <c r="F146" s="394">
        <v>0</v>
      </c>
      <c r="G146" s="395">
        <v>0</v>
      </c>
      <c r="H146" s="395">
        <v>0</v>
      </c>
      <c r="I146" s="395">
        <v>0</v>
      </c>
      <c r="J146" s="395">
        <v>0</v>
      </c>
      <c r="K146" s="397">
        <v>0</v>
      </c>
      <c r="L146" s="122"/>
      <c r="M146" s="393" t="str">
        <f t="shared" si="2"/>
        <v/>
      </c>
    </row>
    <row r="147" spans="1:13" ht="14.45" customHeight="1" x14ac:dyDescent="0.2">
      <c r="A147" s="398" t="s">
        <v>373</v>
      </c>
      <c r="B147" s="394">
        <v>0</v>
      </c>
      <c r="C147" s="395">
        <v>4.9113899999999999</v>
      </c>
      <c r="D147" s="395">
        <v>4.9113899999999999</v>
      </c>
      <c r="E147" s="396">
        <v>0</v>
      </c>
      <c r="F147" s="394">
        <v>0</v>
      </c>
      <c r="G147" s="395">
        <v>0</v>
      </c>
      <c r="H147" s="395">
        <v>0</v>
      </c>
      <c r="I147" s="395">
        <v>0</v>
      </c>
      <c r="J147" s="395">
        <v>0</v>
      </c>
      <c r="K147" s="397">
        <v>0</v>
      </c>
      <c r="L147" s="122"/>
      <c r="M147" s="393" t="str">
        <f t="shared" si="2"/>
        <v/>
      </c>
    </row>
    <row r="148" spans="1:13" ht="14.45" customHeight="1" x14ac:dyDescent="0.2">
      <c r="A148" s="398" t="s">
        <v>374</v>
      </c>
      <c r="B148" s="394">
        <v>0</v>
      </c>
      <c r="C148" s="395">
        <v>125.80127</v>
      </c>
      <c r="D148" s="395">
        <v>125.80127</v>
      </c>
      <c r="E148" s="396">
        <v>0</v>
      </c>
      <c r="F148" s="394">
        <v>0</v>
      </c>
      <c r="G148" s="395">
        <v>0</v>
      </c>
      <c r="H148" s="395">
        <v>0</v>
      </c>
      <c r="I148" s="395">
        <v>0</v>
      </c>
      <c r="J148" s="395">
        <v>0</v>
      </c>
      <c r="K148" s="397">
        <v>0</v>
      </c>
      <c r="L148" s="122"/>
      <c r="M148" s="393" t="str">
        <f t="shared" si="2"/>
        <v>X</v>
      </c>
    </row>
    <row r="149" spans="1:13" ht="14.45" customHeight="1" x14ac:dyDescent="0.2">
      <c r="A149" s="398" t="s">
        <v>375</v>
      </c>
      <c r="B149" s="394">
        <v>0</v>
      </c>
      <c r="C149" s="395">
        <v>10.285</v>
      </c>
      <c r="D149" s="395">
        <v>10.285</v>
      </c>
      <c r="E149" s="396">
        <v>0</v>
      </c>
      <c r="F149" s="394">
        <v>0</v>
      </c>
      <c r="G149" s="395">
        <v>0</v>
      </c>
      <c r="H149" s="395">
        <v>0</v>
      </c>
      <c r="I149" s="395">
        <v>0</v>
      </c>
      <c r="J149" s="395">
        <v>0</v>
      </c>
      <c r="K149" s="397">
        <v>0</v>
      </c>
      <c r="L149" s="122"/>
      <c r="M149" s="393" t="str">
        <f t="shared" si="2"/>
        <v/>
      </c>
    </row>
    <row r="150" spans="1:13" ht="14.45" customHeight="1" x14ac:dyDescent="0.2">
      <c r="A150" s="398" t="s">
        <v>376</v>
      </c>
      <c r="B150" s="394">
        <v>0</v>
      </c>
      <c r="C150" s="395">
        <v>115.51627000000001</v>
      </c>
      <c r="D150" s="395">
        <v>115.51627000000001</v>
      </c>
      <c r="E150" s="396">
        <v>0</v>
      </c>
      <c r="F150" s="394">
        <v>0</v>
      </c>
      <c r="G150" s="395">
        <v>0</v>
      </c>
      <c r="H150" s="395">
        <v>0</v>
      </c>
      <c r="I150" s="395">
        <v>0</v>
      </c>
      <c r="J150" s="395">
        <v>0</v>
      </c>
      <c r="K150" s="397">
        <v>0</v>
      </c>
      <c r="L150" s="122"/>
      <c r="M150" s="393" t="str">
        <f t="shared" si="2"/>
        <v/>
      </c>
    </row>
    <row r="151" spans="1:13" ht="14.45" customHeight="1" x14ac:dyDescent="0.2">
      <c r="A151" s="398" t="s">
        <v>377</v>
      </c>
      <c r="B151" s="394">
        <v>12228.2217007</v>
      </c>
      <c r="C151" s="395">
        <v>35935.5818</v>
      </c>
      <c r="D151" s="395">
        <v>23707.3600993</v>
      </c>
      <c r="E151" s="396">
        <v>2.9387414359638968</v>
      </c>
      <c r="F151" s="394">
        <v>36624.930718099997</v>
      </c>
      <c r="G151" s="395">
        <v>15260.387799208331</v>
      </c>
      <c r="H151" s="395">
        <v>6465.4553599999999</v>
      </c>
      <c r="I151" s="395">
        <v>21326.56077</v>
      </c>
      <c r="J151" s="395">
        <v>6066.1729707916693</v>
      </c>
      <c r="K151" s="397">
        <v>0.58229627611173718</v>
      </c>
      <c r="L151" s="122"/>
      <c r="M151" s="393" t="str">
        <f t="shared" si="2"/>
        <v/>
      </c>
    </row>
    <row r="152" spans="1:13" ht="14.45" customHeight="1" x14ac:dyDescent="0.2">
      <c r="A152" s="398" t="s">
        <v>378</v>
      </c>
      <c r="B152" s="394">
        <v>11856.653207400001</v>
      </c>
      <c r="C152" s="395">
        <v>30624.406609999998</v>
      </c>
      <c r="D152" s="395">
        <v>18767.753402599999</v>
      </c>
      <c r="E152" s="396">
        <v>2.582887942685768</v>
      </c>
      <c r="F152" s="394">
        <v>36624.406133299999</v>
      </c>
      <c r="G152" s="395">
        <v>15260.169222208333</v>
      </c>
      <c r="H152" s="395">
        <v>6443.2879999999996</v>
      </c>
      <c r="I152" s="395">
        <v>16670.801060000002</v>
      </c>
      <c r="J152" s="395">
        <v>1410.6318377916687</v>
      </c>
      <c r="K152" s="397">
        <v>0.45518283625744349</v>
      </c>
      <c r="L152" s="122"/>
      <c r="M152" s="393" t="str">
        <f t="shared" si="2"/>
        <v/>
      </c>
    </row>
    <row r="153" spans="1:13" ht="14.45" customHeight="1" x14ac:dyDescent="0.2">
      <c r="A153" s="398" t="s">
        <v>379</v>
      </c>
      <c r="B153" s="394">
        <v>11856.653207400001</v>
      </c>
      <c r="C153" s="395">
        <v>30624.406609999998</v>
      </c>
      <c r="D153" s="395">
        <v>18767.753402599999</v>
      </c>
      <c r="E153" s="396">
        <v>2.582887942685768</v>
      </c>
      <c r="F153" s="394">
        <v>36624.406133299999</v>
      </c>
      <c r="G153" s="395">
        <v>15260.169222208333</v>
      </c>
      <c r="H153" s="395">
        <v>6443.2879999999996</v>
      </c>
      <c r="I153" s="395">
        <v>16670.801060000002</v>
      </c>
      <c r="J153" s="395">
        <v>1410.6318377916687</v>
      </c>
      <c r="K153" s="397">
        <v>0.45518283625744349</v>
      </c>
      <c r="L153" s="122"/>
      <c r="M153" s="393" t="str">
        <f t="shared" si="2"/>
        <v/>
      </c>
    </row>
    <row r="154" spans="1:13" ht="14.45" customHeight="1" x14ac:dyDescent="0.2">
      <c r="A154" s="398" t="s">
        <v>380</v>
      </c>
      <c r="B154" s="394">
        <v>11856.653207400001</v>
      </c>
      <c r="C154" s="395">
        <v>9315.923859999999</v>
      </c>
      <c r="D154" s="395">
        <v>-2540.7293474000016</v>
      </c>
      <c r="E154" s="396">
        <v>0.78571277214937219</v>
      </c>
      <c r="F154" s="394">
        <v>14045.341022099999</v>
      </c>
      <c r="G154" s="395">
        <v>5852.2254258749999</v>
      </c>
      <c r="H154" s="395">
        <v>1590.6890000000001</v>
      </c>
      <c r="I154" s="395">
        <v>5785.77916</v>
      </c>
      <c r="J154" s="395">
        <v>-66.446265874999881</v>
      </c>
      <c r="K154" s="397">
        <v>0.41193582632819087</v>
      </c>
      <c r="L154" s="122"/>
      <c r="M154" s="393" t="str">
        <f t="shared" si="2"/>
        <v>X</v>
      </c>
    </row>
    <row r="155" spans="1:13" ht="14.45" customHeight="1" x14ac:dyDescent="0.2">
      <c r="A155" s="398" t="s">
        <v>381</v>
      </c>
      <c r="B155" s="394">
        <v>164.9009284</v>
      </c>
      <c r="C155" s="395">
        <v>124.97</v>
      </c>
      <c r="D155" s="395">
        <v>-39.930928399999999</v>
      </c>
      <c r="E155" s="396">
        <v>0.75784897764105008</v>
      </c>
      <c r="F155" s="394">
        <v>266.98245579999997</v>
      </c>
      <c r="G155" s="395">
        <v>111.24268991666666</v>
      </c>
      <c r="H155" s="395">
        <v>9.2690000000000001</v>
      </c>
      <c r="I155" s="395">
        <v>105.711</v>
      </c>
      <c r="J155" s="395">
        <v>-5.5316899166666644</v>
      </c>
      <c r="K155" s="397">
        <v>0.39594736546730053</v>
      </c>
      <c r="L155" s="122"/>
      <c r="M155" s="393" t="str">
        <f t="shared" si="2"/>
        <v/>
      </c>
    </row>
    <row r="156" spans="1:13" ht="14.45" customHeight="1" x14ac:dyDescent="0.2">
      <c r="A156" s="398" t="s">
        <v>382</v>
      </c>
      <c r="B156" s="394">
        <v>0</v>
      </c>
      <c r="C156" s="395">
        <v>10.89</v>
      </c>
      <c r="D156" s="395">
        <v>10.89</v>
      </c>
      <c r="E156" s="396">
        <v>0</v>
      </c>
      <c r="F156" s="394">
        <v>0</v>
      </c>
      <c r="G156" s="395">
        <v>0</v>
      </c>
      <c r="H156" s="395">
        <v>0</v>
      </c>
      <c r="I156" s="395">
        <v>0</v>
      </c>
      <c r="J156" s="395">
        <v>0</v>
      </c>
      <c r="K156" s="397">
        <v>0</v>
      </c>
      <c r="L156" s="122"/>
      <c r="M156" s="393" t="str">
        <f t="shared" si="2"/>
        <v/>
      </c>
    </row>
    <row r="157" spans="1:13" ht="14.45" customHeight="1" x14ac:dyDescent="0.2">
      <c r="A157" s="398" t="s">
        <v>383</v>
      </c>
      <c r="B157" s="394">
        <v>17.301701700000002</v>
      </c>
      <c r="C157" s="395">
        <v>5.6349999999999998</v>
      </c>
      <c r="D157" s="395">
        <v>-11.666701700000003</v>
      </c>
      <c r="E157" s="396">
        <v>0.32569050707884989</v>
      </c>
      <c r="F157" s="394">
        <v>12.5135565</v>
      </c>
      <c r="G157" s="395">
        <v>5.213981875</v>
      </c>
      <c r="H157" s="395">
        <v>0.35199999999999998</v>
      </c>
      <c r="I157" s="395">
        <v>2.2330000000000001</v>
      </c>
      <c r="J157" s="395">
        <v>-2.9809818749999999</v>
      </c>
      <c r="K157" s="397">
        <v>0.17844647123301838</v>
      </c>
      <c r="L157" s="122"/>
      <c r="M157" s="393" t="str">
        <f t="shared" si="2"/>
        <v/>
      </c>
    </row>
    <row r="158" spans="1:13" ht="14.45" customHeight="1" x14ac:dyDescent="0.2">
      <c r="A158" s="398" t="s">
        <v>384</v>
      </c>
      <c r="B158" s="394">
        <v>11674.450577299998</v>
      </c>
      <c r="C158" s="395">
        <v>9174.42886</v>
      </c>
      <c r="D158" s="395">
        <v>-2500.0217172999983</v>
      </c>
      <c r="E158" s="396">
        <v>0.78585529993496372</v>
      </c>
      <c r="F158" s="394">
        <v>13765.845009799999</v>
      </c>
      <c r="G158" s="395">
        <v>5735.7687540833331</v>
      </c>
      <c r="H158" s="395">
        <v>1581.068</v>
      </c>
      <c r="I158" s="395">
        <v>5677.8351600000005</v>
      </c>
      <c r="J158" s="395">
        <v>-57.933594083332537</v>
      </c>
      <c r="K158" s="397">
        <v>0.41245816409802022</v>
      </c>
      <c r="L158" s="122"/>
      <c r="M158" s="393" t="str">
        <f t="shared" si="2"/>
        <v/>
      </c>
    </row>
    <row r="159" spans="1:13" ht="14.45" customHeight="1" x14ac:dyDescent="0.2">
      <c r="A159" s="398" t="s">
        <v>385</v>
      </c>
      <c r="B159" s="394">
        <v>0</v>
      </c>
      <c r="C159" s="395">
        <v>21309.436799999999</v>
      </c>
      <c r="D159" s="395">
        <v>21309.436799999999</v>
      </c>
      <c r="E159" s="396">
        <v>0</v>
      </c>
      <c r="F159" s="394">
        <v>22579.065111200001</v>
      </c>
      <c r="G159" s="395">
        <v>9407.943796333333</v>
      </c>
      <c r="H159" s="395">
        <v>4852.5990000000002</v>
      </c>
      <c r="I159" s="395">
        <v>10885.0219</v>
      </c>
      <c r="J159" s="395">
        <v>1477.0781036666667</v>
      </c>
      <c r="K159" s="397">
        <v>0.48208470308191148</v>
      </c>
      <c r="L159" s="122"/>
      <c r="M159" s="393" t="str">
        <f t="shared" si="2"/>
        <v>X</v>
      </c>
    </row>
    <row r="160" spans="1:13" ht="14.45" customHeight="1" x14ac:dyDescent="0.2">
      <c r="A160" s="398" t="s">
        <v>386</v>
      </c>
      <c r="B160" s="394">
        <v>0</v>
      </c>
      <c r="C160" s="395">
        <v>21308.0118</v>
      </c>
      <c r="D160" s="395">
        <v>21308.0118</v>
      </c>
      <c r="E160" s="396">
        <v>0</v>
      </c>
      <c r="F160" s="394">
        <v>22578.061031400001</v>
      </c>
      <c r="G160" s="395">
        <v>9407.5254297499996</v>
      </c>
      <c r="H160" s="395">
        <v>4852.5990000000002</v>
      </c>
      <c r="I160" s="395">
        <v>10885.0219</v>
      </c>
      <c r="J160" s="395">
        <v>1477.4964702500001</v>
      </c>
      <c r="K160" s="397">
        <v>0.48210614210236508</v>
      </c>
      <c r="L160" s="122"/>
      <c r="M160" s="393" t="str">
        <f t="shared" si="2"/>
        <v/>
      </c>
    </row>
    <row r="161" spans="1:13" ht="14.45" customHeight="1" x14ac:dyDescent="0.2">
      <c r="A161" s="398" t="s">
        <v>387</v>
      </c>
      <c r="B161" s="394">
        <v>0</v>
      </c>
      <c r="C161" s="395">
        <v>1.425</v>
      </c>
      <c r="D161" s="395">
        <v>1.425</v>
      </c>
      <c r="E161" s="396">
        <v>0</v>
      </c>
      <c r="F161" s="394">
        <v>1.0040798</v>
      </c>
      <c r="G161" s="395">
        <v>0.41836658333333332</v>
      </c>
      <c r="H161" s="395">
        <v>0</v>
      </c>
      <c r="I161" s="395">
        <v>0</v>
      </c>
      <c r="J161" s="395">
        <v>-0.41836658333333332</v>
      </c>
      <c r="K161" s="397">
        <v>0</v>
      </c>
      <c r="L161" s="122"/>
      <c r="M161" s="393" t="str">
        <f t="shared" si="2"/>
        <v/>
      </c>
    </row>
    <row r="162" spans="1:13" ht="14.45" customHeight="1" x14ac:dyDescent="0.2">
      <c r="A162" s="398" t="s">
        <v>388</v>
      </c>
      <c r="B162" s="394">
        <v>0</v>
      </c>
      <c r="C162" s="395">
        <v>-0.95404999999999995</v>
      </c>
      <c r="D162" s="395">
        <v>-0.95404999999999995</v>
      </c>
      <c r="E162" s="396">
        <v>0</v>
      </c>
      <c r="F162" s="394">
        <v>0</v>
      </c>
      <c r="G162" s="395">
        <v>0</v>
      </c>
      <c r="H162" s="395">
        <v>0</v>
      </c>
      <c r="I162" s="395">
        <v>0</v>
      </c>
      <c r="J162" s="395">
        <v>0</v>
      </c>
      <c r="K162" s="397">
        <v>0</v>
      </c>
      <c r="L162" s="122"/>
      <c r="M162" s="393" t="str">
        <f t="shared" si="2"/>
        <v>X</v>
      </c>
    </row>
    <row r="163" spans="1:13" ht="14.45" customHeight="1" x14ac:dyDescent="0.2">
      <c r="A163" s="398" t="s">
        <v>389</v>
      </c>
      <c r="B163" s="394">
        <v>0</v>
      </c>
      <c r="C163" s="395">
        <v>-0.95404999999999995</v>
      </c>
      <c r="D163" s="395">
        <v>-0.95404999999999995</v>
      </c>
      <c r="E163" s="396">
        <v>0</v>
      </c>
      <c r="F163" s="394">
        <v>0</v>
      </c>
      <c r="G163" s="395">
        <v>0</v>
      </c>
      <c r="H163" s="395">
        <v>0</v>
      </c>
      <c r="I163" s="395">
        <v>0</v>
      </c>
      <c r="J163" s="395">
        <v>0</v>
      </c>
      <c r="K163" s="397">
        <v>0</v>
      </c>
      <c r="L163" s="122"/>
      <c r="M163" s="393" t="str">
        <f t="shared" si="2"/>
        <v/>
      </c>
    </row>
    <row r="164" spans="1:13" ht="14.45" customHeight="1" x14ac:dyDescent="0.2">
      <c r="A164" s="398" t="s">
        <v>390</v>
      </c>
      <c r="B164" s="394">
        <v>371.5684933</v>
      </c>
      <c r="C164" s="395">
        <v>447.69226000000003</v>
      </c>
      <c r="D164" s="395">
        <v>76.123766700000033</v>
      </c>
      <c r="E164" s="396">
        <v>1.2048714249798855</v>
      </c>
      <c r="F164" s="394">
        <v>0.52458479999999996</v>
      </c>
      <c r="G164" s="395">
        <v>0.21857699999999997</v>
      </c>
      <c r="H164" s="395">
        <v>22.167360000000002</v>
      </c>
      <c r="I164" s="395">
        <v>101.3801</v>
      </c>
      <c r="J164" s="395">
        <v>101.161523</v>
      </c>
      <c r="K164" s="397">
        <v>193.25779168592001</v>
      </c>
      <c r="L164" s="122"/>
      <c r="M164" s="393" t="str">
        <f t="shared" si="2"/>
        <v/>
      </c>
    </row>
    <row r="165" spans="1:13" ht="14.45" customHeight="1" x14ac:dyDescent="0.2">
      <c r="A165" s="398" t="s">
        <v>391</v>
      </c>
      <c r="B165" s="394">
        <v>0</v>
      </c>
      <c r="C165" s="395">
        <v>80.75</v>
      </c>
      <c r="D165" s="395">
        <v>80.75</v>
      </c>
      <c r="E165" s="396">
        <v>0</v>
      </c>
      <c r="F165" s="394">
        <v>0</v>
      </c>
      <c r="G165" s="395">
        <v>0</v>
      </c>
      <c r="H165" s="395">
        <v>12.25</v>
      </c>
      <c r="I165" s="395">
        <v>27</v>
      </c>
      <c r="J165" s="395">
        <v>27</v>
      </c>
      <c r="K165" s="397">
        <v>0</v>
      </c>
      <c r="L165" s="122"/>
      <c r="M165" s="393" t="str">
        <f t="shared" si="2"/>
        <v/>
      </c>
    </row>
    <row r="166" spans="1:13" ht="14.45" customHeight="1" x14ac:dyDescent="0.2">
      <c r="A166" s="398" t="s">
        <v>392</v>
      </c>
      <c r="B166" s="394">
        <v>0</v>
      </c>
      <c r="C166" s="395">
        <v>80.75</v>
      </c>
      <c r="D166" s="395">
        <v>80.75</v>
      </c>
      <c r="E166" s="396">
        <v>0</v>
      </c>
      <c r="F166" s="394">
        <v>0</v>
      </c>
      <c r="G166" s="395">
        <v>0</v>
      </c>
      <c r="H166" s="395">
        <v>12.25</v>
      </c>
      <c r="I166" s="395">
        <v>27</v>
      </c>
      <c r="J166" s="395">
        <v>27</v>
      </c>
      <c r="K166" s="397">
        <v>0</v>
      </c>
      <c r="L166" s="122"/>
      <c r="M166" s="393" t="str">
        <f t="shared" si="2"/>
        <v>X</v>
      </c>
    </row>
    <row r="167" spans="1:13" ht="14.45" customHeight="1" x14ac:dyDescent="0.2">
      <c r="A167" s="398" t="s">
        <v>393</v>
      </c>
      <c r="B167" s="394">
        <v>0</v>
      </c>
      <c r="C167" s="395">
        <v>80.75</v>
      </c>
      <c r="D167" s="395">
        <v>80.75</v>
      </c>
      <c r="E167" s="396">
        <v>0</v>
      </c>
      <c r="F167" s="394">
        <v>0</v>
      </c>
      <c r="G167" s="395">
        <v>0</v>
      </c>
      <c r="H167" s="395">
        <v>12.25</v>
      </c>
      <c r="I167" s="395">
        <v>27</v>
      </c>
      <c r="J167" s="395">
        <v>27</v>
      </c>
      <c r="K167" s="397">
        <v>0</v>
      </c>
      <c r="L167" s="122"/>
      <c r="M167" s="393" t="str">
        <f t="shared" si="2"/>
        <v/>
      </c>
    </row>
    <row r="168" spans="1:13" ht="14.45" customHeight="1" x14ac:dyDescent="0.2">
      <c r="A168" s="398" t="s">
        <v>394</v>
      </c>
      <c r="B168" s="394">
        <v>371.5684933</v>
      </c>
      <c r="C168" s="395">
        <v>366.94226000000003</v>
      </c>
      <c r="D168" s="395">
        <v>-4.6262332999999671</v>
      </c>
      <c r="E168" s="396">
        <v>0.98754944678190248</v>
      </c>
      <c r="F168" s="394">
        <v>0.52458479999999996</v>
      </c>
      <c r="G168" s="395">
        <v>0.21857699999999997</v>
      </c>
      <c r="H168" s="395">
        <v>9.9173600000000004</v>
      </c>
      <c r="I168" s="395">
        <v>74.380099999999999</v>
      </c>
      <c r="J168" s="395">
        <v>74.161523000000003</v>
      </c>
      <c r="K168" s="397">
        <v>141.78851541257009</v>
      </c>
      <c r="L168" s="122"/>
      <c r="M168" s="393" t="str">
        <f t="shared" si="2"/>
        <v/>
      </c>
    </row>
    <row r="169" spans="1:13" ht="14.45" customHeight="1" x14ac:dyDescent="0.2">
      <c r="A169" s="398" t="s">
        <v>395</v>
      </c>
      <c r="B169" s="394">
        <v>0</v>
      </c>
      <c r="C169" s="395">
        <v>3.3E-4</v>
      </c>
      <c r="D169" s="395">
        <v>3.3E-4</v>
      </c>
      <c r="E169" s="396">
        <v>0</v>
      </c>
      <c r="F169" s="394">
        <v>0</v>
      </c>
      <c r="G169" s="395">
        <v>0</v>
      </c>
      <c r="H169" s="395">
        <v>2.0000000000000002E-5</v>
      </c>
      <c r="I169" s="395">
        <v>5.0000000000000002E-5</v>
      </c>
      <c r="J169" s="395">
        <v>5.0000000000000002E-5</v>
      </c>
      <c r="K169" s="397">
        <v>0</v>
      </c>
      <c r="L169" s="122"/>
      <c r="M169" s="393" t="str">
        <f t="shared" si="2"/>
        <v>X</v>
      </c>
    </row>
    <row r="170" spans="1:13" ht="14.45" customHeight="1" x14ac:dyDescent="0.2">
      <c r="A170" s="398" t="s">
        <v>396</v>
      </c>
      <c r="B170" s="394">
        <v>0</v>
      </c>
      <c r="C170" s="395">
        <v>3.3E-4</v>
      </c>
      <c r="D170" s="395">
        <v>3.3E-4</v>
      </c>
      <c r="E170" s="396">
        <v>0</v>
      </c>
      <c r="F170" s="394">
        <v>0</v>
      </c>
      <c r="G170" s="395">
        <v>0</v>
      </c>
      <c r="H170" s="395">
        <v>2.0000000000000002E-5</v>
      </c>
      <c r="I170" s="395">
        <v>5.0000000000000002E-5</v>
      </c>
      <c r="J170" s="395">
        <v>5.0000000000000002E-5</v>
      </c>
      <c r="K170" s="397">
        <v>0</v>
      </c>
      <c r="L170" s="122"/>
      <c r="M170" s="393" t="str">
        <f t="shared" si="2"/>
        <v/>
      </c>
    </row>
    <row r="171" spans="1:13" ht="14.45" customHeight="1" x14ac:dyDescent="0.2">
      <c r="A171" s="398" t="s">
        <v>397</v>
      </c>
      <c r="B171" s="394">
        <v>371.5684933</v>
      </c>
      <c r="C171" s="395">
        <v>366.94193000000001</v>
      </c>
      <c r="D171" s="395">
        <v>-4.6265632999999866</v>
      </c>
      <c r="E171" s="396">
        <v>0.98754855865493274</v>
      </c>
      <c r="F171" s="394">
        <v>0.52458479999999996</v>
      </c>
      <c r="G171" s="395">
        <v>0.21857699999999997</v>
      </c>
      <c r="H171" s="395">
        <v>9.9173399999999994</v>
      </c>
      <c r="I171" s="395">
        <v>74.380049999999997</v>
      </c>
      <c r="J171" s="395">
        <v>74.161473000000001</v>
      </c>
      <c r="K171" s="397">
        <v>141.78842009909553</v>
      </c>
      <c r="L171" s="122"/>
      <c r="M171" s="393" t="str">
        <f t="shared" si="2"/>
        <v>X</v>
      </c>
    </row>
    <row r="172" spans="1:13" ht="14.45" customHeight="1" x14ac:dyDescent="0.2">
      <c r="A172" s="398" t="s">
        <v>398</v>
      </c>
      <c r="B172" s="394">
        <v>0.40210649999999998</v>
      </c>
      <c r="C172" s="395">
        <v>0</v>
      </c>
      <c r="D172" s="395">
        <v>-0.40210649999999998</v>
      </c>
      <c r="E172" s="396">
        <v>0</v>
      </c>
      <c r="F172" s="394">
        <v>0.52458479999999996</v>
      </c>
      <c r="G172" s="395">
        <v>0.21857699999999997</v>
      </c>
      <c r="H172" s="395">
        <v>0</v>
      </c>
      <c r="I172" s="395">
        <v>0</v>
      </c>
      <c r="J172" s="395">
        <v>-0.21857699999999997</v>
      </c>
      <c r="K172" s="397">
        <v>0</v>
      </c>
      <c r="L172" s="122"/>
      <c r="M172" s="393" t="str">
        <f t="shared" si="2"/>
        <v/>
      </c>
    </row>
    <row r="173" spans="1:13" ht="14.45" customHeight="1" x14ac:dyDescent="0.2">
      <c r="A173" s="398" t="s">
        <v>399</v>
      </c>
      <c r="B173" s="394">
        <v>371.1663868</v>
      </c>
      <c r="C173" s="395">
        <v>366.94193000000001</v>
      </c>
      <c r="D173" s="395">
        <v>-4.2244567999999845</v>
      </c>
      <c r="E173" s="396">
        <v>0.98861842841852943</v>
      </c>
      <c r="F173" s="394">
        <v>0</v>
      </c>
      <c r="G173" s="395">
        <v>0</v>
      </c>
      <c r="H173" s="395">
        <v>9.9173399999999994</v>
      </c>
      <c r="I173" s="395">
        <v>74.380049999999997</v>
      </c>
      <c r="J173" s="395">
        <v>74.380049999999997</v>
      </c>
      <c r="K173" s="397">
        <v>0</v>
      </c>
      <c r="L173" s="122"/>
      <c r="M173" s="393" t="str">
        <f t="shared" si="2"/>
        <v/>
      </c>
    </row>
    <row r="174" spans="1:13" ht="14.45" customHeight="1" x14ac:dyDescent="0.2">
      <c r="A174" s="398" t="s">
        <v>400</v>
      </c>
      <c r="B174" s="394">
        <v>0</v>
      </c>
      <c r="C174" s="395">
        <v>4863.4829300000001</v>
      </c>
      <c r="D174" s="395">
        <v>4863.4829300000001</v>
      </c>
      <c r="E174" s="396">
        <v>0</v>
      </c>
      <c r="F174" s="394">
        <v>0</v>
      </c>
      <c r="G174" s="395">
        <v>0</v>
      </c>
      <c r="H174" s="395">
        <v>0</v>
      </c>
      <c r="I174" s="395">
        <v>4554.37961</v>
      </c>
      <c r="J174" s="395">
        <v>4554.37961</v>
      </c>
      <c r="K174" s="397">
        <v>0</v>
      </c>
      <c r="L174" s="122"/>
      <c r="M174" s="393" t="str">
        <f t="shared" si="2"/>
        <v/>
      </c>
    </row>
    <row r="175" spans="1:13" ht="14.45" customHeight="1" x14ac:dyDescent="0.2">
      <c r="A175" s="398" t="s">
        <v>401</v>
      </c>
      <c r="B175" s="394">
        <v>0</v>
      </c>
      <c r="C175" s="395">
        <v>4863.4829300000001</v>
      </c>
      <c r="D175" s="395">
        <v>4863.4829300000001</v>
      </c>
      <c r="E175" s="396">
        <v>0</v>
      </c>
      <c r="F175" s="394">
        <v>0</v>
      </c>
      <c r="G175" s="395">
        <v>0</v>
      </c>
      <c r="H175" s="395">
        <v>0</v>
      </c>
      <c r="I175" s="395">
        <v>4554.37961</v>
      </c>
      <c r="J175" s="395">
        <v>4554.37961</v>
      </c>
      <c r="K175" s="397">
        <v>0</v>
      </c>
      <c r="L175" s="122"/>
      <c r="M175" s="393" t="str">
        <f t="shared" si="2"/>
        <v/>
      </c>
    </row>
    <row r="176" spans="1:13" ht="14.45" customHeight="1" x14ac:dyDescent="0.2">
      <c r="A176" s="398" t="s">
        <v>402</v>
      </c>
      <c r="B176" s="394">
        <v>0</v>
      </c>
      <c r="C176" s="395">
        <v>4863.4829300000001</v>
      </c>
      <c r="D176" s="395">
        <v>4863.4829300000001</v>
      </c>
      <c r="E176" s="396">
        <v>0</v>
      </c>
      <c r="F176" s="394">
        <v>0</v>
      </c>
      <c r="G176" s="395">
        <v>0</v>
      </c>
      <c r="H176" s="395">
        <v>0</v>
      </c>
      <c r="I176" s="395">
        <v>4554.37961</v>
      </c>
      <c r="J176" s="395">
        <v>4554.37961</v>
      </c>
      <c r="K176" s="397">
        <v>0</v>
      </c>
      <c r="L176" s="122"/>
      <c r="M176" s="393" t="str">
        <f t="shared" si="2"/>
        <v>X</v>
      </c>
    </row>
    <row r="177" spans="1:13" ht="14.45" customHeight="1" x14ac:dyDescent="0.2">
      <c r="A177" s="398" t="s">
        <v>403</v>
      </c>
      <c r="B177" s="394">
        <v>0</v>
      </c>
      <c r="C177" s="395">
        <v>4863.4829300000001</v>
      </c>
      <c r="D177" s="395">
        <v>4863.4829300000001</v>
      </c>
      <c r="E177" s="396">
        <v>0</v>
      </c>
      <c r="F177" s="394">
        <v>0</v>
      </c>
      <c r="G177" s="395">
        <v>0</v>
      </c>
      <c r="H177" s="395">
        <v>0</v>
      </c>
      <c r="I177" s="395">
        <v>4554.37961</v>
      </c>
      <c r="J177" s="395">
        <v>4554.37961</v>
      </c>
      <c r="K177" s="397">
        <v>0</v>
      </c>
      <c r="L177" s="122"/>
      <c r="M177" s="393" t="str">
        <f t="shared" si="2"/>
        <v/>
      </c>
    </row>
    <row r="178" spans="1:13" ht="14.45" customHeight="1" x14ac:dyDescent="0.2">
      <c r="A178" s="398" t="s">
        <v>404</v>
      </c>
      <c r="B178" s="394">
        <v>0</v>
      </c>
      <c r="C178" s="395">
        <v>6697.8452900000002</v>
      </c>
      <c r="D178" s="395">
        <v>6697.8452900000002</v>
      </c>
      <c r="E178" s="396">
        <v>0</v>
      </c>
      <c r="F178" s="394">
        <v>0</v>
      </c>
      <c r="G178" s="395">
        <v>0</v>
      </c>
      <c r="H178" s="395">
        <v>445.80230999999998</v>
      </c>
      <c r="I178" s="395">
        <v>2527.5573199999999</v>
      </c>
      <c r="J178" s="395">
        <v>2527.5573199999999</v>
      </c>
      <c r="K178" s="397">
        <v>0</v>
      </c>
      <c r="L178" s="122"/>
      <c r="M178" s="393" t="str">
        <f t="shared" si="2"/>
        <v/>
      </c>
    </row>
    <row r="179" spans="1:13" ht="14.45" customHeight="1" x14ac:dyDescent="0.2">
      <c r="A179" s="398" t="s">
        <v>405</v>
      </c>
      <c r="B179" s="394">
        <v>0</v>
      </c>
      <c r="C179" s="395">
        <v>6697.8452900000002</v>
      </c>
      <c r="D179" s="395">
        <v>6697.8452900000002</v>
      </c>
      <c r="E179" s="396">
        <v>0</v>
      </c>
      <c r="F179" s="394">
        <v>0</v>
      </c>
      <c r="G179" s="395">
        <v>0</v>
      </c>
      <c r="H179" s="395">
        <v>445.80230999999998</v>
      </c>
      <c r="I179" s="395">
        <v>2527.5573199999999</v>
      </c>
      <c r="J179" s="395">
        <v>2527.5573199999999</v>
      </c>
      <c r="K179" s="397">
        <v>0</v>
      </c>
      <c r="L179" s="122"/>
      <c r="M179" s="393" t="str">
        <f t="shared" si="2"/>
        <v/>
      </c>
    </row>
    <row r="180" spans="1:13" ht="14.45" customHeight="1" x14ac:dyDescent="0.2">
      <c r="A180" s="398" t="s">
        <v>406</v>
      </c>
      <c r="B180" s="394">
        <v>0</v>
      </c>
      <c r="C180" s="395">
        <v>6697.8452900000002</v>
      </c>
      <c r="D180" s="395">
        <v>6697.8452900000002</v>
      </c>
      <c r="E180" s="396">
        <v>0</v>
      </c>
      <c r="F180" s="394">
        <v>0</v>
      </c>
      <c r="G180" s="395">
        <v>0</v>
      </c>
      <c r="H180" s="395">
        <v>445.80230999999998</v>
      </c>
      <c r="I180" s="395">
        <v>2527.5573199999999</v>
      </c>
      <c r="J180" s="395">
        <v>2527.5573199999999</v>
      </c>
      <c r="K180" s="397">
        <v>0</v>
      </c>
      <c r="L180" s="122"/>
      <c r="M180" s="393" t="str">
        <f t="shared" si="2"/>
        <v/>
      </c>
    </row>
    <row r="181" spans="1:13" ht="14.45" customHeight="1" x14ac:dyDescent="0.2">
      <c r="A181" s="398" t="s">
        <v>407</v>
      </c>
      <c r="B181" s="394">
        <v>0</v>
      </c>
      <c r="C181" s="395">
        <v>16.413019999999999</v>
      </c>
      <c r="D181" s="395">
        <v>16.413019999999999</v>
      </c>
      <c r="E181" s="396">
        <v>0</v>
      </c>
      <c r="F181" s="394">
        <v>0</v>
      </c>
      <c r="G181" s="395">
        <v>0</v>
      </c>
      <c r="H181" s="395">
        <v>2.3492700000000002</v>
      </c>
      <c r="I181" s="395">
        <v>8.3084400000000009</v>
      </c>
      <c r="J181" s="395">
        <v>8.3084400000000009</v>
      </c>
      <c r="K181" s="397">
        <v>0</v>
      </c>
      <c r="L181" s="122"/>
      <c r="M181" s="393" t="str">
        <f t="shared" si="2"/>
        <v>X</v>
      </c>
    </row>
    <row r="182" spans="1:13" ht="14.45" customHeight="1" x14ac:dyDescent="0.2">
      <c r="A182" s="398" t="s">
        <v>408</v>
      </c>
      <c r="B182" s="394">
        <v>0</v>
      </c>
      <c r="C182" s="395">
        <v>16.413019999999999</v>
      </c>
      <c r="D182" s="395">
        <v>16.413019999999999</v>
      </c>
      <c r="E182" s="396">
        <v>0</v>
      </c>
      <c r="F182" s="394">
        <v>0</v>
      </c>
      <c r="G182" s="395">
        <v>0</v>
      </c>
      <c r="H182" s="395">
        <v>2.3492700000000002</v>
      </c>
      <c r="I182" s="395">
        <v>8.3084400000000009</v>
      </c>
      <c r="J182" s="395">
        <v>8.3084400000000009</v>
      </c>
      <c r="K182" s="397">
        <v>0</v>
      </c>
      <c r="L182" s="122"/>
      <c r="M182" s="393" t="str">
        <f t="shared" si="2"/>
        <v/>
      </c>
    </row>
    <row r="183" spans="1:13" ht="14.45" customHeight="1" x14ac:dyDescent="0.2">
      <c r="A183" s="398" t="s">
        <v>409</v>
      </c>
      <c r="B183" s="394">
        <v>0</v>
      </c>
      <c r="C183" s="395">
        <v>6.46</v>
      </c>
      <c r="D183" s="395">
        <v>6.46</v>
      </c>
      <c r="E183" s="396">
        <v>0</v>
      </c>
      <c r="F183" s="394">
        <v>0</v>
      </c>
      <c r="G183" s="395">
        <v>0</v>
      </c>
      <c r="H183" s="395">
        <v>1.7</v>
      </c>
      <c r="I183" s="395">
        <v>28.9</v>
      </c>
      <c r="J183" s="395">
        <v>28.9</v>
      </c>
      <c r="K183" s="397">
        <v>0</v>
      </c>
      <c r="L183" s="122"/>
      <c r="M183" s="393" t="str">
        <f t="shared" si="2"/>
        <v>X</v>
      </c>
    </row>
    <row r="184" spans="1:13" ht="14.45" customHeight="1" x14ac:dyDescent="0.2">
      <c r="A184" s="398" t="s">
        <v>410</v>
      </c>
      <c r="B184" s="394">
        <v>0</v>
      </c>
      <c r="C184" s="395">
        <v>4.76</v>
      </c>
      <c r="D184" s="395">
        <v>4.76</v>
      </c>
      <c r="E184" s="396">
        <v>0</v>
      </c>
      <c r="F184" s="394">
        <v>0</v>
      </c>
      <c r="G184" s="395">
        <v>0</v>
      </c>
      <c r="H184" s="395">
        <v>1.02</v>
      </c>
      <c r="I184" s="395">
        <v>7.14</v>
      </c>
      <c r="J184" s="395">
        <v>7.14</v>
      </c>
      <c r="K184" s="397">
        <v>0</v>
      </c>
      <c r="L184" s="122"/>
      <c r="M184" s="393" t="str">
        <f t="shared" si="2"/>
        <v/>
      </c>
    </row>
    <row r="185" spans="1:13" ht="14.45" customHeight="1" x14ac:dyDescent="0.2">
      <c r="A185" s="398" t="s">
        <v>411</v>
      </c>
      <c r="B185" s="394">
        <v>0</v>
      </c>
      <c r="C185" s="395">
        <v>1.7</v>
      </c>
      <c r="D185" s="395">
        <v>1.7</v>
      </c>
      <c r="E185" s="396">
        <v>0</v>
      </c>
      <c r="F185" s="394">
        <v>0</v>
      </c>
      <c r="G185" s="395">
        <v>0</v>
      </c>
      <c r="H185" s="395">
        <v>0.68</v>
      </c>
      <c r="I185" s="395">
        <v>21.76</v>
      </c>
      <c r="J185" s="395">
        <v>21.76</v>
      </c>
      <c r="K185" s="397">
        <v>0</v>
      </c>
      <c r="L185" s="122"/>
      <c r="M185" s="393" t="str">
        <f t="shared" si="2"/>
        <v/>
      </c>
    </row>
    <row r="186" spans="1:13" ht="14.45" customHeight="1" x14ac:dyDescent="0.2">
      <c r="A186" s="398" t="s">
        <v>412</v>
      </c>
      <c r="B186" s="394">
        <v>0</v>
      </c>
      <c r="C186" s="395">
        <v>46.70158</v>
      </c>
      <c r="D186" s="395">
        <v>46.70158</v>
      </c>
      <c r="E186" s="396">
        <v>0</v>
      </c>
      <c r="F186" s="394">
        <v>0</v>
      </c>
      <c r="G186" s="395">
        <v>0</v>
      </c>
      <c r="H186" s="395">
        <v>10.434059999999999</v>
      </c>
      <c r="I186" s="395">
        <v>44.545379999999994</v>
      </c>
      <c r="J186" s="395">
        <v>44.545379999999994</v>
      </c>
      <c r="K186" s="397">
        <v>0</v>
      </c>
      <c r="L186" s="122"/>
      <c r="M186" s="393" t="str">
        <f t="shared" si="2"/>
        <v>X</v>
      </c>
    </row>
    <row r="187" spans="1:13" ht="14.45" customHeight="1" x14ac:dyDescent="0.2">
      <c r="A187" s="398" t="s">
        <v>413</v>
      </c>
      <c r="B187" s="394">
        <v>0</v>
      </c>
      <c r="C187" s="395">
        <v>0.37</v>
      </c>
      <c r="D187" s="395">
        <v>0.37</v>
      </c>
      <c r="E187" s="396">
        <v>0</v>
      </c>
      <c r="F187" s="394">
        <v>0</v>
      </c>
      <c r="G187" s="395">
        <v>0</v>
      </c>
      <c r="H187" s="395">
        <v>0</v>
      </c>
      <c r="I187" s="395">
        <v>0.37</v>
      </c>
      <c r="J187" s="395">
        <v>0.37</v>
      </c>
      <c r="K187" s="397">
        <v>0</v>
      </c>
      <c r="L187" s="122"/>
      <c r="M187" s="393" t="str">
        <f t="shared" si="2"/>
        <v/>
      </c>
    </row>
    <row r="188" spans="1:13" ht="14.45" customHeight="1" x14ac:dyDescent="0.2">
      <c r="A188" s="398" t="s">
        <v>414</v>
      </c>
      <c r="B188" s="394">
        <v>0</v>
      </c>
      <c r="C188" s="395">
        <v>0.4556</v>
      </c>
      <c r="D188" s="395">
        <v>0.4556</v>
      </c>
      <c r="E188" s="396">
        <v>0</v>
      </c>
      <c r="F188" s="394">
        <v>0</v>
      </c>
      <c r="G188" s="395">
        <v>0</v>
      </c>
      <c r="H188" s="395">
        <v>0</v>
      </c>
      <c r="I188" s="395">
        <v>0</v>
      </c>
      <c r="J188" s="395">
        <v>0</v>
      </c>
      <c r="K188" s="397">
        <v>0</v>
      </c>
      <c r="L188" s="122"/>
      <c r="M188" s="393" t="str">
        <f t="shared" si="2"/>
        <v/>
      </c>
    </row>
    <row r="189" spans="1:13" ht="14.45" customHeight="1" x14ac:dyDescent="0.2">
      <c r="A189" s="398" t="s">
        <v>415</v>
      </c>
      <c r="B189" s="394">
        <v>0</v>
      </c>
      <c r="C189" s="395">
        <v>45.875980000000006</v>
      </c>
      <c r="D189" s="395">
        <v>45.875980000000006</v>
      </c>
      <c r="E189" s="396">
        <v>0</v>
      </c>
      <c r="F189" s="394">
        <v>0</v>
      </c>
      <c r="G189" s="395">
        <v>0</v>
      </c>
      <c r="H189" s="395">
        <v>10.434059999999999</v>
      </c>
      <c r="I189" s="395">
        <v>44.175379999999997</v>
      </c>
      <c r="J189" s="395">
        <v>44.175379999999997</v>
      </c>
      <c r="K189" s="397">
        <v>0</v>
      </c>
      <c r="L189" s="122"/>
      <c r="M189" s="393" t="str">
        <f t="shared" si="2"/>
        <v/>
      </c>
    </row>
    <row r="190" spans="1:13" ht="14.45" customHeight="1" x14ac:dyDescent="0.2">
      <c r="A190" s="398" t="s">
        <v>416</v>
      </c>
      <c r="B190" s="394">
        <v>0</v>
      </c>
      <c r="C190" s="395">
        <v>14.470610000000001</v>
      </c>
      <c r="D190" s="395">
        <v>14.470610000000001</v>
      </c>
      <c r="E190" s="396">
        <v>0</v>
      </c>
      <c r="F190" s="394">
        <v>0</v>
      </c>
      <c r="G190" s="395">
        <v>0</v>
      </c>
      <c r="H190" s="395">
        <v>1.8509200000000001</v>
      </c>
      <c r="I190" s="395">
        <v>7.74376</v>
      </c>
      <c r="J190" s="395">
        <v>7.74376</v>
      </c>
      <c r="K190" s="397">
        <v>0</v>
      </c>
      <c r="L190" s="122"/>
      <c r="M190" s="393" t="str">
        <f t="shared" si="2"/>
        <v>X</v>
      </c>
    </row>
    <row r="191" spans="1:13" ht="14.45" customHeight="1" x14ac:dyDescent="0.2">
      <c r="A191" s="398" t="s">
        <v>417</v>
      </c>
      <c r="B191" s="394">
        <v>0</v>
      </c>
      <c r="C191" s="395">
        <v>14.470610000000001</v>
      </c>
      <c r="D191" s="395">
        <v>14.470610000000001</v>
      </c>
      <c r="E191" s="396">
        <v>0</v>
      </c>
      <c r="F191" s="394">
        <v>0</v>
      </c>
      <c r="G191" s="395">
        <v>0</v>
      </c>
      <c r="H191" s="395">
        <v>1.8509200000000001</v>
      </c>
      <c r="I191" s="395">
        <v>7.74376</v>
      </c>
      <c r="J191" s="395">
        <v>7.74376</v>
      </c>
      <c r="K191" s="397">
        <v>0</v>
      </c>
      <c r="L191" s="122"/>
      <c r="M191" s="393" t="str">
        <f t="shared" si="2"/>
        <v/>
      </c>
    </row>
    <row r="192" spans="1:13" ht="14.45" customHeight="1" x14ac:dyDescent="0.2">
      <c r="A192" s="398" t="s">
        <v>418</v>
      </c>
      <c r="B192" s="394">
        <v>0</v>
      </c>
      <c r="C192" s="395">
        <v>3.7879999999999998</v>
      </c>
      <c r="D192" s="395">
        <v>3.7879999999999998</v>
      </c>
      <c r="E192" s="396">
        <v>0</v>
      </c>
      <c r="F192" s="394">
        <v>0</v>
      </c>
      <c r="G192" s="395">
        <v>0</v>
      </c>
      <c r="H192" s="395">
        <v>0.33400000000000002</v>
      </c>
      <c r="I192" s="395">
        <v>1.8340000000000001</v>
      </c>
      <c r="J192" s="395">
        <v>1.8340000000000001</v>
      </c>
      <c r="K192" s="397">
        <v>0</v>
      </c>
      <c r="L192" s="122"/>
      <c r="M192" s="393" t="str">
        <f t="shared" si="2"/>
        <v>X</v>
      </c>
    </row>
    <row r="193" spans="1:13" ht="14.45" customHeight="1" x14ac:dyDescent="0.2">
      <c r="A193" s="398" t="s">
        <v>419</v>
      </c>
      <c r="B193" s="394">
        <v>0</v>
      </c>
      <c r="C193" s="395">
        <v>3.7879999999999998</v>
      </c>
      <c r="D193" s="395">
        <v>3.7879999999999998</v>
      </c>
      <c r="E193" s="396">
        <v>0</v>
      </c>
      <c r="F193" s="394">
        <v>0</v>
      </c>
      <c r="G193" s="395">
        <v>0</v>
      </c>
      <c r="H193" s="395">
        <v>0.33400000000000002</v>
      </c>
      <c r="I193" s="395">
        <v>1.8340000000000001</v>
      </c>
      <c r="J193" s="395">
        <v>1.8340000000000001</v>
      </c>
      <c r="K193" s="397">
        <v>0</v>
      </c>
      <c r="L193" s="122"/>
      <c r="M193" s="393" t="str">
        <f t="shared" si="2"/>
        <v/>
      </c>
    </row>
    <row r="194" spans="1:13" ht="14.45" customHeight="1" x14ac:dyDescent="0.2">
      <c r="A194" s="398" t="s">
        <v>420</v>
      </c>
      <c r="B194" s="394">
        <v>0</v>
      </c>
      <c r="C194" s="395">
        <v>2496.9568199999999</v>
      </c>
      <c r="D194" s="395">
        <v>2496.9568199999999</v>
      </c>
      <c r="E194" s="396">
        <v>0</v>
      </c>
      <c r="F194" s="394">
        <v>0</v>
      </c>
      <c r="G194" s="395">
        <v>0</v>
      </c>
      <c r="H194" s="395">
        <v>168.75521000000001</v>
      </c>
      <c r="I194" s="395">
        <v>817.11065000000008</v>
      </c>
      <c r="J194" s="395">
        <v>817.11065000000008</v>
      </c>
      <c r="K194" s="397">
        <v>0</v>
      </c>
      <c r="L194" s="122"/>
      <c r="M194" s="393" t="str">
        <f t="shared" si="2"/>
        <v>X</v>
      </c>
    </row>
    <row r="195" spans="1:13" ht="14.45" customHeight="1" x14ac:dyDescent="0.2">
      <c r="A195" s="398" t="s">
        <v>421</v>
      </c>
      <c r="B195" s="394">
        <v>0</v>
      </c>
      <c r="C195" s="395">
        <v>2496.9568199999999</v>
      </c>
      <c r="D195" s="395">
        <v>2496.9568199999999</v>
      </c>
      <c r="E195" s="396">
        <v>0</v>
      </c>
      <c r="F195" s="394">
        <v>0</v>
      </c>
      <c r="G195" s="395">
        <v>0</v>
      </c>
      <c r="H195" s="395">
        <v>168.75521000000001</v>
      </c>
      <c r="I195" s="395">
        <v>817.11065000000008</v>
      </c>
      <c r="J195" s="395">
        <v>817.11065000000008</v>
      </c>
      <c r="K195" s="397">
        <v>0</v>
      </c>
      <c r="L195" s="122"/>
      <c r="M195" s="393" t="str">
        <f t="shared" si="2"/>
        <v/>
      </c>
    </row>
    <row r="196" spans="1:13" ht="14.45" customHeight="1" x14ac:dyDescent="0.2">
      <c r="A196" s="398" t="s">
        <v>422</v>
      </c>
      <c r="B196" s="394">
        <v>0</v>
      </c>
      <c r="C196" s="395">
        <v>0.10746</v>
      </c>
      <c r="D196" s="395">
        <v>0.10746</v>
      </c>
      <c r="E196" s="396">
        <v>0</v>
      </c>
      <c r="F196" s="394">
        <v>0</v>
      </c>
      <c r="G196" s="395">
        <v>0</v>
      </c>
      <c r="H196" s="395">
        <v>0</v>
      </c>
      <c r="I196" s="395">
        <v>0</v>
      </c>
      <c r="J196" s="395">
        <v>0</v>
      </c>
      <c r="K196" s="397">
        <v>0</v>
      </c>
      <c r="L196" s="122"/>
      <c r="M196" s="393" t="str">
        <f t="shared" si="2"/>
        <v>X</v>
      </c>
    </row>
    <row r="197" spans="1:13" ht="14.45" customHeight="1" x14ac:dyDescent="0.2">
      <c r="A197" s="398" t="s">
        <v>423</v>
      </c>
      <c r="B197" s="394">
        <v>0</v>
      </c>
      <c r="C197" s="395">
        <v>0.10746</v>
      </c>
      <c r="D197" s="395">
        <v>0.10746</v>
      </c>
      <c r="E197" s="396">
        <v>0</v>
      </c>
      <c r="F197" s="394">
        <v>0</v>
      </c>
      <c r="G197" s="395">
        <v>0</v>
      </c>
      <c r="H197" s="395">
        <v>0</v>
      </c>
      <c r="I197" s="395">
        <v>0</v>
      </c>
      <c r="J197" s="395">
        <v>0</v>
      </c>
      <c r="K197" s="397">
        <v>0</v>
      </c>
      <c r="L197" s="122"/>
      <c r="M197" s="393" t="str">
        <f t="shared" si="2"/>
        <v/>
      </c>
    </row>
    <row r="198" spans="1:13" ht="14.45" customHeight="1" x14ac:dyDescent="0.2">
      <c r="A198" s="398" t="s">
        <v>424</v>
      </c>
      <c r="B198" s="394">
        <v>0</v>
      </c>
      <c r="C198" s="395">
        <v>4112.9477999999999</v>
      </c>
      <c r="D198" s="395">
        <v>4112.9477999999999</v>
      </c>
      <c r="E198" s="396">
        <v>0</v>
      </c>
      <c r="F198" s="394">
        <v>0</v>
      </c>
      <c r="G198" s="395">
        <v>0</v>
      </c>
      <c r="H198" s="395">
        <v>260.37885</v>
      </c>
      <c r="I198" s="395">
        <v>1619.11509</v>
      </c>
      <c r="J198" s="395">
        <v>1619.11509</v>
      </c>
      <c r="K198" s="397">
        <v>0</v>
      </c>
      <c r="L198" s="122"/>
      <c r="M198" s="393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398" t="s">
        <v>425</v>
      </c>
      <c r="B199" s="394">
        <v>0</v>
      </c>
      <c r="C199" s="395">
        <v>4112.9477999999999</v>
      </c>
      <c r="D199" s="395">
        <v>4112.9477999999999</v>
      </c>
      <c r="E199" s="396">
        <v>0</v>
      </c>
      <c r="F199" s="394">
        <v>0</v>
      </c>
      <c r="G199" s="395">
        <v>0</v>
      </c>
      <c r="H199" s="395">
        <v>260.37885</v>
      </c>
      <c r="I199" s="395">
        <v>1619.11509</v>
      </c>
      <c r="J199" s="395">
        <v>1619.11509</v>
      </c>
      <c r="K199" s="397">
        <v>0</v>
      </c>
      <c r="L199" s="122"/>
      <c r="M199" s="393" t="str">
        <f t="shared" si="3"/>
        <v/>
      </c>
    </row>
    <row r="200" spans="1:13" ht="14.45" customHeight="1" x14ac:dyDescent="0.2">
      <c r="A200" s="398" t="s">
        <v>426</v>
      </c>
      <c r="B200" s="394">
        <v>0</v>
      </c>
      <c r="C200" s="395">
        <v>9.0649999999999995</v>
      </c>
      <c r="D200" s="395">
        <v>9.0649999999999995</v>
      </c>
      <c r="E200" s="396">
        <v>0</v>
      </c>
      <c r="F200" s="394">
        <v>0</v>
      </c>
      <c r="G200" s="395">
        <v>0</v>
      </c>
      <c r="H200" s="395">
        <v>0</v>
      </c>
      <c r="I200" s="395">
        <v>5.9870000000000001</v>
      </c>
      <c r="J200" s="395">
        <v>5.9870000000000001</v>
      </c>
      <c r="K200" s="397">
        <v>0</v>
      </c>
      <c r="L200" s="122"/>
      <c r="M200" s="393" t="str">
        <f t="shared" si="3"/>
        <v/>
      </c>
    </row>
    <row r="201" spans="1:13" ht="14.45" customHeight="1" x14ac:dyDescent="0.2">
      <c r="A201" s="398" t="s">
        <v>427</v>
      </c>
      <c r="B201" s="394">
        <v>0</v>
      </c>
      <c r="C201" s="395">
        <v>9.0649999999999995</v>
      </c>
      <c r="D201" s="395">
        <v>9.0649999999999995</v>
      </c>
      <c r="E201" s="396">
        <v>0</v>
      </c>
      <c r="F201" s="394">
        <v>0</v>
      </c>
      <c r="G201" s="395">
        <v>0</v>
      </c>
      <c r="H201" s="395">
        <v>0</v>
      </c>
      <c r="I201" s="395">
        <v>5.9870000000000001</v>
      </c>
      <c r="J201" s="395">
        <v>5.9870000000000001</v>
      </c>
      <c r="K201" s="397">
        <v>0</v>
      </c>
      <c r="L201" s="122"/>
      <c r="M201" s="393" t="str">
        <f t="shared" si="3"/>
        <v/>
      </c>
    </row>
    <row r="202" spans="1:13" ht="14.45" customHeight="1" x14ac:dyDescent="0.2">
      <c r="A202" s="398" t="s">
        <v>428</v>
      </c>
      <c r="B202" s="394">
        <v>0</v>
      </c>
      <c r="C202" s="395">
        <v>9.0649999999999995</v>
      </c>
      <c r="D202" s="395">
        <v>9.0649999999999995</v>
      </c>
      <c r="E202" s="396">
        <v>0</v>
      </c>
      <c r="F202" s="394">
        <v>0</v>
      </c>
      <c r="G202" s="395">
        <v>0</v>
      </c>
      <c r="H202" s="395">
        <v>0</v>
      </c>
      <c r="I202" s="395">
        <v>5.9870000000000001</v>
      </c>
      <c r="J202" s="395">
        <v>5.9870000000000001</v>
      </c>
      <c r="K202" s="397">
        <v>0</v>
      </c>
      <c r="L202" s="122"/>
      <c r="M202" s="393" t="str">
        <f t="shared" si="3"/>
        <v/>
      </c>
    </row>
    <row r="203" spans="1:13" ht="14.45" customHeight="1" x14ac:dyDescent="0.2">
      <c r="A203" s="398" t="s">
        <v>429</v>
      </c>
      <c r="B203" s="394">
        <v>0</v>
      </c>
      <c r="C203" s="395">
        <v>9.0649999999999995</v>
      </c>
      <c r="D203" s="395">
        <v>9.0649999999999995</v>
      </c>
      <c r="E203" s="396">
        <v>0</v>
      </c>
      <c r="F203" s="394">
        <v>0</v>
      </c>
      <c r="G203" s="395">
        <v>0</v>
      </c>
      <c r="H203" s="395">
        <v>0</v>
      </c>
      <c r="I203" s="395">
        <v>5.9870000000000001</v>
      </c>
      <c r="J203" s="395">
        <v>5.9870000000000001</v>
      </c>
      <c r="K203" s="397">
        <v>0</v>
      </c>
      <c r="L203" s="122"/>
      <c r="M203" s="393" t="str">
        <f t="shared" si="3"/>
        <v>X</v>
      </c>
    </row>
    <row r="204" spans="1:13" ht="14.45" customHeight="1" x14ac:dyDescent="0.2">
      <c r="A204" s="398" t="s">
        <v>430</v>
      </c>
      <c r="B204" s="394">
        <v>0</v>
      </c>
      <c r="C204" s="395">
        <v>9.0649999999999995</v>
      </c>
      <c r="D204" s="395">
        <v>9.0649999999999995</v>
      </c>
      <c r="E204" s="396">
        <v>0</v>
      </c>
      <c r="F204" s="394">
        <v>0</v>
      </c>
      <c r="G204" s="395">
        <v>0</v>
      </c>
      <c r="H204" s="395">
        <v>0</v>
      </c>
      <c r="I204" s="395">
        <v>5.9870000000000001</v>
      </c>
      <c r="J204" s="395">
        <v>5.9870000000000001</v>
      </c>
      <c r="K204" s="397">
        <v>0</v>
      </c>
      <c r="L204" s="122"/>
      <c r="M204" s="393" t="str">
        <f t="shared" si="3"/>
        <v/>
      </c>
    </row>
    <row r="205" spans="1:13" ht="14.45" customHeight="1" x14ac:dyDescent="0.2">
      <c r="A205" s="398"/>
      <c r="B205" s="394"/>
      <c r="C205" s="395"/>
      <c r="D205" s="395"/>
      <c r="E205" s="396"/>
      <c r="F205" s="394"/>
      <c r="G205" s="395"/>
      <c r="H205" s="395"/>
      <c r="I205" s="395"/>
      <c r="J205" s="395"/>
      <c r="K205" s="397"/>
      <c r="L205" s="122"/>
      <c r="M205" s="393" t="str">
        <f t="shared" si="3"/>
        <v/>
      </c>
    </row>
    <row r="206" spans="1:13" ht="14.45" customHeight="1" x14ac:dyDescent="0.2">
      <c r="A206" s="398"/>
      <c r="B206" s="394"/>
      <c r="C206" s="395"/>
      <c r="D206" s="395"/>
      <c r="E206" s="396"/>
      <c r="F206" s="394"/>
      <c r="G206" s="395"/>
      <c r="H206" s="395"/>
      <c r="I206" s="395"/>
      <c r="J206" s="395"/>
      <c r="K206" s="397"/>
      <c r="L206" s="122"/>
      <c r="M206" s="393" t="str">
        <f t="shared" si="3"/>
        <v/>
      </c>
    </row>
    <row r="207" spans="1:13" ht="14.45" customHeight="1" x14ac:dyDescent="0.2">
      <c r="A207" s="398"/>
      <c r="B207" s="394"/>
      <c r="C207" s="395"/>
      <c r="D207" s="395"/>
      <c r="E207" s="396"/>
      <c r="F207" s="394"/>
      <c r="G207" s="395"/>
      <c r="H207" s="395"/>
      <c r="I207" s="395"/>
      <c r="J207" s="395"/>
      <c r="K207" s="397"/>
      <c r="L207" s="122"/>
      <c r="M207" s="393" t="str">
        <f t="shared" si="3"/>
        <v/>
      </c>
    </row>
    <row r="208" spans="1:13" ht="14.45" customHeight="1" x14ac:dyDescent="0.2">
      <c r="A208" s="398"/>
      <c r="B208" s="394"/>
      <c r="C208" s="395"/>
      <c r="D208" s="395"/>
      <c r="E208" s="396"/>
      <c r="F208" s="394"/>
      <c r="G208" s="395"/>
      <c r="H208" s="395"/>
      <c r="I208" s="395"/>
      <c r="J208" s="395"/>
      <c r="K208" s="397"/>
      <c r="L208" s="122"/>
      <c r="M208" s="393" t="str">
        <f t="shared" si="3"/>
        <v/>
      </c>
    </row>
    <row r="209" spans="1:13" ht="14.45" customHeight="1" x14ac:dyDescent="0.2">
      <c r="A209" s="398"/>
      <c r="B209" s="394"/>
      <c r="C209" s="395"/>
      <c r="D209" s="395"/>
      <c r="E209" s="396"/>
      <c r="F209" s="394"/>
      <c r="G209" s="395"/>
      <c r="H209" s="395"/>
      <c r="I209" s="395"/>
      <c r="J209" s="395"/>
      <c r="K209" s="397"/>
      <c r="L209" s="122"/>
      <c r="M209" s="393" t="str">
        <f t="shared" si="3"/>
        <v/>
      </c>
    </row>
    <row r="210" spans="1:13" ht="14.45" customHeight="1" x14ac:dyDescent="0.2">
      <c r="A210" s="398"/>
      <c r="B210" s="394"/>
      <c r="C210" s="395"/>
      <c r="D210" s="395"/>
      <c r="E210" s="396"/>
      <c r="F210" s="394"/>
      <c r="G210" s="395"/>
      <c r="H210" s="395"/>
      <c r="I210" s="395"/>
      <c r="J210" s="395"/>
      <c r="K210" s="397"/>
      <c r="L210" s="122"/>
      <c r="M210" s="393" t="str">
        <f t="shared" si="3"/>
        <v/>
      </c>
    </row>
    <row r="211" spans="1:13" ht="14.45" customHeight="1" x14ac:dyDescent="0.2">
      <c r="A211" s="398"/>
      <c r="B211" s="394"/>
      <c r="C211" s="395"/>
      <c r="D211" s="395"/>
      <c r="E211" s="396"/>
      <c r="F211" s="394"/>
      <c r="G211" s="395"/>
      <c r="H211" s="395"/>
      <c r="I211" s="395"/>
      <c r="J211" s="395"/>
      <c r="K211" s="397"/>
      <c r="L211" s="122"/>
      <c r="M211" s="393" t="str">
        <f t="shared" si="3"/>
        <v/>
      </c>
    </row>
    <row r="212" spans="1:13" ht="14.45" customHeight="1" x14ac:dyDescent="0.2">
      <c r="A212" s="398"/>
      <c r="B212" s="394"/>
      <c r="C212" s="395"/>
      <c r="D212" s="395"/>
      <c r="E212" s="396"/>
      <c r="F212" s="394"/>
      <c r="G212" s="395"/>
      <c r="H212" s="395"/>
      <c r="I212" s="395"/>
      <c r="J212" s="395"/>
      <c r="K212" s="397"/>
      <c r="L212" s="122"/>
      <c r="M212" s="393" t="str">
        <f t="shared" si="3"/>
        <v/>
      </c>
    </row>
    <row r="213" spans="1:13" ht="14.45" customHeight="1" x14ac:dyDescent="0.2">
      <c r="A213" s="398"/>
      <c r="B213" s="394"/>
      <c r="C213" s="395"/>
      <c r="D213" s="395"/>
      <c r="E213" s="396"/>
      <c r="F213" s="394"/>
      <c r="G213" s="395"/>
      <c r="H213" s="395"/>
      <c r="I213" s="395"/>
      <c r="J213" s="395"/>
      <c r="K213" s="397"/>
      <c r="L213" s="122"/>
      <c r="M213" s="393" t="str">
        <f t="shared" si="3"/>
        <v/>
      </c>
    </row>
    <row r="214" spans="1:13" ht="14.45" customHeight="1" x14ac:dyDescent="0.2">
      <c r="A214" s="398"/>
      <c r="B214" s="394"/>
      <c r="C214" s="395"/>
      <c r="D214" s="395"/>
      <c r="E214" s="396"/>
      <c r="F214" s="394"/>
      <c r="G214" s="395"/>
      <c r="H214" s="395"/>
      <c r="I214" s="395"/>
      <c r="J214" s="395"/>
      <c r="K214" s="397"/>
      <c r="L214" s="122"/>
      <c r="M214" s="393" t="str">
        <f t="shared" si="3"/>
        <v/>
      </c>
    </row>
    <row r="215" spans="1:13" ht="14.45" customHeight="1" x14ac:dyDescent="0.2">
      <c r="A215" s="398"/>
      <c r="B215" s="394"/>
      <c r="C215" s="395"/>
      <c r="D215" s="395"/>
      <c r="E215" s="396"/>
      <c r="F215" s="394"/>
      <c r="G215" s="395"/>
      <c r="H215" s="395"/>
      <c r="I215" s="395"/>
      <c r="J215" s="395"/>
      <c r="K215" s="397"/>
      <c r="L215" s="122"/>
      <c r="M215" s="393" t="str">
        <f t="shared" si="3"/>
        <v/>
      </c>
    </row>
    <row r="216" spans="1:13" ht="14.45" customHeight="1" x14ac:dyDescent="0.2">
      <c r="A216" s="398"/>
      <c r="B216" s="394"/>
      <c r="C216" s="395"/>
      <c r="D216" s="395"/>
      <c r="E216" s="396"/>
      <c r="F216" s="394"/>
      <c r="G216" s="395"/>
      <c r="H216" s="395"/>
      <c r="I216" s="395"/>
      <c r="J216" s="395"/>
      <c r="K216" s="397"/>
      <c r="L216" s="122"/>
      <c r="M216" s="393" t="str">
        <f t="shared" si="3"/>
        <v/>
      </c>
    </row>
    <row r="217" spans="1:13" ht="14.45" customHeight="1" x14ac:dyDescent="0.2">
      <c r="A217" s="398"/>
      <c r="B217" s="394"/>
      <c r="C217" s="395"/>
      <c r="D217" s="395"/>
      <c r="E217" s="396"/>
      <c r="F217" s="394"/>
      <c r="G217" s="395"/>
      <c r="H217" s="395"/>
      <c r="I217" s="395"/>
      <c r="J217" s="395"/>
      <c r="K217" s="397"/>
      <c r="L217" s="122"/>
      <c r="M217" s="393" t="str">
        <f t="shared" si="3"/>
        <v/>
      </c>
    </row>
    <row r="218" spans="1:13" ht="14.45" customHeight="1" x14ac:dyDescent="0.2">
      <c r="A218" s="398"/>
      <c r="B218" s="394"/>
      <c r="C218" s="395"/>
      <c r="D218" s="395"/>
      <c r="E218" s="396"/>
      <c r="F218" s="394"/>
      <c r="G218" s="395"/>
      <c r="H218" s="395"/>
      <c r="I218" s="395"/>
      <c r="J218" s="395"/>
      <c r="K218" s="397"/>
      <c r="L218" s="122"/>
      <c r="M218" s="393" t="str">
        <f t="shared" si="3"/>
        <v/>
      </c>
    </row>
    <row r="219" spans="1:13" ht="14.45" customHeight="1" x14ac:dyDescent="0.2">
      <c r="A219" s="398"/>
      <c r="B219" s="394"/>
      <c r="C219" s="395"/>
      <c r="D219" s="395"/>
      <c r="E219" s="396"/>
      <c r="F219" s="394"/>
      <c r="G219" s="395"/>
      <c r="H219" s="395"/>
      <c r="I219" s="395"/>
      <c r="J219" s="395"/>
      <c r="K219" s="397"/>
      <c r="L219" s="122"/>
      <c r="M219" s="393" t="str">
        <f t="shared" si="3"/>
        <v/>
      </c>
    </row>
    <row r="220" spans="1:13" ht="14.45" customHeight="1" x14ac:dyDescent="0.2">
      <c r="A220" s="398"/>
      <c r="B220" s="394"/>
      <c r="C220" s="395"/>
      <c r="D220" s="395"/>
      <c r="E220" s="396"/>
      <c r="F220" s="394"/>
      <c r="G220" s="395"/>
      <c r="H220" s="395"/>
      <c r="I220" s="395"/>
      <c r="J220" s="395"/>
      <c r="K220" s="397"/>
      <c r="L220" s="122"/>
      <c r="M220" s="393" t="str">
        <f t="shared" si="3"/>
        <v/>
      </c>
    </row>
    <row r="221" spans="1:13" ht="14.45" customHeight="1" x14ac:dyDescent="0.2">
      <c r="A221" s="398"/>
      <c r="B221" s="394"/>
      <c r="C221" s="395"/>
      <c r="D221" s="395"/>
      <c r="E221" s="396"/>
      <c r="F221" s="394"/>
      <c r="G221" s="395"/>
      <c r="H221" s="395"/>
      <c r="I221" s="395"/>
      <c r="J221" s="395"/>
      <c r="K221" s="397"/>
      <c r="L221" s="122"/>
      <c r="M221" s="393" t="str">
        <f t="shared" si="3"/>
        <v/>
      </c>
    </row>
    <row r="222" spans="1:13" ht="14.45" customHeight="1" x14ac:dyDescent="0.2">
      <c r="A222" s="398"/>
      <c r="B222" s="394"/>
      <c r="C222" s="395"/>
      <c r="D222" s="395"/>
      <c r="E222" s="396"/>
      <c r="F222" s="394"/>
      <c r="G222" s="395"/>
      <c r="H222" s="395"/>
      <c r="I222" s="395"/>
      <c r="J222" s="395"/>
      <c r="K222" s="397"/>
      <c r="L222" s="122"/>
      <c r="M222" s="393" t="str">
        <f t="shared" si="3"/>
        <v/>
      </c>
    </row>
    <row r="223" spans="1:13" ht="14.45" customHeight="1" x14ac:dyDescent="0.2">
      <c r="A223" s="398"/>
      <c r="B223" s="394"/>
      <c r="C223" s="395"/>
      <c r="D223" s="395"/>
      <c r="E223" s="396"/>
      <c r="F223" s="394"/>
      <c r="G223" s="395"/>
      <c r="H223" s="395"/>
      <c r="I223" s="395"/>
      <c r="J223" s="395"/>
      <c r="K223" s="397"/>
      <c r="L223" s="122"/>
      <c r="M223" s="393" t="str">
        <f t="shared" si="3"/>
        <v/>
      </c>
    </row>
    <row r="224" spans="1:13" ht="14.45" customHeight="1" x14ac:dyDescent="0.2">
      <c r="A224" s="398"/>
      <c r="B224" s="394"/>
      <c r="C224" s="395"/>
      <c r="D224" s="395"/>
      <c r="E224" s="396"/>
      <c r="F224" s="394"/>
      <c r="G224" s="395"/>
      <c r="H224" s="395"/>
      <c r="I224" s="395"/>
      <c r="J224" s="395"/>
      <c r="K224" s="397"/>
      <c r="L224" s="122"/>
      <c r="M224" s="393" t="str">
        <f t="shared" si="3"/>
        <v/>
      </c>
    </row>
    <row r="225" spans="1:13" ht="14.45" customHeight="1" x14ac:dyDescent="0.2">
      <c r="A225" s="398"/>
      <c r="B225" s="394"/>
      <c r="C225" s="395"/>
      <c r="D225" s="395"/>
      <c r="E225" s="396"/>
      <c r="F225" s="394"/>
      <c r="G225" s="395"/>
      <c r="H225" s="395"/>
      <c r="I225" s="395"/>
      <c r="J225" s="395"/>
      <c r="K225" s="397"/>
      <c r="L225" s="122"/>
      <c r="M225" s="393" t="str">
        <f t="shared" si="3"/>
        <v/>
      </c>
    </row>
    <row r="226" spans="1:13" ht="14.45" customHeight="1" x14ac:dyDescent="0.2">
      <c r="A226" s="398"/>
      <c r="B226" s="394"/>
      <c r="C226" s="395"/>
      <c r="D226" s="395"/>
      <c r="E226" s="396"/>
      <c r="F226" s="394"/>
      <c r="G226" s="395"/>
      <c r="H226" s="395"/>
      <c r="I226" s="395"/>
      <c r="J226" s="395"/>
      <c r="K226" s="397"/>
      <c r="L226" s="122"/>
      <c r="M226" s="393" t="str">
        <f t="shared" si="3"/>
        <v/>
      </c>
    </row>
    <row r="227" spans="1:13" ht="14.45" customHeight="1" x14ac:dyDescent="0.2">
      <c r="A227" s="398"/>
      <c r="B227" s="394"/>
      <c r="C227" s="395"/>
      <c r="D227" s="395"/>
      <c r="E227" s="396"/>
      <c r="F227" s="394"/>
      <c r="G227" s="395"/>
      <c r="H227" s="395"/>
      <c r="I227" s="395"/>
      <c r="J227" s="395"/>
      <c r="K227" s="397"/>
      <c r="L227" s="122"/>
      <c r="M227" s="393" t="str">
        <f t="shared" si="3"/>
        <v/>
      </c>
    </row>
    <row r="228" spans="1:13" ht="14.45" customHeight="1" x14ac:dyDescent="0.2">
      <c r="A228" s="398"/>
      <c r="B228" s="394"/>
      <c r="C228" s="395"/>
      <c r="D228" s="395"/>
      <c r="E228" s="396"/>
      <c r="F228" s="394"/>
      <c r="G228" s="395"/>
      <c r="H228" s="395"/>
      <c r="I228" s="395"/>
      <c r="J228" s="395"/>
      <c r="K228" s="397"/>
      <c r="L228" s="122"/>
      <c r="M228" s="393" t="str">
        <f t="shared" si="3"/>
        <v/>
      </c>
    </row>
    <row r="229" spans="1:13" ht="14.45" customHeight="1" x14ac:dyDescent="0.2">
      <c r="A229" s="398"/>
      <c r="B229" s="394"/>
      <c r="C229" s="395"/>
      <c r="D229" s="395"/>
      <c r="E229" s="396"/>
      <c r="F229" s="394"/>
      <c r="G229" s="395"/>
      <c r="H229" s="395"/>
      <c r="I229" s="395"/>
      <c r="J229" s="395"/>
      <c r="K229" s="397"/>
      <c r="L229" s="122"/>
      <c r="M229" s="393" t="str">
        <f t="shared" si="3"/>
        <v/>
      </c>
    </row>
    <row r="230" spans="1:13" ht="14.45" customHeight="1" x14ac:dyDescent="0.2">
      <c r="A230" s="398"/>
      <c r="B230" s="394"/>
      <c r="C230" s="395"/>
      <c r="D230" s="395"/>
      <c r="E230" s="396"/>
      <c r="F230" s="394"/>
      <c r="G230" s="395"/>
      <c r="H230" s="395"/>
      <c r="I230" s="395"/>
      <c r="J230" s="395"/>
      <c r="K230" s="397"/>
      <c r="L230" s="122"/>
      <c r="M230" s="393" t="str">
        <f t="shared" si="3"/>
        <v/>
      </c>
    </row>
    <row r="231" spans="1:13" ht="14.45" customHeight="1" x14ac:dyDescent="0.2">
      <c r="A231" s="398"/>
      <c r="B231" s="394"/>
      <c r="C231" s="395"/>
      <c r="D231" s="395"/>
      <c r="E231" s="396"/>
      <c r="F231" s="394"/>
      <c r="G231" s="395"/>
      <c r="H231" s="395"/>
      <c r="I231" s="395"/>
      <c r="J231" s="395"/>
      <c r="K231" s="397"/>
      <c r="L231" s="122"/>
      <c r="M231" s="393" t="str">
        <f t="shared" si="3"/>
        <v/>
      </c>
    </row>
    <row r="232" spans="1:13" ht="14.45" customHeight="1" x14ac:dyDescent="0.2">
      <c r="A232" s="398"/>
      <c r="B232" s="394"/>
      <c r="C232" s="395"/>
      <c r="D232" s="395"/>
      <c r="E232" s="396"/>
      <c r="F232" s="394"/>
      <c r="G232" s="395"/>
      <c r="H232" s="395"/>
      <c r="I232" s="395"/>
      <c r="J232" s="395"/>
      <c r="K232" s="397"/>
      <c r="L232" s="122"/>
      <c r="M232" s="393" t="str">
        <f t="shared" si="3"/>
        <v/>
      </c>
    </row>
    <row r="233" spans="1:13" ht="14.45" customHeight="1" x14ac:dyDescent="0.2">
      <c r="A233" s="398"/>
      <c r="B233" s="394"/>
      <c r="C233" s="395"/>
      <c r="D233" s="395"/>
      <c r="E233" s="396"/>
      <c r="F233" s="394"/>
      <c r="G233" s="395"/>
      <c r="H233" s="395"/>
      <c r="I233" s="395"/>
      <c r="J233" s="395"/>
      <c r="K233" s="397"/>
      <c r="L233" s="122"/>
      <c r="M233" s="393" t="str">
        <f t="shared" si="3"/>
        <v/>
      </c>
    </row>
    <row r="234" spans="1:13" ht="14.45" customHeight="1" x14ac:dyDescent="0.2">
      <c r="A234" s="398"/>
      <c r="B234" s="394"/>
      <c r="C234" s="395"/>
      <c r="D234" s="395"/>
      <c r="E234" s="396"/>
      <c r="F234" s="394"/>
      <c r="G234" s="395"/>
      <c r="H234" s="395"/>
      <c r="I234" s="395"/>
      <c r="J234" s="395"/>
      <c r="K234" s="397"/>
      <c r="L234" s="122"/>
      <c r="M234" s="393" t="str">
        <f t="shared" si="3"/>
        <v/>
      </c>
    </row>
    <row r="235" spans="1:13" ht="14.45" customHeight="1" x14ac:dyDescent="0.2">
      <c r="A235" s="398"/>
      <c r="B235" s="394"/>
      <c r="C235" s="395"/>
      <c r="D235" s="395"/>
      <c r="E235" s="396"/>
      <c r="F235" s="394"/>
      <c r="G235" s="395"/>
      <c r="H235" s="395"/>
      <c r="I235" s="395"/>
      <c r="J235" s="395"/>
      <c r="K235" s="397"/>
      <c r="L235" s="122"/>
      <c r="M235" s="393" t="str">
        <f t="shared" si="3"/>
        <v/>
      </c>
    </row>
    <row r="236" spans="1:13" ht="14.45" customHeight="1" x14ac:dyDescent="0.2">
      <c r="A236" s="398"/>
      <c r="B236" s="394"/>
      <c r="C236" s="395"/>
      <c r="D236" s="395"/>
      <c r="E236" s="396"/>
      <c r="F236" s="394"/>
      <c r="G236" s="395"/>
      <c r="H236" s="395"/>
      <c r="I236" s="395"/>
      <c r="J236" s="395"/>
      <c r="K236" s="397"/>
      <c r="L236" s="122"/>
      <c r="M236" s="393" t="str">
        <f t="shared" si="3"/>
        <v/>
      </c>
    </row>
    <row r="237" spans="1:13" ht="14.45" customHeight="1" x14ac:dyDescent="0.2">
      <c r="A237" s="398"/>
      <c r="B237" s="394"/>
      <c r="C237" s="395"/>
      <c r="D237" s="395"/>
      <c r="E237" s="396"/>
      <c r="F237" s="394"/>
      <c r="G237" s="395"/>
      <c r="H237" s="395"/>
      <c r="I237" s="395"/>
      <c r="J237" s="395"/>
      <c r="K237" s="397"/>
      <c r="L237" s="122"/>
      <c r="M237" s="393" t="str">
        <f t="shared" si="3"/>
        <v/>
      </c>
    </row>
    <row r="238" spans="1:13" ht="14.45" customHeight="1" x14ac:dyDescent="0.2">
      <c r="A238" s="398"/>
      <c r="B238" s="394"/>
      <c r="C238" s="395"/>
      <c r="D238" s="395"/>
      <c r="E238" s="396"/>
      <c r="F238" s="394"/>
      <c r="G238" s="395"/>
      <c r="H238" s="395"/>
      <c r="I238" s="395"/>
      <c r="J238" s="395"/>
      <c r="K238" s="397"/>
      <c r="L238" s="122"/>
      <c r="M238" s="393" t="str">
        <f t="shared" si="3"/>
        <v/>
      </c>
    </row>
    <row r="239" spans="1:13" ht="14.45" customHeight="1" x14ac:dyDescent="0.2">
      <c r="A239" s="398"/>
      <c r="B239" s="394"/>
      <c r="C239" s="395"/>
      <c r="D239" s="395"/>
      <c r="E239" s="396"/>
      <c r="F239" s="394"/>
      <c r="G239" s="395"/>
      <c r="H239" s="395"/>
      <c r="I239" s="395"/>
      <c r="J239" s="395"/>
      <c r="K239" s="397"/>
      <c r="L239" s="122"/>
      <c r="M239" s="393" t="str">
        <f t="shared" si="3"/>
        <v/>
      </c>
    </row>
    <row r="240" spans="1:13" ht="14.45" customHeight="1" x14ac:dyDescent="0.2">
      <c r="A240" s="398"/>
      <c r="B240" s="394"/>
      <c r="C240" s="395"/>
      <c r="D240" s="395"/>
      <c r="E240" s="396"/>
      <c r="F240" s="394"/>
      <c r="G240" s="395"/>
      <c r="H240" s="395"/>
      <c r="I240" s="395"/>
      <c r="J240" s="395"/>
      <c r="K240" s="397"/>
      <c r="L240" s="122"/>
      <c r="M240" s="393" t="str">
        <f t="shared" si="3"/>
        <v/>
      </c>
    </row>
    <row r="241" spans="1:13" ht="14.45" customHeight="1" x14ac:dyDescent="0.2">
      <c r="A241" s="398"/>
      <c r="B241" s="394"/>
      <c r="C241" s="395"/>
      <c r="D241" s="395"/>
      <c r="E241" s="396"/>
      <c r="F241" s="394"/>
      <c r="G241" s="395"/>
      <c r="H241" s="395"/>
      <c r="I241" s="395"/>
      <c r="J241" s="395"/>
      <c r="K241" s="397"/>
      <c r="L241" s="122"/>
      <c r="M241" s="393" t="str">
        <f t="shared" si="3"/>
        <v/>
      </c>
    </row>
    <row r="242" spans="1:13" ht="14.45" customHeight="1" x14ac:dyDescent="0.2">
      <c r="A242" s="398"/>
      <c r="B242" s="394"/>
      <c r="C242" s="395"/>
      <c r="D242" s="395"/>
      <c r="E242" s="396"/>
      <c r="F242" s="394"/>
      <c r="G242" s="395"/>
      <c r="H242" s="395"/>
      <c r="I242" s="395"/>
      <c r="J242" s="395"/>
      <c r="K242" s="397"/>
      <c r="L242" s="122"/>
      <c r="M242" s="393" t="str">
        <f t="shared" si="3"/>
        <v/>
      </c>
    </row>
    <row r="243" spans="1:13" ht="14.45" customHeight="1" x14ac:dyDescent="0.2">
      <c r="A243" s="398"/>
      <c r="B243" s="394"/>
      <c r="C243" s="395"/>
      <c r="D243" s="395"/>
      <c r="E243" s="396"/>
      <c r="F243" s="394"/>
      <c r="G243" s="395"/>
      <c r="H243" s="395"/>
      <c r="I243" s="395"/>
      <c r="J243" s="395"/>
      <c r="K243" s="397"/>
      <c r="L243" s="122"/>
      <c r="M243" s="393" t="str">
        <f t="shared" si="3"/>
        <v/>
      </c>
    </row>
    <row r="244" spans="1:13" ht="14.45" customHeight="1" x14ac:dyDescent="0.2">
      <c r="A244" s="398"/>
      <c r="B244" s="394"/>
      <c r="C244" s="395"/>
      <c r="D244" s="395"/>
      <c r="E244" s="396"/>
      <c r="F244" s="394"/>
      <c r="G244" s="395"/>
      <c r="H244" s="395"/>
      <c r="I244" s="395"/>
      <c r="J244" s="395"/>
      <c r="K244" s="397"/>
      <c r="L244" s="122"/>
      <c r="M244" s="393" t="str">
        <f t="shared" si="3"/>
        <v/>
      </c>
    </row>
    <row r="245" spans="1:13" ht="14.45" customHeight="1" x14ac:dyDescent="0.2">
      <c r="A245" s="398"/>
      <c r="B245" s="394"/>
      <c r="C245" s="395"/>
      <c r="D245" s="395"/>
      <c r="E245" s="396"/>
      <c r="F245" s="394"/>
      <c r="G245" s="395"/>
      <c r="H245" s="395"/>
      <c r="I245" s="395"/>
      <c r="J245" s="395"/>
      <c r="K245" s="397"/>
      <c r="L245" s="122"/>
      <c r="M245" s="393" t="str">
        <f t="shared" si="3"/>
        <v/>
      </c>
    </row>
    <row r="246" spans="1:13" ht="14.45" customHeight="1" x14ac:dyDescent="0.2">
      <c r="A246" s="398"/>
      <c r="B246" s="394"/>
      <c r="C246" s="395"/>
      <c r="D246" s="395"/>
      <c r="E246" s="396"/>
      <c r="F246" s="394"/>
      <c r="G246" s="395"/>
      <c r="H246" s="395"/>
      <c r="I246" s="395"/>
      <c r="J246" s="395"/>
      <c r="K246" s="397"/>
      <c r="L246" s="122"/>
      <c r="M246" s="393" t="str">
        <f t="shared" si="3"/>
        <v/>
      </c>
    </row>
    <row r="247" spans="1:13" ht="14.45" customHeight="1" x14ac:dyDescent="0.2">
      <c r="A247" s="398"/>
      <c r="B247" s="394"/>
      <c r="C247" s="395"/>
      <c r="D247" s="395"/>
      <c r="E247" s="396"/>
      <c r="F247" s="394"/>
      <c r="G247" s="395"/>
      <c r="H247" s="395"/>
      <c r="I247" s="395"/>
      <c r="J247" s="395"/>
      <c r="K247" s="397"/>
      <c r="L247" s="122"/>
      <c r="M247" s="393" t="str">
        <f t="shared" si="3"/>
        <v/>
      </c>
    </row>
    <row r="248" spans="1:13" ht="14.45" customHeight="1" x14ac:dyDescent="0.2">
      <c r="A248" s="398"/>
      <c r="B248" s="394"/>
      <c r="C248" s="395"/>
      <c r="D248" s="395"/>
      <c r="E248" s="396"/>
      <c r="F248" s="394"/>
      <c r="G248" s="395"/>
      <c r="H248" s="395"/>
      <c r="I248" s="395"/>
      <c r="J248" s="395"/>
      <c r="K248" s="397"/>
      <c r="L248" s="122"/>
      <c r="M248" s="393" t="str">
        <f t="shared" si="3"/>
        <v/>
      </c>
    </row>
    <row r="249" spans="1:13" ht="14.45" customHeight="1" x14ac:dyDescent="0.2">
      <c r="A249" s="398"/>
      <c r="B249" s="394"/>
      <c r="C249" s="395"/>
      <c r="D249" s="395"/>
      <c r="E249" s="396"/>
      <c r="F249" s="394"/>
      <c r="G249" s="395"/>
      <c r="H249" s="395"/>
      <c r="I249" s="395"/>
      <c r="J249" s="395"/>
      <c r="K249" s="397"/>
      <c r="L249" s="122"/>
      <c r="M249" s="393" t="str">
        <f t="shared" si="3"/>
        <v/>
      </c>
    </row>
    <row r="250" spans="1:13" ht="14.45" customHeight="1" x14ac:dyDescent="0.2">
      <c r="A250" s="398"/>
      <c r="B250" s="394"/>
      <c r="C250" s="395"/>
      <c r="D250" s="395"/>
      <c r="E250" s="396"/>
      <c r="F250" s="394"/>
      <c r="G250" s="395"/>
      <c r="H250" s="395"/>
      <c r="I250" s="395"/>
      <c r="J250" s="395"/>
      <c r="K250" s="397"/>
      <c r="L250" s="122"/>
      <c r="M250" s="393" t="str">
        <f t="shared" si="3"/>
        <v/>
      </c>
    </row>
    <row r="251" spans="1:13" ht="14.45" customHeight="1" x14ac:dyDescent="0.2">
      <c r="A251" s="398"/>
      <c r="B251" s="394"/>
      <c r="C251" s="395"/>
      <c r="D251" s="395"/>
      <c r="E251" s="396"/>
      <c r="F251" s="394"/>
      <c r="G251" s="395"/>
      <c r="H251" s="395"/>
      <c r="I251" s="395"/>
      <c r="J251" s="395"/>
      <c r="K251" s="397"/>
      <c r="L251" s="122"/>
      <c r="M251" s="393" t="str">
        <f t="shared" si="3"/>
        <v/>
      </c>
    </row>
    <row r="252" spans="1:13" ht="14.45" customHeight="1" x14ac:dyDescent="0.2">
      <c r="A252" s="398"/>
      <c r="B252" s="394"/>
      <c r="C252" s="395"/>
      <c r="D252" s="395"/>
      <c r="E252" s="396"/>
      <c r="F252" s="394"/>
      <c r="G252" s="395"/>
      <c r="H252" s="395"/>
      <c r="I252" s="395"/>
      <c r="J252" s="395"/>
      <c r="K252" s="397"/>
      <c r="L252" s="122"/>
      <c r="M252" s="393" t="str">
        <f t="shared" si="3"/>
        <v/>
      </c>
    </row>
    <row r="253" spans="1:13" ht="14.45" customHeight="1" x14ac:dyDescent="0.2">
      <c r="A253" s="398"/>
      <c r="B253" s="394"/>
      <c r="C253" s="395"/>
      <c r="D253" s="395"/>
      <c r="E253" s="396"/>
      <c r="F253" s="394"/>
      <c r="G253" s="395"/>
      <c r="H253" s="395"/>
      <c r="I253" s="395"/>
      <c r="J253" s="395"/>
      <c r="K253" s="397"/>
      <c r="L253" s="122"/>
      <c r="M253" s="393" t="str">
        <f t="shared" si="3"/>
        <v/>
      </c>
    </row>
    <row r="254" spans="1:13" ht="14.45" customHeight="1" x14ac:dyDescent="0.2">
      <c r="A254" s="398"/>
      <c r="B254" s="394"/>
      <c r="C254" s="395"/>
      <c r="D254" s="395"/>
      <c r="E254" s="396"/>
      <c r="F254" s="394"/>
      <c r="G254" s="395"/>
      <c r="H254" s="395"/>
      <c r="I254" s="395"/>
      <c r="J254" s="395"/>
      <c r="K254" s="397"/>
      <c r="L254" s="122"/>
      <c r="M254" s="393" t="str">
        <f t="shared" si="3"/>
        <v/>
      </c>
    </row>
    <row r="255" spans="1:13" ht="14.45" customHeight="1" x14ac:dyDescent="0.2">
      <c r="A255" s="398"/>
      <c r="B255" s="394"/>
      <c r="C255" s="395"/>
      <c r="D255" s="395"/>
      <c r="E255" s="396"/>
      <c r="F255" s="394"/>
      <c r="G255" s="395"/>
      <c r="H255" s="395"/>
      <c r="I255" s="395"/>
      <c r="J255" s="395"/>
      <c r="K255" s="397"/>
      <c r="L255" s="122"/>
      <c r="M255" s="393" t="str">
        <f t="shared" si="3"/>
        <v/>
      </c>
    </row>
    <row r="256" spans="1:13" ht="14.45" customHeight="1" x14ac:dyDescent="0.2">
      <c r="A256" s="398"/>
      <c r="B256" s="394"/>
      <c r="C256" s="395"/>
      <c r="D256" s="395"/>
      <c r="E256" s="396"/>
      <c r="F256" s="394"/>
      <c r="G256" s="395"/>
      <c r="H256" s="395"/>
      <c r="I256" s="395"/>
      <c r="J256" s="395"/>
      <c r="K256" s="397"/>
      <c r="L256" s="122"/>
      <c r="M256" s="393" t="str">
        <f t="shared" si="3"/>
        <v/>
      </c>
    </row>
    <row r="257" spans="1:13" ht="14.45" customHeight="1" x14ac:dyDescent="0.2">
      <c r="A257" s="398"/>
      <c r="B257" s="394"/>
      <c r="C257" s="395"/>
      <c r="D257" s="395"/>
      <c r="E257" s="396"/>
      <c r="F257" s="394"/>
      <c r="G257" s="395"/>
      <c r="H257" s="395"/>
      <c r="I257" s="395"/>
      <c r="J257" s="395"/>
      <c r="K257" s="397"/>
      <c r="L257" s="122"/>
      <c r="M257" s="393" t="str">
        <f t="shared" si="3"/>
        <v/>
      </c>
    </row>
    <row r="258" spans="1:13" ht="14.45" customHeight="1" x14ac:dyDescent="0.2">
      <c r="A258" s="398"/>
      <c r="B258" s="394"/>
      <c r="C258" s="395"/>
      <c r="D258" s="395"/>
      <c r="E258" s="396"/>
      <c r="F258" s="394"/>
      <c r="G258" s="395"/>
      <c r="H258" s="395"/>
      <c r="I258" s="395"/>
      <c r="J258" s="395"/>
      <c r="K258" s="397"/>
      <c r="L258" s="122"/>
      <c r="M258" s="393" t="str">
        <f t="shared" si="3"/>
        <v/>
      </c>
    </row>
    <row r="259" spans="1:13" ht="14.45" customHeight="1" x14ac:dyDescent="0.2">
      <c r="A259" s="398"/>
      <c r="B259" s="394"/>
      <c r="C259" s="395"/>
      <c r="D259" s="395"/>
      <c r="E259" s="396"/>
      <c r="F259" s="394"/>
      <c r="G259" s="395"/>
      <c r="H259" s="395"/>
      <c r="I259" s="395"/>
      <c r="J259" s="395"/>
      <c r="K259" s="397"/>
      <c r="L259" s="122"/>
      <c r="M259" s="393" t="str">
        <f t="shared" si="3"/>
        <v/>
      </c>
    </row>
    <row r="260" spans="1:13" ht="14.45" customHeight="1" x14ac:dyDescent="0.2">
      <c r="A260" s="398"/>
      <c r="B260" s="394"/>
      <c r="C260" s="395"/>
      <c r="D260" s="395"/>
      <c r="E260" s="396"/>
      <c r="F260" s="394"/>
      <c r="G260" s="395"/>
      <c r="H260" s="395"/>
      <c r="I260" s="395"/>
      <c r="J260" s="395"/>
      <c r="K260" s="397"/>
      <c r="L260" s="122"/>
      <c r="M260" s="393" t="str">
        <f t="shared" si="3"/>
        <v/>
      </c>
    </row>
    <row r="261" spans="1:13" ht="14.45" customHeight="1" x14ac:dyDescent="0.2">
      <c r="A261" s="398"/>
      <c r="B261" s="394"/>
      <c r="C261" s="395"/>
      <c r="D261" s="395"/>
      <c r="E261" s="396"/>
      <c r="F261" s="394"/>
      <c r="G261" s="395"/>
      <c r="H261" s="395"/>
      <c r="I261" s="395"/>
      <c r="J261" s="395"/>
      <c r="K261" s="397"/>
      <c r="L261" s="122"/>
      <c r="M261" s="393" t="str">
        <f t="shared" si="3"/>
        <v/>
      </c>
    </row>
    <row r="262" spans="1:13" ht="14.45" customHeight="1" x14ac:dyDescent="0.2">
      <c r="A262" s="398"/>
      <c r="B262" s="394"/>
      <c r="C262" s="395"/>
      <c r="D262" s="395"/>
      <c r="E262" s="396"/>
      <c r="F262" s="394"/>
      <c r="G262" s="395"/>
      <c r="H262" s="395"/>
      <c r="I262" s="395"/>
      <c r="J262" s="395"/>
      <c r="K262" s="397"/>
      <c r="L262" s="122"/>
      <c r="M262" s="39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8"/>
      <c r="B263" s="394"/>
      <c r="C263" s="395"/>
      <c r="D263" s="395"/>
      <c r="E263" s="396"/>
      <c r="F263" s="394"/>
      <c r="G263" s="395"/>
      <c r="H263" s="395"/>
      <c r="I263" s="395"/>
      <c r="J263" s="395"/>
      <c r="K263" s="397"/>
      <c r="L263" s="122"/>
      <c r="M263" s="393" t="str">
        <f t="shared" si="4"/>
        <v/>
      </c>
    </row>
    <row r="264" spans="1:13" ht="14.45" customHeight="1" x14ac:dyDescent="0.2">
      <c r="A264" s="398"/>
      <c r="B264" s="394"/>
      <c r="C264" s="395"/>
      <c r="D264" s="395"/>
      <c r="E264" s="396"/>
      <c r="F264" s="394"/>
      <c r="G264" s="395"/>
      <c r="H264" s="395"/>
      <c r="I264" s="395"/>
      <c r="J264" s="395"/>
      <c r="K264" s="397"/>
      <c r="L264" s="122"/>
      <c r="M264" s="393" t="str">
        <f t="shared" si="4"/>
        <v/>
      </c>
    </row>
    <row r="265" spans="1:13" ht="14.45" customHeight="1" x14ac:dyDescent="0.2">
      <c r="A265" s="398"/>
      <c r="B265" s="394"/>
      <c r="C265" s="395"/>
      <c r="D265" s="395"/>
      <c r="E265" s="396"/>
      <c r="F265" s="394"/>
      <c r="G265" s="395"/>
      <c r="H265" s="395"/>
      <c r="I265" s="395"/>
      <c r="J265" s="395"/>
      <c r="K265" s="397"/>
      <c r="L265" s="122"/>
      <c r="M265" s="393" t="str">
        <f t="shared" si="4"/>
        <v/>
      </c>
    </row>
    <row r="266" spans="1:13" ht="14.45" customHeight="1" x14ac:dyDescent="0.2">
      <c r="A266" s="398"/>
      <c r="B266" s="394"/>
      <c r="C266" s="395"/>
      <c r="D266" s="395"/>
      <c r="E266" s="396"/>
      <c r="F266" s="394"/>
      <c r="G266" s="395"/>
      <c r="H266" s="395"/>
      <c r="I266" s="395"/>
      <c r="J266" s="395"/>
      <c r="K266" s="397"/>
      <c r="L266" s="122"/>
      <c r="M266" s="393" t="str">
        <f t="shared" si="4"/>
        <v/>
      </c>
    </row>
    <row r="267" spans="1:13" ht="14.45" customHeight="1" x14ac:dyDescent="0.2">
      <c r="A267" s="398"/>
      <c r="B267" s="394"/>
      <c r="C267" s="395"/>
      <c r="D267" s="395"/>
      <c r="E267" s="396"/>
      <c r="F267" s="394"/>
      <c r="G267" s="395"/>
      <c r="H267" s="395"/>
      <c r="I267" s="395"/>
      <c r="J267" s="395"/>
      <c r="K267" s="397"/>
      <c r="L267" s="122"/>
      <c r="M267" s="393" t="str">
        <f t="shared" si="4"/>
        <v/>
      </c>
    </row>
    <row r="268" spans="1:13" ht="14.45" customHeight="1" x14ac:dyDescent="0.2">
      <c r="A268" s="398"/>
      <c r="B268" s="394"/>
      <c r="C268" s="395"/>
      <c r="D268" s="395"/>
      <c r="E268" s="396"/>
      <c r="F268" s="394"/>
      <c r="G268" s="395"/>
      <c r="H268" s="395"/>
      <c r="I268" s="395"/>
      <c r="J268" s="395"/>
      <c r="K268" s="397"/>
      <c r="L268" s="122"/>
      <c r="M268" s="393" t="str">
        <f t="shared" si="4"/>
        <v/>
      </c>
    </row>
    <row r="269" spans="1:13" ht="14.45" customHeight="1" x14ac:dyDescent="0.2">
      <c r="A269" s="398"/>
      <c r="B269" s="394"/>
      <c r="C269" s="395"/>
      <c r="D269" s="395"/>
      <c r="E269" s="396"/>
      <c r="F269" s="394"/>
      <c r="G269" s="395"/>
      <c r="H269" s="395"/>
      <c r="I269" s="395"/>
      <c r="J269" s="395"/>
      <c r="K269" s="397"/>
      <c r="L269" s="122"/>
      <c r="M269" s="393" t="str">
        <f t="shared" si="4"/>
        <v/>
      </c>
    </row>
    <row r="270" spans="1:13" ht="14.45" customHeight="1" x14ac:dyDescent="0.2">
      <c r="A270" s="398"/>
      <c r="B270" s="394"/>
      <c r="C270" s="395"/>
      <c r="D270" s="395"/>
      <c r="E270" s="396"/>
      <c r="F270" s="394"/>
      <c r="G270" s="395"/>
      <c r="H270" s="395"/>
      <c r="I270" s="395"/>
      <c r="J270" s="395"/>
      <c r="K270" s="397"/>
      <c r="L270" s="122"/>
      <c r="M270" s="393" t="str">
        <f t="shared" si="4"/>
        <v/>
      </c>
    </row>
    <row r="271" spans="1:13" ht="14.45" customHeight="1" x14ac:dyDescent="0.2">
      <c r="A271" s="398"/>
      <c r="B271" s="394"/>
      <c r="C271" s="395"/>
      <c r="D271" s="395"/>
      <c r="E271" s="396"/>
      <c r="F271" s="394"/>
      <c r="G271" s="395"/>
      <c r="H271" s="395"/>
      <c r="I271" s="395"/>
      <c r="J271" s="395"/>
      <c r="K271" s="397"/>
      <c r="L271" s="122"/>
      <c r="M271" s="393" t="str">
        <f t="shared" si="4"/>
        <v/>
      </c>
    </row>
    <row r="272" spans="1:13" ht="14.45" customHeight="1" x14ac:dyDescent="0.2">
      <c r="A272" s="398"/>
      <c r="B272" s="394"/>
      <c r="C272" s="395"/>
      <c r="D272" s="395"/>
      <c r="E272" s="396"/>
      <c r="F272" s="394"/>
      <c r="G272" s="395"/>
      <c r="H272" s="395"/>
      <c r="I272" s="395"/>
      <c r="J272" s="395"/>
      <c r="K272" s="397"/>
      <c r="L272" s="122"/>
      <c r="M272" s="393" t="str">
        <f t="shared" si="4"/>
        <v/>
      </c>
    </row>
    <row r="273" spans="1:13" ht="14.45" customHeight="1" x14ac:dyDescent="0.2">
      <c r="A273" s="398"/>
      <c r="B273" s="394"/>
      <c r="C273" s="395"/>
      <c r="D273" s="395"/>
      <c r="E273" s="396"/>
      <c r="F273" s="394"/>
      <c r="G273" s="395"/>
      <c r="H273" s="395"/>
      <c r="I273" s="395"/>
      <c r="J273" s="395"/>
      <c r="K273" s="397"/>
      <c r="L273" s="122"/>
      <c r="M273" s="393" t="str">
        <f t="shared" si="4"/>
        <v/>
      </c>
    </row>
    <row r="274" spans="1:13" ht="14.45" customHeight="1" x14ac:dyDescent="0.2">
      <c r="A274" s="398"/>
      <c r="B274" s="394"/>
      <c r="C274" s="395"/>
      <c r="D274" s="395"/>
      <c r="E274" s="396"/>
      <c r="F274" s="394"/>
      <c r="G274" s="395"/>
      <c r="H274" s="395"/>
      <c r="I274" s="395"/>
      <c r="J274" s="395"/>
      <c r="K274" s="397"/>
      <c r="L274" s="122"/>
      <c r="M274" s="393" t="str">
        <f t="shared" si="4"/>
        <v/>
      </c>
    </row>
    <row r="275" spans="1:13" ht="14.45" customHeight="1" x14ac:dyDescent="0.2">
      <c r="A275" s="398"/>
      <c r="B275" s="394"/>
      <c r="C275" s="395"/>
      <c r="D275" s="395"/>
      <c r="E275" s="396"/>
      <c r="F275" s="394"/>
      <c r="G275" s="395"/>
      <c r="H275" s="395"/>
      <c r="I275" s="395"/>
      <c r="J275" s="395"/>
      <c r="K275" s="397"/>
      <c r="L275" s="122"/>
      <c r="M275" s="393" t="str">
        <f t="shared" si="4"/>
        <v/>
      </c>
    </row>
    <row r="276" spans="1:13" ht="14.45" customHeight="1" x14ac:dyDescent="0.2">
      <c r="A276" s="398"/>
      <c r="B276" s="394"/>
      <c r="C276" s="395"/>
      <c r="D276" s="395"/>
      <c r="E276" s="396"/>
      <c r="F276" s="394"/>
      <c r="G276" s="395"/>
      <c r="H276" s="395"/>
      <c r="I276" s="395"/>
      <c r="J276" s="395"/>
      <c r="K276" s="397"/>
      <c r="L276" s="122"/>
      <c r="M276" s="393" t="str">
        <f t="shared" si="4"/>
        <v/>
      </c>
    </row>
    <row r="277" spans="1:13" ht="14.45" customHeight="1" x14ac:dyDescent="0.2">
      <c r="A277" s="398"/>
      <c r="B277" s="394"/>
      <c r="C277" s="395"/>
      <c r="D277" s="395"/>
      <c r="E277" s="396"/>
      <c r="F277" s="394"/>
      <c r="G277" s="395"/>
      <c r="H277" s="395"/>
      <c r="I277" s="395"/>
      <c r="J277" s="395"/>
      <c r="K277" s="397"/>
      <c r="L277" s="122"/>
      <c r="M277" s="393" t="str">
        <f t="shared" si="4"/>
        <v/>
      </c>
    </row>
    <row r="278" spans="1:13" ht="14.45" customHeight="1" x14ac:dyDescent="0.2">
      <c r="A278" s="398"/>
      <c r="B278" s="394"/>
      <c r="C278" s="395"/>
      <c r="D278" s="395"/>
      <c r="E278" s="396"/>
      <c r="F278" s="394"/>
      <c r="G278" s="395"/>
      <c r="H278" s="395"/>
      <c r="I278" s="395"/>
      <c r="J278" s="395"/>
      <c r="K278" s="397"/>
      <c r="L278" s="122"/>
      <c r="M278" s="393" t="str">
        <f t="shared" si="4"/>
        <v/>
      </c>
    </row>
    <row r="279" spans="1:13" ht="14.45" customHeight="1" x14ac:dyDescent="0.2">
      <c r="A279" s="398"/>
      <c r="B279" s="394"/>
      <c r="C279" s="395"/>
      <c r="D279" s="395"/>
      <c r="E279" s="396"/>
      <c r="F279" s="394"/>
      <c r="G279" s="395"/>
      <c r="H279" s="395"/>
      <c r="I279" s="395"/>
      <c r="J279" s="395"/>
      <c r="K279" s="397"/>
      <c r="L279" s="122"/>
      <c r="M279" s="393" t="str">
        <f t="shared" si="4"/>
        <v/>
      </c>
    </row>
    <row r="280" spans="1:13" ht="14.45" customHeight="1" x14ac:dyDescent="0.2">
      <c r="A280" s="398"/>
      <c r="B280" s="394"/>
      <c r="C280" s="395"/>
      <c r="D280" s="395"/>
      <c r="E280" s="396"/>
      <c r="F280" s="394"/>
      <c r="G280" s="395"/>
      <c r="H280" s="395"/>
      <c r="I280" s="395"/>
      <c r="J280" s="395"/>
      <c r="K280" s="397"/>
      <c r="L280" s="122"/>
      <c r="M280" s="393" t="str">
        <f t="shared" si="4"/>
        <v/>
      </c>
    </row>
    <row r="281" spans="1:13" ht="14.45" customHeight="1" x14ac:dyDescent="0.2">
      <c r="A281" s="398"/>
      <c r="B281" s="394"/>
      <c r="C281" s="395"/>
      <c r="D281" s="395"/>
      <c r="E281" s="396"/>
      <c r="F281" s="394"/>
      <c r="G281" s="395"/>
      <c r="H281" s="395"/>
      <c r="I281" s="395"/>
      <c r="J281" s="395"/>
      <c r="K281" s="397"/>
      <c r="L281" s="122"/>
      <c r="M281" s="393" t="str">
        <f t="shared" si="4"/>
        <v/>
      </c>
    </row>
    <row r="282" spans="1:13" ht="14.45" customHeight="1" x14ac:dyDescent="0.2">
      <c r="A282" s="398"/>
      <c r="B282" s="394"/>
      <c r="C282" s="395"/>
      <c r="D282" s="395"/>
      <c r="E282" s="396"/>
      <c r="F282" s="394"/>
      <c r="G282" s="395"/>
      <c r="H282" s="395"/>
      <c r="I282" s="395"/>
      <c r="J282" s="395"/>
      <c r="K282" s="397"/>
      <c r="L282" s="122"/>
      <c r="M282" s="393" t="str">
        <f t="shared" si="4"/>
        <v/>
      </c>
    </row>
    <row r="283" spans="1:13" ht="14.45" customHeight="1" x14ac:dyDescent="0.2">
      <c r="A283" s="398"/>
      <c r="B283" s="394"/>
      <c r="C283" s="395"/>
      <c r="D283" s="395"/>
      <c r="E283" s="396"/>
      <c r="F283" s="394"/>
      <c r="G283" s="395"/>
      <c r="H283" s="395"/>
      <c r="I283" s="395"/>
      <c r="J283" s="395"/>
      <c r="K283" s="397"/>
      <c r="L283" s="122"/>
      <c r="M283" s="393" t="str">
        <f t="shared" si="4"/>
        <v/>
      </c>
    </row>
    <row r="284" spans="1:13" ht="14.45" customHeight="1" x14ac:dyDescent="0.2">
      <c r="A284" s="398"/>
      <c r="B284" s="394"/>
      <c r="C284" s="395"/>
      <c r="D284" s="395"/>
      <c r="E284" s="396"/>
      <c r="F284" s="394"/>
      <c r="G284" s="395"/>
      <c r="H284" s="395"/>
      <c r="I284" s="395"/>
      <c r="J284" s="395"/>
      <c r="K284" s="397"/>
      <c r="L284" s="122"/>
      <c r="M284" s="393" t="str">
        <f t="shared" si="4"/>
        <v/>
      </c>
    </row>
    <row r="285" spans="1:13" ht="14.45" customHeight="1" x14ac:dyDescent="0.2">
      <c r="A285" s="398"/>
      <c r="B285" s="394"/>
      <c r="C285" s="395"/>
      <c r="D285" s="395"/>
      <c r="E285" s="396"/>
      <c r="F285" s="394"/>
      <c r="G285" s="395"/>
      <c r="H285" s="395"/>
      <c r="I285" s="395"/>
      <c r="J285" s="395"/>
      <c r="K285" s="397"/>
      <c r="L285" s="122"/>
      <c r="M285" s="393" t="str">
        <f t="shared" si="4"/>
        <v/>
      </c>
    </row>
    <row r="286" spans="1:13" ht="14.45" customHeight="1" x14ac:dyDescent="0.2">
      <c r="A286" s="398"/>
      <c r="B286" s="394"/>
      <c r="C286" s="395"/>
      <c r="D286" s="395"/>
      <c r="E286" s="396"/>
      <c r="F286" s="394"/>
      <c r="G286" s="395"/>
      <c r="H286" s="395"/>
      <c r="I286" s="395"/>
      <c r="J286" s="395"/>
      <c r="K286" s="397"/>
      <c r="L286" s="122"/>
      <c r="M286" s="393" t="str">
        <f t="shared" si="4"/>
        <v/>
      </c>
    </row>
    <row r="287" spans="1:13" ht="14.45" customHeight="1" x14ac:dyDescent="0.2">
      <c r="A287" s="398"/>
      <c r="B287" s="394"/>
      <c r="C287" s="395"/>
      <c r="D287" s="395"/>
      <c r="E287" s="396"/>
      <c r="F287" s="394"/>
      <c r="G287" s="395"/>
      <c r="H287" s="395"/>
      <c r="I287" s="395"/>
      <c r="J287" s="395"/>
      <c r="K287" s="397"/>
      <c r="L287" s="122"/>
      <c r="M287" s="393" t="str">
        <f t="shared" si="4"/>
        <v/>
      </c>
    </row>
    <row r="288" spans="1:13" ht="14.45" customHeight="1" x14ac:dyDescent="0.2">
      <c r="A288" s="398"/>
      <c r="B288" s="394"/>
      <c r="C288" s="395"/>
      <c r="D288" s="395"/>
      <c r="E288" s="396"/>
      <c r="F288" s="394"/>
      <c r="G288" s="395"/>
      <c r="H288" s="395"/>
      <c r="I288" s="395"/>
      <c r="J288" s="395"/>
      <c r="K288" s="397"/>
      <c r="L288" s="122"/>
      <c r="M288" s="393" t="str">
        <f t="shared" si="4"/>
        <v/>
      </c>
    </row>
    <row r="289" spans="1:13" ht="14.45" customHeight="1" x14ac:dyDescent="0.2">
      <c r="A289" s="398"/>
      <c r="B289" s="394"/>
      <c r="C289" s="395"/>
      <c r="D289" s="395"/>
      <c r="E289" s="396"/>
      <c r="F289" s="394"/>
      <c r="G289" s="395"/>
      <c r="H289" s="395"/>
      <c r="I289" s="395"/>
      <c r="J289" s="395"/>
      <c r="K289" s="397"/>
      <c r="L289" s="122"/>
      <c r="M289" s="393" t="str">
        <f t="shared" si="4"/>
        <v/>
      </c>
    </row>
    <row r="290" spans="1:13" ht="14.45" customHeight="1" x14ac:dyDescent="0.2">
      <c r="A290" s="398"/>
      <c r="B290" s="394"/>
      <c r="C290" s="395"/>
      <c r="D290" s="395"/>
      <c r="E290" s="396"/>
      <c r="F290" s="394"/>
      <c r="G290" s="395"/>
      <c r="H290" s="395"/>
      <c r="I290" s="395"/>
      <c r="J290" s="395"/>
      <c r="K290" s="397"/>
      <c r="L290" s="122"/>
      <c r="M290" s="393" t="str">
        <f t="shared" si="4"/>
        <v/>
      </c>
    </row>
    <row r="291" spans="1:13" ht="14.45" customHeight="1" x14ac:dyDescent="0.2">
      <c r="A291" s="398"/>
      <c r="B291" s="394"/>
      <c r="C291" s="395"/>
      <c r="D291" s="395"/>
      <c r="E291" s="396"/>
      <c r="F291" s="394"/>
      <c r="G291" s="395"/>
      <c r="H291" s="395"/>
      <c r="I291" s="395"/>
      <c r="J291" s="395"/>
      <c r="K291" s="397"/>
      <c r="L291" s="122"/>
      <c r="M291" s="393" t="str">
        <f t="shared" si="4"/>
        <v/>
      </c>
    </row>
    <row r="292" spans="1:13" ht="14.45" customHeight="1" x14ac:dyDescent="0.2">
      <c r="A292" s="398"/>
      <c r="B292" s="394"/>
      <c r="C292" s="395"/>
      <c r="D292" s="395"/>
      <c r="E292" s="396"/>
      <c r="F292" s="394"/>
      <c r="G292" s="395"/>
      <c r="H292" s="395"/>
      <c r="I292" s="395"/>
      <c r="J292" s="395"/>
      <c r="K292" s="397"/>
      <c r="L292" s="122"/>
      <c r="M292" s="393" t="str">
        <f t="shared" si="4"/>
        <v/>
      </c>
    </row>
    <row r="293" spans="1:13" ht="14.45" customHeight="1" x14ac:dyDescent="0.2">
      <c r="A293" s="398"/>
      <c r="B293" s="394"/>
      <c r="C293" s="395"/>
      <c r="D293" s="395"/>
      <c r="E293" s="396"/>
      <c r="F293" s="394"/>
      <c r="G293" s="395"/>
      <c r="H293" s="395"/>
      <c r="I293" s="395"/>
      <c r="J293" s="395"/>
      <c r="K293" s="397"/>
      <c r="L293" s="122"/>
      <c r="M293" s="393" t="str">
        <f t="shared" si="4"/>
        <v/>
      </c>
    </row>
    <row r="294" spans="1:13" ht="14.45" customHeight="1" x14ac:dyDescent="0.2">
      <c r="A294" s="398"/>
      <c r="B294" s="394"/>
      <c r="C294" s="395"/>
      <c r="D294" s="395"/>
      <c r="E294" s="396"/>
      <c r="F294" s="394"/>
      <c r="G294" s="395"/>
      <c r="H294" s="395"/>
      <c r="I294" s="395"/>
      <c r="J294" s="395"/>
      <c r="K294" s="397"/>
      <c r="L294" s="122"/>
      <c r="M294" s="393" t="str">
        <f t="shared" si="4"/>
        <v/>
      </c>
    </row>
    <row r="295" spans="1:13" ht="14.45" customHeight="1" x14ac:dyDescent="0.2">
      <c r="A295" s="398"/>
      <c r="B295" s="394"/>
      <c r="C295" s="395"/>
      <c r="D295" s="395"/>
      <c r="E295" s="396"/>
      <c r="F295" s="394"/>
      <c r="G295" s="395"/>
      <c r="H295" s="395"/>
      <c r="I295" s="395"/>
      <c r="J295" s="395"/>
      <c r="K295" s="397"/>
      <c r="L295" s="122"/>
      <c r="M295" s="393" t="str">
        <f t="shared" si="4"/>
        <v/>
      </c>
    </row>
    <row r="296" spans="1:13" ht="14.45" customHeight="1" x14ac:dyDescent="0.2">
      <c r="A296" s="398"/>
      <c r="B296" s="394"/>
      <c r="C296" s="395"/>
      <c r="D296" s="395"/>
      <c r="E296" s="396"/>
      <c r="F296" s="394"/>
      <c r="G296" s="395"/>
      <c r="H296" s="395"/>
      <c r="I296" s="395"/>
      <c r="J296" s="395"/>
      <c r="K296" s="397"/>
      <c r="L296" s="122"/>
      <c r="M296" s="393" t="str">
        <f t="shared" si="4"/>
        <v/>
      </c>
    </row>
    <row r="297" spans="1:13" ht="14.45" customHeight="1" x14ac:dyDescent="0.2">
      <c r="A297" s="398"/>
      <c r="B297" s="394"/>
      <c r="C297" s="395"/>
      <c r="D297" s="395"/>
      <c r="E297" s="396"/>
      <c r="F297" s="394"/>
      <c r="G297" s="395"/>
      <c r="H297" s="395"/>
      <c r="I297" s="395"/>
      <c r="J297" s="395"/>
      <c r="K297" s="397"/>
      <c r="L297" s="122"/>
      <c r="M297" s="393" t="str">
        <f t="shared" si="4"/>
        <v/>
      </c>
    </row>
    <row r="298" spans="1:13" ht="14.45" customHeight="1" x14ac:dyDescent="0.2">
      <c r="A298" s="398"/>
      <c r="B298" s="394"/>
      <c r="C298" s="395"/>
      <c r="D298" s="395"/>
      <c r="E298" s="396"/>
      <c r="F298" s="394"/>
      <c r="G298" s="395"/>
      <c r="H298" s="395"/>
      <c r="I298" s="395"/>
      <c r="J298" s="395"/>
      <c r="K298" s="397"/>
      <c r="L298" s="122"/>
      <c r="M298" s="393" t="str">
        <f t="shared" si="4"/>
        <v/>
      </c>
    </row>
    <row r="299" spans="1:13" ht="14.45" customHeight="1" x14ac:dyDescent="0.2">
      <c r="A299" s="398"/>
      <c r="B299" s="394"/>
      <c r="C299" s="395"/>
      <c r="D299" s="395"/>
      <c r="E299" s="396"/>
      <c r="F299" s="394"/>
      <c r="G299" s="395"/>
      <c r="H299" s="395"/>
      <c r="I299" s="395"/>
      <c r="J299" s="395"/>
      <c r="K299" s="397"/>
      <c r="L299" s="122"/>
      <c r="M299" s="393" t="str">
        <f t="shared" si="4"/>
        <v/>
      </c>
    </row>
    <row r="300" spans="1:13" ht="14.45" customHeight="1" x14ac:dyDescent="0.2">
      <c r="A300" s="398"/>
      <c r="B300" s="394"/>
      <c r="C300" s="395"/>
      <c r="D300" s="395"/>
      <c r="E300" s="396"/>
      <c r="F300" s="394"/>
      <c r="G300" s="395"/>
      <c r="H300" s="395"/>
      <c r="I300" s="395"/>
      <c r="J300" s="395"/>
      <c r="K300" s="397"/>
      <c r="L300" s="122"/>
      <c r="M300" s="393" t="str">
        <f t="shared" si="4"/>
        <v/>
      </c>
    </row>
    <row r="301" spans="1:13" ht="14.45" customHeight="1" x14ac:dyDescent="0.2">
      <c r="A301" s="398"/>
      <c r="B301" s="394"/>
      <c r="C301" s="395"/>
      <c r="D301" s="395"/>
      <c r="E301" s="396"/>
      <c r="F301" s="394"/>
      <c r="G301" s="395"/>
      <c r="H301" s="395"/>
      <c r="I301" s="395"/>
      <c r="J301" s="395"/>
      <c r="K301" s="397"/>
      <c r="L301" s="122"/>
      <c r="M301" s="393" t="str">
        <f t="shared" si="4"/>
        <v/>
      </c>
    </row>
    <row r="302" spans="1:13" ht="14.45" customHeight="1" x14ac:dyDescent="0.2">
      <c r="A302" s="398"/>
      <c r="B302" s="394"/>
      <c r="C302" s="395"/>
      <c r="D302" s="395"/>
      <c r="E302" s="396"/>
      <c r="F302" s="394"/>
      <c r="G302" s="395"/>
      <c r="H302" s="395"/>
      <c r="I302" s="395"/>
      <c r="J302" s="395"/>
      <c r="K302" s="397"/>
      <c r="L302" s="122"/>
      <c r="M302" s="393" t="str">
        <f t="shared" si="4"/>
        <v/>
      </c>
    </row>
    <row r="303" spans="1:13" ht="14.45" customHeight="1" x14ac:dyDescent="0.2">
      <c r="A303" s="398"/>
      <c r="B303" s="394"/>
      <c r="C303" s="395"/>
      <c r="D303" s="395"/>
      <c r="E303" s="396"/>
      <c r="F303" s="394"/>
      <c r="G303" s="395"/>
      <c r="H303" s="395"/>
      <c r="I303" s="395"/>
      <c r="J303" s="395"/>
      <c r="K303" s="397"/>
      <c r="L303" s="122"/>
      <c r="M303" s="393" t="str">
        <f t="shared" si="4"/>
        <v/>
      </c>
    </row>
    <row r="304" spans="1:13" ht="14.45" customHeight="1" x14ac:dyDescent="0.2">
      <c r="A304" s="398"/>
      <c r="B304" s="394"/>
      <c r="C304" s="395"/>
      <c r="D304" s="395"/>
      <c r="E304" s="396"/>
      <c r="F304" s="394"/>
      <c r="G304" s="395"/>
      <c r="H304" s="395"/>
      <c r="I304" s="395"/>
      <c r="J304" s="395"/>
      <c r="K304" s="397"/>
      <c r="L304" s="122"/>
      <c r="M304" s="393" t="str">
        <f t="shared" si="4"/>
        <v/>
      </c>
    </row>
    <row r="305" spans="1:13" ht="14.45" customHeight="1" x14ac:dyDescent="0.2">
      <c r="A305" s="398"/>
      <c r="B305" s="394"/>
      <c r="C305" s="395"/>
      <c r="D305" s="395"/>
      <c r="E305" s="396"/>
      <c r="F305" s="394"/>
      <c r="G305" s="395"/>
      <c r="H305" s="395"/>
      <c r="I305" s="395"/>
      <c r="J305" s="395"/>
      <c r="K305" s="397"/>
      <c r="L305" s="122"/>
      <c r="M305" s="393" t="str">
        <f t="shared" si="4"/>
        <v/>
      </c>
    </row>
    <row r="306" spans="1:13" ht="14.45" customHeight="1" x14ac:dyDescent="0.2">
      <c r="A306" s="398"/>
      <c r="B306" s="394"/>
      <c r="C306" s="395"/>
      <c r="D306" s="395"/>
      <c r="E306" s="396"/>
      <c r="F306" s="394"/>
      <c r="G306" s="395"/>
      <c r="H306" s="395"/>
      <c r="I306" s="395"/>
      <c r="J306" s="395"/>
      <c r="K306" s="397"/>
      <c r="L306" s="122"/>
      <c r="M306" s="393" t="str">
        <f t="shared" si="4"/>
        <v/>
      </c>
    </row>
    <row r="307" spans="1:13" ht="14.45" customHeight="1" x14ac:dyDescent="0.2">
      <c r="A307" s="398"/>
      <c r="B307" s="394"/>
      <c r="C307" s="395"/>
      <c r="D307" s="395"/>
      <c r="E307" s="396"/>
      <c r="F307" s="394"/>
      <c r="G307" s="395"/>
      <c r="H307" s="395"/>
      <c r="I307" s="395"/>
      <c r="J307" s="395"/>
      <c r="K307" s="397"/>
      <c r="L307" s="122"/>
      <c r="M307" s="393" t="str">
        <f t="shared" si="4"/>
        <v/>
      </c>
    </row>
    <row r="308" spans="1:13" ht="14.45" customHeight="1" x14ac:dyDescent="0.2">
      <c r="A308" s="398"/>
      <c r="B308" s="394"/>
      <c r="C308" s="395"/>
      <c r="D308" s="395"/>
      <c r="E308" s="396"/>
      <c r="F308" s="394"/>
      <c r="G308" s="395"/>
      <c r="H308" s="395"/>
      <c r="I308" s="395"/>
      <c r="J308" s="395"/>
      <c r="K308" s="397"/>
      <c r="L308" s="122"/>
      <c r="M308" s="393" t="str">
        <f t="shared" si="4"/>
        <v/>
      </c>
    </row>
    <row r="309" spans="1:13" ht="14.45" customHeight="1" x14ac:dyDescent="0.2">
      <c r="A309" s="398"/>
      <c r="B309" s="394"/>
      <c r="C309" s="395"/>
      <c r="D309" s="395"/>
      <c r="E309" s="396"/>
      <c r="F309" s="394"/>
      <c r="G309" s="395"/>
      <c r="H309" s="395"/>
      <c r="I309" s="395"/>
      <c r="J309" s="395"/>
      <c r="K309" s="397"/>
      <c r="L309" s="122"/>
      <c r="M309" s="393" t="str">
        <f t="shared" si="4"/>
        <v/>
      </c>
    </row>
    <row r="310" spans="1:13" ht="14.45" customHeight="1" x14ac:dyDescent="0.2">
      <c r="A310" s="398"/>
      <c r="B310" s="394"/>
      <c r="C310" s="395"/>
      <c r="D310" s="395"/>
      <c r="E310" s="396"/>
      <c r="F310" s="394"/>
      <c r="G310" s="395"/>
      <c r="H310" s="395"/>
      <c r="I310" s="395"/>
      <c r="J310" s="395"/>
      <c r="K310" s="397"/>
      <c r="L310" s="122"/>
      <c r="M310" s="393" t="str">
        <f t="shared" si="4"/>
        <v/>
      </c>
    </row>
    <row r="311" spans="1:13" ht="14.45" customHeight="1" x14ac:dyDescent="0.2">
      <c r="A311" s="398"/>
      <c r="B311" s="394"/>
      <c r="C311" s="395"/>
      <c r="D311" s="395"/>
      <c r="E311" s="396"/>
      <c r="F311" s="394"/>
      <c r="G311" s="395"/>
      <c r="H311" s="395"/>
      <c r="I311" s="395"/>
      <c r="J311" s="395"/>
      <c r="K311" s="397"/>
      <c r="L311" s="122"/>
      <c r="M311" s="393" t="str">
        <f t="shared" si="4"/>
        <v/>
      </c>
    </row>
    <row r="312" spans="1:13" ht="14.45" customHeight="1" x14ac:dyDescent="0.2">
      <c r="A312" s="398"/>
      <c r="B312" s="394"/>
      <c r="C312" s="395"/>
      <c r="D312" s="395"/>
      <c r="E312" s="396"/>
      <c r="F312" s="394"/>
      <c r="G312" s="395"/>
      <c r="H312" s="395"/>
      <c r="I312" s="395"/>
      <c r="J312" s="395"/>
      <c r="K312" s="397"/>
      <c r="L312" s="122"/>
      <c r="M312" s="393" t="str">
        <f t="shared" si="4"/>
        <v/>
      </c>
    </row>
    <row r="313" spans="1:13" ht="14.45" customHeight="1" x14ac:dyDescent="0.2">
      <c r="A313" s="398"/>
      <c r="B313" s="394"/>
      <c r="C313" s="395"/>
      <c r="D313" s="395"/>
      <c r="E313" s="396"/>
      <c r="F313" s="394"/>
      <c r="G313" s="395"/>
      <c r="H313" s="395"/>
      <c r="I313" s="395"/>
      <c r="J313" s="395"/>
      <c r="K313" s="397"/>
      <c r="L313" s="122"/>
      <c r="M313" s="393" t="str">
        <f t="shared" si="4"/>
        <v/>
      </c>
    </row>
    <row r="314" spans="1:13" ht="14.45" customHeight="1" x14ac:dyDescent="0.2">
      <c r="A314" s="398"/>
      <c r="B314" s="394"/>
      <c r="C314" s="395"/>
      <c r="D314" s="395"/>
      <c r="E314" s="396"/>
      <c r="F314" s="394"/>
      <c r="G314" s="395"/>
      <c r="H314" s="395"/>
      <c r="I314" s="395"/>
      <c r="J314" s="395"/>
      <c r="K314" s="397"/>
      <c r="L314" s="122"/>
      <c r="M314" s="393" t="str">
        <f t="shared" si="4"/>
        <v/>
      </c>
    </row>
    <row r="315" spans="1:13" ht="14.45" customHeight="1" x14ac:dyDescent="0.2">
      <c r="A315" s="398"/>
      <c r="B315" s="394"/>
      <c r="C315" s="395"/>
      <c r="D315" s="395"/>
      <c r="E315" s="396"/>
      <c r="F315" s="394"/>
      <c r="G315" s="395"/>
      <c r="H315" s="395"/>
      <c r="I315" s="395"/>
      <c r="J315" s="395"/>
      <c r="K315" s="397"/>
      <c r="L315" s="122"/>
      <c r="M315" s="393" t="str">
        <f t="shared" si="4"/>
        <v/>
      </c>
    </row>
    <row r="316" spans="1:13" ht="14.45" customHeight="1" x14ac:dyDescent="0.2">
      <c r="A316" s="398"/>
      <c r="B316" s="394"/>
      <c r="C316" s="395"/>
      <c r="D316" s="395"/>
      <c r="E316" s="396"/>
      <c r="F316" s="394"/>
      <c r="G316" s="395"/>
      <c r="H316" s="395"/>
      <c r="I316" s="395"/>
      <c r="J316" s="395"/>
      <c r="K316" s="397"/>
      <c r="L316" s="122"/>
      <c r="M316" s="393" t="str">
        <f t="shared" si="4"/>
        <v/>
      </c>
    </row>
    <row r="317" spans="1:13" ht="14.45" customHeight="1" x14ac:dyDescent="0.2">
      <c r="A317" s="398"/>
      <c r="B317" s="394"/>
      <c r="C317" s="395"/>
      <c r="D317" s="395"/>
      <c r="E317" s="396"/>
      <c r="F317" s="394"/>
      <c r="G317" s="395"/>
      <c r="H317" s="395"/>
      <c r="I317" s="395"/>
      <c r="J317" s="395"/>
      <c r="K317" s="397"/>
      <c r="L317" s="122"/>
      <c r="M317" s="393" t="str">
        <f t="shared" si="4"/>
        <v/>
      </c>
    </row>
    <row r="318" spans="1:13" ht="14.45" customHeight="1" x14ac:dyDescent="0.2">
      <c r="A318" s="398"/>
      <c r="B318" s="394"/>
      <c r="C318" s="395"/>
      <c r="D318" s="395"/>
      <c r="E318" s="396"/>
      <c r="F318" s="394"/>
      <c r="G318" s="395"/>
      <c r="H318" s="395"/>
      <c r="I318" s="395"/>
      <c r="J318" s="395"/>
      <c r="K318" s="397"/>
      <c r="L318" s="122"/>
      <c r="M318" s="393" t="str">
        <f t="shared" si="4"/>
        <v/>
      </c>
    </row>
    <row r="319" spans="1:13" ht="14.45" customHeight="1" x14ac:dyDescent="0.2">
      <c r="A319" s="398"/>
      <c r="B319" s="394"/>
      <c r="C319" s="395"/>
      <c r="D319" s="395"/>
      <c r="E319" s="396"/>
      <c r="F319" s="394"/>
      <c r="G319" s="395"/>
      <c r="H319" s="395"/>
      <c r="I319" s="395"/>
      <c r="J319" s="395"/>
      <c r="K319" s="397"/>
      <c r="L319" s="122"/>
      <c r="M319" s="393" t="str">
        <f t="shared" si="4"/>
        <v/>
      </c>
    </row>
    <row r="320" spans="1:13" ht="14.45" customHeight="1" x14ac:dyDescent="0.2">
      <c r="A320" s="398"/>
      <c r="B320" s="394"/>
      <c r="C320" s="395"/>
      <c r="D320" s="395"/>
      <c r="E320" s="396"/>
      <c r="F320" s="394"/>
      <c r="G320" s="395"/>
      <c r="H320" s="395"/>
      <c r="I320" s="395"/>
      <c r="J320" s="395"/>
      <c r="K320" s="397"/>
      <c r="L320" s="122"/>
      <c r="M320" s="393" t="str">
        <f t="shared" si="4"/>
        <v/>
      </c>
    </row>
    <row r="321" spans="1:13" ht="14.45" customHeight="1" x14ac:dyDescent="0.2">
      <c r="A321" s="398"/>
      <c r="B321" s="394"/>
      <c r="C321" s="395"/>
      <c r="D321" s="395"/>
      <c r="E321" s="396"/>
      <c r="F321" s="394"/>
      <c r="G321" s="395"/>
      <c r="H321" s="395"/>
      <c r="I321" s="395"/>
      <c r="J321" s="395"/>
      <c r="K321" s="397"/>
      <c r="L321" s="122"/>
      <c r="M321" s="393" t="str">
        <f t="shared" si="4"/>
        <v/>
      </c>
    </row>
    <row r="322" spans="1:13" ht="14.45" customHeight="1" x14ac:dyDescent="0.2">
      <c r="A322" s="398"/>
      <c r="B322" s="394"/>
      <c r="C322" s="395"/>
      <c r="D322" s="395"/>
      <c r="E322" s="396"/>
      <c r="F322" s="394"/>
      <c r="G322" s="395"/>
      <c r="H322" s="395"/>
      <c r="I322" s="395"/>
      <c r="J322" s="395"/>
      <c r="K322" s="397"/>
      <c r="L322" s="122"/>
      <c r="M322" s="393" t="str">
        <f t="shared" si="4"/>
        <v/>
      </c>
    </row>
    <row r="323" spans="1:13" ht="14.45" customHeight="1" x14ac:dyDescent="0.2">
      <c r="A323" s="398"/>
      <c r="B323" s="394"/>
      <c r="C323" s="395"/>
      <c r="D323" s="395"/>
      <c r="E323" s="396"/>
      <c r="F323" s="394"/>
      <c r="G323" s="395"/>
      <c r="H323" s="395"/>
      <c r="I323" s="395"/>
      <c r="J323" s="395"/>
      <c r="K323" s="397"/>
      <c r="L323" s="122"/>
      <c r="M323" s="393" t="str">
        <f t="shared" si="4"/>
        <v/>
      </c>
    </row>
    <row r="324" spans="1:13" ht="14.45" customHeight="1" x14ac:dyDescent="0.2">
      <c r="A324" s="398"/>
      <c r="B324" s="394"/>
      <c r="C324" s="395"/>
      <c r="D324" s="395"/>
      <c r="E324" s="396"/>
      <c r="F324" s="394"/>
      <c r="G324" s="395"/>
      <c r="H324" s="395"/>
      <c r="I324" s="395"/>
      <c r="J324" s="395"/>
      <c r="K324" s="397"/>
      <c r="L324" s="122"/>
      <c r="M324" s="393" t="str">
        <f t="shared" si="4"/>
        <v/>
      </c>
    </row>
    <row r="325" spans="1:13" ht="14.45" customHeight="1" x14ac:dyDescent="0.2">
      <c r="A325" s="398"/>
      <c r="B325" s="394"/>
      <c r="C325" s="395"/>
      <c r="D325" s="395"/>
      <c r="E325" s="396"/>
      <c r="F325" s="394"/>
      <c r="G325" s="395"/>
      <c r="H325" s="395"/>
      <c r="I325" s="395"/>
      <c r="J325" s="395"/>
      <c r="K325" s="397"/>
      <c r="L325" s="122"/>
      <c r="M325" s="393" t="str">
        <f t="shared" si="4"/>
        <v/>
      </c>
    </row>
    <row r="326" spans="1:13" ht="14.45" customHeight="1" x14ac:dyDescent="0.2">
      <c r="A326" s="398"/>
      <c r="B326" s="394"/>
      <c r="C326" s="395"/>
      <c r="D326" s="395"/>
      <c r="E326" s="396"/>
      <c r="F326" s="394"/>
      <c r="G326" s="395"/>
      <c r="H326" s="395"/>
      <c r="I326" s="395"/>
      <c r="J326" s="395"/>
      <c r="K326" s="397"/>
      <c r="L326" s="122"/>
      <c r="M326" s="39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8"/>
      <c r="B327" s="394"/>
      <c r="C327" s="395"/>
      <c r="D327" s="395"/>
      <c r="E327" s="396"/>
      <c r="F327" s="394"/>
      <c r="G327" s="395"/>
      <c r="H327" s="395"/>
      <c r="I327" s="395"/>
      <c r="J327" s="395"/>
      <c r="K327" s="397"/>
      <c r="L327" s="122"/>
      <c r="M327" s="393" t="str">
        <f t="shared" si="5"/>
        <v/>
      </c>
    </row>
    <row r="328" spans="1:13" ht="14.45" customHeight="1" x14ac:dyDescent="0.2">
      <c r="A328" s="398"/>
      <c r="B328" s="394"/>
      <c r="C328" s="395"/>
      <c r="D328" s="395"/>
      <c r="E328" s="396"/>
      <c r="F328" s="394"/>
      <c r="G328" s="395"/>
      <c r="H328" s="395"/>
      <c r="I328" s="395"/>
      <c r="J328" s="395"/>
      <c r="K328" s="397"/>
      <c r="L328" s="122"/>
      <c r="M328" s="393" t="str">
        <f t="shared" si="5"/>
        <v/>
      </c>
    </row>
    <row r="329" spans="1:13" ht="14.45" customHeight="1" x14ac:dyDescent="0.2">
      <c r="A329" s="398"/>
      <c r="B329" s="394"/>
      <c r="C329" s="395"/>
      <c r="D329" s="395"/>
      <c r="E329" s="396"/>
      <c r="F329" s="394"/>
      <c r="G329" s="395"/>
      <c r="H329" s="395"/>
      <c r="I329" s="395"/>
      <c r="J329" s="395"/>
      <c r="K329" s="397"/>
      <c r="L329" s="122"/>
      <c r="M329" s="393" t="str">
        <f t="shared" si="5"/>
        <v/>
      </c>
    </row>
    <row r="330" spans="1:13" ht="14.45" customHeight="1" x14ac:dyDescent="0.2">
      <c r="A330" s="398"/>
      <c r="B330" s="394"/>
      <c r="C330" s="395"/>
      <c r="D330" s="395"/>
      <c r="E330" s="396"/>
      <c r="F330" s="394"/>
      <c r="G330" s="395"/>
      <c r="H330" s="395"/>
      <c r="I330" s="395"/>
      <c r="J330" s="395"/>
      <c r="K330" s="397"/>
      <c r="L330" s="122"/>
      <c r="M330" s="393" t="str">
        <f t="shared" si="5"/>
        <v/>
      </c>
    </row>
    <row r="331" spans="1:13" ht="14.45" customHeight="1" x14ac:dyDescent="0.2">
      <c r="A331" s="398"/>
      <c r="B331" s="394"/>
      <c r="C331" s="395"/>
      <c r="D331" s="395"/>
      <c r="E331" s="396"/>
      <c r="F331" s="394"/>
      <c r="G331" s="395"/>
      <c r="H331" s="395"/>
      <c r="I331" s="395"/>
      <c r="J331" s="395"/>
      <c r="K331" s="397"/>
      <c r="L331" s="122"/>
      <c r="M331" s="393" t="str">
        <f t="shared" si="5"/>
        <v/>
      </c>
    </row>
    <row r="332" spans="1:13" ht="14.45" customHeight="1" x14ac:dyDescent="0.2">
      <c r="A332" s="398"/>
      <c r="B332" s="394"/>
      <c r="C332" s="395"/>
      <c r="D332" s="395"/>
      <c r="E332" s="396"/>
      <c r="F332" s="394"/>
      <c r="G332" s="395"/>
      <c r="H332" s="395"/>
      <c r="I332" s="395"/>
      <c r="J332" s="395"/>
      <c r="K332" s="397"/>
      <c r="L332" s="122"/>
      <c r="M332" s="393" t="str">
        <f t="shared" si="5"/>
        <v/>
      </c>
    </row>
    <row r="333" spans="1:13" ht="14.45" customHeight="1" x14ac:dyDescent="0.2">
      <c r="A333" s="398"/>
      <c r="B333" s="394"/>
      <c r="C333" s="395"/>
      <c r="D333" s="395"/>
      <c r="E333" s="396"/>
      <c r="F333" s="394"/>
      <c r="G333" s="395"/>
      <c r="H333" s="395"/>
      <c r="I333" s="395"/>
      <c r="J333" s="395"/>
      <c r="K333" s="397"/>
      <c r="L333" s="122"/>
      <c r="M333" s="393" t="str">
        <f t="shared" si="5"/>
        <v/>
      </c>
    </row>
    <row r="334" spans="1:13" ht="14.45" customHeight="1" x14ac:dyDescent="0.2">
      <c r="A334" s="398"/>
      <c r="B334" s="394"/>
      <c r="C334" s="395"/>
      <c r="D334" s="395"/>
      <c r="E334" s="396"/>
      <c r="F334" s="394"/>
      <c r="G334" s="395"/>
      <c r="H334" s="395"/>
      <c r="I334" s="395"/>
      <c r="J334" s="395"/>
      <c r="K334" s="397"/>
      <c r="L334" s="122"/>
      <c r="M334" s="393" t="str">
        <f t="shared" si="5"/>
        <v/>
      </c>
    </row>
    <row r="335" spans="1:13" ht="14.45" customHeight="1" x14ac:dyDescent="0.2">
      <c r="A335" s="398"/>
      <c r="B335" s="394"/>
      <c r="C335" s="395"/>
      <c r="D335" s="395"/>
      <c r="E335" s="396"/>
      <c r="F335" s="394"/>
      <c r="G335" s="395"/>
      <c r="H335" s="395"/>
      <c r="I335" s="395"/>
      <c r="J335" s="395"/>
      <c r="K335" s="397"/>
      <c r="L335" s="122"/>
      <c r="M335" s="393" t="str">
        <f t="shared" si="5"/>
        <v/>
      </c>
    </row>
    <row r="336" spans="1:13" ht="14.45" customHeight="1" x14ac:dyDescent="0.2">
      <c r="A336" s="398"/>
      <c r="B336" s="394"/>
      <c r="C336" s="395"/>
      <c r="D336" s="395"/>
      <c r="E336" s="396"/>
      <c r="F336" s="394"/>
      <c r="G336" s="395"/>
      <c r="H336" s="395"/>
      <c r="I336" s="395"/>
      <c r="J336" s="395"/>
      <c r="K336" s="397"/>
      <c r="L336" s="122"/>
      <c r="M336" s="393" t="str">
        <f t="shared" si="5"/>
        <v/>
      </c>
    </row>
    <row r="337" spans="1:13" ht="14.45" customHeight="1" x14ac:dyDescent="0.2">
      <c r="A337" s="398"/>
      <c r="B337" s="394"/>
      <c r="C337" s="395"/>
      <c r="D337" s="395"/>
      <c r="E337" s="396"/>
      <c r="F337" s="394"/>
      <c r="G337" s="395"/>
      <c r="H337" s="395"/>
      <c r="I337" s="395"/>
      <c r="J337" s="395"/>
      <c r="K337" s="397"/>
      <c r="L337" s="122"/>
      <c r="M337" s="393" t="str">
        <f t="shared" si="5"/>
        <v/>
      </c>
    </row>
    <row r="338" spans="1:13" ht="14.45" customHeight="1" x14ac:dyDescent="0.2">
      <c r="A338" s="398"/>
      <c r="B338" s="394"/>
      <c r="C338" s="395"/>
      <c r="D338" s="395"/>
      <c r="E338" s="396"/>
      <c r="F338" s="394"/>
      <c r="G338" s="395"/>
      <c r="H338" s="395"/>
      <c r="I338" s="395"/>
      <c r="J338" s="395"/>
      <c r="K338" s="397"/>
      <c r="L338" s="122"/>
      <c r="M338" s="393" t="str">
        <f t="shared" si="5"/>
        <v/>
      </c>
    </row>
    <row r="339" spans="1:13" ht="14.45" customHeight="1" x14ac:dyDescent="0.2">
      <c r="A339" s="398"/>
      <c r="B339" s="394"/>
      <c r="C339" s="395"/>
      <c r="D339" s="395"/>
      <c r="E339" s="396"/>
      <c r="F339" s="394"/>
      <c r="G339" s="395"/>
      <c r="H339" s="395"/>
      <c r="I339" s="395"/>
      <c r="J339" s="395"/>
      <c r="K339" s="397"/>
      <c r="L339" s="122"/>
      <c r="M339" s="393" t="str">
        <f t="shared" si="5"/>
        <v/>
      </c>
    </row>
    <row r="340" spans="1:13" ht="14.45" customHeight="1" x14ac:dyDescent="0.2">
      <c r="A340" s="398"/>
      <c r="B340" s="394"/>
      <c r="C340" s="395"/>
      <c r="D340" s="395"/>
      <c r="E340" s="396"/>
      <c r="F340" s="394"/>
      <c r="G340" s="395"/>
      <c r="H340" s="395"/>
      <c r="I340" s="395"/>
      <c r="J340" s="395"/>
      <c r="K340" s="397"/>
      <c r="L340" s="122"/>
      <c r="M340" s="393" t="str">
        <f t="shared" si="5"/>
        <v/>
      </c>
    </row>
    <row r="341" spans="1:13" ht="14.45" customHeight="1" x14ac:dyDescent="0.2">
      <c r="A341" s="398"/>
      <c r="B341" s="394"/>
      <c r="C341" s="395"/>
      <c r="D341" s="395"/>
      <c r="E341" s="396"/>
      <c r="F341" s="394"/>
      <c r="G341" s="395"/>
      <c r="H341" s="395"/>
      <c r="I341" s="395"/>
      <c r="J341" s="395"/>
      <c r="K341" s="397"/>
      <c r="L341" s="122"/>
      <c r="M341" s="393" t="str">
        <f t="shared" si="5"/>
        <v/>
      </c>
    </row>
    <row r="342" spans="1:13" ht="14.45" customHeight="1" x14ac:dyDescent="0.2">
      <c r="A342" s="398"/>
      <c r="B342" s="394"/>
      <c r="C342" s="395"/>
      <c r="D342" s="395"/>
      <c r="E342" s="396"/>
      <c r="F342" s="394"/>
      <c r="G342" s="395"/>
      <c r="H342" s="395"/>
      <c r="I342" s="395"/>
      <c r="J342" s="395"/>
      <c r="K342" s="397"/>
      <c r="L342" s="122"/>
      <c r="M342" s="393" t="str">
        <f t="shared" si="5"/>
        <v/>
      </c>
    </row>
    <row r="343" spans="1:13" ht="14.45" customHeight="1" x14ac:dyDescent="0.2">
      <c r="A343" s="398"/>
      <c r="B343" s="394"/>
      <c r="C343" s="395"/>
      <c r="D343" s="395"/>
      <c r="E343" s="396"/>
      <c r="F343" s="394"/>
      <c r="G343" s="395"/>
      <c r="H343" s="395"/>
      <c r="I343" s="395"/>
      <c r="J343" s="395"/>
      <c r="K343" s="397"/>
      <c r="L343" s="122"/>
      <c r="M343" s="393" t="str">
        <f t="shared" si="5"/>
        <v/>
      </c>
    </row>
    <row r="344" spans="1:13" ht="14.45" customHeight="1" x14ac:dyDescent="0.2">
      <c r="A344" s="398"/>
      <c r="B344" s="394"/>
      <c r="C344" s="395"/>
      <c r="D344" s="395"/>
      <c r="E344" s="396"/>
      <c r="F344" s="394"/>
      <c r="G344" s="395"/>
      <c r="H344" s="395"/>
      <c r="I344" s="395"/>
      <c r="J344" s="395"/>
      <c r="K344" s="397"/>
      <c r="L344" s="122"/>
      <c r="M344" s="393" t="str">
        <f t="shared" si="5"/>
        <v/>
      </c>
    </row>
    <row r="345" spans="1:13" ht="14.45" customHeight="1" x14ac:dyDescent="0.2">
      <c r="A345" s="398"/>
      <c r="B345" s="394"/>
      <c r="C345" s="395"/>
      <c r="D345" s="395"/>
      <c r="E345" s="396"/>
      <c r="F345" s="394"/>
      <c r="G345" s="395"/>
      <c r="H345" s="395"/>
      <c r="I345" s="395"/>
      <c r="J345" s="395"/>
      <c r="K345" s="397"/>
      <c r="L345" s="122"/>
      <c r="M345" s="393" t="str">
        <f t="shared" si="5"/>
        <v/>
      </c>
    </row>
    <row r="346" spans="1:13" ht="14.45" customHeight="1" x14ac:dyDescent="0.2">
      <c r="A346" s="398"/>
      <c r="B346" s="394"/>
      <c r="C346" s="395"/>
      <c r="D346" s="395"/>
      <c r="E346" s="396"/>
      <c r="F346" s="394"/>
      <c r="G346" s="395"/>
      <c r="H346" s="395"/>
      <c r="I346" s="395"/>
      <c r="J346" s="395"/>
      <c r="K346" s="397"/>
      <c r="L346" s="122"/>
      <c r="M346" s="393" t="str">
        <f t="shared" si="5"/>
        <v/>
      </c>
    </row>
    <row r="347" spans="1:13" ht="14.45" customHeight="1" x14ac:dyDescent="0.2">
      <c r="A347" s="398"/>
      <c r="B347" s="394"/>
      <c r="C347" s="395"/>
      <c r="D347" s="395"/>
      <c r="E347" s="396"/>
      <c r="F347" s="394"/>
      <c r="G347" s="395"/>
      <c r="H347" s="395"/>
      <c r="I347" s="395"/>
      <c r="J347" s="395"/>
      <c r="K347" s="397"/>
      <c r="L347" s="122"/>
      <c r="M347" s="393" t="str">
        <f t="shared" si="5"/>
        <v/>
      </c>
    </row>
    <row r="348" spans="1:13" ht="14.45" customHeight="1" x14ac:dyDescent="0.2">
      <c r="A348" s="398"/>
      <c r="B348" s="394"/>
      <c r="C348" s="395"/>
      <c r="D348" s="395"/>
      <c r="E348" s="396"/>
      <c r="F348" s="394"/>
      <c r="G348" s="395"/>
      <c r="H348" s="395"/>
      <c r="I348" s="395"/>
      <c r="J348" s="395"/>
      <c r="K348" s="397"/>
      <c r="L348" s="122"/>
      <c r="M348" s="393" t="str">
        <f t="shared" si="5"/>
        <v/>
      </c>
    </row>
    <row r="349" spans="1:13" ht="14.45" customHeight="1" x14ac:dyDescent="0.2">
      <c r="A349" s="398"/>
      <c r="B349" s="394"/>
      <c r="C349" s="395"/>
      <c r="D349" s="395"/>
      <c r="E349" s="396"/>
      <c r="F349" s="394"/>
      <c r="G349" s="395"/>
      <c r="H349" s="395"/>
      <c r="I349" s="395"/>
      <c r="J349" s="395"/>
      <c r="K349" s="397"/>
      <c r="L349" s="122"/>
      <c r="M349" s="393" t="str">
        <f t="shared" si="5"/>
        <v/>
      </c>
    </row>
    <row r="350" spans="1:13" ht="14.45" customHeight="1" x14ac:dyDescent="0.2">
      <c r="A350" s="398"/>
      <c r="B350" s="394"/>
      <c r="C350" s="395"/>
      <c r="D350" s="395"/>
      <c r="E350" s="396"/>
      <c r="F350" s="394"/>
      <c r="G350" s="395"/>
      <c r="H350" s="395"/>
      <c r="I350" s="395"/>
      <c r="J350" s="395"/>
      <c r="K350" s="397"/>
      <c r="L350" s="122"/>
      <c r="M350" s="393" t="str">
        <f t="shared" si="5"/>
        <v/>
      </c>
    </row>
    <row r="351" spans="1:13" ht="14.45" customHeight="1" x14ac:dyDescent="0.2">
      <c r="A351" s="398"/>
      <c r="B351" s="394"/>
      <c r="C351" s="395"/>
      <c r="D351" s="395"/>
      <c r="E351" s="396"/>
      <c r="F351" s="394"/>
      <c r="G351" s="395"/>
      <c r="H351" s="395"/>
      <c r="I351" s="395"/>
      <c r="J351" s="395"/>
      <c r="K351" s="397"/>
      <c r="L351" s="122"/>
      <c r="M351" s="393" t="str">
        <f t="shared" si="5"/>
        <v/>
      </c>
    </row>
    <row r="352" spans="1:13" ht="14.45" customHeight="1" x14ac:dyDescent="0.2">
      <c r="A352" s="398"/>
      <c r="B352" s="394"/>
      <c r="C352" s="395"/>
      <c r="D352" s="395"/>
      <c r="E352" s="396"/>
      <c r="F352" s="394"/>
      <c r="G352" s="395"/>
      <c r="H352" s="395"/>
      <c r="I352" s="395"/>
      <c r="J352" s="395"/>
      <c r="K352" s="397"/>
      <c r="L352" s="122"/>
      <c r="M352" s="393" t="str">
        <f t="shared" si="5"/>
        <v/>
      </c>
    </row>
    <row r="353" spans="1:13" ht="14.45" customHeight="1" x14ac:dyDescent="0.2">
      <c r="A353" s="398"/>
      <c r="B353" s="394"/>
      <c r="C353" s="395"/>
      <c r="D353" s="395"/>
      <c r="E353" s="396"/>
      <c r="F353" s="394"/>
      <c r="G353" s="395"/>
      <c r="H353" s="395"/>
      <c r="I353" s="395"/>
      <c r="J353" s="395"/>
      <c r="K353" s="397"/>
      <c r="L353" s="122"/>
      <c r="M353" s="393" t="str">
        <f t="shared" si="5"/>
        <v/>
      </c>
    </row>
    <row r="354" spans="1:13" ht="14.45" customHeight="1" x14ac:dyDescent="0.2">
      <c r="A354" s="398"/>
      <c r="B354" s="394"/>
      <c r="C354" s="395"/>
      <c r="D354" s="395"/>
      <c r="E354" s="396"/>
      <c r="F354" s="394"/>
      <c r="G354" s="395"/>
      <c r="H354" s="395"/>
      <c r="I354" s="395"/>
      <c r="J354" s="395"/>
      <c r="K354" s="397"/>
      <c r="L354" s="122"/>
      <c r="M354" s="393" t="str">
        <f t="shared" si="5"/>
        <v/>
      </c>
    </row>
    <row r="355" spans="1:13" ht="14.45" customHeight="1" x14ac:dyDescent="0.2">
      <c r="A355" s="398"/>
      <c r="B355" s="394"/>
      <c r="C355" s="395"/>
      <c r="D355" s="395"/>
      <c r="E355" s="396"/>
      <c r="F355" s="394"/>
      <c r="G355" s="395"/>
      <c r="H355" s="395"/>
      <c r="I355" s="395"/>
      <c r="J355" s="395"/>
      <c r="K355" s="397"/>
      <c r="L355" s="122"/>
      <c r="M355" s="393" t="str">
        <f t="shared" si="5"/>
        <v/>
      </c>
    </row>
    <row r="356" spans="1:13" ht="14.45" customHeight="1" x14ac:dyDescent="0.2">
      <c r="A356" s="398"/>
      <c r="B356" s="394"/>
      <c r="C356" s="395"/>
      <c r="D356" s="395"/>
      <c r="E356" s="396"/>
      <c r="F356" s="394"/>
      <c r="G356" s="395"/>
      <c r="H356" s="395"/>
      <c r="I356" s="395"/>
      <c r="J356" s="395"/>
      <c r="K356" s="397"/>
      <c r="L356" s="122"/>
      <c r="M356" s="393" t="str">
        <f t="shared" si="5"/>
        <v/>
      </c>
    </row>
    <row r="357" spans="1:13" ht="14.45" customHeight="1" x14ac:dyDescent="0.2">
      <c r="A357" s="398"/>
      <c r="B357" s="394"/>
      <c r="C357" s="395"/>
      <c r="D357" s="395"/>
      <c r="E357" s="396"/>
      <c r="F357" s="394"/>
      <c r="G357" s="395"/>
      <c r="H357" s="395"/>
      <c r="I357" s="395"/>
      <c r="J357" s="395"/>
      <c r="K357" s="397"/>
      <c r="L357" s="122"/>
      <c r="M357" s="393" t="str">
        <f t="shared" si="5"/>
        <v/>
      </c>
    </row>
    <row r="358" spans="1:13" ht="14.45" customHeight="1" x14ac:dyDescent="0.2">
      <c r="A358" s="398"/>
      <c r="B358" s="394"/>
      <c r="C358" s="395"/>
      <c r="D358" s="395"/>
      <c r="E358" s="396"/>
      <c r="F358" s="394"/>
      <c r="G358" s="395"/>
      <c r="H358" s="395"/>
      <c r="I358" s="395"/>
      <c r="J358" s="395"/>
      <c r="K358" s="397"/>
      <c r="L358" s="122"/>
      <c r="M358" s="393" t="str">
        <f t="shared" si="5"/>
        <v/>
      </c>
    </row>
    <row r="359" spans="1:13" ht="14.45" customHeight="1" x14ac:dyDescent="0.2">
      <c r="A359" s="398"/>
      <c r="B359" s="394"/>
      <c r="C359" s="395"/>
      <c r="D359" s="395"/>
      <c r="E359" s="396"/>
      <c r="F359" s="394"/>
      <c r="G359" s="395"/>
      <c r="H359" s="395"/>
      <c r="I359" s="395"/>
      <c r="J359" s="395"/>
      <c r="K359" s="397"/>
      <c r="L359" s="122"/>
      <c r="M359" s="393" t="str">
        <f t="shared" si="5"/>
        <v/>
      </c>
    </row>
    <row r="360" spans="1:13" ht="14.45" customHeight="1" x14ac:dyDescent="0.2">
      <c r="A360" s="398"/>
      <c r="B360" s="394"/>
      <c r="C360" s="395"/>
      <c r="D360" s="395"/>
      <c r="E360" s="396"/>
      <c r="F360" s="394"/>
      <c r="G360" s="395"/>
      <c r="H360" s="395"/>
      <c r="I360" s="395"/>
      <c r="J360" s="395"/>
      <c r="K360" s="397"/>
      <c r="L360" s="122"/>
      <c r="M360" s="393" t="str">
        <f t="shared" si="5"/>
        <v/>
      </c>
    </row>
    <row r="361" spans="1:13" ht="14.45" customHeight="1" x14ac:dyDescent="0.2">
      <c r="A361" s="398"/>
      <c r="B361" s="394"/>
      <c r="C361" s="395"/>
      <c r="D361" s="395"/>
      <c r="E361" s="396"/>
      <c r="F361" s="394"/>
      <c r="G361" s="395"/>
      <c r="H361" s="395"/>
      <c r="I361" s="395"/>
      <c r="J361" s="395"/>
      <c r="K361" s="397"/>
      <c r="L361" s="122"/>
      <c r="M361" s="393" t="str">
        <f t="shared" si="5"/>
        <v/>
      </c>
    </row>
    <row r="362" spans="1:13" ht="14.45" customHeight="1" x14ac:dyDescent="0.2">
      <c r="A362" s="398"/>
      <c r="B362" s="394"/>
      <c r="C362" s="395"/>
      <c r="D362" s="395"/>
      <c r="E362" s="396"/>
      <c r="F362" s="394"/>
      <c r="G362" s="395"/>
      <c r="H362" s="395"/>
      <c r="I362" s="395"/>
      <c r="J362" s="395"/>
      <c r="K362" s="397"/>
      <c r="L362" s="122"/>
      <c r="M362" s="393" t="str">
        <f t="shared" si="5"/>
        <v/>
      </c>
    </row>
    <row r="363" spans="1:13" ht="14.45" customHeight="1" x14ac:dyDescent="0.2">
      <c r="A363" s="398"/>
      <c r="B363" s="394"/>
      <c r="C363" s="395"/>
      <c r="D363" s="395"/>
      <c r="E363" s="396"/>
      <c r="F363" s="394"/>
      <c r="G363" s="395"/>
      <c r="H363" s="395"/>
      <c r="I363" s="395"/>
      <c r="J363" s="395"/>
      <c r="K363" s="397"/>
      <c r="L363" s="122"/>
      <c r="M363" s="393" t="str">
        <f t="shared" si="5"/>
        <v/>
      </c>
    </row>
    <row r="364" spans="1:13" ht="14.45" customHeight="1" x14ac:dyDescent="0.2">
      <c r="A364" s="398"/>
      <c r="B364" s="394"/>
      <c r="C364" s="395"/>
      <c r="D364" s="395"/>
      <c r="E364" s="396"/>
      <c r="F364" s="394"/>
      <c r="G364" s="395"/>
      <c r="H364" s="395"/>
      <c r="I364" s="395"/>
      <c r="J364" s="395"/>
      <c r="K364" s="397"/>
      <c r="L364" s="122"/>
      <c r="M364" s="393" t="str">
        <f t="shared" si="5"/>
        <v/>
      </c>
    </row>
    <row r="365" spans="1:13" ht="14.45" customHeight="1" x14ac:dyDescent="0.2">
      <c r="A365" s="398"/>
      <c r="B365" s="394"/>
      <c r="C365" s="395"/>
      <c r="D365" s="395"/>
      <c r="E365" s="396"/>
      <c r="F365" s="394"/>
      <c r="G365" s="395"/>
      <c r="H365" s="395"/>
      <c r="I365" s="395"/>
      <c r="J365" s="395"/>
      <c r="K365" s="397"/>
      <c r="L365" s="122"/>
      <c r="M365" s="393" t="str">
        <f t="shared" si="5"/>
        <v/>
      </c>
    </row>
    <row r="366" spans="1:13" ht="14.45" customHeight="1" x14ac:dyDescent="0.2">
      <c r="A366" s="398"/>
      <c r="B366" s="394"/>
      <c r="C366" s="395"/>
      <c r="D366" s="395"/>
      <c r="E366" s="396"/>
      <c r="F366" s="394"/>
      <c r="G366" s="395"/>
      <c r="H366" s="395"/>
      <c r="I366" s="395"/>
      <c r="J366" s="395"/>
      <c r="K366" s="397"/>
      <c r="L366" s="122"/>
      <c r="M366" s="393" t="str">
        <f t="shared" si="5"/>
        <v/>
      </c>
    </row>
    <row r="367" spans="1:13" ht="14.45" customHeight="1" x14ac:dyDescent="0.2">
      <c r="A367" s="398"/>
      <c r="B367" s="394"/>
      <c r="C367" s="395"/>
      <c r="D367" s="395"/>
      <c r="E367" s="396"/>
      <c r="F367" s="394"/>
      <c r="G367" s="395"/>
      <c r="H367" s="395"/>
      <c r="I367" s="395"/>
      <c r="J367" s="395"/>
      <c r="K367" s="397"/>
      <c r="L367" s="122"/>
      <c r="M367" s="393" t="str">
        <f t="shared" si="5"/>
        <v/>
      </c>
    </row>
    <row r="368" spans="1:13" ht="14.45" customHeight="1" x14ac:dyDescent="0.2">
      <c r="A368" s="398"/>
      <c r="B368" s="394"/>
      <c r="C368" s="395"/>
      <c r="D368" s="395"/>
      <c r="E368" s="396"/>
      <c r="F368" s="394"/>
      <c r="G368" s="395"/>
      <c r="H368" s="395"/>
      <c r="I368" s="395"/>
      <c r="J368" s="395"/>
      <c r="K368" s="397"/>
      <c r="L368" s="122"/>
      <c r="M368" s="393" t="str">
        <f t="shared" si="5"/>
        <v/>
      </c>
    </row>
    <row r="369" spans="1:13" ht="14.45" customHeight="1" x14ac:dyDescent="0.2">
      <c r="A369" s="398"/>
      <c r="B369" s="394"/>
      <c r="C369" s="395"/>
      <c r="D369" s="395"/>
      <c r="E369" s="396"/>
      <c r="F369" s="394"/>
      <c r="G369" s="395"/>
      <c r="H369" s="395"/>
      <c r="I369" s="395"/>
      <c r="J369" s="395"/>
      <c r="K369" s="397"/>
      <c r="L369" s="122"/>
      <c r="M369" s="393" t="str">
        <f t="shared" si="5"/>
        <v/>
      </c>
    </row>
    <row r="370" spans="1:13" ht="14.45" customHeight="1" x14ac:dyDescent="0.2">
      <c r="A370" s="398"/>
      <c r="B370" s="394"/>
      <c r="C370" s="395"/>
      <c r="D370" s="395"/>
      <c r="E370" s="396"/>
      <c r="F370" s="394"/>
      <c r="G370" s="395"/>
      <c r="H370" s="395"/>
      <c r="I370" s="395"/>
      <c r="J370" s="395"/>
      <c r="K370" s="397"/>
      <c r="L370" s="122"/>
      <c r="M370" s="393" t="str">
        <f t="shared" si="5"/>
        <v/>
      </c>
    </row>
    <row r="371" spans="1:13" ht="14.45" customHeight="1" x14ac:dyDescent="0.2">
      <c r="A371" s="398"/>
      <c r="B371" s="394"/>
      <c r="C371" s="395"/>
      <c r="D371" s="395"/>
      <c r="E371" s="396"/>
      <c r="F371" s="394"/>
      <c r="G371" s="395"/>
      <c r="H371" s="395"/>
      <c r="I371" s="395"/>
      <c r="J371" s="395"/>
      <c r="K371" s="397"/>
      <c r="L371" s="122"/>
      <c r="M371" s="393" t="str">
        <f t="shared" si="5"/>
        <v/>
      </c>
    </row>
    <row r="372" spans="1:13" ht="14.45" customHeight="1" x14ac:dyDescent="0.2">
      <c r="A372" s="398"/>
      <c r="B372" s="394"/>
      <c r="C372" s="395"/>
      <c r="D372" s="395"/>
      <c r="E372" s="396"/>
      <c r="F372" s="394"/>
      <c r="G372" s="395"/>
      <c r="H372" s="395"/>
      <c r="I372" s="395"/>
      <c r="J372" s="395"/>
      <c r="K372" s="397"/>
      <c r="L372" s="122"/>
      <c r="M372" s="393" t="str">
        <f t="shared" si="5"/>
        <v/>
      </c>
    </row>
    <row r="373" spans="1:13" ht="14.45" customHeight="1" x14ac:dyDescent="0.2">
      <c r="A373" s="398"/>
      <c r="B373" s="394"/>
      <c r="C373" s="395"/>
      <c r="D373" s="395"/>
      <c r="E373" s="396"/>
      <c r="F373" s="394"/>
      <c r="G373" s="395"/>
      <c r="H373" s="395"/>
      <c r="I373" s="395"/>
      <c r="J373" s="395"/>
      <c r="K373" s="397"/>
      <c r="L373" s="122"/>
      <c r="M373" s="393" t="str">
        <f t="shared" si="5"/>
        <v/>
      </c>
    </row>
    <row r="374" spans="1:13" ht="14.45" customHeight="1" x14ac:dyDescent="0.2">
      <c r="A374" s="398"/>
      <c r="B374" s="394"/>
      <c r="C374" s="395"/>
      <c r="D374" s="395"/>
      <c r="E374" s="396"/>
      <c r="F374" s="394"/>
      <c r="G374" s="395"/>
      <c r="H374" s="395"/>
      <c r="I374" s="395"/>
      <c r="J374" s="395"/>
      <c r="K374" s="397"/>
      <c r="L374" s="122"/>
      <c r="M374" s="393" t="str">
        <f t="shared" si="5"/>
        <v/>
      </c>
    </row>
    <row r="375" spans="1:13" ht="14.45" customHeight="1" x14ac:dyDescent="0.2">
      <c r="A375" s="398"/>
      <c r="B375" s="394"/>
      <c r="C375" s="395"/>
      <c r="D375" s="395"/>
      <c r="E375" s="396"/>
      <c r="F375" s="394"/>
      <c r="G375" s="395"/>
      <c r="H375" s="395"/>
      <c r="I375" s="395"/>
      <c r="J375" s="395"/>
      <c r="K375" s="397"/>
      <c r="L375" s="122"/>
      <c r="M375" s="393" t="str">
        <f t="shared" si="5"/>
        <v/>
      </c>
    </row>
    <row r="376" spans="1:13" ht="14.45" customHeight="1" x14ac:dyDescent="0.2">
      <c r="A376" s="398"/>
      <c r="B376" s="394"/>
      <c r="C376" s="395"/>
      <c r="D376" s="395"/>
      <c r="E376" s="396"/>
      <c r="F376" s="394"/>
      <c r="G376" s="395"/>
      <c r="H376" s="395"/>
      <c r="I376" s="395"/>
      <c r="J376" s="395"/>
      <c r="K376" s="397"/>
      <c r="L376" s="122"/>
      <c r="M376" s="393" t="str">
        <f t="shared" si="5"/>
        <v/>
      </c>
    </row>
    <row r="377" spans="1:13" ht="14.45" customHeight="1" x14ac:dyDescent="0.2">
      <c r="A377" s="398"/>
      <c r="B377" s="394"/>
      <c r="C377" s="395"/>
      <c r="D377" s="395"/>
      <c r="E377" s="396"/>
      <c r="F377" s="394"/>
      <c r="G377" s="395"/>
      <c r="H377" s="395"/>
      <c r="I377" s="395"/>
      <c r="J377" s="395"/>
      <c r="K377" s="397"/>
      <c r="L377" s="122"/>
      <c r="M377" s="393" t="str">
        <f t="shared" si="5"/>
        <v/>
      </c>
    </row>
    <row r="378" spans="1:13" ht="14.45" customHeight="1" x14ac:dyDescent="0.2">
      <c r="A378" s="398"/>
      <c r="B378" s="394"/>
      <c r="C378" s="395"/>
      <c r="D378" s="395"/>
      <c r="E378" s="396"/>
      <c r="F378" s="394"/>
      <c r="G378" s="395"/>
      <c r="H378" s="395"/>
      <c r="I378" s="395"/>
      <c r="J378" s="395"/>
      <c r="K378" s="397"/>
      <c r="L378" s="122"/>
      <c r="M378" s="393" t="str">
        <f t="shared" si="5"/>
        <v/>
      </c>
    </row>
    <row r="379" spans="1:13" ht="14.45" customHeight="1" x14ac:dyDescent="0.2">
      <c r="A379" s="398"/>
      <c r="B379" s="394"/>
      <c r="C379" s="395"/>
      <c r="D379" s="395"/>
      <c r="E379" s="396"/>
      <c r="F379" s="394"/>
      <c r="G379" s="395"/>
      <c r="H379" s="395"/>
      <c r="I379" s="395"/>
      <c r="J379" s="395"/>
      <c r="K379" s="397"/>
      <c r="L379" s="122"/>
      <c r="M379" s="393" t="str">
        <f t="shared" si="5"/>
        <v/>
      </c>
    </row>
    <row r="380" spans="1:13" ht="14.45" customHeight="1" x14ac:dyDescent="0.2">
      <c r="A380" s="398"/>
      <c r="B380" s="394"/>
      <c r="C380" s="395"/>
      <c r="D380" s="395"/>
      <c r="E380" s="396"/>
      <c r="F380" s="394"/>
      <c r="G380" s="395"/>
      <c r="H380" s="395"/>
      <c r="I380" s="395"/>
      <c r="J380" s="395"/>
      <c r="K380" s="397"/>
      <c r="L380" s="122"/>
      <c r="M380" s="393" t="str">
        <f t="shared" si="5"/>
        <v/>
      </c>
    </row>
    <row r="381" spans="1:13" ht="14.45" customHeight="1" x14ac:dyDescent="0.2">
      <c r="A381" s="398"/>
      <c r="B381" s="394"/>
      <c r="C381" s="395"/>
      <c r="D381" s="395"/>
      <c r="E381" s="396"/>
      <c r="F381" s="394"/>
      <c r="G381" s="395"/>
      <c r="H381" s="395"/>
      <c r="I381" s="395"/>
      <c r="J381" s="395"/>
      <c r="K381" s="397"/>
      <c r="L381" s="122"/>
      <c r="M381" s="393" t="str">
        <f t="shared" si="5"/>
        <v/>
      </c>
    </row>
    <row r="382" spans="1:13" ht="14.45" customHeight="1" x14ac:dyDescent="0.2">
      <c r="A382" s="398"/>
      <c r="B382" s="394"/>
      <c r="C382" s="395"/>
      <c r="D382" s="395"/>
      <c r="E382" s="396"/>
      <c r="F382" s="394"/>
      <c r="G382" s="395"/>
      <c r="H382" s="395"/>
      <c r="I382" s="395"/>
      <c r="J382" s="395"/>
      <c r="K382" s="397"/>
      <c r="L382" s="122"/>
      <c r="M382" s="393" t="str">
        <f t="shared" si="5"/>
        <v/>
      </c>
    </row>
    <row r="383" spans="1:13" ht="14.45" customHeight="1" x14ac:dyDescent="0.2">
      <c r="A383" s="398"/>
      <c r="B383" s="394"/>
      <c r="C383" s="395"/>
      <c r="D383" s="395"/>
      <c r="E383" s="396"/>
      <c r="F383" s="394"/>
      <c r="G383" s="395"/>
      <c r="H383" s="395"/>
      <c r="I383" s="395"/>
      <c r="J383" s="395"/>
      <c r="K383" s="397"/>
      <c r="L383" s="122"/>
      <c r="M383" s="393" t="str">
        <f t="shared" si="5"/>
        <v/>
      </c>
    </row>
    <row r="384" spans="1:13" ht="14.45" customHeight="1" x14ac:dyDescent="0.2">
      <c r="A384" s="398"/>
      <c r="B384" s="394"/>
      <c r="C384" s="395"/>
      <c r="D384" s="395"/>
      <c r="E384" s="396"/>
      <c r="F384" s="394"/>
      <c r="G384" s="395"/>
      <c r="H384" s="395"/>
      <c r="I384" s="395"/>
      <c r="J384" s="395"/>
      <c r="K384" s="397"/>
      <c r="L384" s="122"/>
      <c r="M384" s="393" t="str">
        <f t="shared" si="5"/>
        <v/>
      </c>
    </row>
    <row r="385" spans="1:13" ht="14.45" customHeight="1" x14ac:dyDescent="0.2">
      <c r="A385" s="398"/>
      <c r="B385" s="394"/>
      <c r="C385" s="395"/>
      <c r="D385" s="395"/>
      <c r="E385" s="396"/>
      <c r="F385" s="394"/>
      <c r="G385" s="395"/>
      <c r="H385" s="395"/>
      <c r="I385" s="395"/>
      <c r="J385" s="395"/>
      <c r="K385" s="397"/>
      <c r="L385" s="122"/>
      <c r="M385" s="393" t="str">
        <f t="shared" si="5"/>
        <v/>
      </c>
    </row>
    <row r="386" spans="1:13" ht="14.45" customHeight="1" x14ac:dyDescent="0.2">
      <c r="A386" s="398"/>
      <c r="B386" s="394"/>
      <c r="C386" s="395"/>
      <c r="D386" s="395"/>
      <c r="E386" s="396"/>
      <c r="F386" s="394"/>
      <c r="G386" s="395"/>
      <c r="H386" s="395"/>
      <c r="I386" s="395"/>
      <c r="J386" s="395"/>
      <c r="K386" s="397"/>
      <c r="L386" s="122"/>
      <c r="M386" s="393" t="str">
        <f t="shared" si="5"/>
        <v/>
      </c>
    </row>
    <row r="387" spans="1:13" ht="14.45" customHeight="1" x14ac:dyDescent="0.2">
      <c r="A387" s="398"/>
      <c r="B387" s="394"/>
      <c r="C387" s="395"/>
      <c r="D387" s="395"/>
      <c r="E387" s="396"/>
      <c r="F387" s="394"/>
      <c r="G387" s="395"/>
      <c r="H387" s="395"/>
      <c r="I387" s="395"/>
      <c r="J387" s="395"/>
      <c r="K387" s="397"/>
      <c r="L387" s="122"/>
      <c r="M387" s="393" t="str">
        <f t="shared" si="5"/>
        <v/>
      </c>
    </row>
    <row r="388" spans="1:13" ht="14.45" customHeight="1" x14ac:dyDescent="0.2">
      <c r="A388" s="398"/>
      <c r="B388" s="394"/>
      <c r="C388" s="395"/>
      <c r="D388" s="395"/>
      <c r="E388" s="396"/>
      <c r="F388" s="394"/>
      <c r="G388" s="395"/>
      <c r="H388" s="395"/>
      <c r="I388" s="395"/>
      <c r="J388" s="395"/>
      <c r="K388" s="397"/>
      <c r="L388" s="122"/>
      <c r="M388" s="393" t="str">
        <f t="shared" si="5"/>
        <v/>
      </c>
    </row>
    <row r="389" spans="1:13" ht="14.45" customHeight="1" x14ac:dyDescent="0.2">
      <c r="A389" s="398"/>
      <c r="B389" s="394"/>
      <c r="C389" s="395"/>
      <c r="D389" s="395"/>
      <c r="E389" s="396"/>
      <c r="F389" s="394"/>
      <c r="G389" s="395"/>
      <c r="H389" s="395"/>
      <c r="I389" s="395"/>
      <c r="J389" s="395"/>
      <c r="K389" s="397"/>
      <c r="L389" s="122"/>
      <c r="M389" s="393" t="str">
        <f t="shared" si="5"/>
        <v/>
      </c>
    </row>
    <row r="390" spans="1:13" ht="14.45" customHeight="1" x14ac:dyDescent="0.2">
      <c r="A390" s="398"/>
      <c r="B390" s="394"/>
      <c r="C390" s="395"/>
      <c r="D390" s="395"/>
      <c r="E390" s="396"/>
      <c r="F390" s="394"/>
      <c r="G390" s="395"/>
      <c r="H390" s="395"/>
      <c r="I390" s="395"/>
      <c r="J390" s="395"/>
      <c r="K390" s="397"/>
      <c r="L390" s="122"/>
      <c r="M390" s="39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8"/>
      <c r="B391" s="394"/>
      <c r="C391" s="395"/>
      <c r="D391" s="395"/>
      <c r="E391" s="396"/>
      <c r="F391" s="394"/>
      <c r="G391" s="395"/>
      <c r="H391" s="395"/>
      <c r="I391" s="395"/>
      <c r="J391" s="395"/>
      <c r="K391" s="397"/>
      <c r="L391" s="122"/>
      <c r="M391" s="393" t="str">
        <f t="shared" si="6"/>
        <v/>
      </c>
    </row>
    <row r="392" spans="1:13" ht="14.45" customHeight="1" x14ac:dyDescent="0.2">
      <c r="A392" s="398"/>
      <c r="B392" s="394"/>
      <c r="C392" s="395"/>
      <c r="D392" s="395"/>
      <c r="E392" s="396"/>
      <c r="F392" s="394"/>
      <c r="G392" s="395"/>
      <c r="H392" s="395"/>
      <c r="I392" s="395"/>
      <c r="J392" s="395"/>
      <c r="K392" s="397"/>
      <c r="L392" s="122"/>
      <c r="M392" s="393" t="str">
        <f t="shared" si="6"/>
        <v/>
      </c>
    </row>
    <row r="393" spans="1:13" ht="14.45" customHeight="1" x14ac:dyDescent="0.2">
      <c r="A393" s="398"/>
      <c r="B393" s="394"/>
      <c r="C393" s="395"/>
      <c r="D393" s="395"/>
      <c r="E393" s="396"/>
      <c r="F393" s="394"/>
      <c r="G393" s="395"/>
      <c r="H393" s="395"/>
      <c r="I393" s="395"/>
      <c r="J393" s="395"/>
      <c r="K393" s="397"/>
      <c r="L393" s="122"/>
      <c r="M393" s="393" t="str">
        <f t="shared" si="6"/>
        <v/>
      </c>
    </row>
    <row r="394" spans="1:13" ht="14.45" customHeight="1" x14ac:dyDescent="0.2">
      <c r="A394" s="398"/>
      <c r="B394" s="394"/>
      <c r="C394" s="395"/>
      <c r="D394" s="395"/>
      <c r="E394" s="396"/>
      <c r="F394" s="394"/>
      <c r="G394" s="395"/>
      <c r="H394" s="395"/>
      <c r="I394" s="395"/>
      <c r="J394" s="395"/>
      <c r="K394" s="397"/>
      <c r="L394" s="122"/>
      <c r="M394" s="393" t="str">
        <f t="shared" si="6"/>
        <v/>
      </c>
    </row>
    <row r="395" spans="1:13" ht="14.45" customHeight="1" x14ac:dyDescent="0.2">
      <c r="A395" s="398"/>
      <c r="B395" s="394"/>
      <c r="C395" s="395"/>
      <c r="D395" s="395"/>
      <c r="E395" s="396"/>
      <c r="F395" s="394"/>
      <c r="G395" s="395"/>
      <c r="H395" s="395"/>
      <c r="I395" s="395"/>
      <c r="J395" s="395"/>
      <c r="K395" s="397"/>
      <c r="L395" s="122"/>
      <c r="M395" s="393" t="str">
        <f t="shared" si="6"/>
        <v/>
      </c>
    </row>
    <row r="396" spans="1:13" ht="14.45" customHeight="1" x14ac:dyDescent="0.2">
      <c r="A396" s="398"/>
      <c r="B396" s="394"/>
      <c r="C396" s="395"/>
      <c r="D396" s="395"/>
      <c r="E396" s="396"/>
      <c r="F396" s="394"/>
      <c r="G396" s="395"/>
      <c r="H396" s="395"/>
      <c r="I396" s="395"/>
      <c r="J396" s="395"/>
      <c r="K396" s="397"/>
      <c r="L396" s="122"/>
      <c r="M396" s="393" t="str">
        <f t="shared" si="6"/>
        <v/>
      </c>
    </row>
    <row r="397" spans="1:13" ht="14.45" customHeight="1" x14ac:dyDescent="0.2">
      <c r="A397" s="398"/>
      <c r="B397" s="394"/>
      <c r="C397" s="395"/>
      <c r="D397" s="395"/>
      <c r="E397" s="396"/>
      <c r="F397" s="394"/>
      <c r="G397" s="395"/>
      <c r="H397" s="395"/>
      <c r="I397" s="395"/>
      <c r="J397" s="395"/>
      <c r="K397" s="397"/>
      <c r="L397" s="122"/>
      <c r="M397" s="393" t="str">
        <f t="shared" si="6"/>
        <v/>
      </c>
    </row>
    <row r="398" spans="1:13" ht="14.45" customHeight="1" x14ac:dyDescent="0.2">
      <c r="A398" s="398"/>
      <c r="B398" s="394"/>
      <c r="C398" s="395"/>
      <c r="D398" s="395"/>
      <c r="E398" s="396"/>
      <c r="F398" s="394"/>
      <c r="G398" s="395"/>
      <c r="H398" s="395"/>
      <c r="I398" s="395"/>
      <c r="J398" s="395"/>
      <c r="K398" s="397"/>
      <c r="L398" s="122"/>
      <c r="M398" s="393" t="str">
        <f t="shared" si="6"/>
        <v/>
      </c>
    </row>
    <row r="399" spans="1:13" ht="14.45" customHeight="1" x14ac:dyDescent="0.2">
      <c r="A399" s="398"/>
      <c r="B399" s="394"/>
      <c r="C399" s="395"/>
      <c r="D399" s="395"/>
      <c r="E399" s="396"/>
      <c r="F399" s="394"/>
      <c r="G399" s="395"/>
      <c r="H399" s="395"/>
      <c r="I399" s="395"/>
      <c r="J399" s="395"/>
      <c r="K399" s="397"/>
      <c r="L399" s="122"/>
      <c r="M399" s="393" t="str">
        <f t="shared" si="6"/>
        <v/>
      </c>
    </row>
    <row r="400" spans="1:13" ht="14.45" customHeight="1" x14ac:dyDescent="0.2">
      <c r="A400" s="398"/>
      <c r="B400" s="394"/>
      <c r="C400" s="395"/>
      <c r="D400" s="395"/>
      <c r="E400" s="396"/>
      <c r="F400" s="394"/>
      <c r="G400" s="395"/>
      <c r="H400" s="395"/>
      <c r="I400" s="395"/>
      <c r="J400" s="395"/>
      <c r="K400" s="397"/>
      <c r="L400" s="122"/>
      <c r="M400" s="393" t="str">
        <f t="shared" si="6"/>
        <v/>
      </c>
    </row>
    <row r="401" spans="1:13" ht="14.45" customHeight="1" x14ac:dyDescent="0.2">
      <c r="A401" s="398"/>
      <c r="B401" s="394"/>
      <c r="C401" s="395"/>
      <c r="D401" s="395"/>
      <c r="E401" s="396"/>
      <c r="F401" s="394"/>
      <c r="G401" s="395"/>
      <c r="H401" s="395"/>
      <c r="I401" s="395"/>
      <c r="J401" s="395"/>
      <c r="K401" s="397"/>
      <c r="L401" s="122"/>
      <c r="M401" s="393" t="str">
        <f t="shared" si="6"/>
        <v/>
      </c>
    </row>
    <row r="402" spans="1:13" ht="14.45" customHeight="1" x14ac:dyDescent="0.2">
      <c r="A402" s="398"/>
      <c r="B402" s="394"/>
      <c r="C402" s="395"/>
      <c r="D402" s="395"/>
      <c r="E402" s="396"/>
      <c r="F402" s="394"/>
      <c r="G402" s="395"/>
      <c r="H402" s="395"/>
      <c r="I402" s="395"/>
      <c r="J402" s="395"/>
      <c r="K402" s="397"/>
      <c r="L402" s="122"/>
      <c r="M402" s="393" t="str">
        <f t="shared" si="6"/>
        <v/>
      </c>
    </row>
    <row r="403" spans="1:13" ht="14.45" customHeight="1" x14ac:dyDescent="0.2">
      <c r="A403" s="398"/>
      <c r="B403" s="394"/>
      <c r="C403" s="395"/>
      <c r="D403" s="395"/>
      <c r="E403" s="396"/>
      <c r="F403" s="394"/>
      <c r="G403" s="395"/>
      <c r="H403" s="395"/>
      <c r="I403" s="395"/>
      <c r="J403" s="395"/>
      <c r="K403" s="397"/>
      <c r="L403" s="122"/>
      <c r="M403" s="393" t="str">
        <f t="shared" si="6"/>
        <v/>
      </c>
    </row>
    <row r="404" spans="1:13" ht="14.45" customHeight="1" x14ac:dyDescent="0.2">
      <c r="A404" s="398"/>
      <c r="B404" s="394"/>
      <c r="C404" s="395"/>
      <c r="D404" s="395"/>
      <c r="E404" s="396"/>
      <c r="F404" s="394"/>
      <c r="G404" s="395"/>
      <c r="H404" s="395"/>
      <c r="I404" s="395"/>
      <c r="J404" s="395"/>
      <c r="K404" s="397"/>
      <c r="L404" s="122"/>
      <c r="M404" s="393" t="str">
        <f t="shared" si="6"/>
        <v/>
      </c>
    </row>
    <row r="405" spans="1:13" ht="14.45" customHeight="1" x14ac:dyDescent="0.2">
      <c r="A405" s="398"/>
      <c r="B405" s="394"/>
      <c r="C405" s="395"/>
      <c r="D405" s="395"/>
      <c r="E405" s="396"/>
      <c r="F405" s="394"/>
      <c r="G405" s="395"/>
      <c r="H405" s="395"/>
      <c r="I405" s="395"/>
      <c r="J405" s="395"/>
      <c r="K405" s="397"/>
      <c r="L405" s="122"/>
      <c r="M405" s="393" t="str">
        <f t="shared" si="6"/>
        <v/>
      </c>
    </row>
    <row r="406" spans="1:13" ht="14.45" customHeight="1" x14ac:dyDescent="0.2">
      <c r="A406" s="398"/>
      <c r="B406" s="394"/>
      <c r="C406" s="395"/>
      <c r="D406" s="395"/>
      <c r="E406" s="396"/>
      <c r="F406" s="394"/>
      <c r="G406" s="395"/>
      <c r="H406" s="395"/>
      <c r="I406" s="395"/>
      <c r="J406" s="395"/>
      <c r="K406" s="397"/>
      <c r="L406" s="122"/>
      <c r="M406" s="393" t="str">
        <f t="shared" si="6"/>
        <v/>
      </c>
    </row>
    <row r="407" spans="1:13" ht="14.45" customHeight="1" x14ac:dyDescent="0.2">
      <c r="A407" s="398"/>
      <c r="B407" s="394"/>
      <c r="C407" s="395"/>
      <c r="D407" s="395"/>
      <c r="E407" s="396"/>
      <c r="F407" s="394"/>
      <c r="G407" s="395"/>
      <c r="H407" s="395"/>
      <c r="I407" s="395"/>
      <c r="J407" s="395"/>
      <c r="K407" s="397"/>
      <c r="L407" s="122"/>
      <c r="M407" s="393" t="str">
        <f t="shared" si="6"/>
        <v/>
      </c>
    </row>
    <row r="408" spans="1:13" ht="14.45" customHeight="1" x14ac:dyDescent="0.2">
      <c r="A408" s="398"/>
      <c r="B408" s="394"/>
      <c r="C408" s="395"/>
      <c r="D408" s="395"/>
      <c r="E408" s="396"/>
      <c r="F408" s="394"/>
      <c r="G408" s="395"/>
      <c r="H408" s="395"/>
      <c r="I408" s="395"/>
      <c r="J408" s="395"/>
      <c r="K408" s="397"/>
      <c r="L408" s="122"/>
      <c r="M408" s="393" t="str">
        <f t="shared" si="6"/>
        <v/>
      </c>
    </row>
    <row r="409" spans="1:13" ht="14.45" customHeight="1" x14ac:dyDescent="0.2">
      <c r="A409" s="398"/>
      <c r="B409" s="394"/>
      <c r="C409" s="395"/>
      <c r="D409" s="395"/>
      <c r="E409" s="396"/>
      <c r="F409" s="394"/>
      <c r="G409" s="395"/>
      <c r="H409" s="395"/>
      <c r="I409" s="395"/>
      <c r="J409" s="395"/>
      <c r="K409" s="397"/>
      <c r="L409" s="122"/>
      <c r="M409" s="393" t="str">
        <f t="shared" si="6"/>
        <v/>
      </c>
    </row>
    <row r="410" spans="1:13" ht="14.45" customHeight="1" x14ac:dyDescent="0.2">
      <c r="A410" s="398"/>
      <c r="B410" s="394"/>
      <c r="C410" s="395"/>
      <c r="D410" s="395"/>
      <c r="E410" s="396"/>
      <c r="F410" s="394"/>
      <c r="G410" s="395"/>
      <c r="H410" s="395"/>
      <c r="I410" s="395"/>
      <c r="J410" s="395"/>
      <c r="K410" s="397"/>
      <c r="L410" s="122"/>
      <c r="M410" s="393" t="str">
        <f t="shared" si="6"/>
        <v/>
      </c>
    </row>
    <row r="411" spans="1:13" ht="14.45" customHeight="1" x14ac:dyDescent="0.2">
      <c r="A411" s="398"/>
      <c r="B411" s="394"/>
      <c r="C411" s="395"/>
      <c r="D411" s="395"/>
      <c r="E411" s="396"/>
      <c r="F411" s="394"/>
      <c r="G411" s="395"/>
      <c r="H411" s="395"/>
      <c r="I411" s="395"/>
      <c r="J411" s="395"/>
      <c r="K411" s="397"/>
      <c r="L411" s="122"/>
      <c r="M411" s="393" t="str">
        <f t="shared" si="6"/>
        <v/>
      </c>
    </row>
    <row r="412" spans="1:13" ht="14.45" customHeight="1" x14ac:dyDescent="0.2">
      <c r="A412" s="398"/>
      <c r="B412" s="394"/>
      <c r="C412" s="395"/>
      <c r="D412" s="395"/>
      <c r="E412" s="396"/>
      <c r="F412" s="394"/>
      <c r="G412" s="395"/>
      <c r="H412" s="395"/>
      <c r="I412" s="395"/>
      <c r="J412" s="395"/>
      <c r="K412" s="397"/>
      <c r="L412" s="122"/>
      <c r="M412" s="393" t="str">
        <f t="shared" si="6"/>
        <v/>
      </c>
    </row>
    <row r="413" spans="1:13" ht="14.45" customHeight="1" x14ac:dyDescent="0.2">
      <c r="A413" s="398"/>
      <c r="B413" s="394"/>
      <c r="C413" s="395"/>
      <c r="D413" s="395"/>
      <c r="E413" s="396"/>
      <c r="F413" s="394"/>
      <c r="G413" s="395"/>
      <c r="H413" s="395"/>
      <c r="I413" s="395"/>
      <c r="J413" s="395"/>
      <c r="K413" s="397"/>
      <c r="L413" s="122"/>
      <c r="M413" s="393" t="str">
        <f t="shared" si="6"/>
        <v/>
      </c>
    </row>
    <row r="414" spans="1:13" ht="14.45" customHeight="1" x14ac:dyDescent="0.2">
      <c r="A414" s="398"/>
      <c r="B414" s="394"/>
      <c r="C414" s="395"/>
      <c r="D414" s="395"/>
      <c r="E414" s="396"/>
      <c r="F414" s="394"/>
      <c r="G414" s="395"/>
      <c r="H414" s="395"/>
      <c r="I414" s="395"/>
      <c r="J414" s="395"/>
      <c r="K414" s="397"/>
      <c r="L414" s="122"/>
      <c r="M414" s="393" t="str">
        <f t="shared" si="6"/>
        <v/>
      </c>
    </row>
    <row r="415" spans="1:13" ht="14.45" customHeight="1" x14ac:dyDescent="0.2">
      <c r="A415" s="398"/>
      <c r="B415" s="394"/>
      <c r="C415" s="395"/>
      <c r="D415" s="395"/>
      <c r="E415" s="396"/>
      <c r="F415" s="394"/>
      <c r="G415" s="395"/>
      <c r="H415" s="395"/>
      <c r="I415" s="395"/>
      <c r="J415" s="395"/>
      <c r="K415" s="397"/>
      <c r="L415" s="122"/>
      <c r="M415" s="393" t="str">
        <f t="shared" si="6"/>
        <v/>
      </c>
    </row>
    <row r="416" spans="1:13" ht="14.45" customHeight="1" x14ac:dyDescent="0.2">
      <c r="A416" s="398"/>
      <c r="B416" s="394"/>
      <c r="C416" s="395"/>
      <c r="D416" s="395"/>
      <c r="E416" s="396"/>
      <c r="F416" s="394"/>
      <c r="G416" s="395"/>
      <c r="H416" s="395"/>
      <c r="I416" s="395"/>
      <c r="J416" s="395"/>
      <c r="K416" s="397"/>
      <c r="L416" s="122"/>
      <c r="M416" s="393" t="str">
        <f t="shared" si="6"/>
        <v/>
      </c>
    </row>
    <row r="417" spans="1:13" ht="14.45" customHeight="1" x14ac:dyDescent="0.2">
      <c r="A417" s="398"/>
      <c r="B417" s="394"/>
      <c r="C417" s="395"/>
      <c r="D417" s="395"/>
      <c r="E417" s="396"/>
      <c r="F417" s="394"/>
      <c r="G417" s="395"/>
      <c r="H417" s="395"/>
      <c r="I417" s="395"/>
      <c r="J417" s="395"/>
      <c r="K417" s="397"/>
      <c r="L417" s="122"/>
      <c r="M417" s="393" t="str">
        <f t="shared" si="6"/>
        <v/>
      </c>
    </row>
    <row r="418" spans="1:13" ht="14.45" customHeight="1" x14ac:dyDescent="0.2">
      <c r="A418" s="398"/>
      <c r="B418" s="394"/>
      <c r="C418" s="395"/>
      <c r="D418" s="395"/>
      <c r="E418" s="396"/>
      <c r="F418" s="394"/>
      <c r="G418" s="395"/>
      <c r="H418" s="395"/>
      <c r="I418" s="395"/>
      <c r="J418" s="395"/>
      <c r="K418" s="397"/>
      <c r="L418" s="122"/>
      <c r="M418" s="393" t="str">
        <f t="shared" si="6"/>
        <v/>
      </c>
    </row>
    <row r="419" spans="1:13" ht="14.45" customHeight="1" x14ac:dyDescent="0.2">
      <c r="A419" s="398"/>
      <c r="B419" s="394"/>
      <c r="C419" s="395"/>
      <c r="D419" s="395"/>
      <c r="E419" s="396"/>
      <c r="F419" s="394"/>
      <c r="G419" s="395"/>
      <c r="H419" s="395"/>
      <c r="I419" s="395"/>
      <c r="J419" s="395"/>
      <c r="K419" s="397"/>
      <c r="L419" s="122"/>
      <c r="M419" s="393" t="str">
        <f t="shared" si="6"/>
        <v/>
      </c>
    </row>
    <row r="420" spans="1:13" ht="14.45" customHeight="1" x14ac:dyDescent="0.2">
      <c r="A420" s="398"/>
      <c r="B420" s="394"/>
      <c r="C420" s="395"/>
      <c r="D420" s="395"/>
      <c r="E420" s="396"/>
      <c r="F420" s="394"/>
      <c r="G420" s="395"/>
      <c r="H420" s="395"/>
      <c r="I420" s="395"/>
      <c r="J420" s="395"/>
      <c r="K420" s="397"/>
      <c r="L420" s="122"/>
      <c r="M420" s="393" t="str">
        <f t="shared" si="6"/>
        <v/>
      </c>
    </row>
    <row r="421" spans="1:13" ht="14.45" customHeight="1" x14ac:dyDescent="0.2">
      <c r="A421" s="398"/>
      <c r="B421" s="394"/>
      <c r="C421" s="395"/>
      <c r="D421" s="395"/>
      <c r="E421" s="396"/>
      <c r="F421" s="394"/>
      <c r="G421" s="395"/>
      <c r="H421" s="395"/>
      <c r="I421" s="395"/>
      <c r="J421" s="395"/>
      <c r="K421" s="397"/>
      <c r="L421" s="122"/>
      <c r="M421" s="393" t="str">
        <f t="shared" si="6"/>
        <v/>
      </c>
    </row>
    <row r="422" spans="1:13" ht="14.45" customHeight="1" x14ac:dyDescent="0.2">
      <c r="A422" s="398"/>
      <c r="B422" s="394"/>
      <c r="C422" s="395"/>
      <c r="D422" s="395"/>
      <c r="E422" s="396"/>
      <c r="F422" s="394"/>
      <c r="G422" s="395"/>
      <c r="H422" s="395"/>
      <c r="I422" s="395"/>
      <c r="J422" s="395"/>
      <c r="K422" s="397"/>
      <c r="L422" s="122"/>
      <c r="M422" s="393" t="str">
        <f t="shared" si="6"/>
        <v/>
      </c>
    </row>
    <row r="423" spans="1:13" ht="14.45" customHeight="1" x14ac:dyDescent="0.2">
      <c r="A423" s="398"/>
      <c r="B423" s="394"/>
      <c r="C423" s="395"/>
      <c r="D423" s="395"/>
      <c r="E423" s="396"/>
      <c r="F423" s="394"/>
      <c r="G423" s="395"/>
      <c r="H423" s="395"/>
      <c r="I423" s="395"/>
      <c r="J423" s="395"/>
      <c r="K423" s="397"/>
      <c r="L423" s="122"/>
      <c r="M423" s="393" t="str">
        <f t="shared" si="6"/>
        <v/>
      </c>
    </row>
    <row r="424" spans="1:13" ht="14.45" customHeight="1" x14ac:dyDescent="0.2">
      <c r="A424" s="398"/>
      <c r="B424" s="394"/>
      <c r="C424" s="395"/>
      <c r="D424" s="395"/>
      <c r="E424" s="396"/>
      <c r="F424" s="394"/>
      <c r="G424" s="395"/>
      <c r="H424" s="395"/>
      <c r="I424" s="395"/>
      <c r="J424" s="395"/>
      <c r="K424" s="397"/>
      <c r="L424" s="122"/>
      <c r="M424" s="393" t="str">
        <f t="shared" si="6"/>
        <v/>
      </c>
    </row>
    <row r="425" spans="1:13" ht="14.45" customHeight="1" x14ac:dyDescent="0.2">
      <c r="A425" s="398"/>
      <c r="B425" s="394"/>
      <c r="C425" s="395"/>
      <c r="D425" s="395"/>
      <c r="E425" s="396"/>
      <c r="F425" s="394"/>
      <c r="G425" s="395"/>
      <c r="H425" s="395"/>
      <c r="I425" s="395"/>
      <c r="J425" s="395"/>
      <c r="K425" s="397"/>
      <c r="L425" s="122"/>
      <c r="M425" s="393" t="str">
        <f t="shared" si="6"/>
        <v/>
      </c>
    </row>
    <row r="426" spans="1:13" ht="14.45" customHeight="1" x14ac:dyDescent="0.2">
      <c r="A426" s="398"/>
      <c r="B426" s="394"/>
      <c r="C426" s="395"/>
      <c r="D426" s="395"/>
      <c r="E426" s="396"/>
      <c r="F426" s="394"/>
      <c r="G426" s="395"/>
      <c r="H426" s="395"/>
      <c r="I426" s="395"/>
      <c r="J426" s="395"/>
      <c r="K426" s="397"/>
      <c r="L426" s="122"/>
      <c r="M426" s="393" t="str">
        <f t="shared" si="6"/>
        <v/>
      </c>
    </row>
    <row r="427" spans="1:13" ht="14.45" customHeight="1" x14ac:dyDescent="0.2">
      <c r="A427" s="398"/>
      <c r="B427" s="394"/>
      <c r="C427" s="395"/>
      <c r="D427" s="395"/>
      <c r="E427" s="396"/>
      <c r="F427" s="394"/>
      <c r="G427" s="395"/>
      <c r="H427" s="395"/>
      <c r="I427" s="395"/>
      <c r="J427" s="395"/>
      <c r="K427" s="397"/>
      <c r="L427" s="122"/>
      <c r="M427" s="393" t="str">
        <f t="shared" si="6"/>
        <v/>
      </c>
    </row>
    <row r="428" spans="1:13" ht="14.45" customHeight="1" x14ac:dyDescent="0.2">
      <c r="A428" s="398"/>
      <c r="B428" s="394"/>
      <c r="C428" s="395"/>
      <c r="D428" s="395"/>
      <c r="E428" s="396"/>
      <c r="F428" s="394"/>
      <c r="G428" s="395"/>
      <c r="H428" s="395"/>
      <c r="I428" s="395"/>
      <c r="J428" s="395"/>
      <c r="K428" s="397"/>
      <c r="L428" s="122"/>
      <c r="M428" s="393" t="str">
        <f t="shared" si="6"/>
        <v/>
      </c>
    </row>
    <row r="429" spans="1:13" ht="14.45" customHeight="1" x14ac:dyDescent="0.2">
      <c r="A429" s="398"/>
      <c r="B429" s="394"/>
      <c r="C429" s="395"/>
      <c r="D429" s="395"/>
      <c r="E429" s="396"/>
      <c r="F429" s="394"/>
      <c r="G429" s="395"/>
      <c r="H429" s="395"/>
      <c r="I429" s="395"/>
      <c r="J429" s="395"/>
      <c r="K429" s="397"/>
      <c r="L429" s="122"/>
      <c r="M429" s="393" t="str">
        <f t="shared" si="6"/>
        <v/>
      </c>
    </row>
    <row r="430" spans="1:13" ht="14.45" customHeight="1" x14ac:dyDescent="0.2">
      <c r="A430" s="398"/>
      <c r="B430" s="394"/>
      <c r="C430" s="395"/>
      <c r="D430" s="395"/>
      <c r="E430" s="396"/>
      <c r="F430" s="394"/>
      <c r="G430" s="395"/>
      <c r="H430" s="395"/>
      <c r="I430" s="395"/>
      <c r="J430" s="395"/>
      <c r="K430" s="397"/>
      <c r="L430" s="122"/>
      <c r="M430" s="393" t="str">
        <f t="shared" si="6"/>
        <v/>
      </c>
    </row>
    <row r="431" spans="1:13" ht="14.45" customHeight="1" x14ac:dyDescent="0.2">
      <c r="A431" s="398"/>
      <c r="B431" s="394"/>
      <c r="C431" s="395"/>
      <c r="D431" s="395"/>
      <c r="E431" s="396"/>
      <c r="F431" s="394"/>
      <c r="G431" s="395"/>
      <c r="H431" s="395"/>
      <c r="I431" s="395"/>
      <c r="J431" s="395"/>
      <c r="K431" s="397"/>
      <c r="L431" s="122"/>
      <c r="M431" s="393" t="str">
        <f t="shared" si="6"/>
        <v/>
      </c>
    </row>
    <row r="432" spans="1:13" ht="14.45" customHeight="1" x14ac:dyDescent="0.2">
      <c r="A432" s="398"/>
      <c r="B432" s="394"/>
      <c r="C432" s="395"/>
      <c r="D432" s="395"/>
      <c r="E432" s="396"/>
      <c r="F432" s="394"/>
      <c r="G432" s="395"/>
      <c r="H432" s="395"/>
      <c r="I432" s="395"/>
      <c r="J432" s="395"/>
      <c r="K432" s="397"/>
      <c r="L432" s="122"/>
      <c r="M432" s="393" t="str">
        <f t="shared" si="6"/>
        <v/>
      </c>
    </row>
    <row r="433" spans="1:13" ht="14.45" customHeight="1" x14ac:dyDescent="0.2">
      <c r="A433" s="398"/>
      <c r="B433" s="394"/>
      <c r="C433" s="395"/>
      <c r="D433" s="395"/>
      <c r="E433" s="396"/>
      <c r="F433" s="394"/>
      <c r="G433" s="395"/>
      <c r="H433" s="395"/>
      <c r="I433" s="395"/>
      <c r="J433" s="395"/>
      <c r="K433" s="397"/>
      <c r="L433" s="122"/>
      <c r="M433" s="393" t="str">
        <f t="shared" si="6"/>
        <v/>
      </c>
    </row>
    <row r="434" spans="1:13" ht="14.45" customHeight="1" x14ac:dyDescent="0.2">
      <c r="A434" s="398"/>
      <c r="B434" s="394"/>
      <c r="C434" s="395"/>
      <c r="D434" s="395"/>
      <c r="E434" s="396"/>
      <c r="F434" s="394"/>
      <c r="G434" s="395"/>
      <c r="H434" s="395"/>
      <c r="I434" s="395"/>
      <c r="J434" s="395"/>
      <c r="K434" s="397"/>
      <c r="L434" s="122"/>
      <c r="M434" s="393" t="str">
        <f t="shared" si="6"/>
        <v/>
      </c>
    </row>
    <row r="435" spans="1:13" ht="14.45" customHeight="1" x14ac:dyDescent="0.2">
      <c r="A435" s="398"/>
      <c r="B435" s="394"/>
      <c r="C435" s="395"/>
      <c r="D435" s="395"/>
      <c r="E435" s="396"/>
      <c r="F435" s="394"/>
      <c r="G435" s="395"/>
      <c r="H435" s="395"/>
      <c r="I435" s="395"/>
      <c r="J435" s="395"/>
      <c r="K435" s="397"/>
      <c r="L435" s="122"/>
      <c r="M435" s="393" t="str">
        <f t="shared" si="6"/>
        <v/>
      </c>
    </row>
    <row r="436" spans="1:13" ht="14.45" customHeight="1" x14ac:dyDescent="0.2">
      <c r="A436" s="398"/>
      <c r="B436" s="394"/>
      <c r="C436" s="395"/>
      <c r="D436" s="395"/>
      <c r="E436" s="396"/>
      <c r="F436" s="394"/>
      <c r="G436" s="395"/>
      <c r="H436" s="395"/>
      <c r="I436" s="395"/>
      <c r="J436" s="395"/>
      <c r="K436" s="397"/>
      <c r="L436" s="122"/>
      <c r="M436" s="393" t="str">
        <f t="shared" si="6"/>
        <v/>
      </c>
    </row>
    <row r="437" spans="1:13" ht="14.45" customHeight="1" x14ac:dyDescent="0.2">
      <c r="A437" s="398"/>
      <c r="B437" s="394"/>
      <c r="C437" s="395"/>
      <c r="D437" s="395"/>
      <c r="E437" s="396"/>
      <c r="F437" s="394"/>
      <c r="G437" s="395"/>
      <c r="H437" s="395"/>
      <c r="I437" s="395"/>
      <c r="J437" s="395"/>
      <c r="K437" s="397"/>
      <c r="L437" s="122"/>
      <c r="M437" s="393" t="str">
        <f t="shared" si="6"/>
        <v/>
      </c>
    </row>
    <row r="438" spans="1:13" ht="14.45" customHeight="1" x14ac:dyDescent="0.2">
      <c r="A438" s="398"/>
      <c r="B438" s="394"/>
      <c r="C438" s="395"/>
      <c r="D438" s="395"/>
      <c r="E438" s="396"/>
      <c r="F438" s="394"/>
      <c r="G438" s="395"/>
      <c r="H438" s="395"/>
      <c r="I438" s="395"/>
      <c r="J438" s="395"/>
      <c r="K438" s="397"/>
      <c r="L438" s="122"/>
      <c r="M438" s="393" t="str">
        <f t="shared" si="6"/>
        <v/>
      </c>
    </row>
    <row r="439" spans="1:13" ht="14.45" customHeight="1" x14ac:dyDescent="0.2">
      <c r="A439" s="398"/>
      <c r="B439" s="394"/>
      <c r="C439" s="395"/>
      <c r="D439" s="395"/>
      <c r="E439" s="396"/>
      <c r="F439" s="394"/>
      <c r="G439" s="395"/>
      <c r="H439" s="395"/>
      <c r="I439" s="395"/>
      <c r="J439" s="395"/>
      <c r="K439" s="397"/>
      <c r="L439" s="122"/>
      <c r="M439" s="393" t="str">
        <f t="shared" si="6"/>
        <v/>
      </c>
    </row>
    <row r="440" spans="1:13" ht="14.45" customHeight="1" x14ac:dyDescent="0.2">
      <c r="A440" s="398"/>
      <c r="B440" s="394"/>
      <c r="C440" s="395"/>
      <c r="D440" s="395"/>
      <c r="E440" s="396"/>
      <c r="F440" s="394"/>
      <c r="G440" s="395"/>
      <c r="H440" s="395"/>
      <c r="I440" s="395"/>
      <c r="J440" s="395"/>
      <c r="K440" s="397"/>
      <c r="L440" s="122"/>
      <c r="M440" s="393" t="str">
        <f t="shared" si="6"/>
        <v/>
      </c>
    </row>
    <row r="441" spans="1:13" ht="14.45" customHeight="1" x14ac:dyDescent="0.2">
      <c r="A441" s="398"/>
      <c r="B441" s="394"/>
      <c r="C441" s="395"/>
      <c r="D441" s="395"/>
      <c r="E441" s="396"/>
      <c r="F441" s="394"/>
      <c r="G441" s="395"/>
      <c r="H441" s="395"/>
      <c r="I441" s="395"/>
      <c r="J441" s="395"/>
      <c r="K441" s="397"/>
      <c r="L441" s="122"/>
      <c r="M441" s="393" t="str">
        <f t="shared" si="6"/>
        <v/>
      </c>
    </row>
    <row r="442" spans="1:13" ht="14.45" customHeight="1" x14ac:dyDescent="0.2">
      <c r="A442" s="398"/>
      <c r="B442" s="394"/>
      <c r="C442" s="395"/>
      <c r="D442" s="395"/>
      <c r="E442" s="396"/>
      <c r="F442" s="394"/>
      <c r="G442" s="395"/>
      <c r="H442" s="395"/>
      <c r="I442" s="395"/>
      <c r="J442" s="395"/>
      <c r="K442" s="397"/>
      <c r="L442" s="122"/>
      <c r="M442" s="393" t="str">
        <f t="shared" si="6"/>
        <v/>
      </c>
    </row>
    <row r="443" spans="1:13" ht="14.45" customHeight="1" x14ac:dyDescent="0.2">
      <c r="A443" s="398"/>
      <c r="B443" s="394"/>
      <c r="C443" s="395"/>
      <c r="D443" s="395"/>
      <c r="E443" s="396"/>
      <c r="F443" s="394"/>
      <c r="G443" s="395"/>
      <c r="H443" s="395"/>
      <c r="I443" s="395"/>
      <c r="J443" s="395"/>
      <c r="K443" s="397"/>
      <c r="L443" s="122"/>
      <c r="M443" s="393" t="str">
        <f t="shared" si="6"/>
        <v/>
      </c>
    </row>
    <row r="444" spans="1:13" ht="14.45" customHeight="1" x14ac:dyDescent="0.2">
      <c r="A444" s="398"/>
      <c r="B444" s="394"/>
      <c r="C444" s="395"/>
      <c r="D444" s="395"/>
      <c r="E444" s="396"/>
      <c r="F444" s="394"/>
      <c r="G444" s="395"/>
      <c r="H444" s="395"/>
      <c r="I444" s="395"/>
      <c r="J444" s="395"/>
      <c r="K444" s="397"/>
      <c r="L444" s="122"/>
      <c r="M444" s="393" t="str">
        <f t="shared" si="6"/>
        <v/>
      </c>
    </row>
    <row r="445" spans="1:13" ht="14.45" customHeight="1" x14ac:dyDescent="0.2">
      <c r="A445" s="398"/>
      <c r="B445" s="394"/>
      <c r="C445" s="395"/>
      <c r="D445" s="395"/>
      <c r="E445" s="396"/>
      <c r="F445" s="394"/>
      <c r="G445" s="395"/>
      <c r="H445" s="395"/>
      <c r="I445" s="395"/>
      <c r="J445" s="395"/>
      <c r="K445" s="397"/>
      <c r="L445" s="122"/>
      <c r="M445" s="393" t="str">
        <f t="shared" si="6"/>
        <v/>
      </c>
    </row>
    <row r="446" spans="1:13" ht="14.45" customHeight="1" x14ac:dyDescent="0.2">
      <c r="A446" s="398"/>
      <c r="B446" s="394"/>
      <c r="C446" s="395"/>
      <c r="D446" s="395"/>
      <c r="E446" s="396"/>
      <c r="F446" s="394"/>
      <c r="G446" s="395"/>
      <c r="H446" s="395"/>
      <c r="I446" s="395"/>
      <c r="J446" s="395"/>
      <c r="K446" s="397"/>
      <c r="L446" s="122"/>
      <c r="M446" s="393" t="str">
        <f t="shared" si="6"/>
        <v/>
      </c>
    </row>
    <row r="447" spans="1:13" ht="14.45" customHeight="1" x14ac:dyDescent="0.2">
      <c r="A447" s="398"/>
      <c r="B447" s="394"/>
      <c r="C447" s="395"/>
      <c r="D447" s="395"/>
      <c r="E447" s="396"/>
      <c r="F447" s="394"/>
      <c r="G447" s="395"/>
      <c r="H447" s="395"/>
      <c r="I447" s="395"/>
      <c r="J447" s="395"/>
      <c r="K447" s="397"/>
      <c r="L447" s="122"/>
      <c r="M447" s="393" t="str">
        <f t="shared" si="6"/>
        <v/>
      </c>
    </row>
    <row r="448" spans="1:13" ht="14.45" customHeight="1" x14ac:dyDescent="0.2">
      <c r="A448" s="398"/>
      <c r="B448" s="394"/>
      <c r="C448" s="395"/>
      <c r="D448" s="395"/>
      <c r="E448" s="396"/>
      <c r="F448" s="394"/>
      <c r="G448" s="395"/>
      <c r="H448" s="395"/>
      <c r="I448" s="395"/>
      <c r="J448" s="395"/>
      <c r="K448" s="397"/>
      <c r="L448" s="122"/>
      <c r="M448" s="393" t="str">
        <f t="shared" si="6"/>
        <v/>
      </c>
    </row>
    <row r="449" spans="1:13" ht="14.45" customHeight="1" x14ac:dyDescent="0.2">
      <c r="A449" s="398"/>
      <c r="B449" s="394"/>
      <c r="C449" s="395"/>
      <c r="D449" s="395"/>
      <c r="E449" s="396"/>
      <c r="F449" s="394"/>
      <c r="G449" s="395"/>
      <c r="H449" s="395"/>
      <c r="I449" s="395"/>
      <c r="J449" s="395"/>
      <c r="K449" s="397"/>
      <c r="L449" s="122"/>
      <c r="M449" s="393" t="str">
        <f t="shared" si="6"/>
        <v/>
      </c>
    </row>
    <row r="450" spans="1:13" ht="14.45" customHeight="1" x14ac:dyDescent="0.2">
      <c r="A450" s="398"/>
      <c r="B450" s="394"/>
      <c r="C450" s="395"/>
      <c r="D450" s="395"/>
      <c r="E450" s="396"/>
      <c r="F450" s="394"/>
      <c r="G450" s="395"/>
      <c r="H450" s="395"/>
      <c r="I450" s="395"/>
      <c r="J450" s="395"/>
      <c r="K450" s="397"/>
      <c r="L450" s="122"/>
      <c r="M450" s="393" t="str">
        <f t="shared" si="6"/>
        <v/>
      </c>
    </row>
    <row r="451" spans="1:13" ht="14.45" customHeight="1" x14ac:dyDescent="0.2">
      <c r="A451" s="398"/>
      <c r="B451" s="394"/>
      <c r="C451" s="395"/>
      <c r="D451" s="395"/>
      <c r="E451" s="396"/>
      <c r="F451" s="394"/>
      <c r="G451" s="395"/>
      <c r="H451" s="395"/>
      <c r="I451" s="395"/>
      <c r="J451" s="395"/>
      <c r="K451" s="397"/>
      <c r="L451" s="122"/>
      <c r="M451" s="393" t="str">
        <f t="shared" si="6"/>
        <v/>
      </c>
    </row>
    <row r="452" spans="1:13" ht="14.45" customHeight="1" x14ac:dyDescent="0.2">
      <c r="A452" s="398"/>
      <c r="B452" s="394"/>
      <c r="C452" s="395"/>
      <c r="D452" s="395"/>
      <c r="E452" s="396"/>
      <c r="F452" s="394"/>
      <c r="G452" s="395"/>
      <c r="H452" s="395"/>
      <c r="I452" s="395"/>
      <c r="J452" s="395"/>
      <c r="K452" s="397"/>
      <c r="L452" s="122"/>
      <c r="M452" s="393" t="str">
        <f t="shared" si="6"/>
        <v/>
      </c>
    </row>
    <row r="453" spans="1:13" ht="14.45" customHeight="1" x14ac:dyDescent="0.2">
      <c r="A453" s="398"/>
      <c r="B453" s="394"/>
      <c r="C453" s="395"/>
      <c r="D453" s="395"/>
      <c r="E453" s="396"/>
      <c r="F453" s="394"/>
      <c r="G453" s="395"/>
      <c r="H453" s="395"/>
      <c r="I453" s="395"/>
      <c r="J453" s="395"/>
      <c r="K453" s="397"/>
      <c r="L453" s="122"/>
      <c r="M453" s="393" t="str">
        <f t="shared" si="6"/>
        <v/>
      </c>
    </row>
    <row r="454" spans="1:13" ht="14.45" customHeight="1" x14ac:dyDescent="0.2">
      <c r="A454" s="398"/>
      <c r="B454" s="394"/>
      <c r="C454" s="395"/>
      <c r="D454" s="395"/>
      <c r="E454" s="396"/>
      <c r="F454" s="394"/>
      <c r="G454" s="395"/>
      <c r="H454" s="395"/>
      <c r="I454" s="395"/>
      <c r="J454" s="395"/>
      <c r="K454" s="397"/>
      <c r="L454" s="122"/>
      <c r="M454" s="39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8"/>
      <c r="B455" s="394"/>
      <c r="C455" s="395"/>
      <c r="D455" s="395"/>
      <c r="E455" s="396"/>
      <c r="F455" s="394"/>
      <c r="G455" s="395"/>
      <c r="H455" s="395"/>
      <c r="I455" s="395"/>
      <c r="J455" s="395"/>
      <c r="K455" s="397"/>
      <c r="L455" s="122"/>
      <c r="M455" s="393" t="str">
        <f t="shared" si="7"/>
        <v/>
      </c>
    </row>
    <row r="456" spans="1:13" ht="14.45" customHeight="1" x14ac:dyDescent="0.2">
      <c r="A456" s="398"/>
      <c r="B456" s="394"/>
      <c r="C456" s="395"/>
      <c r="D456" s="395"/>
      <c r="E456" s="396"/>
      <c r="F456" s="394"/>
      <c r="G456" s="395"/>
      <c r="H456" s="395"/>
      <c r="I456" s="395"/>
      <c r="J456" s="395"/>
      <c r="K456" s="397"/>
      <c r="L456" s="122"/>
      <c r="M456" s="393" t="str">
        <f t="shared" si="7"/>
        <v/>
      </c>
    </row>
    <row r="457" spans="1:13" ht="14.45" customHeight="1" x14ac:dyDescent="0.2">
      <c r="A457" s="398"/>
      <c r="B457" s="394"/>
      <c r="C457" s="395"/>
      <c r="D457" s="395"/>
      <c r="E457" s="396"/>
      <c r="F457" s="394"/>
      <c r="G457" s="395"/>
      <c r="H457" s="395"/>
      <c r="I457" s="395"/>
      <c r="J457" s="395"/>
      <c r="K457" s="397"/>
      <c r="L457" s="122"/>
      <c r="M457" s="393" t="str">
        <f t="shared" si="7"/>
        <v/>
      </c>
    </row>
    <row r="458" spans="1:13" ht="14.45" customHeight="1" x14ac:dyDescent="0.2">
      <c r="A458" s="398"/>
      <c r="B458" s="394"/>
      <c r="C458" s="395"/>
      <c r="D458" s="395"/>
      <c r="E458" s="396"/>
      <c r="F458" s="394"/>
      <c r="G458" s="395"/>
      <c r="H458" s="395"/>
      <c r="I458" s="395"/>
      <c r="J458" s="395"/>
      <c r="K458" s="397"/>
      <c r="L458" s="122"/>
      <c r="M458" s="393" t="str">
        <f t="shared" si="7"/>
        <v/>
      </c>
    </row>
    <row r="459" spans="1:13" ht="14.45" customHeight="1" x14ac:dyDescent="0.2">
      <c r="A459" s="398"/>
      <c r="B459" s="394"/>
      <c r="C459" s="395"/>
      <c r="D459" s="395"/>
      <c r="E459" s="396"/>
      <c r="F459" s="394"/>
      <c r="G459" s="395"/>
      <c r="H459" s="395"/>
      <c r="I459" s="395"/>
      <c r="J459" s="395"/>
      <c r="K459" s="397"/>
      <c r="L459" s="122"/>
      <c r="M459" s="393" t="str">
        <f t="shared" si="7"/>
        <v/>
      </c>
    </row>
    <row r="460" spans="1:13" ht="14.45" customHeight="1" x14ac:dyDescent="0.2">
      <c r="A460" s="398"/>
      <c r="B460" s="394"/>
      <c r="C460" s="395"/>
      <c r="D460" s="395"/>
      <c r="E460" s="396"/>
      <c r="F460" s="394"/>
      <c r="G460" s="395"/>
      <c r="H460" s="395"/>
      <c r="I460" s="395"/>
      <c r="J460" s="395"/>
      <c r="K460" s="397"/>
      <c r="L460" s="122"/>
      <c r="M460" s="393" t="str">
        <f t="shared" si="7"/>
        <v/>
      </c>
    </row>
    <row r="461" spans="1:13" ht="14.45" customHeight="1" x14ac:dyDescent="0.2">
      <c r="A461" s="398"/>
      <c r="B461" s="394"/>
      <c r="C461" s="395"/>
      <c r="D461" s="395"/>
      <c r="E461" s="396"/>
      <c r="F461" s="394"/>
      <c r="G461" s="395"/>
      <c r="H461" s="395"/>
      <c r="I461" s="395"/>
      <c r="J461" s="395"/>
      <c r="K461" s="397"/>
      <c r="L461" s="122"/>
      <c r="M461" s="393" t="str">
        <f t="shared" si="7"/>
        <v/>
      </c>
    </row>
    <row r="462" spans="1:13" ht="14.45" customHeight="1" x14ac:dyDescent="0.2">
      <c r="A462" s="398"/>
      <c r="B462" s="394"/>
      <c r="C462" s="395"/>
      <c r="D462" s="395"/>
      <c r="E462" s="396"/>
      <c r="F462" s="394"/>
      <c r="G462" s="395"/>
      <c r="H462" s="395"/>
      <c r="I462" s="395"/>
      <c r="J462" s="395"/>
      <c r="K462" s="397"/>
      <c r="L462" s="122"/>
      <c r="M462" s="393" t="str">
        <f t="shared" si="7"/>
        <v/>
      </c>
    </row>
    <row r="463" spans="1:13" ht="14.45" customHeight="1" x14ac:dyDescent="0.2">
      <c r="A463" s="398"/>
      <c r="B463" s="394"/>
      <c r="C463" s="395"/>
      <c r="D463" s="395"/>
      <c r="E463" s="396"/>
      <c r="F463" s="394"/>
      <c r="G463" s="395"/>
      <c r="H463" s="395"/>
      <c r="I463" s="395"/>
      <c r="J463" s="395"/>
      <c r="K463" s="397"/>
      <c r="L463" s="122"/>
      <c r="M463" s="393" t="str">
        <f t="shared" si="7"/>
        <v/>
      </c>
    </row>
    <row r="464" spans="1:13" ht="14.45" customHeight="1" x14ac:dyDescent="0.2">
      <c r="A464" s="398"/>
      <c r="B464" s="394"/>
      <c r="C464" s="395"/>
      <c r="D464" s="395"/>
      <c r="E464" s="396"/>
      <c r="F464" s="394"/>
      <c r="G464" s="395"/>
      <c r="H464" s="395"/>
      <c r="I464" s="395"/>
      <c r="J464" s="395"/>
      <c r="K464" s="397"/>
      <c r="L464" s="122"/>
      <c r="M464" s="393" t="str">
        <f t="shared" si="7"/>
        <v/>
      </c>
    </row>
    <row r="465" spans="1:13" ht="14.45" customHeight="1" x14ac:dyDescent="0.2">
      <c r="A465" s="398"/>
      <c r="B465" s="394"/>
      <c r="C465" s="395"/>
      <c r="D465" s="395"/>
      <c r="E465" s="396"/>
      <c r="F465" s="394"/>
      <c r="G465" s="395"/>
      <c r="H465" s="395"/>
      <c r="I465" s="395"/>
      <c r="J465" s="395"/>
      <c r="K465" s="397"/>
      <c r="L465" s="122"/>
      <c r="M465" s="393" t="str">
        <f t="shared" si="7"/>
        <v/>
      </c>
    </row>
    <row r="466" spans="1:13" ht="14.45" customHeight="1" x14ac:dyDescent="0.2">
      <c r="A466" s="398"/>
      <c r="B466" s="394"/>
      <c r="C466" s="395"/>
      <c r="D466" s="395"/>
      <c r="E466" s="396"/>
      <c r="F466" s="394"/>
      <c r="G466" s="395"/>
      <c r="H466" s="395"/>
      <c r="I466" s="395"/>
      <c r="J466" s="395"/>
      <c r="K466" s="397"/>
      <c r="L466" s="122"/>
      <c r="M466" s="393" t="str">
        <f t="shared" si="7"/>
        <v/>
      </c>
    </row>
    <row r="467" spans="1:13" ht="14.45" customHeight="1" x14ac:dyDescent="0.2">
      <c r="A467" s="398"/>
      <c r="B467" s="394"/>
      <c r="C467" s="395"/>
      <c r="D467" s="395"/>
      <c r="E467" s="396"/>
      <c r="F467" s="394"/>
      <c r="G467" s="395"/>
      <c r="H467" s="395"/>
      <c r="I467" s="395"/>
      <c r="J467" s="395"/>
      <c r="K467" s="397"/>
      <c r="L467" s="122"/>
      <c r="M467" s="393" t="str">
        <f t="shared" si="7"/>
        <v/>
      </c>
    </row>
    <row r="468" spans="1:13" ht="14.45" customHeight="1" x14ac:dyDescent="0.2">
      <c r="A468" s="398"/>
      <c r="B468" s="394"/>
      <c r="C468" s="395"/>
      <c r="D468" s="395"/>
      <c r="E468" s="396"/>
      <c r="F468" s="394"/>
      <c r="G468" s="395"/>
      <c r="H468" s="395"/>
      <c r="I468" s="395"/>
      <c r="J468" s="395"/>
      <c r="K468" s="397"/>
      <c r="L468" s="122"/>
      <c r="M468" s="393" t="str">
        <f t="shared" si="7"/>
        <v/>
      </c>
    </row>
    <row r="469" spans="1:13" ht="14.45" customHeight="1" x14ac:dyDescent="0.2">
      <c r="A469" s="398"/>
      <c r="B469" s="394"/>
      <c r="C469" s="395"/>
      <c r="D469" s="395"/>
      <c r="E469" s="396"/>
      <c r="F469" s="394"/>
      <c r="G469" s="395"/>
      <c r="H469" s="395"/>
      <c r="I469" s="395"/>
      <c r="J469" s="395"/>
      <c r="K469" s="397"/>
      <c r="L469" s="122"/>
      <c r="M469" s="393" t="str">
        <f t="shared" si="7"/>
        <v/>
      </c>
    </row>
    <row r="470" spans="1:13" ht="14.45" customHeight="1" x14ac:dyDescent="0.2">
      <c r="A470" s="398"/>
      <c r="B470" s="394"/>
      <c r="C470" s="395"/>
      <c r="D470" s="395"/>
      <c r="E470" s="396"/>
      <c r="F470" s="394"/>
      <c r="G470" s="395"/>
      <c r="H470" s="395"/>
      <c r="I470" s="395"/>
      <c r="J470" s="395"/>
      <c r="K470" s="397"/>
      <c r="L470" s="122"/>
      <c r="M470" s="393" t="str">
        <f t="shared" si="7"/>
        <v/>
      </c>
    </row>
    <row r="471" spans="1:13" ht="14.45" customHeight="1" x14ac:dyDescent="0.2">
      <c r="A471" s="398"/>
      <c r="B471" s="394"/>
      <c r="C471" s="395"/>
      <c r="D471" s="395"/>
      <c r="E471" s="396"/>
      <c r="F471" s="394"/>
      <c r="G471" s="395"/>
      <c r="H471" s="395"/>
      <c r="I471" s="395"/>
      <c r="J471" s="395"/>
      <c r="K471" s="397"/>
      <c r="L471" s="122"/>
      <c r="M471" s="393" t="str">
        <f t="shared" si="7"/>
        <v/>
      </c>
    </row>
    <row r="472" spans="1:13" ht="14.45" customHeight="1" x14ac:dyDescent="0.2">
      <c r="A472" s="398"/>
      <c r="B472" s="394"/>
      <c r="C472" s="395"/>
      <c r="D472" s="395"/>
      <c r="E472" s="396"/>
      <c r="F472" s="394"/>
      <c r="G472" s="395"/>
      <c r="H472" s="395"/>
      <c r="I472" s="395"/>
      <c r="J472" s="395"/>
      <c r="K472" s="397"/>
      <c r="L472" s="122"/>
      <c r="M472" s="393" t="str">
        <f t="shared" si="7"/>
        <v/>
      </c>
    </row>
    <row r="473" spans="1:13" ht="14.45" customHeight="1" x14ac:dyDescent="0.2">
      <c r="A473" s="398"/>
      <c r="B473" s="394"/>
      <c r="C473" s="395"/>
      <c r="D473" s="395"/>
      <c r="E473" s="396"/>
      <c r="F473" s="394"/>
      <c r="G473" s="395"/>
      <c r="H473" s="395"/>
      <c r="I473" s="395"/>
      <c r="J473" s="395"/>
      <c r="K473" s="397"/>
      <c r="L473" s="122"/>
      <c r="M473" s="393" t="str">
        <f t="shared" si="7"/>
        <v/>
      </c>
    </row>
    <row r="474" spans="1:13" ht="14.45" customHeight="1" x14ac:dyDescent="0.2">
      <c r="A474" s="398"/>
      <c r="B474" s="394"/>
      <c r="C474" s="395"/>
      <c r="D474" s="395"/>
      <c r="E474" s="396"/>
      <c r="F474" s="394"/>
      <c r="G474" s="395"/>
      <c r="H474" s="395"/>
      <c r="I474" s="395"/>
      <c r="J474" s="395"/>
      <c r="K474" s="397"/>
      <c r="L474" s="122"/>
      <c r="M474" s="393" t="str">
        <f t="shared" si="7"/>
        <v/>
      </c>
    </row>
    <row r="475" spans="1:13" ht="14.45" customHeight="1" x14ac:dyDescent="0.2">
      <c r="A475" s="398"/>
      <c r="B475" s="394"/>
      <c r="C475" s="395"/>
      <c r="D475" s="395"/>
      <c r="E475" s="396"/>
      <c r="F475" s="394"/>
      <c r="G475" s="395"/>
      <c r="H475" s="395"/>
      <c r="I475" s="395"/>
      <c r="J475" s="395"/>
      <c r="K475" s="397"/>
      <c r="L475" s="122"/>
      <c r="M475" s="393" t="str">
        <f t="shared" si="7"/>
        <v/>
      </c>
    </row>
    <row r="476" spans="1:13" ht="14.45" customHeight="1" x14ac:dyDescent="0.2">
      <c r="A476" s="398"/>
      <c r="B476" s="394"/>
      <c r="C476" s="395"/>
      <c r="D476" s="395"/>
      <c r="E476" s="396"/>
      <c r="F476" s="394"/>
      <c r="G476" s="395"/>
      <c r="H476" s="395"/>
      <c r="I476" s="395"/>
      <c r="J476" s="395"/>
      <c r="K476" s="397"/>
      <c r="L476" s="122"/>
      <c r="M476" s="393" t="str">
        <f t="shared" si="7"/>
        <v/>
      </c>
    </row>
    <row r="477" spans="1:13" ht="14.45" customHeight="1" x14ac:dyDescent="0.2">
      <c r="A477" s="398"/>
      <c r="B477" s="394"/>
      <c r="C477" s="395"/>
      <c r="D477" s="395"/>
      <c r="E477" s="396"/>
      <c r="F477" s="394"/>
      <c r="G477" s="395"/>
      <c r="H477" s="395"/>
      <c r="I477" s="395"/>
      <c r="J477" s="395"/>
      <c r="K477" s="397"/>
      <c r="L477" s="122"/>
      <c r="M477" s="393" t="str">
        <f t="shared" si="7"/>
        <v/>
      </c>
    </row>
    <row r="478" spans="1:13" ht="14.45" customHeight="1" x14ac:dyDescent="0.2">
      <c r="A478" s="398"/>
      <c r="B478" s="394"/>
      <c r="C478" s="395"/>
      <c r="D478" s="395"/>
      <c r="E478" s="396"/>
      <c r="F478" s="394"/>
      <c r="G478" s="395"/>
      <c r="H478" s="395"/>
      <c r="I478" s="395"/>
      <c r="J478" s="395"/>
      <c r="K478" s="397"/>
      <c r="L478" s="122"/>
      <c r="M478" s="393" t="str">
        <f t="shared" si="7"/>
        <v/>
      </c>
    </row>
    <row r="479" spans="1:13" ht="14.45" customHeight="1" x14ac:dyDescent="0.2">
      <c r="A479" s="398"/>
      <c r="B479" s="394"/>
      <c r="C479" s="395"/>
      <c r="D479" s="395"/>
      <c r="E479" s="396"/>
      <c r="F479" s="394"/>
      <c r="G479" s="395"/>
      <c r="H479" s="395"/>
      <c r="I479" s="395"/>
      <c r="J479" s="395"/>
      <c r="K479" s="397"/>
      <c r="L479" s="122"/>
      <c r="M479" s="393" t="str">
        <f t="shared" si="7"/>
        <v/>
      </c>
    </row>
    <row r="480" spans="1:13" ht="14.45" customHeight="1" x14ac:dyDescent="0.2">
      <c r="A480" s="398"/>
      <c r="B480" s="394"/>
      <c r="C480" s="395"/>
      <c r="D480" s="395"/>
      <c r="E480" s="396"/>
      <c r="F480" s="394"/>
      <c r="G480" s="395"/>
      <c r="H480" s="395"/>
      <c r="I480" s="395"/>
      <c r="J480" s="395"/>
      <c r="K480" s="397"/>
      <c r="L480" s="122"/>
      <c r="M480" s="393" t="str">
        <f t="shared" si="7"/>
        <v/>
      </c>
    </row>
    <row r="481" spans="1:13" ht="14.45" customHeight="1" x14ac:dyDescent="0.2">
      <c r="A481" s="398"/>
      <c r="B481" s="394"/>
      <c r="C481" s="395"/>
      <c r="D481" s="395"/>
      <c r="E481" s="396"/>
      <c r="F481" s="394"/>
      <c r="G481" s="395"/>
      <c r="H481" s="395"/>
      <c r="I481" s="395"/>
      <c r="J481" s="395"/>
      <c r="K481" s="397"/>
      <c r="L481" s="122"/>
      <c r="M481" s="393" t="str">
        <f t="shared" si="7"/>
        <v/>
      </c>
    </row>
    <row r="482" spans="1:13" ht="14.45" customHeight="1" x14ac:dyDescent="0.2">
      <c r="A482" s="398"/>
      <c r="B482" s="394"/>
      <c r="C482" s="395"/>
      <c r="D482" s="395"/>
      <c r="E482" s="396"/>
      <c r="F482" s="394"/>
      <c r="G482" s="395"/>
      <c r="H482" s="395"/>
      <c r="I482" s="395"/>
      <c r="J482" s="395"/>
      <c r="K482" s="397"/>
      <c r="L482" s="122"/>
      <c r="M482" s="393" t="str">
        <f t="shared" si="7"/>
        <v/>
      </c>
    </row>
    <row r="483" spans="1:13" ht="14.45" customHeight="1" x14ac:dyDescent="0.2">
      <c r="A483" s="398"/>
      <c r="B483" s="394"/>
      <c r="C483" s="395"/>
      <c r="D483" s="395"/>
      <c r="E483" s="396"/>
      <c r="F483" s="394"/>
      <c r="G483" s="395"/>
      <c r="H483" s="395"/>
      <c r="I483" s="395"/>
      <c r="J483" s="395"/>
      <c r="K483" s="397"/>
      <c r="L483" s="122"/>
      <c r="M483" s="393" t="str">
        <f t="shared" si="7"/>
        <v/>
      </c>
    </row>
    <row r="484" spans="1:13" ht="14.45" customHeight="1" x14ac:dyDescent="0.2">
      <c r="A484" s="398"/>
      <c r="B484" s="394"/>
      <c r="C484" s="395"/>
      <c r="D484" s="395"/>
      <c r="E484" s="396"/>
      <c r="F484" s="394"/>
      <c r="G484" s="395"/>
      <c r="H484" s="395"/>
      <c r="I484" s="395"/>
      <c r="J484" s="395"/>
      <c r="K484" s="397"/>
      <c r="L484" s="122"/>
      <c r="M484" s="393" t="str">
        <f t="shared" si="7"/>
        <v/>
      </c>
    </row>
    <row r="485" spans="1:13" ht="14.45" customHeight="1" x14ac:dyDescent="0.2">
      <c r="A485" s="398"/>
      <c r="B485" s="394"/>
      <c r="C485" s="395"/>
      <c r="D485" s="395"/>
      <c r="E485" s="396"/>
      <c r="F485" s="394"/>
      <c r="G485" s="395"/>
      <c r="H485" s="395"/>
      <c r="I485" s="395"/>
      <c r="J485" s="395"/>
      <c r="K485" s="397"/>
      <c r="L485" s="122"/>
      <c r="M485" s="393" t="str">
        <f t="shared" si="7"/>
        <v/>
      </c>
    </row>
    <row r="486" spans="1:13" ht="14.45" customHeight="1" x14ac:dyDescent="0.2">
      <c r="A486" s="398"/>
      <c r="B486" s="394"/>
      <c r="C486" s="395"/>
      <c r="D486" s="395"/>
      <c r="E486" s="396"/>
      <c r="F486" s="394"/>
      <c r="G486" s="395"/>
      <c r="H486" s="395"/>
      <c r="I486" s="395"/>
      <c r="J486" s="395"/>
      <c r="K486" s="397"/>
      <c r="L486" s="122"/>
      <c r="M486" s="393" t="str">
        <f t="shared" si="7"/>
        <v/>
      </c>
    </row>
    <row r="487" spans="1:13" ht="14.45" customHeight="1" x14ac:dyDescent="0.2">
      <c r="A487" s="398"/>
      <c r="B487" s="394"/>
      <c r="C487" s="395"/>
      <c r="D487" s="395"/>
      <c r="E487" s="396"/>
      <c r="F487" s="394"/>
      <c r="G487" s="395"/>
      <c r="H487" s="395"/>
      <c r="I487" s="395"/>
      <c r="J487" s="395"/>
      <c r="K487" s="397"/>
      <c r="L487" s="122"/>
      <c r="M487" s="393" t="str">
        <f t="shared" si="7"/>
        <v/>
      </c>
    </row>
    <row r="488" spans="1:13" ht="14.45" customHeight="1" x14ac:dyDescent="0.2">
      <c r="A488" s="398"/>
      <c r="B488" s="394"/>
      <c r="C488" s="395"/>
      <c r="D488" s="395"/>
      <c r="E488" s="396"/>
      <c r="F488" s="394"/>
      <c r="G488" s="395"/>
      <c r="H488" s="395"/>
      <c r="I488" s="395"/>
      <c r="J488" s="395"/>
      <c r="K488" s="397"/>
      <c r="L488" s="122"/>
      <c r="M488" s="393" t="str">
        <f t="shared" si="7"/>
        <v/>
      </c>
    </row>
    <row r="489" spans="1:13" ht="14.45" customHeight="1" x14ac:dyDescent="0.2">
      <c r="A489" s="398"/>
      <c r="B489" s="394"/>
      <c r="C489" s="395"/>
      <c r="D489" s="395"/>
      <c r="E489" s="396"/>
      <c r="F489" s="394"/>
      <c r="G489" s="395"/>
      <c r="H489" s="395"/>
      <c r="I489" s="395"/>
      <c r="J489" s="395"/>
      <c r="K489" s="397"/>
      <c r="L489" s="122"/>
      <c r="M489" s="393" t="str">
        <f t="shared" si="7"/>
        <v/>
      </c>
    </row>
    <row r="490" spans="1:13" ht="14.45" customHeight="1" x14ac:dyDescent="0.2">
      <c r="A490" s="398"/>
      <c r="B490" s="394"/>
      <c r="C490" s="395"/>
      <c r="D490" s="395"/>
      <c r="E490" s="396"/>
      <c r="F490" s="394"/>
      <c r="G490" s="395"/>
      <c r="H490" s="395"/>
      <c r="I490" s="395"/>
      <c r="J490" s="395"/>
      <c r="K490" s="397"/>
      <c r="L490" s="122"/>
      <c r="M490" s="393" t="str">
        <f t="shared" si="7"/>
        <v/>
      </c>
    </row>
    <row r="491" spans="1:13" ht="14.45" customHeight="1" x14ac:dyDescent="0.2">
      <c r="A491" s="398"/>
      <c r="B491" s="394"/>
      <c r="C491" s="395"/>
      <c r="D491" s="395"/>
      <c r="E491" s="396"/>
      <c r="F491" s="394"/>
      <c r="G491" s="395"/>
      <c r="H491" s="395"/>
      <c r="I491" s="395"/>
      <c r="J491" s="395"/>
      <c r="K491" s="397"/>
      <c r="L491" s="122"/>
      <c r="M491" s="393" t="str">
        <f t="shared" si="7"/>
        <v/>
      </c>
    </row>
    <row r="492" spans="1:13" ht="14.45" customHeight="1" x14ac:dyDescent="0.2">
      <c r="A492" s="398"/>
      <c r="B492" s="394"/>
      <c r="C492" s="395"/>
      <c r="D492" s="395"/>
      <c r="E492" s="396"/>
      <c r="F492" s="394"/>
      <c r="G492" s="395"/>
      <c r="H492" s="395"/>
      <c r="I492" s="395"/>
      <c r="J492" s="395"/>
      <c r="K492" s="397"/>
      <c r="L492" s="122"/>
      <c r="M492" s="393" t="str">
        <f t="shared" si="7"/>
        <v/>
      </c>
    </row>
    <row r="493" spans="1:13" ht="14.45" customHeight="1" x14ac:dyDescent="0.2">
      <c r="A493" s="398"/>
      <c r="B493" s="394"/>
      <c r="C493" s="395"/>
      <c r="D493" s="395"/>
      <c r="E493" s="396"/>
      <c r="F493" s="394"/>
      <c r="G493" s="395"/>
      <c r="H493" s="395"/>
      <c r="I493" s="395"/>
      <c r="J493" s="395"/>
      <c r="K493" s="397"/>
      <c r="L493" s="122"/>
      <c r="M493" s="393" t="str">
        <f t="shared" si="7"/>
        <v/>
      </c>
    </row>
    <row r="494" spans="1:13" ht="14.45" customHeight="1" x14ac:dyDescent="0.2">
      <c r="A494" s="398"/>
      <c r="B494" s="394"/>
      <c r="C494" s="395"/>
      <c r="D494" s="395"/>
      <c r="E494" s="396"/>
      <c r="F494" s="394"/>
      <c r="G494" s="395"/>
      <c r="H494" s="395"/>
      <c r="I494" s="395"/>
      <c r="J494" s="395"/>
      <c r="K494" s="397"/>
      <c r="L494" s="122"/>
      <c r="M494" s="393" t="str">
        <f t="shared" si="7"/>
        <v/>
      </c>
    </row>
    <row r="495" spans="1:13" ht="14.45" customHeight="1" x14ac:dyDescent="0.2">
      <c r="A495" s="398"/>
      <c r="B495" s="394"/>
      <c r="C495" s="395"/>
      <c r="D495" s="395"/>
      <c r="E495" s="396"/>
      <c r="F495" s="394"/>
      <c r="G495" s="395"/>
      <c r="H495" s="395"/>
      <c r="I495" s="395"/>
      <c r="J495" s="395"/>
      <c r="K495" s="397"/>
      <c r="L495" s="122"/>
      <c r="M495" s="393" t="str">
        <f t="shared" si="7"/>
        <v/>
      </c>
    </row>
    <row r="496" spans="1:13" ht="14.45" customHeight="1" x14ac:dyDescent="0.2">
      <c r="A496" s="398"/>
      <c r="B496" s="394"/>
      <c r="C496" s="395"/>
      <c r="D496" s="395"/>
      <c r="E496" s="396"/>
      <c r="F496" s="394"/>
      <c r="G496" s="395"/>
      <c r="H496" s="395"/>
      <c r="I496" s="395"/>
      <c r="J496" s="395"/>
      <c r="K496" s="397"/>
      <c r="L496" s="122"/>
      <c r="M496" s="393" t="str">
        <f t="shared" si="7"/>
        <v/>
      </c>
    </row>
    <row r="497" spans="1:13" ht="14.45" customHeight="1" x14ac:dyDescent="0.2">
      <c r="A497" s="398"/>
      <c r="B497" s="394"/>
      <c r="C497" s="395"/>
      <c r="D497" s="395"/>
      <c r="E497" s="396"/>
      <c r="F497" s="394"/>
      <c r="G497" s="395"/>
      <c r="H497" s="395"/>
      <c r="I497" s="395"/>
      <c r="J497" s="395"/>
      <c r="K497" s="397"/>
      <c r="L497" s="122"/>
      <c r="M497" s="393" t="str">
        <f t="shared" si="7"/>
        <v/>
      </c>
    </row>
    <row r="498" spans="1:13" ht="14.45" customHeight="1" x14ac:dyDescent="0.2">
      <c r="A498" s="398"/>
      <c r="B498" s="394"/>
      <c r="C498" s="395"/>
      <c r="D498" s="395"/>
      <c r="E498" s="396"/>
      <c r="F498" s="394"/>
      <c r="G498" s="395"/>
      <c r="H498" s="395"/>
      <c r="I498" s="395"/>
      <c r="J498" s="395"/>
      <c r="K498" s="397"/>
      <c r="L498" s="122"/>
      <c r="M498" s="393" t="str">
        <f t="shared" si="7"/>
        <v/>
      </c>
    </row>
    <row r="499" spans="1:13" ht="14.45" customHeight="1" x14ac:dyDescent="0.2">
      <c r="A499" s="398"/>
      <c r="B499" s="394"/>
      <c r="C499" s="395"/>
      <c r="D499" s="395"/>
      <c r="E499" s="396"/>
      <c r="F499" s="394"/>
      <c r="G499" s="395"/>
      <c r="H499" s="395"/>
      <c r="I499" s="395"/>
      <c r="J499" s="395"/>
      <c r="K499" s="397"/>
      <c r="L499" s="122"/>
      <c r="M499" s="393" t="str">
        <f t="shared" si="7"/>
        <v/>
      </c>
    </row>
    <row r="500" spans="1:13" ht="14.45" customHeight="1" x14ac:dyDescent="0.2">
      <c r="A500" s="398"/>
      <c r="B500" s="394"/>
      <c r="C500" s="395"/>
      <c r="D500" s="395"/>
      <c r="E500" s="396"/>
      <c r="F500" s="394"/>
      <c r="G500" s="395"/>
      <c r="H500" s="395"/>
      <c r="I500" s="395"/>
      <c r="J500" s="395"/>
      <c r="K500" s="397"/>
      <c r="L500" s="122"/>
      <c r="M500" s="393" t="str">
        <f t="shared" si="7"/>
        <v/>
      </c>
    </row>
    <row r="501" spans="1:13" ht="14.45" customHeight="1" x14ac:dyDescent="0.2">
      <c r="A501" s="398"/>
      <c r="B501" s="394"/>
      <c r="C501" s="395"/>
      <c r="D501" s="395"/>
      <c r="E501" s="396"/>
      <c r="F501" s="394"/>
      <c r="G501" s="395"/>
      <c r="H501" s="395"/>
      <c r="I501" s="395"/>
      <c r="J501" s="395"/>
      <c r="K501" s="397"/>
      <c r="L501" s="122"/>
      <c r="M501" s="393" t="str">
        <f t="shared" si="7"/>
        <v/>
      </c>
    </row>
    <row r="502" spans="1:13" ht="14.45" customHeight="1" x14ac:dyDescent="0.2">
      <c r="A502" s="398"/>
      <c r="B502" s="394"/>
      <c r="C502" s="395"/>
      <c r="D502" s="395"/>
      <c r="E502" s="396"/>
      <c r="F502" s="394"/>
      <c r="G502" s="395"/>
      <c r="H502" s="395"/>
      <c r="I502" s="395"/>
      <c r="J502" s="395"/>
      <c r="K502" s="397"/>
      <c r="L502" s="122"/>
      <c r="M502" s="393" t="str">
        <f t="shared" si="7"/>
        <v/>
      </c>
    </row>
    <row r="503" spans="1:13" ht="14.45" customHeight="1" x14ac:dyDescent="0.2">
      <c r="A503" s="398"/>
      <c r="B503" s="394"/>
      <c r="C503" s="395"/>
      <c r="D503" s="395"/>
      <c r="E503" s="396"/>
      <c r="F503" s="394"/>
      <c r="G503" s="395"/>
      <c r="H503" s="395"/>
      <c r="I503" s="395"/>
      <c r="J503" s="395"/>
      <c r="K503" s="397"/>
      <c r="L503" s="122"/>
      <c r="M503" s="393" t="str">
        <f t="shared" si="7"/>
        <v/>
      </c>
    </row>
    <row r="504" spans="1:13" ht="14.45" customHeight="1" x14ac:dyDescent="0.2">
      <c r="A504" s="398"/>
      <c r="B504" s="394"/>
      <c r="C504" s="395"/>
      <c r="D504" s="395"/>
      <c r="E504" s="396"/>
      <c r="F504" s="394"/>
      <c r="G504" s="395"/>
      <c r="H504" s="395"/>
      <c r="I504" s="395"/>
      <c r="J504" s="395"/>
      <c r="K504" s="397"/>
      <c r="L504" s="122"/>
      <c r="M504" s="393" t="str">
        <f t="shared" si="7"/>
        <v/>
      </c>
    </row>
    <row r="505" spans="1:13" ht="14.45" customHeight="1" x14ac:dyDescent="0.2">
      <c r="A505" s="398"/>
      <c r="B505" s="394"/>
      <c r="C505" s="395"/>
      <c r="D505" s="395"/>
      <c r="E505" s="396"/>
      <c r="F505" s="394"/>
      <c r="G505" s="395"/>
      <c r="H505" s="395"/>
      <c r="I505" s="395"/>
      <c r="J505" s="395"/>
      <c r="K505" s="397"/>
      <c r="L505" s="122"/>
      <c r="M505" s="393" t="str">
        <f t="shared" si="7"/>
        <v/>
      </c>
    </row>
    <row r="506" spans="1:13" ht="14.45" customHeight="1" x14ac:dyDescent="0.2">
      <c r="A506" s="398"/>
      <c r="B506" s="394"/>
      <c r="C506" s="395"/>
      <c r="D506" s="395"/>
      <c r="E506" s="396"/>
      <c r="F506" s="394"/>
      <c r="G506" s="395"/>
      <c r="H506" s="395"/>
      <c r="I506" s="395"/>
      <c r="J506" s="395"/>
      <c r="K506" s="397"/>
      <c r="L506" s="122"/>
      <c r="M506" s="393" t="str">
        <f t="shared" si="7"/>
        <v/>
      </c>
    </row>
    <row r="507" spans="1:13" ht="14.45" customHeight="1" x14ac:dyDescent="0.2">
      <c r="A507" s="398"/>
      <c r="B507" s="394"/>
      <c r="C507" s="395"/>
      <c r="D507" s="395"/>
      <c r="E507" s="396"/>
      <c r="F507" s="394"/>
      <c r="G507" s="395"/>
      <c r="H507" s="395"/>
      <c r="I507" s="395"/>
      <c r="J507" s="395"/>
      <c r="K507" s="397"/>
      <c r="L507" s="122"/>
      <c r="M507" s="393" t="str">
        <f t="shared" si="7"/>
        <v/>
      </c>
    </row>
    <row r="508" spans="1:13" ht="14.45" customHeight="1" x14ac:dyDescent="0.2">
      <c r="A508" s="398"/>
      <c r="B508" s="394"/>
      <c r="C508" s="395"/>
      <c r="D508" s="395"/>
      <c r="E508" s="396"/>
      <c r="F508" s="394"/>
      <c r="G508" s="395"/>
      <c r="H508" s="395"/>
      <c r="I508" s="395"/>
      <c r="J508" s="395"/>
      <c r="K508" s="397"/>
      <c r="L508" s="122"/>
      <c r="M508" s="393" t="str">
        <f t="shared" si="7"/>
        <v/>
      </c>
    </row>
    <row r="509" spans="1:13" ht="14.45" customHeight="1" x14ac:dyDescent="0.2">
      <c r="A509" s="398"/>
      <c r="B509" s="394"/>
      <c r="C509" s="395"/>
      <c r="D509" s="395"/>
      <c r="E509" s="396"/>
      <c r="F509" s="394"/>
      <c r="G509" s="395"/>
      <c r="H509" s="395"/>
      <c r="I509" s="395"/>
      <c r="J509" s="395"/>
      <c r="K509" s="397"/>
      <c r="L509" s="122"/>
      <c r="M509" s="393" t="str">
        <f t="shared" si="7"/>
        <v/>
      </c>
    </row>
    <row r="510" spans="1:13" ht="14.45" customHeight="1" x14ac:dyDescent="0.2">
      <c r="A510" s="398"/>
      <c r="B510" s="394"/>
      <c r="C510" s="395"/>
      <c r="D510" s="395"/>
      <c r="E510" s="396"/>
      <c r="F510" s="394"/>
      <c r="G510" s="395"/>
      <c r="H510" s="395"/>
      <c r="I510" s="395"/>
      <c r="J510" s="395"/>
      <c r="K510" s="397"/>
      <c r="L510" s="122"/>
      <c r="M510" s="393" t="str">
        <f t="shared" si="7"/>
        <v/>
      </c>
    </row>
    <row r="511" spans="1:13" ht="14.45" customHeight="1" x14ac:dyDescent="0.2">
      <c r="A511" s="398"/>
      <c r="B511" s="394"/>
      <c r="C511" s="395"/>
      <c r="D511" s="395"/>
      <c r="E511" s="396"/>
      <c r="F511" s="394"/>
      <c r="G511" s="395"/>
      <c r="H511" s="395"/>
      <c r="I511" s="395"/>
      <c r="J511" s="395"/>
      <c r="K511" s="397"/>
      <c r="L511" s="122"/>
      <c r="M511" s="393" t="str">
        <f t="shared" si="7"/>
        <v/>
      </c>
    </row>
    <row r="512" spans="1:13" ht="14.45" customHeight="1" x14ac:dyDescent="0.2">
      <c r="A512" s="398"/>
      <c r="B512" s="394"/>
      <c r="C512" s="395"/>
      <c r="D512" s="395"/>
      <c r="E512" s="396"/>
      <c r="F512" s="394"/>
      <c r="G512" s="395"/>
      <c r="H512" s="395"/>
      <c r="I512" s="395"/>
      <c r="J512" s="395"/>
      <c r="K512" s="397"/>
      <c r="L512" s="122"/>
      <c r="M512" s="393" t="str">
        <f t="shared" si="7"/>
        <v/>
      </c>
    </row>
    <row r="513" spans="1:13" ht="14.45" customHeight="1" x14ac:dyDescent="0.2">
      <c r="A513" s="398"/>
      <c r="B513" s="394"/>
      <c r="C513" s="395"/>
      <c r="D513" s="395"/>
      <c r="E513" s="396"/>
      <c r="F513" s="394"/>
      <c r="G513" s="395"/>
      <c r="H513" s="395"/>
      <c r="I513" s="395"/>
      <c r="J513" s="395"/>
      <c r="K513" s="397"/>
      <c r="L513" s="122"/>
      <c r="M513" s="393" t="str">
        <f t="shared" si="7"/>
        <v/>
      </c>
    </row>
    <row r="514" spans="1:13" ht="14.45" customHeight="1" x14ac:dyDescent="0.2">
      <c r="A514" s="398"/>
      <c r="B514" s="394"/>
      <c r="C514" s="395"/>
      <c r="D514" s="395"/>
      <c r="E514" s="396"/>
      <c r="F514" s="394"/>
      <c r="G514" s="395"/>
      <c r="H514" s="395"/>
      <c r="I514" s="395"/>
      <c r="J514" s="395"/>
      <c r="K514" s="397"/>
      <c r="L514" s="122"/>
      <c r="M514" s="393" t="str">
        <f t="shared" si="7"/>
        <v/>
      </c>
    </row>
    <row r="515" spans="1:13" ht="14.45" customHeight="1" x14ac:dyDescent="0.2">
      <c r="A515" s="398"/>
      <c r="B515" s="394"/>
      <c r="C515" s="395"/>
      <c r="D515" s="395"/>
      <c r="E515" s="396"/>
      <c r="F515" s="394"/>
      <c r="G515" s="395"/>
      <c r="H515" s="395"/>
      <c r="I515" s="395"/>
      <c r="J515" s="395"/>
      <c r="K515" s="397"/>
      <c r="L515" s="122"/>
      <c r="M515" s="393" t="str">
        <f t="shared" si="7"/>
        <v/>
      </c>
    </row>
    <row r="516" spans="1:13" ht="14.45" customHeight="1" x14ac:dyDescent="0.2">
      <c r="A516" s="398"/>
      <c r="B516" s="394"/>
      <c r="C516" s="395"/>
      <c r="D516" s="395"/>
      <c r="E516" s="396"/>
      <c r="F516" s="394"/>
      <c r="G516" s="395"/>
      <c r="H516" s="395"/>
      <c r="I516" s="395"/>
      <c r="J516" s="395"/>
      <c r="K516" s="397"/>
      <c r="L516" s="122"/>
      <c r="M516" s="393" t="str">
        <f t="shared" si="7"/>
        <v/>
      </c>
    </row>
    <row r="517" spans="1:13" ht="14.45" customHeight="1" x14ac:dyDescent="0.2">
      <c r="A517" s="398"/>
      <c r="B517" s="394"/>
      <c r="C517" s="395"/>
      <c r="D517" s="395"/>
      <c r="E517" s="396"/>
      <c r="F517" s="394"/>
      <c r="G517" s="395"/>
      <c r="H517" s="395"/>
      <c r="I517" s="395"/>
      <c r="J517" s="395"/>
      <c r="K517" s="397"/>
      <c r="L517" s="122"/>
      <c r="M517" s="393" t="str">
        <f t="shared" si="7"/>
        <v/>
      </c>
    </row>
    <row r="518" spans="1:13" ht="14.45" customHeight="1" x14ac:dyDescent="0.2">
      <c r="A518" s="398"/>
      <c r="B518" s="394"/>
      <c r="C518" s="395"/>
      <c r="D518" s="395"/>
      <c r="E518" s="396"/>
      <c r="F518" s="394"/>
      <c r="G518" s="395"/>
      <c r="H518" s="395"/>
      <c r="I518" s="395"/>
      <c r="J518" s="395"/>
      <c r="K518" s="397"/>
      <c r="L518" s="122"/>
      <c r="M518" s="39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8"/>
      <c r="B519" s="394"/>
      <c r="C519" s="395"/>
      <c r="D519" s="395"/>
      <c r="E519" s="396"/>
      <c r="F519" s="394"/>
      <c r="G519" s="395"/>
      <c r="H519" s="395"/>
      <c r="I519" s="395"/>
      <c r="J519" s="395"/>
      <c r="K519" s="397"/>
      <c r="L519" s="122"/>
      <c r="M519" s="393" t="str">
        <f t="shared" si="8"/>
        <v/>
      </c>
    </row>
    <row r="520" spans="1:13" ht="14.45" customHeight="1" x14ac:dyDescent="0.2">
      <c r="A520" s="398"/>
      <c r="B520" s="394"/>
      <c r="C520" s="395"/>
      <c r="D520" s="395"/>
      <c r="E520" s="396"/>
      <c r="F520" s="394"/>
      <c r="G520" s="395"/>
      <c r="H520" s="395"/>
      <c r="I520" s="395"/>
      <c r="J520" s="395"/>
      <c r="K520" s="397"/>
      <c r="L520" s="122"/>
      <c r="M520" s="393" t="str">
        <f t="shared" si="8"/>
        <v/>
      </c>
    </row>
    <row r="521" spans="1:13" ht="14.45" customHeight="1" x14ac:dyDescent="0.2">
      <c r="A521" s="398"/>
      <c r="B521" s="394"/>
      <c r="C521" s="395"/>
      <c r="D521" s="395"/>
      <c r="E521" s="396"/>
      <c r="F521" s="394"/>
      <c r="G521" s="395"/>
      <c r="H521" s="395"/>
      <c r="I521" s="395"/>
      <c r="J521" s="395"/>
      <c r="K521" s="397"/>
      <c r="L521" s="122"/>
      <c r="M521" s="393" t="str">
        <f t="shared" si="8"/>
        <v/>
      </c>
    </row>
    <row r="522" spans="1:13" ht="14.45" customHeight="1" x14ac:dyDescent="0.2">
      <c r="A522" s="398"/>
      <c r="B522" s="394"/>
      <c r="C522" s="395"/>
      <c r="D522" s="395"/>
      <c r="E522" s="396"/>
      <c r="F522" s="394"/>
      <c r="G522" s="395"/>
      <c r="H522" s="395"/>
      <c r="I522" s="395"/>
      <c r="J522" s="395"/>
      <c r="K522" s="397"/>
      <c r="L522" s="122"/>
      <c r="M522" s="393" t="str">
        <f t="shared" si="8"/>
        <v/>
      </c>
    </row>
    <row r="523" spans="1:13" ht="14.45" customHeight="1" x14ac:dyDescent="0.2">
      <c r="A523" s="398"/>
      <c r="B523" s="394"/>
      <c r="C523" s="395"/>
      <c r="D523" s="395"/>
      <c r="E523" s="396"/>
      <c r="F523" s="394"/>
      <c r="G523" s="395"/>
      <c r="H523" s="395"/>
      <c r="I523" s="395"/>
      <c r="J523" s="395"/>
      <c r="K523" s="397"/>
      <c r="L523" s="122"/>
      <c r="M523" s="393" t="str">
        <f t="shared" si="8"/>
        <v/>
      </c>
    </row>
    <row r="524" spans="1:13" ht="14.45" customHeight="1" x14ac:dyDescent="0.2">
      <c r="A524" s="398"/>
      <c r="B524" s="394"/>
      <c r="C524" s="395"/>
      <c r="D524" s="395"/>
      <c r="E524" s="396"/>
      <c r="F524" s="394"/>
      <c r="G524" s="395"/>
      <c r="H524" s="395"/>
      <c r="I524" s="395"/>
      <c r="J524" s="395"/>
      <c r="K524" s="397"/>
      <c r="L524" s="122"/>
      <c r="M524" s="393" t="str">
        <f t="shared" si="8"/>
        <v/>
      </c>
    </row>
    <row r="525" spans="1:13" ht="14.45" customHeight="1" x14ac:dyDescent="0.2">
      <c r="A525" s="398"/>
      <c r="B525" s="394"/>
      <c r="C525" s="395"/>
      <c r="D525" s="395"/>
      <c r="E525" s="396"/>
      <c r="F525" s="394"/>
      <c r="G525" s="395"/>
      <c r="H525" s="395"/>
      <c r="I525" s="395"/>
      <c r="J525" s="395"/>
      <c r="K525" s="397"/>
      <c r="L525" s="122"/>
      <c r="M525" s="393" t="str">
        <f t="shared" si="8"/>
        <v/>
      </c>
    </row>
    <row r="526" spans="1:13" ht="14.45" customHeight="1" x14ac:dyDescent="0.2">
      <c r="A526" s="398"/>
      <c r="B526" s="394"/>
      <c r="C526" s="395"/>
      <c r="D526" s="395"/>
      <c r="E526" s="396"/>
      <c r="F526" s="394"/>
      <c r="G526" s="395"/>
      <c r="H526" s="395"/>
      <c r="I526" s="395"/>
      <c r="J526" s="395"/>
      <c r="K526" s="397"/>
      <c r="L526" s="122"/>
      <c r="M526" s="393" t="str">
        <f t="shared" si="8"/>
        <v/>
      </c>
    </row>
    <row r="527" spans="1:13" ht="14.45" customHeight="1" x14ac:dyDescent="0.2">
      <c r="A527" s="398"/>
      <c r="B527" s="394"/>
      <c r="C527" s="395"/>
      <c r="D527" s="395"/>
      <c r="E527" s="396"/>
      <c r="F527" s="394"/>
      <c r="G527" s="395"/>
      <c r="H527" s="395"/>
      <c r="I527" s="395"/>
      <c r="J527" s="395"/>
      <c r="K527" s="397"/>
      <c r="L527" s="122"/>
      <c r="M527" s="393" t="str">
        <f t="shared" si="8"/>
        <v/>
      </c>
    </row>
    <row r="528" spans="1:13" ht="14.45" customHeight="1" x14ac:dyDescent="0.2">
      <c r="A528" s="398"/>
      <c r="B528" s="394"/>
      <c r="C528" s="395"/>
      <c r="D528" s="395"/>
      <c r="E528" s="396"/>
      <c r="F528" s="394"/>
      <c r="G528" s="395"/>
      <c r="H528" s="395"/>
      <c r="I528" s="395"/>
      <c r="J528" s="395"/>
      <c r="K528" s="397"/>
      <c r="L528" s="122"/>
      <c r="M528" s="393" t="str">
        <f t="shared" si="8"/>
        <v/>
      </c>
    </row>
    <row r="529" spans="1:13" ht="14.45" customHeight="1" x14ac:dyDescent="0.2">
      <c r="A529" s="398"/>
      <c r="B529" s="394"/>
      <c r="C529" s="395"/>
      <c r="D529" s="395"/>
      <c r="E529" s="396"/>
      <c r="F529" s="394"/>
      <c r="G529" s="395"/>
      <c r="H529" s="395"/>
      <c r="I529" s="395"/>
      <c r="J529" s="395"/>
      <c r="K529" s="397"/>
      <c r="L529" s="122"/>
      <c r="M529" s="393" t="str">
        <f t="shared" si="8"/>
        <v/>
      </c>
    </row>
    <row r="530" spans="1:13" ht="14.45" customHeight="1" x14ac:dyDescent="0.2">
      <c r="A530" s="398"/>
      <c r="B530" s="394"/>
      <c r="C530" s="395"/>
      <c r="D530" s="395"/>
      <c r="E530" s="396"/>
      <c r="F530" s="394"/>
      <c r="G530" s="395"/>
      <c r="H530" s="395"/>
      <c r="I530" s="395"/>
      <c r="J530" s="395"/>
      <c r="K530" s="397"/>
      <c r="L530" s="122"/>
      <c r="M530" s="393" t="str">
        <f t="shared" si="8"/>
        <v/>
      </c>
    </row>
    <row r="531" spans="1:13" ht="14.45" customHeight="1" x14ac:dyDescent="0.2">
      <c r="A531" s="398"/>
      <c r="B531" s="394"/>
      <c r="C531" s="395"/>
      <c r="D531" s="395"/>
      <c r="E531" s="396"/>
      <c r="F531" s="394"/>
      <c r="G531" s="395"/>
      <c r="H531" s="395"/>
      <c r="I531" s="395"/>
      <c r="J531" s="395"/>
      <c r="K531" s="397"/>
      <c r="L531" s="122"/>
      <c r="M531" s="393" t="str">
        <f t="shared" si="8"/>
        <v/>
      </c>
    </row>
    <row r="532" spans="1:13" ht="14.45" customHeight="1" x14ac:dyDescent="0.2">
      <c r="A532" s="398"/>
      <c r="B532" s="394"/>
      <c r="C532" s="395"/>
      <c r="D532" s="395"/>
      <c r="E532" s="396"/>
      <c r="F532" s="394"/>
      <c r="G532" s="395"/>
      <c r="H532" s="395"/>
      <c r="I532" s="395"/>
      <c r="J532" s="395"/>
      <c r="K532" s="397"/>
      <c r="L532" s="122"/>
      <c r="M532" s="393" t="str">
        <f t="shared" si="8"/>
        <v/>
      </c>
    </row>
    <row r="533" spans="1:13" ht="14.45" customHeight="1" x14ac:dyDescent="0.2">
      <c r="A533" s="398"/>
      <c r="B533" s="394"/>
      <c r="C533" s="395"/>
      <c r="D533" s="395"/>
      <c r="E533" s="396"/>
      <c r="F533" s="394"/>
      <c r="G533" s="395"/>
      <c r="H533" s="395"/>
      <c r="I533" s="395"/>
      <c r="J533" s="395"/>
      <c r="K533" s="397"/>
      <c r="L533" s="122"/>
      <c r="M533" s="393" t="str">
        <f t="shared" si="8"/>
        <v/>
      </c>
    </row>
    <row r="534" spans="1:13" ht="14.45" customHeight="1" x14ac:dyDescent="0.2">
      <c r="A534" s="398"/>
      <c r="B534" s="394"/>
      <c r="C534" s="395"/>
      <c r="D534" s="395"/>
      <c r="E534" s="396"/>
      <c r="F534" s="394"/>
      <c r="G534" s="395"/>
      <c r="H534" s="395"/>
      <c r="I534" s="395"/>
      <c r="J534" s="395"/>
      <c r="K534" s="397"/>
      <c r="L534" s="122"/>
      <c r="M534" s="393" t="str">
        <f t="shared" si="8"/>
        <v/>
      </c>
    </row>
    <row r="535" spans="1:13" ht="14.45" customHeight="1" x14ac:dyDescent="0.2">
      <c r="A535" s="398"/>
      <c r="B535" s="394"/>
      <c r="C535" s="395"/>
      <c r="D535" s="395"/>
      <c r="E535" s="396"/>
      <c r="F535" s="394"/>
      <c r="G535" s="395"/>
      <c r="H535" s="395"/>
      <c r="I535" s="395"/>
      <c r="J535" s="395"/>
      <c r="K535" s="397"/>
      <c r="L535" s="122"/>
      <c r="M535" s="393" t="str">
        <f t="shared" si="8"/>
        <v/>
      </c>
    </row>
    <row r="536" spans="1:13" ht="14.45" customHeight="1" x14ac:dyDescent="0.2">
      <c r="A536" s="398"/>
      <c r="B536" s="394"/>
      <c r="C536" s="395"/>
      <c r="D536" s="395"/>
      <c r="E536" s="396"/>
      <c r="F536" s="394"/>
      <c r="G536" s="395"/>
      <c r="H536" s="395"/>
      <c r="I536" s="395"/>
      <c r="J536" s="395"/>
      <c r="K536" s="397"/>
      <c r="L536" s="122"/>
      <c r="M536" s="393" t="str">
        <f t="shared" si="8"/>
        <v/>
      </c>
    </row>
    <row r="537" spans="1:13" ht="14.45" customHeight="1" x14ac:dyDescent="0.2">
      <c r="A537" s="398"/>
      <c r="B537" s="394"/>
      <c r="C537" s="395"/>
      <c r="D537" s="395"/>
      <c r="E537" s="396"/>
      <c r="F537" s="394"/>
      <c r="G537" s="395"/>
      <c r="H537" s="395"/>
      <c r="I537" s="395"/>
      <c r="J537" s="395"/>
      <c r="K537" s="397"/>
      <c r="L537" s="122"/>
      <c r="M537" s="393" t="str">
        <f t="shared" si="8"/>
        <v/>
      </c>
    </row>
    <row r="538" spans="1:13" ht="14.45" customHeight="1" x14ac:dyDescent="0.2">
      <c r="A538" s="398"/>
      <c r="B538" s="394"/>
      <c r="C538" s="395"/>
      <c r="D538" s="395"/>
      <c r="E538" s="396"/>
      <c r="F538" s="394"/>
      <c r="G538" s="395"/>
      <c r="H538" s="395"/>
      <c r="I538" s="395"/>
      <c r="J538" s="395"/>
      <c r="K538" s="397"/>
      <c r="L538" s="122"/>
      <c r="M538" s="393" t="str">
        <f t="shared" si="8"/>
        <v/>
      </c>
    </row>
    <row r="539" spans="1:13" ht="14.45" customHeight="1" x14ac:dyDescent="0.2">
      <c r="A539" s="398"/>
      <c r="B539" s="394"/>
      <c r="C539" s="395"/>
      <c r="D539" s="395"/>
      <c r="E539" s="396"/>
      <c r="F539" s="394"/>
      <c r="G539" s="395"/>
      <c r="H539" s="395"/>
      <c r="I539" s="395"/>
      <c r="J539" s="395"/>
      <c r="K539" s="397"/>
      <c r="L539" s="122"/>
      <c r="M539" s="393" t="str">
        <f t="shared" si="8"/>
        <v/>
      </c>
    </row>
    <row r="540" spans="1:13" ht="14.45" customHeight="1" x14ac:dyDescent="0.2">
      <c r="A540" s="398"/>
      <c r="B540" s="394"/>
      <c r="C540" s="395"/>
      <c r="D540" s="395"/>
      <c r="E540" s="396"/>
      <c r="F540" s="394"/>
      <c r="G540" s="395"/>
      <c r="H540" s="395"/>
      <c r="I540" s="395"/>
      <c r="J540" s="395"/>
      <c r="K540" s="397"/>
      <c r="L540" s="122"/>
      <c r="M540" s="393" t="str">
        <f t="shared" si="8"/>
        <v/>
      </c>
    </row>
    <row r="541" spans="1:13" ht="14.45" customHeight="1" x14ac:dyDescent="0.2">
      <c r="A541" s="398"/>
      <c r="B541" s="394"/>
      <c r="C541" s="395"/>
      <c r="D541" s="395"/>
      <c r="E541" s="396"/>
      <c r="F541" s="394"/>
      <c r="G541" s="395"/>
      <c r="H541" s="395"/>
      <c r="I541" s="395"/>
      <c r="J541" s="395"/>
      <c r="K541" s="397"/>
      <c r="L541" s="122"/>
      <c r="M541" s="393" t="str">
        <f t="shared" si="8"/>
        <v/>
      </c>
    </row>
    <row r="542" spans="1:13" ht="14.45" customHeight="1" x14ac:dyDescent="0.2">
      <c r="A542" s="398"/>
      <c r="B542" s="394"/>
      <c r="C542" s="395"/>
      <c r="D542" s="395"/>
      <c r="E542" s="396"/>
      <c r="F542" s="394"/>
      <c r="G542" s="395"/>
      <c r="H542" s="395"/>
      <c r="I542" s="395"/>
      <c r="J542" s="395"/>
      <c r="K542" s="397"/>
      <c r="L542" s="122"/>
      <c r="M542" s="393" t="str">
        <f t="shared" si="8"/>
        <v/>
      </c>
    </row>
    <row r="543" spans="1:13" ht="14.45" customHeight="1" x14ac:dyDescent="0.2">
      <c r="A543" s="398"/>
      <c r="B543" s="394"/>
      <c r="C543" s="395"/>
      <c r="D543" s="395"/>
      <c r="E543" s="396"/>
      <c r="F543" s="394"/>
      <c r="G543" s="395"/>
      <c r="H543" s="395"/>
      <c r="I543" s="395"/>
      <c r="J543" s="395"/>
      <c r="K543" s="397"/>
      <c r="L543" s="122"/>
      <c r="M543" s="393" t="str">
        <f t="shared" si="8"/>
        <v/>
      </c>
    </row>
    <row r="544" spans="1:13" ht="14.45" customHeight="1" x14ac:dyDescent="0.2">
      <c r="A544" s="398"/>
      <c r="B544" s="394"/>
      <c r="C544" s="395"/>
      <c r="D544" s="395"/>
      <c r="E544" s="396"/>
      <c r="F544" s="394"/>
      <c r="G544" s="395"/>
      <c r="H544" s="395"/>
      <c r="I544" s="395"/>
      <c r="J544" s="395"/>
      <c r="K544" s="397"/>
      <c r="L544" s="122"/>
      <c r="M544" s="393" t="str">
        <f t="shared" si="8"/>
        <v/>
      </c>
    </row>
    <row r="545" spans="1:13" ht="14.45" customHeight="1" x14ac:dyDescent="0.2">
      <c r="A545" s="398"/>
      <c r="B545" s="394"/>
      <c r="C545" s="395"/>
      <c r="D545" s="395"/>
      <c r="E545" s="396"/>
      <c r="F545" s="394"/>
      <c r="G545" s="395"/>
      <c r="H545" s="395"/>
      <c r="I545" s="395"/>
      <c r="J545" s="395"/>
      <c r="K545" s="397"/>
      <c r="L545" s="122"/>
      <c r="M545" s="393" t="str">
        <f t="shared" si="8"/>
        <v/>
      </c>
    </row>
    <row r="546" spans="1:13" ht="14.45" customHeight="1" x14ac:dyDescent="0.2">
      <c r="A546" s="398"/>
      <c r="B546" s="394"/>
      <c r="C546" s="395"/>
      <c r="D546" s="395"/>
      <c r="E546" s="396"/>
      <c r="F546" s="394"/>
      <c r="G546" s="395"/>
      <c r="H546" s="395"/>
      <c r="I546" s="395"/>
      <c r="J546" s="395"/>
      <c r="K546" s="397"/>
      <c r="L546" s="122"/>
      <c r="M546" s="393" t="str">
        <f t="shared" si="8"/>
        <v/>
      </c>
    </row>
    <row r="547" spans="1:13" ht="14.45" customHeight="1" x14ac:dyDescent="0.2">
      <c r="A547" s="398"/>
      <c r="B547" s="394"/>
      <c r="C547" s="395"/>
      <c r="D547" s="395"/>
      <c r="E547" s="396"/>
      <c r="F547" s="394"/>
      <c r="G547" s="395"/>
      <c r="H547" s="395"/>
      <c r="I547" s="395"/>
      <c r="J547" s="395"/>
      <c r="K547" s="397"/>
      <c r="L547" s="122"/>
      <c r="M547" s="393" t="str">
        <f t="shared" si="8"/>
        <v/>
      </c>
    </row>
    <row r="548" spans="1:13" ht="14.45" customHeight="1" x14ac:dyDescent="0.2">
      <c r="A548" s="398"/>
      <c r="B548" s="394"/>
      <c r="C548" s="395"/>
      <c r="D548" s="395"/>
      <c r="E548" s="396"/>
      <c r="F548" s="394"/>
      <c r="G548" s="395"/>
      <c r="H548" s="395"/>
      <c r="I548" s="395"/>
      <c r="J548" s="395"/>
      <c r="K548" s="397"/>
      <c r="L548" s="122"/>
      <c r="M548" s="393" t="str">
        <f t="shared" si="8"/>
        <v/>
      </c>
    </row>
    <row r="549" spans="1:13" ht="14.45" customHeight="1" x14ac:dyDescent="0.2">
      <c r="A549" s="398"/>
      <c r="B549" s="394"/>
      <c r="C549" s="395"/>
      <c r="D549" s="395"/>
      <c r="E549" s="396"/>
      <c r="F549" s="394"/>
      <c r="G549" s="395"/>
      <c r="H549" s="395"/>
      <c r="I549" s="395"/>
      <c r="J549" s="395"/>
      <c r="K549" s="397"/>
      <c r="L549" s="122"/>
      <c r="M549" s="393" t="str">
        <f t="shared" si="8"/>
        <v/>
      </c>
    </row>
    <row r="550" spans="1:13" ht="14.45" customHeight="1" x14ac:dyDescent="0.2">
      <c r="A550" s="398"/>
      <c r="B550" s="394"/>
      <c r="C550" s="395"/>
      <c r="D550" s="395"/>
      <c r="E550" s="396"/>
      <c r="F550" s="394"/>
      <c r="G550" s="395"/>
      <c r="H550" s="395"/>
      <c r="I550" s="395"/>
      <c r="J550" s="395"/>
      <c r="K550" s="397"/>
      <c r="L550" s="122"/>
      <c r="M550" s="393" t="str">
        <f t="shared" si="8"/>
        <v/>
      </c>
    </row>
    <row r="551" spans="1:13" ht="14.45" customHeight="1" x14ac:dyDescent="0.2">
      <c r="A551" s="398"/>
      <c r="B551" s="394"/>
      <c r="C551" s="395"/>
      <c r="D551" s="395"/>
      <c r="E551" s="396"/>
      <c r="F551" s="394"/>
      <c r="G551" s="395"/>
      <c r="H551" s="395"/>
      <c r="I551" s="395"/>
      <c r="J551" s="395"/>
      <c r="K551" s="397"/>
      <c r="L551" s="122"/>
      <c r="M551" s="393" t="str">
        <f t="shared" si="8"/>
        <v/>
      </c>
    </row>
    <row r="552" spans="1:13" ht="14.45" customHeight="1" x14ac:dyDescent="0.2">
      <c r="A552" s="398"/>
      <c r="B552" s="394"/>
      <c r="C552" s="395"/>
      <c r="D552" s="395"/>
      <c r="E552" s="396"/>
      <c r="F552" s="394"/>
      <c r="G552" s="395"/>
      <c r="H552" s="395"/>
      <c r="I552" s="395"/>
      <c r="J552" s="395"/>
      <c r="K552" s="397"/>
      <c r="L552" s="122"/>
      <c r="M552" s="393" t="str">
        <f t="shared" si="8"/>
        <v/>
      </c>
    </row>
    <row r="553" spans="1:13" ht="14.45" customHeight="1" x14ac:dyDescent="0.2">
      <c r="A553" s="398"/>
      <c r="B553" s="394"/>
      <c r="C553" s="395"/>
      <c r="D553" s="395"/>
      <c r="E553" s="396"/>
      <c r="F553" s="394"/>
      <c r="G553" s="395"/>
      <c r="H553" s="395"/>
      <c r="I553" s="395"/>
      <c r="J553" s="395"/>
      <c r="K553" s="397"/>
      <c r="L553" s="122"/>
      <c r="M553" s="393" t="str">
        <f t="shared" si="8"/>
        <v/>
      </c>
    </row>
    <row r="554" spans="1:13" ht="14.45" customHeight="1" x14ac:dyDescent="0.2">
      <c r="A554" s="398"/>
      <c r="B554" s="394"/>
      <c r="C554" s="395"/>
      <c r="D554" s="395"/>
      <c r="E554" s="396"/>
      <c r="F554" s="394"/>
      <c r="G554" s="395"/>
      <c r="H554" s="395"/>
      <c r="I554" s="395"/>
      <c r="J554" s="395"/>
      <c r="K554" s="397"/>
      <c r="L554" s="122"/>
      <c r="M554" s="393" t="str">
        <f t="shared" si="8"/>
        <v/>
      </c>
    </row>
    <row r="555" spans="1:13" ht="14.45" customHeight="1" x14ac:dyDescent="0.2">
      <c r="A555" s="398"/>
      <c r="B555" s="394"/>
      <c r="C555" s="395"/>
      <c r="D555" s="395"/>
      <c r="E555" s="396"/>
      <c r="F555" s="394"/>
      <c r="G555" s="395"/>
      <c r="H555" s="395"/>
      <c r="I555" s="395"/>
      <c r="J555" s="395"/>
      <c r="K555" s="397"/>
      <c r="L555" s="122"/>
      <c r="M555" s="393" t="str">
        <f t="shared" si="8"/>
        <v/>
      </c>
    </row>
    <row r="556" spans="1:13" ht="14.45" customHeight="1" x14ac:dyDescent="0.2">
      <c r="A556" s="398"/>
      <c r="B556" s="394"/>
      <c r="C556" s="395"/>
      <c r="D556" s="395"/>
      <c r="E556" s="396"/>
      <c r="F556" s="394"/>
      <c r="G556" s="395"/>
      <c r="H556" s="395"/>
      <c r="I556" s="395"/>
      <c r="J556" s="395"/>
      <c r="K556" s="397"/>
      <c r="L556" s="122"/>
      <c r="M556" s="393" t="str">
        <f t="shared" si="8"/>
        <v/>
      </c>
    </row>
    <row r="557" spans="1:13" ht="14.45" customHeight="1" x14ac:dyDescent="0.2">
      <c r="A557" s="398"/>
      <c r="B557" s="394"/>
      <c r="C557" s="395"/>
      <c r="D557" s="395"/>
      <c r="E557" s="396"/>
      <c r="F557" s="394"/>
      <c r="G557" s="395"/>
      <c r="H557" s="395"/>
      <c r="I557" s="395"/>
      <c r="J557" s="395"/>
      <c r="K557" s="397"/>
      <c r="L557" s="122"/>
      <c r="M557" s="393" t="str">
        <f t="shared" si="8"/>
        <v/>
      </c>
    </row>
    <row r="558" spans="1:13" ht="14.45" customHeight="1" x14ac:dyDescent="0.2">
      <c r="A558" s="398"/>
      <c r="B558" s="394"/>
      <c r="C558" s="395"/>
      <c r="D558" s="395"/>
      <c r="E558" s="396"/>
      <c r="F558" s="394"/>
      <c r="G558" s="395"/>
      <c r="H558" s="395"/>
      <c r="I558" s="395"/>
      <c r="J558" s="395"/>
      <c r="K558" s="397"/>
      <c r="L558" s="122"/>
      <c r="M558" s="393" t="str">
        <f t="shared" si="8"/>
        <v/>
      </c>
    </row>
    <row r="559" spans="1:13" ht="14.45" customHeight="1" x14ac:dyDescent="0.2">
      <c r="A559" s="398"/>
      <c r="B559" s="394"/>
      <c r="C559" s="395"/>
      <c r="D559" s="395"/>
      <c r="E559" s="396"/>
      <c r="F559" s="394"/>
      <c r="G559" s="395"/>
      <c r="H559" s="395"/>
      <c r="I559" s="395"/>
      <c r="J559" s="395"/>
      <c r="K559" s="397"/>
      <c r="L559" s="122"/>
      <c r="M559" s="393" t="str">
        <f t="shared" si="8"/>
        <v/>
      </c>
    </row>
    <row r="560" spans="1:13" ht="14.45" customHeight="1" x14ac:dyDescent="0.2">
      <c r="A560" s="398"/>
      <c r="B560" s="394"/>
      <c r="C560" s="395"/>
      <c r="D560" s="395"/>
      <c r="E560" s="396"/>
      <c r="F560" s="394"/>
      <c r="G560" s="395"/>
      <c r="H560" s="395"/>
      <c r="I560" s="395"/>
      <c r="J560" s="395"/>
      <c r="K560" s="397"/>
      <c r="L560" s="122"/>
      <c r="M560" s="393" t="str">
        <f t="shared" si="8"/>
        <v/>
      </c>
    </row>
    <row r="561" spans="1:13" ht="14.45" customHeight="1" x14ac:dyDescent="0.2">
      <c r="A561" s="398"/>
      <c r="B561" s="394"/>
      <c r="C561" s="395"/>
      <c r="D561" s="395"/>
      <c r="E561" s="396"/>
      <c r="F561" s="394"/>
      <c r="G561" s="395"/>
      <c r="H561" s="395"/>
      <c r="I561" s="395"/>
      <c r="J561" s="395"/>
      <c r="K561" s="397"/>
      <c r="L561" s="122"/>
      <c r="M561" s="393" t="str">
        <f t="shared" si="8"/>
        <v/>
      </c>
    </row>
    <row r="562" spans="1:13" ht="14.45" customHeight="1" x14ac:dyDescent="0.2">
      <c r="A562" s="398"/>
      <c r="B562" s="394"/>
      <c r="C562" s="395"/>
      <c r="D562" s="395"/>
      <c r="E562" s="396"/>
      <c r="F562" s="394"/>
      <c r="G562" s="395"/>
      <c r="H562" s="395"/>
      <c r="I562" s="395"/>
      <c r="J562" s="395"/>
      <c r="K562" s="397"/>
      <c r="L562" s="122"/>
      <c r="M562" s="393" t="str">
        <f t="shared" si="8"/>
        <v/>
      </c>
    </row>
    <row r="563" spans="1:13" ht="14.45" customHeight="1" x14ac:dyDescent="0.2">
      <c r="A563" s="398"/>
      <c r="B563" s="394"/>
      <c r="C563" s="395"/>
      <c r="D563" s="395"/>
      <c r="E563" s="396"/>
      <c r="F563" s="394"/>
      <c r="G563" s="395"/>
      <c r="H563" s="395"/>
      <c r="I563" s="395"/>
      <c r="J563" s="395"/>
      <c r="K563" s="397"/>
      <c r="L563" s="122"/>
      <c r="M563" s="393" t="str">
        <f t="shared" si="8"/>
        <v/>
      </c>
    </row>
    <row r="564" spans="1:13" ht="14.45" customHeight="1" x14ac:dyDescent="0.2">
      <c r="A564" s="398"/>
      <c r="B564" s="394"/>
      <c r="C564" s="395"/>
      <c r="D564" s="395"/>
      <c r="E564" s="396"/>
      <c r="F564" s="394"/>
      <c r="G564" s="395"/>
      <c r="H564" s="395"/>
      <c r="I564" s="395"/>
      <c r="J564" s="395"/>
      <c r="K564" s="397"/>
      <c r="L564" s="122"/>
      <c r="M564" s="393" t="str">
        <f t="shared" si="8"/>
        <v/>
      </c>
    </row>
    <row r="565" spans="1:13" ht="14.45" customHeight="1" x14ac:dyDescent="0.2">
      <c r="A565" s="398"/>
      <c r="B565" s="394"/>
      <c r="C565" s="395"/>
      <c r="D565" s="395"/>
      <c r="E565" s="396"/>
      <c r="F565" s="394"/>
      <c r="G565" s="395"/>
      <c r="H565" s="395"/>
      <c r="I565" s="395"/>
      <c r="J565" s="395"/>
      <c r="K565" s="397"/>
      <c r="L565" s="122"/>
      <c r="M565" s="393" t="str">
        <f t="shared" si="8"/>
        <v/>
      </c>
    </row>
    <row r="566" spans="1:13" ht="14.45" customHeight="1" x14ac:dyDescent="0.2">
      <c r="A566" s="398"/>
      <c r="B566" s="394"/>
      <c r="C566" s="395"/>
      <c r="D566" s="395"/>
      <c r="E566" s="396"/>
      <c r="F566" s="394"/>
      <c r="G566" s="395"/>
      <c r="H566" s="395"/>
      <c r="I566" s="395"/>
      <c r="J566" s="395"/>
      <c r="K566" s="397"/>
      <c r="L566" s="122"/>
      <c r="M566" s="393" t="str">
        <f t="shared" si="8"/>
        <v/>
      </c>
    </row>
    <row r="567" spans="1:13" ht="14.45" customHeight="1" x14ac:dyDescent="0.2">
      <c r="A567" s="398"/>
      <c r="B567" s="394"/>
      <c r="C567" s="395"/>
      <c r="D567" s="395"/>
      <c r="E567" s="396"/>
      <c r="F567" s="394"/>
      <c r="G567" s="395"/>
      <c r="H567" s="395"/>
      <c r="I567" s="395"/>
      <c r="J567" s="395"/>
      <c r="K567" s="397"/>
      <c r="L567" s="122"/>
      <c r="M567" s="393" t="str">
        <f t="shared" si="8"/>
        <v/>
      </c>
    </row>
    <row r="568" spans="1:13" ht="14.45" customHeight="1" x14ac:dyDescent="0.2">
      <c r="A568" s="398"/>
      <c r="B568" s="394"/>
      <c r="C568" s="395"/>
      <c r="D568" s="395"/>
      <c r="E568" s="396"/>
      <c r="F568" s="394"/>
      <c r="G568" s="395"/>
      <c r="H568" s="395"/>
      <c r="I568" s="395"/>
      <c r="J568" s="395"/>
      <c r="K568" s="397"/>
      <c r="L568" s="122"/>
      <c r="M568" s="393" t="str">
        <f t="shared" si="8"/>
        <v/>
      </c>
    </row>
    <row r="569" spans="1:13" ht="14.45" customHeight="1" x14ac:dyDescent="0.2">
      <c r="A569" s="398"/>
      <c r="B569" s="394"/>
      <c r="C569" s="395"/>
      <c r="D569" s="395"/>
      <c r="E569" s="396"/>
      <c r="F569" s="394"/>
      <c r="G569" s="395"/>
      <c r="H569" s="395"/>
      <c r="I569" s="395"/>
      <c r="J569" s="395"/>
      <c r="K569" s="397"/>
      <c r="L569" s="122"/>
      <c r="M569" s="393" t="str">
        <f t="shared" si="8"/>
        <v/>
      </c>
    </row>
    <row r="570" spans="1:13" ht="14.45" customHeight="1" x14ac:dyDescent="0.2">
      <c r="A570" s="398"/>
      <c r="B570" s="394"/>
      <c r="C570" s="395"/>
      <c r="D570" s="395"/>
      <c r="E570" s="396"/>
      <c r="F570" s="394"/>
      <c r="G570" s="395"/>
      <c r="H570" s="395"/>
      <c r="I570" s="395"/>
      <c r="J570" s="395"/>
      <c r="K570" s="397"/>
      <c r="L570" s="122"/>
      <c r="M570" s="393" t="str">
        <f t="shared" si="8"/>
        <v/>
      </c>
    </row>
    <row r="571" spans="1:13" ht="14.45" customHeight="1" x14ac:dyDescent="0.2">
      <c r="A571" s="398"/>
      <c r="B571" s="394"/>
      <c r="C571" s="395"/>
      <c r="D571" s="395"/>
      <c r="E571" s="396"/>
      <c r="F571" s="394"/>
      <c r="G571" s="395"/>
      <c r="H571" s="395"/>
      <c r="I571" s="395"/>
      <c r="J571" s="395"/>
      <c r="K571" s="397"/>
      <c r="L571" s="122"/>
      <c r="M571" s="393" t="str">
        <f t="shared" si="8"/>
        <v/>
      </c>
    </row>
    <row r="572" spans="1:13" ht="14.45" customHeight="1" x14ac:dyDescent="0.2">
      <c r="A572" s="398"/>
      <c r="B572" s="394"/>
      <c r="C572" s="395"/>
      <c r="D572" s="395"/>
      <c r="E572" s="396"/>
      <c r="F572" s="394"/>
      <c r="G572" s="395"/>
      <c r="H572" s="395"/>
      <c r="I572" s="395"/>
      <c r="J572" s="395"/>
      <c r="K572" s="397"/>
      <c r="L572" s="122"/>
      <c r="M572" s="393" t="str">
        <f t="shared" si="8"/>
        <v/>
      </c>
    </row>
    <row r="573" spans="1:13" ht="14.45" customHeight="1" x14ac:dyDescent="0.2">
      <c r="A573" s="398"/>
      <c r="B573" s="394"/>
      <c r="C573" s="395"/>
      <c r="D573" s="395"/>
      <c r="E573" s="396"/>
      <c r="F573" s="394"/>
      <c r="G573" s="395"/>
      <c r="H573" s="395"/>
      <c r="I573" s="395"/>
      <c r="J573" s="395"/>
      <c r="K573" s="397"/>
      <c r="L573" s="122"/>
      <c r="M573" s="393" t="str">
        <f t="shared" si="8"/>
        <v/>
      </c>
    </row>
    <row r="574" spans="1:13" ht="14.45" customHeight="1" x14ac:dyDescent="0.2">
      <c r="A574" s="398"/>
      <c r="B574" s="394"/>
      <c r="C574" s="395"/>
      <c r="D574" s="395"/>
      <c r="E574" s="396"/>
      <c r="F574" s="394"/>
      <c r="G574" s="395"/>
      <c r="H574" s="395"/>
      <c r="I574" s="395"/>
      <c r="J574" s="395"/>
      <c r="K574" s="397"/>
      <c r="L574" s="122"/>
      <c r="M574" s="393" t="str">
        <f t="shared" si="8"/>
        <v/>
      </c>
    </row>
    <row r="575" spans="1:13" ht="14.45" customHeight="1" x14ac:dyDescent="0.2">
      <c r="A575" s="398"/>
      <c r="B575" s="394"/>
      <c r="C575" s="395"/>
      <c r="D575" s="395"/>
      <c r="E575" s="396"/>
      <c r="F575" s="394"/>
      <c r="G575" s="395"/>
      <c r="H575" s="395"/>
      <c r="I575" s="395"/>
      <c r="J575" s="395"/>
      <c r="K575" s="397"/>
      <c r="L575" s="122"/>
      <c r="M575" s="393" t="str">
        <f t="shared" si="8"/>
        <v/>
      </c>
    </row>
    <row r="576" spans="1:13" ht="14.45" customHeight="1" x14ac:dyDescent="0.2">
      <c r="A576" s="398"/>
      <c r="B576" s="394"/>
      <c r="C576" s="395"/>
      <c r="D576" s="395"/>
      <c r="E576" s="396"/>
      <c r="F576" s="394"/>
      <c r="G576" s="395"/>
      <c r="H576" s="395"/>
      <c r="I576" s="395"/>
      <c r="J576" s="395"/>
      <c r="K576" s="397"/>
      <c r="L576" s="122"/>
      <c r="M576" s="393" t="str">
        <f t="shared" si="8"/>
        <v/>
      </c>
    </row>
    <row r="577" spans="1:13" ht="14.45" customHeight="1" x14ac:dyDescent="0.2">
      <c r="A577" s="398"/>
      <c r="B577" s="394"/>
      <c r="C577" s="395"/>
      <c r="D577" s="395"/>
      <c r="E577" s="396"/>
      <c r="F577" s="394"/>
      <c r="G577" s="395"/>
      <c r="H577" s="395"/>
      <c r="I577" s="395"/>
      <c r="J577" s="395"/>
      <c r="K577" s="397"/>
      <c r="L577" s="122"/>
      <c r="M577" s="393" t="str">
        <f t="shared" si="8"/>
        <v/>
      </c>
    </row>
    <row r="578" spans="1:13" ht="14.45" customHeight="1" x14ac:dyDescent="0.2">
      <c r="A578" s="398"/>
      <c r="B578" s="394"/>
      <c r="C578" s="395"/>
      <c r="D578" s="395"/>
      <c r="E578" s="396"/>
      <c r="F578" s="394"/>
      <c r="G578" s="395"/>
      <c r="H578" s="395"/>
      <c r="I578" s="395"/>
      <c r="J578" s="395"/>
      <c r="K578" s="397"/>
      <c r="L578" s="122"/>
      <c r="M578" s="393" t="str">
        <f t="shared" si="8"/>
        <v/>
      </c>
    </row>
    <row r="579" spans="1:13" ht="14.45" customHeight="1" x14ac:dyDescent="0.2">
      <c r="A579" s="398"/>
      <c r="B579" s="394"/>
      <c r="C579" s="395"/>
      <c r="D579" s="395"/>
      <c r="E579" s="396"/>
      <c r="F579" s="394"/>
      <c r="G579" s="395"/>
      <c r="H579" s="395"/>
      <c r="I579" s="395"/>
      <c r="J579" s="395"/>
      <c r="K579" s="397"/>
      <c r="L579" s="122"/>
      <c r="M579" s="393" t="str">
        <f t="shared" si="8"/>
        <v/>
      </c>
    </row>
    <row r="580" spans="1:13" ht="14.45" customHeight="1" x14ac:dyDescent="0.2">
      <c r="A580" s="398"/>
      <c r="B580" s="394"/>
      <c r="C580" s="395"/>
      <c r="D580" s="395"/>
      <c r="E580" s="396"/>
      <c r="F580" s="394"/>
      <c r="G580" s="395"/>
      <c r="H580" s="395"/>
      <c r="I580" s="395"/>
      <c r="J580" s="395"/>
      <c r="K580" s="397"/>
      <c r="L580" s="122"/>
      <c r="M580" s="393" t="str">
        <f t="shared" si="8"/>
        <v/>
      </c>
    </row>
    <row r="581" spans="1:13" ht="14.45" customHeight="1" x14ac:dyDescent="0.2">
      <c r="A581" s="398"/>
      <c r="B581" s="394"/>
      <c r="C581" s="395"/>
      <c r="D581" s="395"/>
      <c r="E581" s="396"/>
      <c r="F581" s="394"/>
      <c r="G581" s="395"/>
      <c r="H581" s="395"/>
      <c r="I581" s="395"/>
      <c r="J581" s="395"/>
      <c r="K581" s="397"/>
      <c r="L581" s="122"/>
      <c r="M581" s="393" t="str">
        <f t="shared" si="8"/>
        <v/>
      </c>
    </row>
    <row r="582" spans="1:13" ht="14.45" customHeight="1" x14ac:dyDescent="0.2">
      <c r="A582" s="398"/>
      <c r="B582" s="394"/>
      <c r="C582" s="395"/>
      <c r="D582" s="395"/>
      <c r="E582" s="396"/>
      <c r="F582" s="394"/>
      <c r="G582" s="395"/>
      <c r="H582" s="395"/>
      <c r="I582" s="395"/>
      <c r="J582" s="395"/>
      <c r="K582" s="397"/>
      <c r="L582" s="122"/>
      <c r="M582" s="39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8"/>
      <c r="B583" s="394"/>
      <c r="C583" s="395"/>
      <c r="D583" s="395"/>
      <c r="E583" s="396"/>
      <c r="F583" s="394"/>
      <c r="G583" s="395"/>
      <c r="H583" s="395"/>
      <c r="I583" s="395"/>
      <c r="J583" s="395"/>
      <c r="K583" s="397"/>
      <c r="L583" s="122"/>
      <c r="M583" s="393" t="str">
        <f t="shared" si="9"/>
        <v/>
      </c>
    </row>
    <row r="584" spans="1:13" ht="14.45" customHeight="1" x14ac:dyDescent="0.2">
      <c r="A584" s="398"/>
      <c r="B584" s="394"/>
      <c r="C584" s="395"/>
      <c r="D584" s="395"/>
      <c r="E584" s="396"/>
      <c r="F584" s="394"/>
      <c r="G584" s="395"/>
      <c r="H584" s="395"/>
      <c r="I584" s="395"/>
      <c r="J584" s="395"/>
      <c r="K584" s="397"/>
      <c r="L584" s="122"/>
      <c r="M584" s="393" t="str">
        <f t="shared" si="9"/>
        <v/>
      </c>
    </row>
    <row r="585" spans="1:13" ht="14.45" customHeight="1" x14ac:dyDescent="0.2">
      <c r="A585" s="398"/>
      <c r="B585" s="394"/>
      <c r="C585" s="395"/>
      <c r="D585" s="395"/>
      <c r="E585" s="396"/>
      <c r="F585" s="394"/>
      <c r="G585" s="395"/>
      <c r="H585" s="395"/>
      <c r="I585" s="395"/>
      <c r="J585" s="395"/>
      <c r="K585" s="397"/>
      <c r="L585" s="122"/>
      <c r="M585" s="393" t="str">
        <f t="shared" si="9"/>
        <v/>
      </c>
    </row>
    <row r="586" spans="1:13" ht="14.45" customHeight="1" x14ac:dyDescent="0.2">
      <c r="A586" s="398"/>
      <c r="B586" s="394"/>
      <c r="C586" s="395"/>
      <c r="D586" s="395"/>
      <c r="E586" s="396"/>
      <c r="F586" s="394"/>
      <c r="G586" s="395"/>
      <c r="H586" s="395"/>
      <c r="I586" s="395"/>
      <c r="J586" s="395"/>
      <c r="K586" s="397"/>
      <c r="L586" s="122"/>
      <c r="M586" s="393" t="str">
        <f t="shared" si="9"/>
        <v/>
      </c>
    </row>
    <row r="587" spans="1:13" ht="14.45" customHeight="1" x14ac:dyDescent="0.2">
      <c r="A587" s="398"/>
      <c r="B587" s="394"/>
      <c r="C587" s="395"/>
      <c r="D587" s="395"/>
      <c r="E587" s="396"/>
      <c r="F587" s="394"/>
      <c r="G587" s="395"/>
      <c r="H587" s="395"/>
      <c r="I587" s="395"/>
      <c r="J587" s="395"/>
      <c r="K587" s="397"/>
      <c r="L587" s="122"/>
      <c r="M587" s="393" t="str">
        <f t="shared" si="9"/>
        <v/>
      </c>
    </row>
    <row r="588" spans="1:13" ht="14.45" customHeight="1" x14ac:dyDescent="0.2">
      <c r="A588" s="398"/>
      <c r="B588" s="394"/>
      <c r="C588" s="395"/>
      <c r="D588" s="395"/>
      <c r="E588" s="396"/>
      <c r="F588" s="394"/>
      <c r="G588" s="395"/>
      <c r="H588" s="395"/>
      <c r="I588" s="395"/>
      <c r="J588" s="395"/>
      <c r="K588" s="397"/>
      <c r="L588" s="122"/>
      <c r="M588" s="393" t="str">
        <f t="shared" si="9"/>
        <v/>
      </c>
    </row>
    <row r="589" spans="1:13" ht="14.45" customHeight="1" x14ac:dyDescent="0.2">
      <c r="A589" s="398"/>
      <c r="B589" s="394"/>
      <c r="C589" s="395"/>
      <c r="D589" s="395"/>
      <c r="E589" s="396"/>
      <c r="F589" s="394"/>
      <c r="G589" s="395"/>
      <c r="H589" s="395"/>
      <c r="I589" s="395"/>
      <c r="J589" s="395"/>
      <c r="K589" s="397"/>
      <c r="L589" s="122"/>
      <c r="M589" s="393" t="str">
        <f t="shared" si="9"/>
        <v/>
      </c>
    </row>
    <row r="590" spans="1:13" ht="14.45" customHeight="1" x14ac:dyDescent="0.2">
      <c r="A590" s="398"/>
      <c r="B590" s="394"/>
      <c r="C590" s="395"/>
      <c r="D590" s="395"/>
      <c r="E590" s="396"/>
      <c r="F590" s="394"/>
      <c r="G590" s="395"/>
      <c r="H590" s="395"/>
      <c r="I590" s="395"/>
      <c r="J590" s="395"/>
      <c r="K590" s="397"/>
      <c r="L590" s="122"/>
      <c r="M590" s="393" t="str">
        <f t="shared" si="9"/>
        <v/>
      </c>
    </row>
    <row r="591" spans="1:13" ht="14.45" customHeight="1" x14ac:dyDescent="0.2">
      <c r="A591" s="398"/>
      <c r="B591" s="394"/>
      <c r="C591" s="395"/>
      <c r="D591" s="395"/>
      <c r="E591" s="396"/>
      <c r="F591" s="394"/>
      <c r="G591" s="395"/>
      <c r="H591" s="395"/>
      <c r="I591" s="395"/>
      <c r="J591" s="395"/>
      <c r="K591" s="397"/>
      <c r="L591" s="122"/>
      <c r="M591" s="393" t="str">
        <f t="shared" si="9"/>
        <v/>
      </c>
    </row>
    <row r="592" spans="1:13" ht="14.45" customHeight="1" x14ac:dyDescent="0.2">
      <c r="A592" s="398"/>
      <c r="B592" s="394"/>
      <c r="C592" s="395"/>
      <c r="D592" s="395"/>
      <c r="E592" s="396"/>
      <c r="F592" s="394"/>
      <c r="G592" s="395"/>
      <c r="H592" s="395"/>
      <c r="I592" s="395"/>
      <c r="J592" s="395"/>
      <c r="K592" s="397"/>
      <c r="L592" s="122"/>
      <c r="M592" s="393" t="str">
        <f t="shared" si="9"/>
        <v/>
      </c>
    </row>
    <row r="593" spans="1:13" ht="14.45" customHeight="1" x14ac:dyDescent="0.2">
      <c r="A593" s="398"/>
      <c r="B593" s="394"/>
      <c r="C593" s="395"/>
      <c r="D593" s="395"/>
      <c r="E593" s="396"/>
      <c r="F593" s="394"/>
      <c r="G593" s="395"/>
      <c r="H593" s="395"/>
      <c r="I593" s="395"/>
      <c r="J593" s="395"/>
      <c r="K593" s="397"/>
      <c r="L593" s="122"/>
      <c r="M593" s="393" t="str">
        <f t="shared" si="9"/>
        <v/>
      </c>
    </row>
    <row r="594" spans="1:13" ht="14.45" customHeight="1" x14ac:dyDescent="0.2">
      <c r="A594" s="398"/>
      <c r="B594" s="394"/>
      <c r="C594" s="395"/>
      <c r="D594" s="395"/>
      <c r="E594" s="396"/>
      <c r="F594" s="394"/>
      <c r="G594" s="395"/>
      <c r="H594" s="395"/>
      <c r="I594" s="395"/>
      <c r="J594" s="395"/>
      <c r="K594" s="397"/>
      <c r="L594" s="122"/>
      <c r="M594" s="393" t="str">
        <f t="shared" si="9"/>
        <v/>
      </c>
    </row>
    <row r="595" spans="1:13" ht="14.45" customHeight="1" x14ac:dyDescent="0.2">
      <c r="A595" s="398"/>
      <c r="B595" s="394"/>
      <c r="C595" s="395"/>
      <c r="D595" s="395"/>
      <c r="E595" s="396"/>
      <c r="F595" s="394"/>
      <c r="G595" s="395"/>
      <c r="H595" s="395"/>
      <c r="I595" s="395"/>
      <c r="J595" s="395"/>
      <c r="K595" s="397"/>
      <c r="L595" s="122"/>
      <c r="M595" s="393" t="str">
        <f t="shared" si="9"/>
        <v/>
      </c>
    </row>
    <row r="596" spans="1:13" ht="14.45" customHeight="1" x14ac:dyDescent="0.2">
      <c r="A596" s="398"/>
      <c r="B596" s="394"/>
      <c r="C596" s="395"/>
      <c r="D596" s="395"/>
      <c r="E596" s="396"/>
      <c r="F596" s="394"/>
      <c r="G596" s="395"/>
      <c r="H596" s="395"/>
      <c r="I596" s="395"/>
      <c r="J596" s="395"/>
      <c r="K596" s="397"/>
      <c r="L596" s="122"/>
      <c r="M596" s="393" t="str">
        <f t="shared" si="9"/>
        <v/>
      </c>
    </row>
    <row r="597" spans="1:13" ht="14.45" customHeight="1" x14ac:dyDescent="0.2">
      <c r="A597" s="398"/>
      <c r="B597" s="394"/>
      <c r="C597" s="395"/>
      <c r="D597" s="395"/>
      <c r="E597" s="396"/>
      <c r="F597" s="394"/>
      <c r="G597" s="395"/>
      <c r="H597" s="395"/>
      <c r="I597" s="395"/>
      <c r="J597" s="395"/>
      <c r="K597" s="397"/>
      <c r="L597" s="122"/>
      <c r="M597" s="393" t="str">
        <f t="shared" si="9"/>
        <v/>
      </c>
    </row>
    <row r="598" spans="1:13" ht="14.45" customHeight="1" x14ac:dyDescent="0.2">
      <c r="A598" s="398"/>
      <c r="B598" s="394"/>
      <c r="C598" s="395"/>
      <c r="D598" s="395"/>
      <c r="E598" s="396"/>
      <c r="F598" s="394"/>
      <c r="G598" s="395"/>
      <c r="H598" s="395"/>
      <c r="I598" s="395"/>
      <c r="J598" s="395"/>
      <c r="K598" s="397"/>
      <c r="L598" s="122"/>
      <c r="M598" s="393" t="str">
        <f t="shared" si="9"/>
        <v/>
      </c>
    </row>
    <row r="599" spans="1:13" ht="14.45" customHeight="1" x14ac:dyDescent="0.2">
      <c r="A599" s="398"/>
      <c r="B599" s="394"/>
      <c r="C599" s="395"/>
      <c r="D599" s="395"/>
      <c r="E599" s="396"/>
      <c r="F599" s="394"/>
      <c r="G599" s="395"/>
      <c r="H599" s="395"/>
      <c r="I599" s="395"/>
      <c r="J599" s="395"/>
      <c r="K599" s="397"/>
      <c r="L599" s="122"/>
      <c r="M599" s="393" t="str">
        <f t="shared" si="9"/>
        <v/>
      </c>
    </row>
    <row r="600" spans="1:13" ht="14.45" customHeight="1" x14ac:dyDescent="0.2">
      <c r="A600" s="398"/>
      <c r="B600" s="394"/>
      <c r="C600" s="395"/>
      <c r="D600" s="395"/>
      <c r="E600" s="396"/>
      <c r="F600" s="394"/>
      <c r="G600" s="395"/>
      <c r="H600" s="395"/>
      <c r="I600" s="395"/>
      <c r="J600" s="395"/>
      <c r="K600" s="397"/>
      <c r="L600" s="122"/>
      <c r="M600" s="393" t="str">
        <f t="shared" si="9"/>
        <v/>
      </c>
    </row>
    <row r="601" spans="1:13" ht="14.45" customHeight="1" x14ac:dyDescent="0.2">
      <c r="A601" s="398"/>
      <c r="B601" s="394"/>
      <c r="C601" s="395"/>
      <c r="D601" s="395"/>
      <c r="E601" s="396"/>
      <c r="F601" s="394"/>
      <c r="G601" s="395"/>
      <c r="H601" s="395"/>
      <c r="I601" s="395"/>
      <c r="J601" s="395"/>
      <c r="K601" s="397"/>
      <c r="L601" s="122"/>
      <c r="M601" s="393" t="str">
        <f t="shared" si="9"/>
        <v/>
      </c>
    </row>
    <row r="602" spans="1:13" ht="14.45" customHeight="1" x14ac:dyDescent="0.2">
      <c r="A602" s="398"/>
      <c r="B602" s="394"/>
      <c r="C602" s="395"/>
      <c r="D602" s="395"/>
      <c r="E602" s="396"/>
      <c r="F602" s="394"/>
      <c r="G602" s="395"/>
      <c r="H602" s="395"/>
      <c r="I602" s="395"/>
      <c r="J602" s="395"/>
      <c r="K602" s="397"/>
      <c r="L602" s="122"/>
      <c r="M602" s="393" t="str">
        <f t="shared" si="9"/>
        <v/>
      </c>
    </row>
    <row r="603" spans="1:13" ht="14.45" customHeight="1" x14ac:dyDescent="0.2">
      <c r="A603" s="398"/>
      <c r="B603" s="394"/>
      <c r="C603" s="395"/>
      <c r="D603" s="395"/>
      <c r="E603" s="396"/>
      <c r="F603" s="394"/>
      <c r="G603" s="395"/>
      <c r="H603" s="395"/>
      <c r="I603" s="395"/>
      <c r="J603" s="395"/>
      <c r="K603" s="397"/>
      <c r="L603" s="122"/>
      <c r="M603" s="393" t="str">
        <f t="shared" si="9"/>
        <v/>
      </c>
    </row>
    <row r="604" spans="1:13" ht="14.45" customHeight="1" x14ac:dyDescent="0.2">
      <c r="A604" s="398"/>
      <c r="B604" s="394"/>
      <c r="C604" s="395"/>
      <c r="D604" s="395"/>
      <c r="E604" s="396"/>
      <c r="F604" s="394"/>
      <c r="G604" s="395"/>
      <c r="H604" s="395"/>
      <c r="I604" s="395"/>
      <c r="J604" s="395"/>
      <c r="K604" s="397"/>
      <c r="L604" s="122"/>
      <c r="M604" s="393" t="str">
        <f t="shared" si="9"/>
        <v/>
      </c>
    </row>
    <row r="605" spans="1:13" ht="14.45" customHeight="1" x14ac:dyDescent="0.2">
      <c r="A605" s="398"/>
      <c r="B605" s="394"/>
      <c r="C605" s="395"/>
      <c r="D605" s="395"/>
      <c r="E605" s="396"/>
      <c r="F605" s="394"/>
      <c r="G605" s="395"/>
      <c r="H605" s="395"/>
      <c r="I605" s="395"/>
      <c r="J605" s="395"/>
      <c r="K605" s="397"/>
      <c r="L605" s="122"/>
      <c r="M605" s="393" t="str">
        <f t="shared" si="9"/>
        <v/>
      </c>
    </row>
    <row r="606" spans="1:13" ht="14.45" customHeight="1" x14ac:dyDescent="0.2">
      <c r="A606" s="398"/>
      <c r="B606" s="394"/>
      <c r="C606" s="395"/>
      <c r="D606" s="395"/>
      <c r="E606" s="396"/>
      <c r="F606" s="394"/>
      <c r="G606" s="395"/>
      <c r="H606" s="395"/>
      <c r="I606" s="395"/>
      <c r="J606" s="395"/>
      <c r="K606" s="397"/>
      <c r="L606" s="122"/>
      <c r="M606" s="393" t="str">
        <f t="shared" si="9"/>
        <v/>
      </c>
    </row>
    <row r="607" spans="1:13" ht="14.45" customHeight="1" x14ac:dyDescent="0.2">
      <c r="A607" s="398"/>
      <c r="B607" s="394"/>
      <c r="C607" s="395"/>
      <c r="D607" s="395"/>
      <c r="E607" s="396"/>
      <c r="F607" s="394"/>
      <c r="G607" s="395"/>
      <c r="H607" s="395"/>
      <c r="I607" s="395"/>
      <c r="J607" s="395"/>
      <c r="K607" s="397"/>
      <c r="L607" s="122"/>
      <c r="M607" s="393" t="str">
        <f t="shared" si="9"/>
        <v/>
      </c>
    </row>
    <row r="608" spans="1:13" ht="14.45" customHeight="1" x14ac:dyDescent="0.2">
      <c r="A608" s="398"/>
      <c r="B608" s="394"/>
      <c r="C608" s="395"/>
      <c r="D608" s="395"/>
      <c r="E608" s="396"/>
      <c r="F608" s="394"/>
      <c r="G608" s="395"/>
      <c r="H608" s="395"/>
      <c r="I608" s="395"/>
      <c r="J608" s="395"/>
      <c r="K608" s="397"/>
      <c r="L608" s="122"/>
      <c r="M608" s="393" t="str">
        <f t="shared" si="9"/>
        <v/>
      </c>
    </row>
    <row r="609" spans="1:13" ht="14.45" customHeight="1" x14ac:dyDescent="0.2">
      <c r="A609" s="398"/>
      <c r="B609" s="394"/>
      <c r="C609" s="395"/>
      <c r="D609" s="395"/>
      <c r="E609" s="396"/>
      <c r="F609" s="394"/>
      <c r="G609" s="395"/>
      <c r="H609" s="395"/>
      <c r="I609" s="395"/>
      <c r="J609" s="395"/>
      <c r="K609" s="397"/>
      <c r="L609" s="122"/>
      <c r="M609" s="393" t="str">
        <f t="shared" si="9"/>
        <v/>
      </c>
    </row>
    <row r="610" spans="1:13" ht="14.45" customHeight="1" x14ac:dyDescent="0.2">
      <c r="A610" s="398"/>
      <c r="B610" s="394"/>
      <c r="C610" s="395"/>
      <c r="D610" s="395"/>
      <c r="E610" s="396"/>
      <c r="F610" s="394"/>
      <c r="G610" s="395"/>
      <c r="H610" s="395"/>
      <c r="I610" s="395"/>
      <c r="J610" s="395"/>
      <c r="K610" s="397"/>
      <c r="L610" s="122"/>
      <c r="M610" s="393" t="str">
        <f t="shared" si="9"/>
        <v/>
      </c>
    </row>
    <row r="611" spans="1:13" ht="14.45" customHeight="1" x14ac:dyDescent="0.2">
      <c r="A611" s="398"/>
      <c r="B611" s="394"/>
      <c r="C611" s="395"/>
      <c r="D611" s="395"/>
      <c r="E611" s="396"/>
      <c r="F611" s="394"/>
      <c r="G611" s="395"/>
      <c r="H611" s="395"/>
      <c r="I611" s="395"/>
      <c r="J611" s="395"/>
      <c r="K611" s="397"/>
      <c r="L611" s="122"/>
      <c r="M611" s="393" t="str">
        <f t="shared" si="9"/>
        <v/>
      </c>
    </row>
    <row r="612" spans="1:13" ht="14.45" customHeight="1" x14ac:dyDescent="0.2">
      <c r="A612" s="398"/>
      <c r="B612" s="394"/>
      <c r="C612" s="395"/>
      <c r="D612" s="395"/>
      <c r="E612" s="396"/>
      <c r="F612" s="394"/>
      <c r="G612" s="395"/>
      <c r="H612" s="395"/>
      <c r="I612" s="395"/>
      <c r="J612" s="395"/>
      <c r="K612" s="397"/>
      <c r="L612" s="122"/>
      <c r="M612" s="393" t="str">
        <f t="shared" si="9"/>
        <v/>
      </c>
    </row>
    <row r="613" spans="1:13" ht="14.45" customHeight="1" x14ac:dyDescent="0.2">
      <c r="A613" s="398"/>
      <c r="B613" s="394"/>
      <c r="C613" s="395"/>
      <c r="D613" s="395"/>
      <c r="E613" s="396"/>
      <c r="F613" s="394"/>
      <c r="G613" s="395"/>
      <c r="H613" s="395"/>
      <c r="I613" s="395"/>
      <c r="J613" s="395"/>
      <c r="K613" s="397"/>
      <c r="L613" s="122"/>
      <c r="M613" s="393" t="str">
        <f t="shared" si="9"/>
        <v/>
      </c>
    </row>
    <row r="614" spans="1:13" ht="14.45" customHeight="1" x14ac:dyDescent="0.2">
      <c r="A614" s="398"/>
      <c r="B614" s="394"/>
      <c r="C614" s="395"/>
      <c r="D614" s="395"/>
      <c r="E614" s="396"/>
      <c r="F614" s="394"/>
      <c r="G614" s="395"/>
      <c r="H614" s="395"/>
      <c r="I614" s="395"/>
      <c r="J614" s="395"/>
      <c r="K614" s="397"/>
      <c r="L614" s="122"/>
      <c r="M614" s="393" t="str">
        <f t="shared" si="9"/>
        <v/>
      </c>
    </row>
    <row r="615" spans="1:13" ht="14.45" customHeight="1" x14ac:dyDescent="0.2">
      <c r="A615" s="398"/>
      <c r="B615" s="394"/>
      <c r="C615" s="395"/>
      <c r="D615" s="395"/>
      <c r="E615" s="396"/>
      <c r="F615" s="394"/>
      <c r="G615" s="395"/>
      <c r="H615" s="395"/>
      <c r="I615" s="395"/>
      <c r="J615" s="395"/>
      <c r="K615" s="397"/>
      <c r="L615" s="122"/>
      <c r="M615" s="393" t="str">
        <f t="shared" si="9"/>
        <v/>
      </c>
    </row>
    <row r="616" spans="1:13" ht="14.45" customHeight="1" x14ac:dyDescent="0.2">
      <c r="A616" s="398"/>
      <c r="B616" s="394"/>
      <c r="C616" s="395"/>
      <c r="D616" s="395"/>
      <c r="E616" s="396"/>
      <c r="F616" s="394"/>
      <c r="G616" s="395"/>
      <c r="H616" s="395"/>
      <c r="I616" s="395"/>
      <c r="J616" s="395"/>
      <c r="K616" s="397"/>
      <c r="L616" s="122"/>
      <c r="M616" s="393" t="str">
        <f t="shared" si="9"/>
        <v/>
      </c>
    </row>
    <row r="617" spans="1:13" ht="14.45" customHeight="1" x14ac:dyDescent="0.2">
      <c r="A617" s="398"/>
      <c r="B617" s="394"/>
      <c r="C617" s="395"/>
      <c r="D617" s="395"/>
      <c r="E617" s="396"/>
      <c r="F617" s="394"/>
      <c r="G617" s="395"/>
      <c r="H617" s="395"/>
      <c r="I617" s="395"/>
      <c r="J617" s="395"/>
      <c r="K617" s="397"/>
      <c r="L617" s="122"/>
      <c r="M617" s="393" t="str">
        <f t="shared" si="9"/>
        <v/>
      </c>
    </row>
    <row r="618" spans="1:13" ht="14.45" customHeight="1" x14ac:dyDescent="0.2">
      <c r="A618" s="398"/>
      <c r="B618" s="394"/>
      <c r="C618" s="395"/>
      <c r="D618" s="395"/>
      <c r="E618" s="396"/>
      <c r="F618" s="394"/>
      <c r="G618" s="395"/>
      <c r="H618" s="395"/>
      <c r="I618" s="395"/>
      <c r="J618" s="395"/>
      <c r="K618" s="397"/>
      <c r="L618" s="122"/>
      <c r="M618" s="393" t="str">
        <f t="shared" si="9"/>
        <v/>
      </c>
    </row>
    <row r="619" spans="1:13" ht="14.45" customHeight="1" x14ac:dyDescent="0.2">
      <c r="A619" s="398"/>
      <c r="B619" s="394"/>
      <c r="C619" s="395"/>
      <c r="D619" s="395"/>
      <c r="E619" s="396"/>
      <c r="F619" s="394"/>
      <c r="G619" s="395"/>
      <c r="H619" s="395"/>
      <c r="I619" s="395"/>
      <c r="J619" s="395"/>
      <c r="K619" s="397"/>
      <c r="L619" s="122"/>
      <c r="M619" s="393" t="str">
        <f t="shared" si="9"/>
        <v/>
      </c>
    </row>
    <row r="620" spans="1:13" ht="14.45" customHeight="1" x14ac:dyDescent="0.2">
      <c r="A620" s="398"/>
      <c r="B620" s="394"/>
      <c r="C620" s="395"/>
      <c r="D620" s="395"/>
      <c r="E620" s="396"/>
      <c r="F620" s="394"/>
      <c r="G620" s="395"/>
      <c r="H620" s="395"/>
      <c r="I620" s="395"/>
      <c r="J620" s="395"/>
      <c r="K620" s="397"/>
      <c r="L620" s="122"/>
      <c r="M620" s="393" t="str">
        <f t="shared" si="9"/>
        <v/>
      </c>
    </row>
    <row r="621" spans="1:13" ht="14.45" customHeight="1" x14ac:dyDescent="0.2">
      <c r="A621" s="398"/>
      <c r="B621" s="394"/>
      <c r="C621" s="395"/>
      <c r="D621" s="395"/>
      <c r="E621" s="396"/>
      <c r="F621" s="394"/>
      <c r="G621" s="395"/>
      <c r="H621" s="395"/>
      <c r="I621" s="395"/>
      <c r="J621" s="395"/>
      <c r="K621" s="397"/>
      <c r="L621" s="122"/>
      <c r="M621" s="393" t="str">
        <f t="shared" si="9"/>
        <v/>
      </c>
    </row>
    <row r="622" spans="1:13" ht="14.45" customHeight="1" x14ac:dyDescent="0.2">
      <c r="A622" s="398"/>
      <c r="B622" s="394"/>
      <c r="C622" s="395"/>
      <c r="D622" s="395"/>
      <c r="E622" s="396"/>
      <c r="F622" s="394"/>
      <c r="G622" s="395"/>
      <c r="H622" s="395"/>
      <c r="I622" s="395"/>
      <c r="J622" s="395"/>
      <c r="K622" s="397"/>
      <c r="L622" s="122"/>
      <c r="M622" s="393" t="str">
        <f t="shared" si="9"/>
        <v/>
      </c>
    </row>
    <row r="623" spans="1:13" ht="14.45" customHeight="1" x14ac:dyDescent="0.2">
      <c r="A623" s="398"/>
      <c r="B623" s="394"/>
      <c r="C623" s="395"/>
      <c r="D623" s="395"/>
      <c r="E623" s="396"/>
      <c r="F623" s="394"/>
      <c r="G623" s="395"/>
      <c r="H623" s="395"/>
      <c r="I623" s="395"/>
      <c r="J623" s="395"/>
      <c r="K623" s="397"/>
      <c r="L623" s="122"/>
      <c r="M623" s="393" t="str">
        <f t="shared" si="9"/>
        <v/>
      </c>
    </row>
    <row r="624" spans="1:13" ht="14.45" customHeight="1" x14ac:dyDescent="0.2">
      <c r="A624" s="398"/>
      <c r="B624" s="394"/>
      <c r="C624" s="395"/>
      <c r="D624" s="395"/>
      <c r="E624" s="396"/>
      <c r="F624" s="394"/>
      <c r="G624" s="395"/>
      <c r="H624" s="395"/>
      <c r="I624" s="395"/>
      <c r="J624" s="395"/>
      <c r="K624" s="397"/>
      <c r="L624" s="122"/>
      <c r="M624" s="393" t="str">
        <f t="shared" si="9"/>
        <v/>
      </c>
    </row>
    <row r="625" spans="1:13" ht="14.45" customHeight="1" x14ac:dyDescent="0.2">
      <c r="A625" s="398"/>
      <c r="B625" s="394"/>
      <c r="C625" s="395"/>
      <c r="D625" s="395"/>
      <c r="E625" s="396"/>
      <c r="F625" s="394"/>
      <c r="G625" s="395"/>
      <c r="H625" s="395"/>
      <c r="I625" s="395"/>
      <c r="J625" s="395"/>
      <c r="K625" s="397"/>
      <c r="L625" s="122"/>
      <c r="M625" s="393" t="str">
        <f t="shared" si="9"/>
        <v/>
      </c>
    </row>
    <row r="626" spans="1:13" ht="14.45" customHeight="1" x14ac:dyDescent="0.2">
      <c r="A626" s="398"/>
      <c r="B626" s="394"/>
      <c r="C626" s="395"/>
      <c r="D626" s="395"/>
      <c r="E626" s="396"/>
      <c r="F626" s="394"/>
      <c r="G626" s="395"/>
      <c r="H626" s="395"/>
      <c r="I626" s="395"/>
      <c r="J626" s="395"/>
      <c r="K626" s="397"/>
      <c r="L626" s="122"/>
      <c r="M626" s="393" t="str">
        <f t="shared" si="9"/>
        <v/>
      </c>
    </row>
    <row r="627" spans="1:13" ht="14.45" customHeight="1" x14ac:dyDescent="0.2">
      <c r="A627" s="398"/>
      <c r="B627" s="394"/>
      <c r="C627" s="395"/>
      <c r="D627" s="395"/>
      <c r="E627" s="396"/>
      <c r="F627" s="394"/>
      <c r="G627" s="395"/>
      <c r="H627" s="395"/>
      <c r="I627" s="395"/>
      <c r="J627" s="395"/>
      <c r="K627" s="397"/>
      <c r="L627" s="122"/>
      <c r="M627" s="393" t="str">
        <f t="shared" si="9"/>
        <v/>
      </c>
    </row>
    <row r="628" spans="1:13" ht="14.45" customHeight="1" x14ac:dyDescent="0.2">
      <c r="A628" s="398"/>
      <c r="B628" s="394"/>
      <c r="C628" s="395"/>
      <c r="D628" s="395"/>
      <c r="E628" s="396"/>
      <c r="F628" s="394"/>
      <c r="G628" s="395"/>
      <c r="H628" s="395"/>
      <c r="I628" s="395"/>
      <c r="J628" s="395"/>
      <c r="K628" s="397"/>
      <c r="L628" s="122"/>
      <c r="M628" s="393" t="str">
        <f t="shared" si="9"/>
        <v/>
      </c>
    </row>
    <row r="629" spans="1:13" ht="14.45" customHeight="1" x14ac:dyDescent="0.2">
      <c r="A629" s="398"/>
      <c r="B629" s="394"/>
      <c r="C629" s="395"/>
      <c r="D629" s="395"/>
      <c r="E629" s="396"/>
      <c r="F629" s="394"/>
      <c r="G629" s="395"/>
      <c r="H629" s="395"/>
      <c r="I629" s="395"/>
      <c r="J629" s="395"/>
      <c r="K629" s="397"/>
      <c r="L629" s="122"/>
      <c r="M629" s="393" t="str">
        <f t="shared" si="9"/>
        <v/>
      </c>
    </row>
    <row r="630" spans="1:13" ht="14.45" customHeight="1" x14ac:dyDescent="0.2">
      <c r="A630" s="398"/>
      <c r="B630" s="394"/>
      <c r="C630" s="395"/>
      <c r="D630" s="395"/>
      <c r="E630" s="396"/>
      <c r="F630" s="394"/>
      <c r="G630" s="395"/>
      <c r="H630" s="395"/>
      <c r="I630" s="395"/>
      <c r="J630" s="395"/>
      <c r="K630" s="397"/>
      <c r="L630" s="122"/>
      <c r="M630" s="393" t="str">
        <f t="shared" si="9"/>
        <v/>
      </c>
    </row>
    <row r="631" spans="1:13" ht="14.45" customHeight="1" x14ac:dyDescent="0.2">
      <c r="A631" s="398"/>
      <c r="B631" s="394"/>
      <c r="C631" s="395"/>
      <c r="D631" s="395"/>
      <c r="E631" s="396"/>
      <c r="F631" s="394"/>
      <c r="G631" s="395"/>
      <c r="H631" s="395"/>
      <c r="I631" s="395"/>
      <c r="J631" s="395"/>
      <c r="K631" s="397"/>
      <c r="L631" s="122"/>
      <c r="M631" s="393" t="str">
        <f t="shared" si="9"/>
        <v/>
      </c>
    </row>
    <row r="632" spans="1:13" ht="14.45" customHeight="1" x14ac:dyDescent="0.2">
      <c r="A632" s="398"/>
      <c r="B632" s="394"/>
      <c r="C632" s="395"/>
      <c r="D632" s="395"/>
      <c r="E632" s="396"/>
      <c r="F632" s="394"/>
      <c r="G632" s="395"/>
      <c r="H632" s="395"/>
      <c r="I632" s="395"/>
      <c r="J632" s="395"/>
      <c r="K632" s="397"/>
      <c r="L632" s="122"/>
      <c r="M632" s="393" t="str">
        <f t="shared" si="9"/>
        <v/>
      </c>
    </row>
    <row r="633" spans="1:13" ht="14.45" customHeight="1" x14ac:dyDescent="0.2">
      <c r="A633" s="398"/>
      <c r="B633" s="394"/>
      <c r="C633" s="395"/>
      <c r="D633" s="395"/>
      <c r="E633" s="396"/>
      <c r="F633" s="394"/>
      <c r="G633" s="395"/>
      <c r="H633" s="395"/>
      <c r="I633" s="395"/>
      <c r="J633" s="395"/>
      <c r="K633" s="397"/>
      <c r="L633" s="122"/>
      <c r="M633" s="393" t="str">
        <f t="shared" si="9"/>
        <v/>
      </c>
    </row>
    <row r="634" spans="1:13" ht="14.45" customHeight="1" x14ac:dyDescent="0.2">
      <c r="A634" s="398"/>
      <c r="B634" s="394"/>
      <c r="C634" s="395"/>
      <c r="D634" s="395"/>
      <c r="E634" s="396"/>
      <c r="F634" s="394"/>
      <c r="G634" s="395"/>
      <c r="H634" s="395"/>
      <c r="I634" s="395"/>
      <c r="J634" s="395"/>
      <c r="K634" s="397"/>
      <c r="L634" s="122"/>
      <c r="M634" s="393" t="str">
        <f t="shared" si="9"/>
        <v/>
      </c>
    </row>
    <row r="635" spans="1:13" ht="14.45" customHeight="1" x14ac:dyDescent="0.2">
      <c r="A635" s="398"/>
      <c r="B635" s="394"/>
      <c r="C635" s="395"/>
      <c r="D635" s="395"/>
      <c r="E635" s="396"/>
      <c r="F635" s="394"/>
      <c r="G635" s="395"/>
      <c r="H635" s="395"/>
      <c r="I635" s="395"/>
      <c r="J635" s="395"/>
      <c r="K635" s="397"/>
      <c r="L635" s="122"/>
      <c r="M635" s="393" t="str">
        <f t="shared" si="9"/>
        <v/>
      </c>
    </row>
    <row r="636" spans="1:13" ht="14.45" customHeight="1" x14ac:dyDescent="0.2">
      <c r="A636" s="398"/>
      <c r="B636" s="394"/>
      <c r="C636" s="395"/>
      <c r="D636" s="395"/>
      <c r="E636" s="396"/>
      <c r="F636" s="394"/>
      <c r="G636" s="395"/>
      <c r="H636" s="395"/>
      <c r="I636" s="395"/>
      <c r="J636" s="395"/>
      <c r="K636" s="397"/>
      <c r="L636" s="122"/>
      <c r="M636" s="393" t="str">
        <f t="shared" si="9"/>
        <v/>
      </c>
    </row>
    <row r="637" spans="1:13" ht="14.45" customHeight="1" x14ac:dyDescent="0.2">
      <c r="A637" s="398"/>
      <c r="B637" s="394"/>
      <c r="C637" s="395"/>
      <c r="D637" s="395"/>
      <c r="E637" s="396"/>
      <c r="F637" s="394"/>
      <c r="G637" s="395"/>
      <c r="H637" s="395"/>
      <c r="I637" s="395"/>
      <c r="J637" s="395"/>
      <c r="K637" s="397"/>
      <c r="L637" s="122"/>
      <c r="M637" s="393" t="str">
        <f t="shared" si="9"/>
        <v/>
      </c>
    </row>
    <row r="638" spans="1:13" ht="14.45" customHeight="1" x14ac:dyDescent="0.2">
      <c r="A638" s="398"/>
      <c r="B638" s="394"/>
      <c r="C638" s="395"/>
      <c r="D638" s="395"/>
      <c r="E638" s="396"/>
      <c r="F638" s="394"/>
      <c r="G638" s="395"/>
      <c r="H638" s="395"/>
      <c r="I638" s="395"/>
      <c r="J638" s="395"/>
      <c r="K638" s="397"/>
      <c r="L638" s="122"/>
      <c r="M638" s="393" t="str">
        <f t="shared" si="9"/>
        <v/>
      </c>
    </row>
    <row r="639" spans="1:13" ht="14.45" customHeight="1" x14ac:dyDescent="0.2">
      <c r="A639" s="398"/>
      <c r="B639" s="394"/>
      <c r="C639" s="395"/>
      <c r="D639" s="395"/>
      <c r="E639" s="396"/>
      <c r="F639" s="394"/>
      <c r="G639" s="395"/>
      <c r="H639" s="395"/>
      <c r="I639" s="395"/>
      <c r="J639" s="395"/>
      <c r="K639" s="397"/>
      <c r="L639" s="122"/>
      <c r="M639" s="393" t="str">
        <f t="shared" si="9"/>
        <v/>
      </c>
    </row>
    <row r="640" spans="1:13" ht="14.45" customHeight="1" x14ac:dyDescent="0.2">
      <c r="A640" s="398"/>
      <c r="B640" s="394"/>
      <c r="C640" s="395"/>
      <c r="D640" s="395"/>
      <c r="E640" s="396"/>
      <c r="F640" s="394"/>
      <c r="G640" s="395"/>
      <c r="H640" s="395"/>
      <c r="I640" s="395"/>
      <c r="J640" s="395"/>
      <c r="K640" s="397"/>
      <c r="L640" s="122"/>
      <c r="M640" s="393" t="str">
        <f t="shared" si="9"/>
        <v/>
      </c>
    </row>
    <row r="641" spans="1:13" ht="14.45" customHeight="1" x14ac:dyDescent="0.2">
      <c r="A641" s="398"/>
      <c r="B641" s="394"/>
      <c r="C641" s="395"/>
      <c r="D641" s="395"/>
      <c r="E641" s="396"/>
      <c r="F641" s="394"/>
      <c r="G641" s="395"/>
      <c r="H641" s="395"/>
      <c r="I641" s="395"/>
      <c r="J641" s="395"/>
      <c r="K641" s="397"/>
      <c r="L641" s="122"/>
      <c r="M641" s="393" t="str">
        <f t="shared" si="9"/>
        <v/>
      </c>
    </row>
    <row r="642" spans="1:13" ht="14.45" customHeight="1" x14ac:dyDescent="0.2">
      <c r="A642" s="398"/>
      <c r="B642" s="394"/>
      <c r="C642" s="395"/>
      <c r="D642" s="395"/>
      <c r="E642" s="396"/>
      <c r="F642" s="394"/>
      <c r="G642" s="395"/>
      <c r="H642" s="395"/>
      <c r="I642" s="395"/>
      <c r="J642" s="395"/>
      <c r="K642" s="397"/>
      <c r="L642" s="122"/>
      <c r="M642" s="393" t="str">
        <f t="shared" si="9"/>
        <v/>
      </c>
    </row>
    <row r="643" spans="1:13" ht="14.45" customHeight="1" x14ac:dyDescent="0.2">
      <c r="A643" s="398"/>
      <c r="B643" s="394"/>
      <c r="C643" s="395"/>
      <c r="D643" s="395"/>
      <c r="E643" s="396"/>
      <c r="F643" s="394"/>
      <c r="G643" s="395"/>
      <c r="H643" s="395"/>
      <c r="I643" s="395"/>
      <c r="J643" s="395"/>
      <c r="K643" s="397"/>
      <c r="L643" s="122"/>
      <c r="M643" s="393" t="str">
        <f t="shared" si="9"/>
        <v/>
      </c>
    </row>
    <row r="644" spans="1:13" ht="14.45" customHeight="1" x14ac:dyDescent="0.2">
      <c r="A644" s="398"/>
      <c r="B644" s="394"/>
      <c r="C644" s="395"/>
      <c r="D644" s="395"/>
      <c r="E644" s="396"/>
      <c r="F644" s="394"/>
      <c r="G644" s="395"/>
      <c r="H644" s="395"/>
      <c r="I644" s="395"/>
      <c r="J644" s="395"/>
      <c r="K644" s="397"/>
      <c r="L644" s="122"/>
      <c r="M644" s="393" t="str">
        <f t="shared" si="9"/>
        <v/>
      </c>
    </row>
    <row r="645" spans="1:13" ht="14.45" customHeight="1" x14ac:dyDescent="0.2">
      <c r="A645" s="398"/>
      <c r="B645" s="394"/>
      <c r="C645" s="395"/>
      <c r="D645" s="395"/>
      <c r="E645" s="396"/>
      <c r="F645" s="394"/>
      <c r="G645" s="395"/>
      <c r="H645" s="395"/>
      <c r="I645" s="395"/>
      <c r="J645" s="395"/>
      <c r="K645" s="397"/>
      <c r="L645" s="122"/>
      <c r="M645" s="393" t="str">
        <f t="shared" si="9"/>
        <v/>
      </c>
    </row>
    <row r="646" spans="1:13" ht="14.45" customHeight="1" x14ac:dyDescent="0.2">
      <c r="A646" s="398"/>
      <c r="B646" s="394"/>
      <c r="C646" s="395"/>
      <c r="D646" s="395"/>
      <c r="E646" s="396"/>
      <c r="F646" s="394"/>
      <c r="G646" s="395"/>
      <c r="H646" s="395"/>
      <c r="I646" s="395"/>
      <c r="J646" s="395"/>
      <c r="K646" s="397"/>
      <c r="L646" s="122"/>
      <c r="M646" s="39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8"/>
      <c r="B647" s="394"/>
      <c r="C647" s="395"/>
      <c r="D647" s="395"/>
      <c r="E647" s="396"/>
      <c r="F647" s="394"/>
      <c r="G647" s="395"/>
      <c r="H647" s="395"/>
      <c r="I647" s="395"/>
      <c r="J647" s="395"/>
      <c r="K647" s="397"/>
      <c r="L647" s="122"/>
      <c r="M647" s="393" t="str">
        <f t="shared" si="10"/>
        <v/>
      </c>
    </row>
    <row r="648" spans="1:13" ht="14.45" customHeight="1" x14ac:dyDescent="0.2">
      <c r="A648" s="398"/>
      <c r="B648" s="394"/>
      <c r="C648" s="395"/>
      <c r="D648" s="395"/>
      <c r="E648" s="396"/>
      <c r="F648" s="394"/>
      <c r="G648" s="395"/>
      <c r="H648" s="395"/>
      <c r="I648" s="395"/>
      <c r="J648" s="395"/>
      <c r="K648" s="397"/>
      <c r="L648" s="122"/>
      <c r="M648" s="393" t="str">
        <f t="shared" si="10"/>
        <v/>
      </c>
    </row>
    <row r="649" spans="1:13" ht="14.45" customHeight="1" x14ac:dyDescent="0.2">
      <c r="A649" s="398"/>
      <c r="B649" s="394"/>
      <c r="C649" s="395"/>
      <c r="D649" s="395"/>
      <c r="E649" s="396"/>
      <c r="F649" s="394"/>
      <c r="G649" s="395"/>
      <c r="H649" s="395"/>
      <c r="I649" s="395"/>
      <c r="J649" s="395"/>
      <c r="K649" s="397"/>
      <c r="L649" s="122"/>
      <c r="M649" s="393" t="str">
        <f t="shared" si="10"/>
        <v/>
      </c>
    </row>
    <row r="650" spans="1:13" ht="14.45" customHeight="1" x14ac:dyDescent="0.2">
      <c r="A650" s="398"/>
      <c r="B650" s="394"/>
      <c r="C650" s="395"/>
      <c r="D650" s="395"/>
      <c r="E650" s="396"/>
      <c r="F650" s="394"/>
      <c r="G650" s="395"/>
      <c r="H650" s="395"/>
      <c r="I650" s="395"/>
      <c r="J650" s="395"/>
      <c r="K650" s="397"/>
      <c r="L650" s="122"/>
      <c r="M650" s="393" t="str">
        <f t="shared" si="10"/>
        <v/>
      </c>
    </row>
    <row r="651" spans="1:13" ht="14.45" customHeight="1" x14ac:dyDescent="0.2">
      <c r="A651" s="398"/>
      <c r="B651" s="394"/>
      <c r="C651" s="395"/>
      <c r="D651" s="395"/>
      <c r="E651" s="396"/>
      <c r="F651" s="394"/>
      <c r="G651" s="395"/>
      <c r="H651" s="395"/>
      <c r="I651" s="395"/>
      <c r="J651" s="395"/>
      <c r="K651" s="397"/>
      <c r="L651" s="122"/>
      <c r="M651" s="393" t="str">
        <f t="shared" si="10"/>
        <v/>
      </c>
    </row>
    <row r="652" spans="1:13" ht="14.45" customHeight="1" x14ac:dyDescent="0.2">
      <c r="A652" s="398"/>
      <c r="B652" s="394"/>
      <c r="C652" s="395"/>
      <c r="D652" s="395"/>
      <c r="E652" s="396"/>
      <c r="F652" s="394"/>
      <c r="G652" s="395"/>
      <c r="H652" s="395"/>
      <c r="I652" s="395"/>
      <c r="J652" s="395"/>
      <c r="K652" s="397"/>
      <c r="L652" s="122"/>
      <c r="M652" s="393" t="str">
        <f t="shared" si="10"/>
        <v/>
      </c>
    </row>
    <row r="653" spans="1:13" ht="14.45" customHeight="1" x14ac:dyDescent="0.2">
      <c r="A653" s="398"/>
      <c r="B653" s="394"/>
      <c r="C653" s="395"/>
      <c r="D653" s="395"/>
      <c r="E653" s="396"/>
      <c r="F653" s="394"/>
      <c r="G653" s="395"/>
      <c r="H653" s="395"/>
      <c r="I653" s="395"/>
      <c r="J653" s="395"/>
      <c r="K653" s="397"/>
      <c r="L653" s="122"/>
      <c r="M653" s="393" t="str">
        <f t="shared" si="10"/>
        <v/>
      </c>
    </row>
    <row r="654" spans="1:13" ht="14.45" customHeight="1" x14ac:dyDescent="0.2">
      <c r="A654" s="398"/>
      <c r="B654" s="394"/>
      <c r="C654" s="395"/>
      <c r="D654" s="395"/>
      <c r="E654" s="396"/>
      <c r="F654" s="394"/>
      <c r="G654" s="395"/>
      <c r="H654" s="395"/>
      <c r="I654" s="395"/>
      <c r="J654" s="395"/>
      <c r="K654" s="397"/>
      <c r="L654" s="122"/>
      <c r="M654" s="393" t="str">
        <f t="shared" si="10"/>
        <v/>
      </c>
    </row>
    <row r="655" spans="1:13" ht="14.45" customHeight="1" x14ac:dyDescent="0.2">
      <c r="A655" s="398"/>
      <c r="B655" s="394"/>
      <c r="C655" s="395"/>
      <c r="D655" s="395"/>
      <c r="E655" s="396"/>
      <c r="F655" s="394"/>
      <c r="G655" s="395"/>
      <c r="H655" s="395"/>
      <c r="I655" s="395"/>
      <c r="J655" s="395"/>
      <c r="K655" s="397"/>
      <c r="L655" s="122"/>
      <c r="M655" s="393" t="str">
        <f t="shared" si="10"/>
        <v/>
      </c>
    </row>
    <row r="656" spans="1:13" ht="14.45" customHeight="1" x14ac:dyDescent="0.2">
      <c r="A656" s="398"/>
      <c r="B656" s="394"/>
      <c r="C656" s="395"/>
      <c r="D656" s="395"/>
      <c r="E656" s="396"/>
      <c r="F656" s="394"/>
      <c r="G656" s="395"/>
      <c r="H656" s="395"/>
      <c r="I656" s="395"/>
      <c r="J656" s="395"/>
      <c r="K656" s="397"/>
      <c r="L656" s="122"/>
      <c r="M656" s="393" t="str">
        <f t="shared" si="10"/>
        <v/>
      </c>
    </row>
    <row r="657" spans="1:13" ht="14.45" customHeight="1" x14ac:dyDescent="0.2">
      <c r="A657" s="398"/>
      <c r="B657" s="394"/>
      <c r="C657" s="395"/>
      <c r="D657" s="395"/>
      <c r="E657" s="396"/>
      <c r="F657" s="394"/>
      <c r="G657" s="395"/>
      <c r="H657" s="395"/>
      <c r="I657" s="395"/>
      <c r="J657" s="395"/>
      <c r="K657" s="397"/>
      <c r="L657" s="122"/>
      <c r="M657" s="393" t="str">
        <f t="shared" si="10"/>
        <v/>
      </c>
    </row>
    <row r="658" spans="1:13" ht="14.45" customHeight="1" x14ac:dyDescent="0.2">
      <c r="A658" s="398"/>
      <c r="B658" s="394"/>
      <c r="C658" s="395"/>
      <c r="D658" s="395"/>
      <c r="E658" s="396"/>
      <c r="F658" s="394"/>
      <c r="G658" s="395"/>
      <c r="H658" s="395"/>
      <c r="I658" s="395"/>
      <c r="J658" s="395"/>
      <c r="K658" s="397"/>
      <c r="L658" s="122"/>
      <c r="M658" s="393" t="str">
        <f t="shared" si="10"/>
        <v/>
      </c>
    </row>
    <row r="659" spans="1:13" ht="14.45" customHeight="1" x14ac:dyDescent="0.2">
      <c r="A659" s="398"/>
      <c r="B659" s="394"/>
      <c r="C659" s="395"/>
      <c r="D659" s="395"/>
      <c r="E659" s="396"/>
      <c r="F659" s="394"/>
      <c r="G659" s="395"/>
      <c r="H659" s="395"/>
      <c r="I659" s="395"/>
      <c r="J659" s="395"/>
      <c r="K659" s="397"/>
      <c r="L659" s="122"/>
      <c r="M659" s="393" t="str">
        <f t="shared" si="10"/>
        <v/>
      </c>
    </row>
    <row r="660" spans="1:13" ht="14.45" customHeight="1" x14ac:dyDescent="0.2">
      <c r="A660" s="398"/>
      <c r="B660" s="394"/>
      <c r="C660" s="395"/>
      <c r="D660" s="395"/>
      <c r="E660" s="396"/>
      <c r="F660" s="394"/>
      <c r="G660" s="395"/>
      <c r="H660" s="395"/>
      <c r="I660" s="395"/>
      <c r="J660" s="395"/>
      <c r="K660" s="397"/>
      <c r="L660" s="122"/>
      <c r="M660" s="393" t="str">
        <f t="shared" si="10"/>
        <v/>
      </c>
    </row>
    <row r="661" spans="1:13" ht="14.45" customHeight="1" x14ac:dyDescent="0.2">
      <c r="A661" s="398"/>
      <c r="B661" s="394"/>
      <c r="C661" s="395"/>
      <c r="D661" s="395"/>
      <c r="E661" s="396"/>
      <c r="F661" s="394"/>
      <c r="G661" s="395"/>
      <c r="H661" s="395"/>
      <c r="I661" s="395"/>
      <c r="J661" s="395"/>
      <c r="K661" s="397"/>
      <c r="L661" s="122"/>
      <c r="M661" s="393" t="str">
        <f t="shared" si="10"/>
        <v/>
      </c>
    </row>
    <row r="662" spans="1:13" ht="14.45" customHeight="1" x14ac:dyDescent="0.2">
      <c r="A662" s="398"/>
      <c r="B662" s="394"/>
      <c r="C662" s="395"/>
      <c r="D662" s="395"/>
      <c r="E662" s="396"/>
      <c r="F662" s="394"/>
      <c r="G662" s="395"/>
      <c r="H662" s="395"/>
      <c r="I662" s="395"/>
      <c r="J662" s="395"/>
      <c r="K662" s="397"/>
      <c r="L662" s="122"/>
      <c r="M662" s="393" t="str">
        <f t="shared" si="10"/>
        <v/>
      </c>
    </row>
    <row r="663" spans="1:13" ht="14.45" customHeight="1" x14ac:dyDescent="0.2">
      <c r="A663" s="398"/>
      <c r="B663" s="394"/>
      <c r="C663" s="395"/>
      <c r="D663" s="395"/>
      <c r="E663" s="396"/>
      <c r="F663" s="394"/>
      <c r="G663" s="395"/>
      <c r="H663" s="395"/>
      <c r="I663" s="395"/>
      <c r="J663" s="395"/>
      <c r="K663" s="397"/>
      <c r="L663" s="122"/>
      <c r="M663" s="393" t="str">
        <f t="shared" si="10"/>
        <v/>
      </c>
    </row>
    <row r="664" spans="1:13" ht="14.45" customHeight="1" x14ac:dyDescent="0.2">
      <c r="A664" s="398"/>
      <c r="B664" s="394"/>
      <c r="C664" s="395"/>
      <c r="D664" s="395"/>
      <c r="E664" s="396"/>
      <c r="F664" s="394"/>
      <c r="G664" s="395"/>
      <c r="H664" s="395"/>
      <c r="I664" s="395"/>
      <c r="J664" s="395"/>
      <c r="K664" s="397"/>
      <c r="L664" s="122"/>
      <c r="M664" s="393" t="str">
        <f t="shared" si="10"/>
        <v/>
      </c>
    </row>
    <row r="665" spans="1:13" ht="14.45" customHeight="1" x14ac:dyDescent="0.2">
      <c r="A665" s="398"/>
      <c r="B665" s="394"/>
      <c r="C665" s="395"/>
      <c r="D665" s="395"/>
      <c r="E665" s="396"/>
      <c r="F665" s="394"/>
      <c r="G665" s="395"/>
      <c r="H665" s="395"/>
      <c r="I665" s="395"/>
      <c r="J665" s="395"/>
      <c r="K665" s="397"/>
      <c r="L665" s="122"/>
      <c r="M665" s="393" t="str">
        <f t="shared" si="10"/>
        <v/>
      </c>
    </row>
    <row r="666" spans="1:13" ht="14.45" customHeight="1" x14ac:dyDescent="0.2">
      <c r="A666" s="398"/>
      <c r="B666" s="394"/>
      <c r="C666" s="395"/>
      <c r="D666" s="395"/>
      <c r="E666" s="396"/>
      <c r="F666" s="394"/>
      <c r="G666" s="395"/>
      <c r="H666" s="395"/>
      <c r="I666" s="395"/>
      <c r="J666" s="395"/>
      <c r="K666" s="397"/>
      <c r="L666" s="122"/>
      <c r="M666" s="393" t="str">
        <f t="shared" si="10"/>
        <v/>
      </c>
    </row>
    <row r="667" spans="1:13" ht="14.45" customHeight="1" x14ac:dyDescent="0.2">
      <c r="A667" s="398"/>
      <c r="B667" s="394"/>
      <c r="C667" s="395"/>
      <c r="D667" s="395"/>
      <c r="E667" s="396"/>
      <c r="F667" s="394"/>
      <c r="G667" s="395"/>
      <c r="H667" s="395"/>
      <c r="I667" s="395"/>
      <c r="J667" s="395"/>
      <c r="K667" s="397"/>
      <c r="L667" s="122"/>
      <c r="M667" s="393" t="str">
        <f t="shared" si="10"/>
        <v/>
      </c>
    </row>
    <row r="668" spans="1:13" ht="14.45" customHeight="1" x14ac:dyDescent="0.2">
      <c r="A668" s="398"/>
      <c r="B668" s="394"/>
      <c r="C668" s="395"/>
      <c r="D668" s="395"/>
      <c r="E668" s="396"/>
      <c r="F668" s="394"/>
      <c r="G668" s="395"/>
      <c r="H668" s="395"/>
      <c r="I668" s="395"/>
      <c r="J668" s="395"/>
      <c r="K668" s="397"/>
      <c r="L668" s="122"/>
      <c r="M668" s="393" t="str">
        <f t="shared" si="10"/>
        <v/>
      </c>
    </row>
    <row r="669" spans="1:13" ht="14.45" customHeight="1" x14ac:dyDescent="0.2">
      <c r="A669" s="398"/>
      <c r="B669" s="394"/>
      <c r="C669" s="395"/>
      <c r="D669" s="395"/>
      <c r="E669" s="396"/>
      <c r="F669" s="394"/>
      <c r="G669" s="395"/>
      <c r="H669" s="395"/>
      <c r="I669" s="395"/>
      <c r="J669" s="395"/>
      <c r="K669" s="397"/>
      <c r="L669" s="122"/>
      <c r="M669" s="393" t="str">
        <f t="shared" si="10"/>
        <v/>
      </c>
    </row>
    <row r="670" spans="1:13" ht="14.45" customHeight="1" x14ac:dyDescent="0.2">
      <c r="A670" s="398"/>
      <c r="B670" s="394"/>
      <c r="C670" s="395"/>
      <c r="D670" s="395"/>
      <c r="E670" s="396"/>
      <c r="F670" s="394"/>
      <c r="G670" s="395"/>
      <c r="H670" s="395"/>
      <c r="I670" s="395"/>
      <c r="J670" s="395"/>
      <c r="K670" s="397"/>
      <c r="L670" s="122"/>
      <c r="M670" s="393" t="str">
        <f t="shared" si="10"/>
        <v/>
      </c>
    </row>
    <row r="671" spans="1:13" ht="14.45" customHeight="1" x14ac:dyDescent="0.2">
      <c r="A671" s="398"/>
      <c r="B671" s="394"/>
      <c r="C671" s="395"/>
      <c r="D671" s="395"/>
      <c r="E671" s="396"/>
      <c r="F671" s="394"/>
      <c r="G671" s="395"/>
      <c r="H671" s="395"/>
      <c r="I671" s="395"/>
      <c r="J671" s="395"/>
      <c r="K671" s="397"/>
      <c r="L671" s="122"/>
      <c r="M671" s="393" t="str">
        <f t="shared" si="10"/>
        <v/>
      </c>
    </row>
    <row r="672" spans="1:13" ht="14.45" customHeight="1" x14ac:dyDescent="0.2">
      <c r="A672" s="398"/>
      <c r="B672" s="394"/>
      <c r="C672" s="395"/>
      <c r="D672" s="395"/>
      <c r="E672" s="396"/>
      <c r="F672" s="394"/>
      <c r="G672" s="395"/>
      <c r="H672" s="395"/>
      <c r="I672" s="395"/>
      <c r="J672" s="395"/>
      <c r="K672" s="397"/>
      <c r="L672" s="122"/>
      <c r="M672" s="393" t="str">
        <f t="shared" si="10"/>
        <v/>
      </c>
    </row>
    <row r="673" spans="1:13" ht="14.45" customHeight="1" x14ac:dyDescent="0.2">
      <c r="A673" s="398"/>
      <c r="B673" s="394"/>
      <c r="C673" s="395"/>
      <c r="D673" s="395"/>
      <c r="E673" s="396"/>
      <c r="F673" s="394"/>
      <c r="G673" s="395"/>
      <c r="H673" s="395"/>
      <c r="I673" s="395"/>
      <c r="J673" s="395"/>
      <c r="K673" s="397"/>
      <c r="L673" s="122"/>
      <c r="M673" s="393" t="str">
        <f t="shared" si="10"/>
        <v/>
      </c>
    </row>
    <row r="674" spans="1:13" ht="14.45" customHeight="1" x14ac:dyDescent="0.2">
      <c r="A674" s="398"/>
      <c r="B674" s="394"/>
      <c r="C674" s="395"/>
      <c r="D674" s="395"/>
      <c r="E674" s="396"/>
      <c r="F674" s="394"/>
      <c r="G674" s="395"/>
      <c r="H674" s="395"/>
      <c r="I674" s="395"/>
      <c r="J674" s="395"/>
      <c r="K674" s="397"/>
      <c r="L674" s="122"/>
      <c r="M674" s="393" t="str">
        <f t="shared" si="10"/>
        <v/>
      </c>
    </row>
    <row r="675" spans="1:13" ht="14.45" customHeight="1" x14ac:dyDescent="0.2">
      <c r="A675" s="398"/>
      <c r="B675" s="394"/>
      <c r="C675" s="395"/>
      <c r="D675" s="395"/>
      <c r="E675" s="396"/>
      <c r="F675" s="394"/>
      <c r="G675" s="395"/>
      <c r="H675" s="395"/>
      <c r="I675" s="395"/>
      <c r="J675" s="395"/>
      <c r="K675" s="397"/>
      <c r="L675" s="122"/>
      <c r="M675" s="393" t="str">
        <f t="shared" si="10"/>
        <v/>
      </c>
    </row>
    <row r="676" spans="1:13" ht="14.45" customHeight="1" x14ac:dyDescent="0.2">
      <c r="A676" s="398"/>
      <c r="B676" s="394"/>
      <c r="C676" s="395"/>
      <c r="D676" s="395"/>
      <c r="E676" s="396"/>
      <c r="F676" s="394"/>
      <c r="G676" s="395"/>
      <c r="H676" s="395"/>
      <c r="I676" s="395"/>
      <c r="J676" s="395"/>
      <c r="K676" s="397"/>
      <c r="L676" s="122"/>
      <c r="M676" s="393" t="str">
        <f t="shared" si="10"/>
        <v/>
      </c>
    </row>
    <row r="677" spans="1:13" ht="14.45" customHeight="1" x14ac:dyDescent="0.2">
      <c r="A677" s="398"/>
      <c r="B677" s="394"/>
      <c r="C677" s="395"/>
      <c r="D677" s="395"/>
      <c r="E677" s="396"/>
      <c r="F677" s="394"/>
      <c r="G677" s="395"/>
      <c r="H677" s="395"/>
      <c r="I677" s="395"/>
      <c r="J677" s="395"/>
      <c r="K677" s="397"/>
      <c r="L677" s="122"/>
      <c r="M677" s="393" t="str">
        <f t="shared" si="10"/>
        <v/>
      </c>
    </row>
    <row r="678" spans="1:13" ht="14.45" customHeight="1" x14ac:dyDescent="0.2">
      <c r="A678" s="398"/>
      <c r="B678" s="394"/>
      <c r="C678" s="395"/>
      <c r="D678" s="395"/>
      <c r="E678" s="396"/>
      <c r="F678" s="394"/>
      <c r="G678" s="395"/>
      <c r="H678" s="395"/>
      <c r="I678" s="395"/>
      <c r="J678" s="395"/>
      <c r="K678" s="397"/>
      <c r="L678" s="122"/>
      <c r="M678" s="393" t="str">
        <f t="shared" si="10"/>
        <v/>
      </c>
    </row>
    <row r="679" spans="1:13" ht="14.45" customHeight="1" x14ac:dyDescent="0.2">
      <c r="A679" s="398"/>
      <c r="B679" s="394"/>
      <c r="C679" s="395"/>
      <c r="D679" s="395"/>
      <c r="E679" s="396"/>
      <c r="F679" s="394"/>
      <c r="G679" s="395"/>
      <c r="H679" s="395"/>
      <c r="I679" s="395"/>
      <c r="J679" s="395"/>
      <c r="K679" s="397"/>
      <c r="L679" s="122"/>
      <c r="M679" s="393" t="str">
        <f t="shared" si="10"/>
        <v/>
      </c>
    </row>
    <row r="680" spans="1:13" ht="14.45" customHeight="1" x14ac:dyDescent="0.2">
      <c r="A680" s="398"/>
      <c r="B680" s="394"/>
      <c r="C680" s="395"/>
      <c r="D680" s="395"/>
      <c r="E680" s="396"/>
      <c r="F680" s="394"/>
      <c r="G680" s="395"/>
      <c r="H680" s="395"/>
      <c r="I680" s="395"/>
      <c r="J680" s="395"/>
      <c r="K680" s="397"/>
      <c r="L680" s="122"/>
      <c r="M680" s="393" t="str">
        <f t="shared" si="10"/>
        <v/>
      </c>
    </row>
    <row r="681" spans="1:13" ht="14.45" customHeight="1" x14ac:dyDescent="0.2">
      <c r="A681" s="398"/>
      <c r="B681" s="394"/>
      <c r="C681" s="395"/>
      <c r="D681" s="395"/>
      <c r="E681" s="396"/>
      <c r="F681" s="394"/>
      <c r="G681" s="395"/>
      <c r="H681" s="395"/>
      <c r="I681" s="395"/>
      <c r="J681" s="395"/>
      <c r="K681" s="397"/>
      <c r="L681" s="122"/>
      <c r="M681" s="393" t="str">
        <f t="shared" si="10"/>
        <v/>
      </c>
    </row>
    <row r="682" spans="1:13" ht="14.45" customHeight="1" x14ac:dyDescent="0.2">
      <c r="A682" s="398"/>
      <c r="B682" s="394"/>
      <c r="C682" s="395"/>
      <c r="D682" s="395"/>
      <c r="E682" s="396"/>
      <c r="F682" s="394"/>
      <c r="G682" s="395"/>
      <c r="H682" s="395"/>
      <c r="I682" s="395"/>
      <c r="J682" s="395"/>
      <c r="K682" s="397"/>
      <c r="L682" s="122"/>
      <c r="M682" s="393" t="str">
        <f t="shared" si="10"/>
        <v/>
      </c>
    </row>
    <row r="683" spans="1:13" ht="14.45" customHeight="1" x14ac:dyDescent="0.2">
      <c r="A683" s="398"/>
      <c r="B683" s="394"/>
      <c r="C683" s="395"/>
      <c r="D683" s="395"/>
      <c r="E683" s="396"/>
      <c r="F683" s="394"/>
      <c r="G683" s="395"/>
      <c r="H683" s="395"/>
      <c r="I683" s="395"/>
      <c r="J683" s="395"/>
      <c r="K683" s="397"/>
      <c r="L683" s="122"/>
      <c r="M683" s="393" t="str">
        <f t="shared" si="10"/>
        <v/>
      </c>
    </row>
    <row r="684" spans="1:13" ht="14.45" customHeight="1" x14ac:dyDescent="0.2">
      <c r="A684" s="398"/>
      <c r="B684" s="394"/>
      <c r="C684" s="395"/>
      <c r="D684" s="395"/>
      <c r="E684" s="396"/>
      <c r="F684" s="394"/>
      <c r="G684" s="395"/>
      <c r="H684" s="395"/>
      <c r="I684" s="395"/>
      <c r="J684" s="395"/>
      <c r="K684" s="397"/>
      <c r="L684" s="122"/>
      <c r="M684" s="393" t="str">
        <f t="shared" si="10"/>
        <v/>
      </c>
    </row>
    <row r="685" spans="1:13" ht="14.45" customHeight="1" x14ac:dyDescent="0.2">
      <c r="A685" s="398"/>
      <c r="B685" s="394"/>
      <c r="C685" s="395"/>
      <c r="D685" s="395"/>
      <c r="E685" s="396"/>
      <c r="F685" s="394"/>
      <c r="G685" s="395"/>
      <c r="H685" s="395"/>
      <c r="I685" s="395"/>
      <c r="J685" s="395"/>
      <c r="K685" s="397"/>
      <c r="L685" s="122"/>
      <c r="M685" s="393" t="str">
        <f t="shared" si="10"/>
        <v/>
      </c>
    </row>
    <row r="686" spans="1:13" ht="14.45" customHeight="1" x14ac:dyDescent="0.2">
      <c r="A686" s="398"/>
      <c r="B686" s="394"/>
      <c r="C686" s="395"/>
      <c r="D686" s="395"/>
      <c r="E686" s="396"/>
      <c r="F686" s="394"/>
      <c r="G686" s="395"/>
      <c r="H686" s="395"/>
      <c r="I686" s="395"/>
      <c r="J686" s="395"/>
      <c r="K686" s="397"/>
      <c r="L686" s="122"/>
      <c r="M686" s="393" t="str">
        <f t="shared" si="10"/>
        <v/>
      </c>
    </row>
    <row r="687" spans="1:13" ht="14.45" customHeight="1" x14ac:dyDescent="0.2">
      <c r="A687" s="398"/>
      <c r="B687" s="394"/>
      <c r="C687" s="395"/>
      <c r="D687" s="395"/>
      <c r="E687" s="396"/>
      <c r="F687" s="394"/>
      <c r="G687" s="395"/>
      <c r="H687" s="395"/>
      <c r="I687" s="395"/>
      <c r="J687" s="395"/>
      <c r="K687" s="397"/>
      <c r="L687" s="122"/>
      <c r="M687" s="393" t="str">
        <f t="shared" si="10"/>
        <v/>
      </c>
    </row>
    <row r="688" spans="1:13" ht="14.45" customHeight="1" x14ac:dyDescent="0.2">
      <c r="A688" s="398"/>
      <c r="B688" s="394"/>
      <c r="C688" s="395"/>
      <c r="D688" s="395"/>
      <c r="E688" s="396"/>
      <c r="F688" s="394"/>
      <c r="G688" s="395"/>
      <c r="H688" s="395"/>
      <c r="I688" s="395"/>
      <c r="J688" s="395"/>
      <c r="K688" s="397"/>
      <c r="L688" s="122"/>
      <c r="M688" s="393" t="str">
        <f t="shared" si="10"/>
        <v/>
      </c>
    </row>
    <row r="689" spans="1:13" ht="14.45" customHeight="1" x14ac:dyDescent="0.2">
      <c r="A689" s="398"/>
      <c r="B689" s="394"/>
      <c r="C689" s="395"/>
      <c r="D689" s="395"/>
      <c r="E689" s="396"/>
      <c r="F689" s="394"/>
      <c r="G689" s="395"/>
      <c r="H689" s="395"/>
      <c r="I689" s="395"/>
      <c r="J689" s="395"/>
      <c r="K689" s="397"/>
      <c r="L689" s="122"/>
      <c r="M689" s="393" t="str">
        <f t="shared" si="10"/>
        <v/>
      </c>
    </row>
    <row r="690" spans="1:13" ht="14.45" customHeight="1" x14ac:dyDescent="0.2">
      <c r="A690" s="398"/>
      <c r="B690" s="394"/>
      <c r="C690" s="395"/>
      <c r="D690" s="395"/>
      <c r="E690" s="396"/>
      <c r="F690" s="394"/>
      <c r="G690" s="395"/>
      <c r="H690" s="395"/>
      <c r="I690" s="395"/>
      <c r="J690" s="395"/>
      <c r="K690" s="397"/>
      <c r="L690" s="122"/>
      <c r="M690" s="393" t="str">
        <f t="shared" si="10"/>
        <v/>
      </c>
    </row>
    <row r="691" spans="1:13" ht="14.45" customHeight="1" x14ac:dyDescent="0.2">
      <c r="A691" s="398"/>
      <c r="B691" s="394"/>
      <c r="C691" s="395"/>
      <c r="D691" s="395"/>
      <c r="E691" s="396"/>
      <c r="F691" s="394"/>
      <c r="G691" s="395"/>
      <c r="H691" s="395"/>
      <c r="I691" s="395"/>
      <c r="J691" s="395"/>
      <c r="K691" s="397"/>
      <c r="L691" s="122"/>
      <c r="M691" s="393" t="str">
        <f t="shared" si="10"/>
        <v/>
      </c>
    </row>
    <row r="692" spans="1:13" ht="14.45" customHeight="1" x14ac:dyDescent="0.2">
      <c r="A692" s="398"/>
      <c r="B692" s="394"/>
      <c r="C692" s="395"/>
      <c r="D692" s="395"/>
      <c r="E692" s="396"/>
      <c r="F692" s="394"/>
      <c r="G692" s="395"/>
      <c r="H692" s="395"/>
      <c r="I692" s="395"/>
      <c r="J692" s="395"/>
      <c r="K692" s="397"/>
      <c r="L692" s="122"/>
      <c r="M692" s="393" t="str">
        <f t="shared" si="10"/>
        <v/>
      </c>
    </row>
    <row r="693" spans="1:13" ht="14.45" customHeight="1" x14ac:dyDescent="0.2">
      <c r="A693" s="398"/>
      <c r="B693" s="394"/>
      <c r="C693" s="395"/>
      <c r="D693" s="395"/>
      <c r="E693" s="396"/>
      <c r="F693" s="394"/>
      <c r="G693" s="395"/>
      <c r="H693" s="395"/>
      <c r="I693" s="395"/>
      <c r="J693" s="395"/>
      <c r="K693" s="397"/>
      <c r="L693" s="122"/>
      <c r="M693" s="393" t="str">
        <f t="shared" si="10"/>
        <v/>
      </c>
    </row>
    <row r="694" spans="1:13" ht="14.45" customHeight="1" x14ac:dyDescent="0.2">
      <c r="A694" s="398"/>
      <c r="B694" s="394"/>
      <c r="C694" s="395"/>
      <c r="D694" s="395"/>
      <c r="E694" s="396"/>
      <c r="F694" s="394"/>
      <c r="G694" s="395"/>
      <c r="H694" s="395"/>
      <c r="I694" s="395"/>
      <c r="J694" s="395"/>
      <c r="K694" s="397"/>
      <c r="L694" s="122"/>
      <c r="M694" s="393" t="str">
        <f t="shared" si="10"/>
        <v/>
      </c>
    </row>
    <row r="695" spans="1:13" ht="14.45" customHeight="1" x14ac:dyDescent="0.2">
      <c r="A695" s="398"/>
      <c r="B695" s="394"/>
      <c r="C695" s="395"/>
      <c r="D695" s="395"/>
      <c r="E695" s="396"/>
      <c r="F695" s="394"/>
      <c r="G695" s="395"/>
      <c r="H695" s="395"/>
      <c r="I695" s="395"/>
      <c r="J695" s="395"/>
      <c r="K695" s="397"/>
      <c r="L695" s="122"/>
      <c r="M695" s="393" t="str">
        <f t="shared" si="10"/>
        <v/>
      </c>
    </row>
    <row r="696" spans="1:13" ht="14.45" customHeight="1" x14ac:dyDescent="0.2">
      <c r="A696" s="398"/>
      <c r="B696" s="394"/>
      <c r="C696" s="395"/>
      <c r="D696" s="395"/>
      <c r="E696" s="396"/>
      <c r="F696" s="394"/>
      <c r="G696" s="395"/>
      <c r="H696" s="395"/>
      <c r="I696" s="395"/>
      <c r="J696" s="395"/>
      <c r="K696" s="397"/>
      <c r="L696" s="122"/>
      <c r="M696" s="393" t="str">
        <f t="shared" si="10"/>
        <v/>
      </c>
    </row>
    <row r="697" spans="1:13" ht="14.45" customHeight="1" x14ac:dyDescent="0.2">
      <c r="A697" s="398"/>
      <c r="B697" s="394"/>
      <c r="C697" s="395"/>
      <c r="D697" s="395"/>
      <c r="E697" s="396"/>
      <c r="F697" s="394"/>
      <c r="G697" s="395"/>
      <c r="H697" s="395"/>
      <c r="I697" s="395"/>
      <c r="J697" s="395"/>
      <c r="K697" s="397"/>
      <c r="L697" s="122"/>
      <c r="M697" s="393" t="str">
        <f t="shared" si="10"/>
        <v/>
      </c>
    </row>
    <row r="698" spans="1:13" ht="14.45" customHeight="1" x14ac:dyDescent="0.2">
      <c r="A698" s="398"/>
      <c r="B698" s="394"/>
      <c r="C698" s="395"/>
      <c r="D698" s="395"/>
      <c r="E698" s="396"/>
      <c r="F698" s="394"/>
      <c r="G698" s="395"/>
      <c r="H698" s="395"/>
      <c r="I698" s="395"/>
      <c r="J698" s="395"/>
      <c r="K698" s="397"/>
      <c r="L698" s="122"/>
      <c r="M698" s="393" t="str">
        <f t="shared" si="10"/>
        <v/>
      </c>
    </row>
    <row r="699" spans="1:13" ht="14.45" customHeight="1" x14ac:dyDescent="0.2">
      <c r="A699" s="398"/>
      <c r="B699" s="394"/>
      <c r="C699" s="395"/>
      <c r="D699" s="395"/>
      <c r="E699" s="396"/>
      <c r="F699" s="394"/>
      <c r="G699" s="395"/>
      <c r="H699" s="395"/>
      <c r="I699" s="395"/>
      <c r="J699" s="395"/>
      <c r="K699" s="397"/>
      <c r="L699" s="122"/>
      <c r="M699" s="393" t="str">
        <f t="shared" si="10"/>
        <v/>
      </c>
    </row>
    <row r="700" spans="1:13" ht="14.45" customHeight="1" x14ac:dyDescent="0.2">
      <c r="A700" s="398"/>
      <c r="B700" s="394"/>
      <c r="C700" s="395"/>
      <c r="D700" s="395"/>
      <c r="E700" s="396"/>
      <c r="F700" s="394"/>
      <c r="G700" s="395"/>
      <c r="H700" s="395"/>
      <c r="I700" s="395"/>
      <c r="J700" s="395"/>
      <c r="K700" s="397"/>
      <c r="L700" s="122"/>
      <c r="M700" s="393" t="str">
        <f t="shared" si="10"/>
        <v/>
      </c>
    </row>
    <row r="701" spans="1:13" ht="14.45" customHeight="1" x14ac:dyDescent="0.2">
      <c r="A701" s="398"/>
      <c r="B701" s="394"/>
      <c r="C701" s="395"/>
      <c r="D701" s="395"/>
      <c r="E701" s="396"/>
      <c r="F701" s="394"/>
      <c r="G701" s="395"/>
      <c r="H701" s="395"/>
      <c r="I701" s="395"/>
      <c r="J701" s="395"/>
      <c r="K701" s="397"/>
      <c r="L701" s="122"/>
      <c r="M701" s="393" t="str">
        <f t="shared" si="10"/>
        <v/>
      </c>
    </row>
    <row r="702" spans="1:13" ht="14.45" customHeight="1" x14ac:dyDescent="0.2">
      <c r="A702" s="398"/>
      <c r="B702" s="394"/>
      <c r="C702" s="395"/>
      <c r="D702" s="395"/>
      <c r="E702" s="396"/>
      <c r="F702" s="394"/>
      <c r="G702" s="395"/>
      <c r="H702" s="395"/>
      <c r="I702" s="395"/>
      <c r="J702" s="395"/>
      <c r="K702" s="397"/>
      <c r="L702" s="122"/>
      <c r="M702" s="393" t="str">
        <f t="shared" si="10"/>
        <v/>
      </c>
    </row>
    <row r="703" spans="1:13" ht="14.45" customHeight="1" x14ac:dyDescent="0.2">
      <c r="A703" s="398"/>
      <c r="B703" s="394"/>
      <c r="C703" s="395"/>
      <c r="D703" s="395"/>
      <c r="E703" s="396"/>
      <c r="F703" s="394"/>
      <c r="G703" s="395"/>
      <c r="H703" s="395"/>
      <c r="I703" s="395"/>
      <c r="J703" s="395"/>
      <c r="K703" s="397"/>
      <c r="L703" s="122"/>
      <c r="M703" s="393" t="str">
        <f t="shared" si="10"/>
        <v/>
      </c>
    </row>
    <row r="704" spans="1:13" ht="14.45" customHeight="1" x14ac:dyDescent="0.2">
      <c r="A704" s="398"/>
      <c r="B704" s="394"/>
      <c r="C704" s="395"/>
      <c r="D704" s="395"/>
      <c r="E704" s="396"/>
      <c r="F704" s="394"/>
      <c r="G704" s="395"/>
      <c r="H704" s="395"/>
      <c r="I704" s="395"/>
      <c r="J704" s="395"/>
      <c r="K704" s="397"/>
      <c r="L704" s="122"/>
      <c r="M704" s="393" t="str">
        <f t="shared" si="10"/>
        <v/>
      </c>
    </row>
    <row r="705" spans="1:13" ht="14.45" customHeight="1" x14ac:dyDescent="0.2">
      <c r="A705" s="398"/>
      <c r="B705" s="394"/>
      <c r="C705" s="395"/>
      <c r="D705" s="395"/>
      <c r="E705" s="396"/>
      <c r="F705" s="394"/>
      <c r="G705" s="395"/>
      <c r="H705" s="395"/>
      <c r="I705" s="395"/>
      <c r="J705" s="395"/>
      <c r="K705" s="397"/>
      <c r="L705" s="122"/>
      <c r="M705" s="393" t="str">
        <f t="shared" si="10"/>
        <v/>
      </c>
    </row>
    <row r="706" spans="1:13" ht="14.45" customHeight="1" x14ac:dyDescent="0.2">
      <c r="A706" s="398"/>
      <c r="B706" s="394"/>
      <c r="C706" s="395"/>
      <c r="D706" s="395"/>
      <c r="E706" s="396"/>
      <c r="F706" s="394"/>
      <c r="G706" s="395"/>
      <c r="H706" s="395"/>
      <c r="I706" s="395"/>
      <c r="J706" s="395"/>
      <c r="K706" s="397"/>
      <c r="L706" s="122"/>
      <c r="M706" s="393" t="str">
        <f t="shared" si="10"/>
        <v/>
      </c>
    </row>
    <row r="707" spans="1:13" ht="14.45" customHeight="1" x14ac:dyDescent="0.2">
      <c r="A707" s="398"/>
      <c r="B707" s="394"/>
      <c r="C707" s="395"/>
      <c r="D707" s="395"/>
      <c r="E707" s="396"/>
      <c r="F707" s="394"/>
      <c r="G707" s="395"/>
      <c r="H707" s="395"/>
      <c r="I707" s="395"/>
      <c r="J707" s="395"/>
      <c r="K707" s="397"/>
      <c r="L707" s="122"/>
      <c r="M707" s="393" t="str">
        <f t="shared" si="10"/>
        <v/>
      </c>
    </row>
    <row r="708" spans="1:13" ht="14.45" customHeight="1" x14ac:dyDescent="0.2">
      <c r="A708" s="398"/>
      <c r="B708" s="394"/>
      <c r="C708" s="395"/>
      <c r="D708" s="395"/>
      <c r="E708" s="396"/>
      <c r="F708" s="394"/>
      <c r="G708" s="395"/>
      <c r="H708" s="395"/>
      <c r="I708" s="395"/>
      <c r="J708" s="395"/>
      <c r="K708" s="397"/>
      <c r="L708" s="122"/>
      <c r="M708" s="393" t="str">
        <f t="shared" si="10"/>
        <v/>
      </c>
    </row>
    <row r="709" spans="1:13" ht="14.45" customHeight="1" x14ac:dyDescent="0.2">
      <c r="A709" s="398"/>
      <c r="B709" s="394"/>
      <c r="C709" s="395"/>
      <c r="D709" s="395"/>
      <c r="E709" s="396"/>
      <c r="F709" s="394"/>
      <c r="G709" s="395"/>
      <c r="H709" s="395"/>
      <c r="I709" s="395"/>
      <c r="J709" s="395"/>
      <c r="K709" s="397"/>
      <c r="L709" s="122"/>
      <c r="M709" s="393" t="str">
        <f t="shared" si="10"/>
        <v/>
      </c>
    </row>
    <row r="710" spans="1:13" ht="14.45" customHeight="1" x14ac:dyDescent="0.2">
      <c r="A710" s="398"/>
      <c r="B710" s="394"/>
      <c r="C710" s="395"/>
      <c r="D710" s="395"/>
      <c r="E710" s="396"/>
      <c r="F710" s="394"/>
      <c r="G710" s="395"/>
      <c r="H710" s="395"/>
      <c r="I710" s="395"/>
      <c r="J710" s="395"/>
      <c r="K710" s="397"/>
      <c r="L710" s="122"/>
      <c r="M710" s="39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8"/>
      <c r="B711" s="394"/>
      <c r="C711" s="395"/>
      <c r="D711" s="395"/>
      <c r="E711" s="396"/>
      <c r="F711" s="394"/>
      <c r="G711" s="395"/>
      <c r="H711" s="395"/>
      <c r="I711" s="395"/>
      <c r="J711" s="395"/>
      <c r="K711" s="397"/>
      <c r="L711" s="122"/>
      <c r="M711" s="393" t="str">
        <f t="shared" si="11"/>
        <v/>
      </c>
    </row>
    <row r="712" spans="1:13" ht="14.45" customHeight="1" x14ac:dyDescent="0.2">
      <c r="A712" s="398"/>
      <c r="B712" s="394"/>
      <c r="C712" s="395"/>
      <c r="D712" s="395"/>
      <c r="E712" s="396"/>
      <c r="F712" s="394"/>
      <c r="G712" s="395"/>
      <c r="H712" s="395"/>
      <c r="I712" s="395"/>
      <c r="J712" s="395"/>
      <c r="K712" s="397"/>
      <c r="L712" s="122"/>
      <c r="M712" s="393" t="str">
        <f t="shared" si="11"/>
        <v/>
      </c>
    </row>
    <row r="713" spans="1:13" ht="14.45" customHeight="1" x14ac:dyDescent="0.2">
      <c r="A713" s="398"/>
      <c r="B713" s="394"/>
      <c r="C713" s="395"/>
      <c r="D713" s="395"/>
      <c r="E713" s="396"/>
      <c r="F713" s="394"/>
      <c r="G713" s="395"/>
      <c r="H713" s="395"/>
      <c r="I713" s="395"/>
      <c r="J713" s="395"/>
      <c r="K713" s="397"/>
      <c r="L713" s="122"/>
      <c r="M713" s="393" t="str">
        <f t="shared" si="11"/>
        <v/>
      </c>
    </row>
    <row r="714" spans="1:13" ht="14.45" customHeight="1" x14ac:dyDescent="0.2">
      <c r="A714" s="398"/>
      <c r="B714" s="394"/>
      <c r="C714" s="395"/>
      <c r="D714" s="395"/>
      <c r="E714" s="396"/>
      <c r="F714" s="394"/>
      <c r="G714" s="395"/>
      <c r="H714" s="395"/>
      <c r="I714" s="395"/>
      <c r="J714" s="395"/>
      <c r="K714" s="397"/>
      <c r="L714" s="122"/>
      <c r="M714" s="393" t="str">
        <f t="shared" si="11"/>
        <v/>
      </c>
    </row>
    <row r="715" spans="1:13" ht="14.45" customHeight="1" x14ac:dyDescent="0.2">
      <c r="A715" s="398"/>
      <c r="B715" s="394"/>
      <c r="C715" s="395"/>
      <c r="D715" s="395"/>
      <c r="E715" s="396"/>
      <c r="F715" s="394"/>
      <c r="G715" s="395"/>
      <c r="H715" s="395"/>
      <c r="I715" s="395"/>
      <c r="J715" s="395"/>
      <c r="K715" s="397"/>
      <c r="L715" s="122"/>
      <c r="M715" s="393" t="str">
        <f t="shared" si="11"/>
        <v/>
      </c>
    </row>
    <row r="716" spans="1:13" ht="14.45" customHeight="1" x14ac:dyDescent="0.2">
      <c r="A716" s="398"/>
      <c r="B716" s="394"/>
      <c r="C716" s="395"/>
      <c r="D716" s="395"/>
      <c r="E716" s="396"/>
      <c r="F716" s="394"/>
      <c r="G716" s="395"/>
      <c r="H716" s="395"/>
      <c r="I716" s="395"/>
      <c r="J716" s="395"/>
      <c r="K716" s="397"/>
      <c r="L716" s="122"/>
      <c r="M716" s="393" t="str">
        <f t="shared" si="11"/>
        <v/>
      </c>
    </row>
    <row r="717" spans="1:13" ht="14.45" customHeight="1" x14ac:dyDescent="0.2">
      <c r="A717" s="398"/>
      <c r="B717" s="394"/>
      <c r="C717" s="395"/>
      <c r="D717" s="395"/>
      <c r="E717" s="396"/>
      <c r="F717" s="394"/>
      <c r="G717" s="395"/>
      <c r="H717" s="395"/>
      <c r="I717" s="395"/>
      <c r="J717" s="395"/>
      <c r="K717" s="397"/>
      <c r="L717" s="122"/>
      <c r="M717" s="393" t="str">
        <f t="shared" si="11"/>
        <v/>
      </c>
    </row>
    <row r="718" spans="1:13" ht="14.45" customHeight="1" x14ac:dyDescent="0.2">
      <c r="A718" s="398"/>
      <c r="B718" s="394"/>
      <c r="C718" s="395"/>
      <c r="D718" s="395"/>
      <c r="E718" s="396"/>
      <c r="F718" s="394"/>
      <c r="G718" s="395"/>
      <c r="H718" s="395"/>
      <c r="I718" s="395"/>
      <c r="J718" s="395"/>
      <c r="K718" s="397"/>
      <c r="L718" s="122"/>
      <c r="M718" s="393" t="str">
        <f t="shared" si="11"/>
        <v/>
      </c>
    </row>
    <row r="719" spans="1:13" ht="14.45" customHeight="1" x14ac:dyDescent="0.2">
      <c r="A719" s="398"/>
      <c r="B719" s="394"/>
      <c r="C719" s="395"/>
      <c r="D719" s="395"/>
      <c r="E719" s="396"/>
      <c r="F719" s="394"/>
      <c r="G719" s="395"/>
      <c r="H719" s="395"/>
      <c r="I719" s="395"/>
      <c r="J719" s="395"/>
      <c r="K719" s="397"/>
      <c r="L719" s="122"/>
      <c r="M719" s="393" t="str">
        <f t="shared" si="11"/>
        <v/>
      </c>
    </row>
    <row r="720" spans="1:13" ht="14.45" customHeight="1" x14ac:dyDescent="0.2">
      <c r="A720" s="398"/>
      <c r="B720" s="394"/>
      <c r="C720" s="395"/>
      <c r="D720" s="395"/>
      <c r="E720" s="396"/>
      <c r="F720" s="394"/>
      <c r="G720" s="395"/>
      <c r="H720" s="395"/>
      <c r="I720" s="395"/>
      <c r="J720" s="395"/>
      <c r="K720" s="397"/>
      <c r="L720" s="122"/>
      <c r="M720" s="393" t="str">
        <f t="shared" si="11"/>
        <v/>
      </c>
    </row>
    <row r="721" spans="1:13" ht="14.45" customHeight="1" x14ac:dyDescent="0.2">
      <c r="A721" s="398"/>
      <c r="B721" s="394"/>
      <c r="C721" s="395"/>
      <c r="D721" s="395"/>
      <c r="E721" s="396"/>
      <c r="F721" s="394"/>
      <c r="G721" s="395"/>
      <c r="H721" s="395"/>
      <c r="I721" s="395"/>
      <c r="J721" s="395"/>
      <c r="K721" s="397"/>
      <c r="L721" s="122"/>
      <c r="M721" s="393" t="str">
        <f t="shared" si="11"/>
        <v/>
      </c>
    </row>
    <row r="722" spans="1:13" ht="14.45" customHeight="1" x14ac:dyDescent="0.2">
      <c r="A722" s="398"/>
      <c r="B722" s="394"/>
      <c r="C722" s="395"/>
      <c r="D722" s="395"/>
      <c r="E722" s="396"/>
      <c r="F722" s="394"/>
      <c r="G722" s="395"/>
      <c r="H722" s="395"/>
      <c r="I722" s="395"/>
      <c r="J722" s="395"/>
      <c r="K722" s="397"/>
      <c r="L722" s="122"/>
      <c r="M722" s="393" t="str">
        <f t="shared" si="11"/>
        <v/>
      </c>
    </row>
    <row r="723" spans="1:13" ht="14.45" customHeight="1" x14ac:dyDescent="0.2">
      <c r="A723" s="398"/>
      <c r="B723" s="394"/>
      <c r="C723" s="395"/>
      <c r="D723" s="395"/>
      <c r="E723" s="396"/>
      <c r="F723" s="394"/>
      <c r="G723" s="395"/>
      <c r="H723" s="395"/>
      <c r="I723" s="395"/>
      <c r="J723" s="395"/>
      <c r="K723" s="397"/>
      <c r="L723" s="122"/>
      <c r="M723" s="393" t="str">
        <f t="shared" si="11"/>
        <v/>
      </c>
    </row>
    <row r="724" spans="1:13" ht="14.45" customHeight="1" x14ac:dyDescent="0.2">
      <c r="A724" s="398"/>
      <c r="B724" s="394"/>
      <c r="C724" s="395"/>
      <c r="D724" s="395"/>
      <c r="E724" s="396"/>
      <c r="F724" s="394"/>
      <c r="G724" s="395"/>
      <c r="H724" s="395"/>
      <c r="I724" s="395"/>
      <c r="J724" s="395"/>
      <c r="K724" s="397"/>
      <c r="L724" s="122"/>
      <c r="M724" s="393" t="str">
        <f t="shared" si="11"/>
        <v/>
      </c>
    </row>
    <row r="725" spans="1:13" ht="14.45" customHeight="1" x14ac:dyDescent="0.2">
      <c r="A725" s="398"/>
      <c r="B725" s="394"/>
      <c r="C725" s="395"/>
      <c r="D725" s="395"/>
      <c r="E725" s="396"/>
      <c r="F725" s="394"/>
      <c r="G725" s="395"/>
      <c r="H725" s="395"/>
      <c r="I725" s="395"/>
      <c r="J725" s="395"/>
      <c r="K725" s="397"/>
      <c r="L725" s="122"/>
      <c r="M725" s="393" t="str">
        <f t="shared" si="11"/>
        <v/>
      </c>
    </row>
    <row r="726" spans="1:13" ht="14.45" customHeight="1" x14ac:dyDescent="0.2">
      <c r="A726" s="398"/>
      <c r="B726" s="394"/>
      <c r="C726" s="395"/>
      <c r="D726" s="395"/>
      <c r="E726" s="396"/>
      <c r="F726" s="394"/>
      <c r="G726" s="395"/>
      <c r="H726" s="395"/>
      <c r="I726" s="395"/>
      <c r="J726" s="395"/>
      <c r="K726" s="397"/>
      <c r="L726" s="122"/>
      <c r="M726" s="393" t="str">
        <f t="shared" si="11"/>
        <v/>
      </c>
    </row>
    <row r="727" spans="1:13" ht="14.45" customHeight="1" x14ac:dyDescent="0.2">
      <c r="A727" s="398"/>
      <c r="B727" s="394"/>
      <c r="C727" s="395"/>
      <c r="D727" s="395"/>
      <c r="E727" s="396"/>
      <c r="F727" s="394"/>
      <c r="G727" s="395"/>
      <c r="H727" s="395"/>
      <c r="I727" s="395"/>
      <c r="J727" s="395"/>
      <c r="K727" s="397"/>
      <c r="L727" s="122"/>
      <c r="M727" s="393" t="str">
        <f t="shared" si="11"/>
        <v/>
      </c>
    </row>
    <row r="728" spans="1:13" ht="14.45" customHeight="1" x14ac:dyDescent="0.2">
      <c r="A728" s="398"/>
      <c r="B728" s="394"/>
      <c r="C728" s="395"/>
      <c r="D728" s="395"/>
      <c r="E728" s="396"/>
      <c r="F728" s="394"/>
      <c r="G728" s="395"/>
      <c r="H728" s="395"/>
      <c r="I728" s="395"/>
      <c r="J728" s="395"/>
      <c r="K728" s="397"/>
      <c r="L728" s="122"/>
      <c r="M728" s="393" t="str">
        <f t="shared" si="11"/>
        <v/>
      </c>
    </row>
    <row r="729" spans="1:13" ht="14.45" customHeight="1" x14ac:dyDescent="0.2">
      <c r="A729" s="398"/>
      <c r="B729" s="394"/>
      <c r="C729" s="395"/>
      <c r="D729" s="395"/>
      <c r="E729" s="396"/>
      <c r="F729" s="394"/>
      <c r="G729" s="395"/>
      <c r="H729" s="395"/>
      <c r="I729" s="395"/>
      <c r="J729" s="395"/>
      <c r="K729" s="397"/>
      <c r="L729" s="122"/>
      <c r="M729" s="393" t="str">
        <f t="shared" si="11"/>
        <v/>
      </c>
    </row>
    <row r="730" spans="1:13" ht="14.45" customHeight="1" x14ac:dyDescent="0.2">
      <c r="A730" s="398"/>
      <c r="B730" s="394"/>
      <c r="C730" s="395"/>
      <c r="D730" s="395"/>
      <c r="E730" s="396"/>
      <c r="F730" s="394"/>
      <c r="G730" s="395"/>
      <c r="H730" s="395"/>
      <c r="I730" s="395"/>
      <c r="J730" s="395"/>
      <c r="K730" s="397"/>
      <c r="L730" s="122"/>
      <c r="M730" s="393" t="str">
        <f t="shared" si="11"/>
        <v/>
      </c>
    </row>
    <row r="731" spans="1:13" ht="14.45" customHeight="1" x14ac:dyDescent="0.2">
      <c r="A731" s="398"/>
      <c r="B731" s="394"/>
      <c r="C731" s="395"/>
      <c r="D731" s="395"/>
      <c r="E731" s="396"/>
      <c r="F731" s="394"/>
      <c r="G731" s="395"/>
      <c r="H731" s="395"/>
      <c r="I731" s="395"/>
      <c r="J731" s="395"/>
      <c r="K731" s="397"/>
      <c r="L731" s="122"/>
      <c r="M731" s="393" t="str">
        <f t="shared" si="11"/>
        <v/>
      </c>
    </row>
    <row r="732" spans="1:13" ht="14.45" customHeight="1" x14ac:dyDescent="0.2">
      <c r="A732" s="398"/>
      <c r="B732" s="394"/>
      <c r="C732" s="395"/>
      <c r="D732" s="395"/>
      <c r="E732" s="396"/>
      <c r="F732" s="394"/>
      <c r="G732" s="395"/>
      <c r="H732" s="395"/>
      <c r="I732" s="395"/>
      <c r="J732" s="395"/>
      <c r="K732" s="397"/>
      <c r="L732" s="122"/>
      <c r="M732" s="393" t="str">
        <f t="shared" si="11"/>
        <v/>
      </c>
    </row>
    <row r="733" spans="1:13" ht="14.45" customHeight="1" x14ac:dyDescent="0.2">
      <c r="A733" s="398"/>
      <c r="B733" s="394"/>
      <c r="C733" s="395"/>
      <c r="D733" s="395"/>
      <c r="E733" s="396"/>
      <c r="F733" s="394"/>
      <c r="G733" s="395"/>
      <c r="H733" s="395"/>
      <c r="I733" s="395"/>
      <c r="J733" s="395"/>
      <c r="K733" s="397"/>
      <c r="L733" s="122"/>
      <c r="M733" s="393" t="str">
        <f t="shared" si="11"/>
        <v/>
      </c>
    </row>
    <row r="734" spans="1:13" ht="14.45" customHeight="1" x14ac:dyDescent="0.2">
      <c r="A734" s="398"/>
      <c r="B734" s="394"/>
      <c r="C734" s="395"/>
      <c r="D734" s="395"/>
      <c r="E734" s="396"/>
      <c r="F734" s="394"/>
      <c r="G734" s="395"/>
      <c r="H734" s="395"/>
      <c r="I734" s="395"/>
      <c r="J734" s="395"/>
      <c r="K734" s="397"/>
      <c r="L734" s="122"/>
      <c r="M734" s="393" t="str">
        <f t="shared" si="11"/>
        <v/>
      </c>
    </row>
    <row r="735" spans="1:13" ht="14.45" customHeight="1" x14ac:dyDescent="0.2">
      <c r="A735" s="398"/>
      <c r="B735" s="394"/>
      <c r="C735" s="395"/>
      <c r="D735" s="395"/>
      <c r="E735" s="396"/>
      <c r="F735" s="394"/>
      <c r="G735" s="395"/>
      <c r="H735" s="395"/>
      <c r="I735" s="395"/>
      <c r="J735" s="395"/>
      <c r="K735" s="397"/>
      <c r="L735" s="122"/>
      <c r="M735" s="393" t="str">
        <f t="shared" si="11"/>
        <v/>
      </c>
    </row>
    <row r="736" spans="1:13" ht="14.45" customHeight="1" x14ac:dyDescent="0.2">
      <c r="A736" s="398"/>
      <c r="B736" s="394"/>
      <c r="C736" s="395"/>
      <c r="D736" s="395"/>
      <c r="E736" s="396"/>
      <c r="F736" s="394"/>
      <c r="G736" s="395"/>
      <c r="H736" s="395"/>
      <c r="I736" s="395"/>
      <c r="J736" s="395"/>
      <c r="K736" s="397"/>
      <c r="L736" s="122"/>
      <c r="M736" s="393" t="str">
        <f t="shared" si="11"/>
        <v/>
      </c>
    </row>
    <row r="737" spans="1:13" ht="14.45" customHeight="1" x14ac:dyDescent="0.2">
      <c r="A737" s="398"/>
      <c r="B737" s="394"/>
      <c r="C737" s="395"/>
      <c r="D737" s="395"/>
      <c r="E737" s="396"/>
      <c r="F737" s="394"/>
      <c r="G737" s="395"/>
      <c r="H737" s="395"/>
      <c r="I737" s="395"/>
      <c r="J737" s="395"/>
      <c r="K737" s="397"/>
      <c r="L737" s="122"/>
      <c r="M737" s="393" t="str">
        <f t="shared" si="11"/>
        <v/>
      </c>
    </row>
    <row r="738" spans="1:13" ht="14.45" customHeight="1" x14ac:dyDescent="0.2">
      <c r="A738" s="398"/>
      <c r="B738" s="394"/>
      <c r="C738" s="395"/>
      <c r="D738" s="395"/>
      <c r="E738" s="396"/>
      <c r="F738" s="394"/>
      <c r="G738" s="395"/>
      <c r="H738" s="395"/>
      <c r="I738" s="395"/>
      <c r="J738" s="395"/>
      <c r="K738" s="397"/>
      <c r="L738" s="122"/>
      <c r="M738" s="393" t="str">
        <f t="shared" si="11"/>
        <v/>
      </c>
    </row>
    <row r="739" spans="1:13" ht="14.45" customHeight="1" x14ac:dyDescent="0.2">
      <c r="A739" s="398"/>
      <c r="B739" s="394"/>
      <c r="C739" s="395"/>
      <c r="D739" s="395"/>
      <c r="E739" s="396"/>
      <c r="F739" s="394"/>
      <c r="G739" s="395"/>
      <c r="H739" s="395"/>
      <c r="I739" s="395"/>
      <c r="J739" s="395"/>
      <c r="K739" s="397"/>
      <c r="L739" s="122"/>
      <c r="M739" s="393" t="str">
        <f t="shared" si="11"/>
        <v/>
      </c>
    </row>
    <row r="740" spans="1:13" ht="14.45" customHeight="1" x14ac:dyDescent="0.2">
      <c r="A740" s="398"/>
      <c r="B740" s="394"/>
      <c r="C740" s="395"/>
      <c r="D740" s="395"/>
      <c r="E740" s="396"/>
      <c r="F740" s="394"/>
      <c r="G740" s="395"/>
      <c r="H740" s="395"/>
      <c r="I740" s="395"/>
      <c r="J740" s="395"/>
      <c r="K740" s="397"/>
      <c r="L740" s="122"/>
      <c r="M740" s="393" t="str">
        <f t="shared" si="11"/>
        <v/>
      </c>
    </row>
    <row r="741" spans="1:13" ht="14.45" customHeight="1" x14ac:dyDescent="0.2">
      <c r="A741" s="398"/>
      <c r="B741" s="394"/>
      <c r="C741" s="395"/>
      <c r="D741" s="395"/>
      <c r="E741" s="396"/>
      <c r="F741" s="394"/>
      <c r="G741" s="395"/>
      <c r="H741" s="395"/>
      <c r="I741" s="395"/>
      <c r="J741" s="395"/>
      <c r="K741" s="397"/>
      <c r="L741" s="122"/>
      <c r="M741" s="393" t="str">
        <f t="shared" si="11"/>
        <v/>
      </c>
    </row>
    <row r="742" spans="1:13" ht="14.45" customHeight="1" x14ac:dyDescent="0.2">
      <c r="A742" s="398"/>
      <c r="B742" s="394"/>
      <c r="C742" s="395"/>
      <c r="D742" s="395"/>
      <c r="E742" s="396"/>
      <c r="F742" s="394"/>
      <c r="G742" s="395"/>
      <c r="H742" s="395"/>
      <c r="I742" s="395"/>
      <c r="J742" s="395"/>
      <c r="K742" s="397"/>
      <c r="L742" s="122"/>
      <c r="M742" s="393" t="str">
        <f t="shared" si="11"/>
        <v/>
      </c>
    </row>
    <row r="743" spans="1:13" ht="14.45" customHeight="1" x14ac:dyDescent="0.2">
      <c r="A743" s="398"/>
      <c r="B743" s="394"/>
      <c r="C743" s="395"/>
      <c r="D743" s="395"/>
      <c r="E743" s="396"/>
      <c r="F743" s="394"/>
      <c r="G743" s="395"/>
      <c r="H743" s="395"/>
      <c r="I743" s="395"/>
      <c r="J743" s="395"/>
      <c r="K743" s="397"/>
      <c r="L743" s="122"/>
      <c r="M743" s="393" t="str">
        <f t="shared" si="11"/>
        <v/>
      </c>
    </row>
    <row r="744" spans="1:13" ht="14.45" customHeight="1" x14ac:dyDescent="0.2">
      <c r="A744" s="398"/>
      <c r="B744" s="394"/>
      <c r="C744" s="395"/>
      <c r="D744" s="395"/>
      <c r="E744" s="396"/>
      <c r="F744" s="394"/>
      <c r="G744" s="395"/>
      <c r="H744" s="395"/>
      <c r="I744" s="395"/>
      <c r="J744" s="395"/>
      <c r="K744" s="397"/>
      <c r="L744" s="122"/>
      <c r="M744" s="393" t="str">
        <f t="shared" si="11"/>
        <v/>
      </c>
    </row>
    <row r="745" spans="1:13" ht="14.45" customHeight="1" x14ac:dyDescent="0.2">
      <c r="A745" s="398"/>
      <c r="B745" s="394"/>
      <c r="C745" s="395"/>
      <c r="D745" s="395"/>
      <c r="E745" s="396"/>
      <c r="F745" s="394"/>
      <c r="G745" s="395"/>
      <c r="H745" s="395"/>
      <c r="I745" s="395"/>
      <c r="J745" s="395"/>
      <c r="K745" s="397"/>
      <c r="L745" s="122"/>
      <c r="M745" s="393" t="str">
        <f t="shared" si="11"/>
        <v/>
      </c>
    </row>
    <row r="746" spans="1:13" ht="14.45" customHeight="1" x14ac:dyDescent="0.2">
      <c r="A746" s="398"/>
      <c r="B746" s="394"/>
      <c r="C746" s="395"/>
      <c r="D746" s="395"/>
      <c r="E746" s="396"/>
      <c r="F746" s="394"/>
      <c r="G746" s="395"/>
      <c r="H746" s="395"/>
      <c r="I746" s="395"/>
      <c r="J746" s="395"/>
      <c r="K746" s="397"/>
      <c r="L746" s="122"/>
      <c r="M746" s="393" t="str">
        <f t="shared" si="11"/>
        <v/>
      </c>
    </row>
    <row r="747" spans="1:13" ht="14.45" customHeight="1" x14ac:dyDescent="0.2">
      <c r="A747" s="398"/>
      <c r="B747" s="394"/>
      <c r="C747" s="395"/>
      <c r="D747" s="395"/>
      <c r="E747" s="396"/>
      <c r="F747" s="394"/>
      <c r="G747" s="395"/>
      <c r="H747" s="395"/>
      <c r="I747" s="395"/>
      <c r="J747" s="395"/>
      <c r="K747" s="397"/>
      <c r="L747" s="122"/>
      <c r="M747" s="393" t="str">
        <f t="shared" si="11"/>
        <v/>
      </c>
    </row>
    <row r="748" spans="1:13" ht="14.45" customHeight="1" x14ac:dyDescent="0.2">
      <c r="A748" s="398"/>
      <c r="B748" s="394"/>
      <c r="C748" s="395"/>
      <c r="D748" s="395"/>
      <c r="E748" s="396"/>
      <c r="F748" s="394"/>
      <c r="G748" s="395"/>
      <c r="H748" s="395"/>
      <c r="I748" s="395"/>
      <c r="J748" s="395"/>
      <c r="K748" s="397"/>
      <c r="L748" s="122"/>
      <c r="M748" s="393" t="str">
        <f t="shared" si="11"/>
        <v/>
      </c>
    </row>
    <row r="749" spans="1:13" ht="14.45" customHeight="1" x14ac:dyDescent="0.2">
      <c r="A749" s="398"/>
      <c r="B749" s="394"/>
      <c r="C749" s="395"/>
      <c r="D749" s="395"/>
      <c r="E749" s="396"/>
      <c r="F749" s="394"/>
      <c r="G749" s="395"/>
      <c r="H749" s="395"/>
      <c r="I749" s="395"/>
      <c r="J749" s="395"/>
      <c r="K749" s="397"/>
      <c r="L749" s="122"/>
      <c r="M749" s="393" t="str">
        <f t="shared" si="11"/>
        <v/>
      </c>
    </row>
    <row r="750" spans="1:13" ht="14.45" customHeight="1" x14ac:dyDescent="0.2">
      <c r="A750" s="398"/>
      <c r="B750" s="394"/>
      <c r="C750" s="395"/>
      <c r="D750" s="395"/>
      <c r="E750" s="396"/>
      <c r="F750" s="394"/>
      <c r="G750" s="395"/>
      <c r="H750" s="395"/>
      <c r="I750" s="395"/>
      <c r="J750" s="395"/>
      <c r="K750" s="397"/>
      <c r="L750" s="122"/>
      <c r="M750" s="393" t="str">
        <f t="shared" si="11"/>
        <v/>
      </c>
    </row>
    <row r="751" spans="1:13" ht="14.45" customHeight="1" x14ac:dyDescent="0.2">
      <c r="A751" s="398"/>
      <c r="B751" s="394"/>
      <c r="C751" s="395"/>
      <c r="D751" s="395"/>
      <c r="E751" s="396"/>
      <c r="F751" s="394"/>
      <c r="G751" s="395"/>
      <c r="H751" s="395"/>
      <c r="I751" s="395"/>
      <c r="J751" s="395"/>
      <c r="K751" s="397"/>
      <c r="L751" s="122"/>
      <c r="M751" s="393" t="str">
        <f t="shared" si="11"/>
        <v/>
      </c>
    </row>
    <row r="752" spans="1:13" ht="14.45" customHeight="1" x14ac:dyDescent="0.2">
      <c r="A752" s="398"/>
      <c r="B752" s="394"/>
      <c r="C752" s="395"/>
      <c r="D752" s="395"/>
      <c r="E752" s="396"/>
      <c r="F752" s="394"/>
      <c r="G752" s="395"/>
      <c r="H752" s="395"/>
      <c r="I752" s="395"/>
      <c r="J752" s="395"/>
      <c r="K752" s="397"/>
      <c r="L752" s="122"/>
      <c r="M752" s="393" t="str">
        <f t="shared" si="11"/>
        <v/>
      </c>
    </row>
    <row r="753" spans="1:13" ht="14.45" customHeight="1" x14ac:dyDescent="0.2">
      <c r="A753" s="398"/>
      <c r="B753" s="394"/>
      <c r="C753" s="395"/>
      <c r="D753" s="395"/>
      <c r="E753" s="396"/>
      <c r="F753" s="394"/>
      <c r="G753" s="395"/>
      <c r="H753" s="395"/>
      <c r="I753" s="395"/>
      <c r="J753" s="395"/>
      <c r="K753" s="397"/>
      <c r="L753" s="122"/>
      <c r="M753" s="393" t="str">
        <f t="shared" si="11"/>
        <v/>
      </c>
    </row>
    <row r="754" spans="1:13" ht="14.45" customHeight="1" x14ac:dyDescent="0.2">
      <c r="A754" s="398"/>
      <c r="B754" s="394"/>
      <c r="C754" s="395"/>
      <c r="D754" s="395"/>
      <c r="E754" s="396"/>
      <c r="F754" s="394"/>
      <c r="G754" s="395"/>
      <c r="H754" s="395"/>
      <c r="I754" s="395"/>
      <c r="J754" s="395"/>
      <c r="K754" s="397"/>
      <c r="L754" s="122"/>
      <c r="M754" s="393" t="str">
        <f t="shared" si="11"/>
        <v/>
      </c>
    </row>
    <row r="755" spans="1:13" ht="14.45" customHeight="1" x14ac:dyDescent="0.2">
      <c r="A755" s="398"/>
      <c r="B755" s="394"/>
      <c r="C755" s="395"/>
      <c r="D755" s="395"/>
      <c r="E755" s="396"/>
      <c r="F755" s="394"/>
      <c r="G755" s="395"/>
      <c r="H755" s="395"/>
      <c r="I755" s="395"/>
      <c r="J755" s="395"/>
      <c r="K755" s="397"/>
      <c r="L755" s="122"/>
      <c r="M755" s="393" t="str">
        <f t="shared" si="11"/>
        <v/>
      </c>
    </row>
    <row r="756" spans="1:13" ht="14.45" customHeight="1" x14ac:dyDescent="0.2">
      <c r="A756" s="398"/>
      <c r="B756" s="394"/>
      <c r="C756" s="395"/>
      <c r="D756" s="395"/>
      <c r="E756" s="396"/>
      <c r="F756" s="394"/>
      <c r="G756" s="395"/>
      <c r="H756" s="395"/>
      <c r="I756" s="395"/>
      <c r="J756" s="395"/>
      <c r="K756" s="397"/>
      <c r="L756" s="122"/>
      <c r="M756" s="393" t="str">
        <f t="shared" si="11"/>
        <v/>
      </c>
    </row>
    <row r="757" spans="1:13" ht="14.45" customHeight="1" x14ac:dyDescent="0.2">
      <c r="A757" s="398"/>
      <c r="B757" s="394"/>
      <c r="C757" s="395"/>
      <c r="D757" s="395"/>
      <c r="E757" s="396"/>
      <c r="F757" s="394"/>
      <c r="G757" s="395"/>
      <c r="H757" s="395"/>
      <c r="I757" s="395"/>
      <c r="J757" s="395"/>
      <c r="K757" s="397"/>
      <c r="L757" s="122"/>
      <c r="M757" s="393" t="str">
        <f t="shared" si="11"/>
        <v/>
      </c>
    </row>
    <row r="758" spans="1:13" ht="14.45" customHeight="1" x14ac:dyDescent="0.2">
      <c r="A758" s="398"/>
      <c r="B758" s="394"/>
      <c r="C758" s="395"/>
      <c r="D758" s="395"/>
      <c r="E758" s="396"/>
      <c r="F758" s="394"/>
      <c r="G758" s="395"/>
      <c r="H758" s="395"/>
      <c r="I758" s="395"/>
      <c r="J758" s="395"/>
      <c r="K758" s="397"/>
      <c r="L758" s="122"/>
      <c r="M758" s="393" t="str">
        <f t="shared" si="11"/>
        <v/>
      </c>
    </row>
    <row r="759" spans="1:13" ht="14.45" customHeight="1" x14ac:dyDescent="0.2">
      <c r="A759" s="398"/>
      <c r="B759" s="394"/>
      <c r="C759" s="395"/>
      <c r="D759" s="395"/>
      <c r="E759" s="396"/>
      <c r="F759" s="394"/>
      <c r="G759" s="395"/>
      <c r="H759" s="395"/>
      <c r="I759" s="395"/>
      <c r="J759" s="395"/>
      <c r="K759" s="397"/>
      <c r="L759" s="122"/>
      <c r="M759" s="393" t="str">
        <f t="shared" si="11"/>
        <v/>
      </c>
    </row>
    <row r="760" spans="1:13" ht="14.45" customHeight="1" x14ac:dyDescent="0.2">
      <c r="A760" s="398"/>
      <c r="B760" s="394"/>
      <c r="C760" s="395"/>
      <c r="D760" s="395"/>
      <c r="E760" s="396"/>
      <c r="F760" s="394"/>
      <c r="G760" s="395"/>
      <c r="H760" s="395"/>
      <c r="I760" s="395"/>
      <c r="J760" s="395"/>
      <c r="K760" s="397"/>
      <c r="L760" s="122"/>
      <c r="M760" s="393" t="str">
        <f t="shared" si="11"/>
        <v/>
      </c>
    </row>
    <row r="761" spans="1:13" ht="14.45" customHeight="1" x14ac:dyDescent="0.2">
      <c r="A761" s="398"/>
      <c r="B761" s="394"/>
      <c r="C761" s="395"/>
      <c r="D761" s="395"/>
      <c r="E761" s="396"/>
      <c r="F761" s="394"/>
      <c r="G761" s="395"/>
      <c r="H761" s="395"/>
      <c r="I761" s="395"/>
      <c r="J761" s="395"/>
      <c r="K761" s="397"/>
      <c r="L761" s="122"/>
      <c r="M761" s="393" t="str">
        <f t="shared" si="11"/>
        <v/>
      </c>
    </row>
    <row r="762" spans="1:13" ht="14.45" customHeight="1" x14ac:dyDescent="0.2">
      <c r="A762" s="398"/>
      <c r="B762" s="394"/>
      <c r="C762" s="395"/>
      <c r="D762" s="395"/>
      <c r="E762" s="396"/>
      <c r="F762" s="394"/>
      <c r="G762" s="395"/>
      <c r="H762" s="395"/>
      <c r="I762" s="395"/>
      <c r="J762" s="395"/>
      <c r="K762" s="397"/>
      <c r="L762" s="122"/>
      <c r="M762" s="393" t="str">
        <f t="shared" si="11"/>
        <v/>
      </c>
    </row>
    <row r="763" spans="1:13" ht="14.45" customHeight="1" x14ac:dyDescent="0.2">
      <c r="A763" s="398"/>
      <c r="B763" s="394"/>
      <c r="C763" s="395"/>
      <c r="D763" s="395"/>
      <c r="E763" s="396"/>
      <c r="F763" s="394"/>
      <c r="G763" s="395"/>
      <c r="H763" s="395"/>
      <c r="I763" s="395"/>
      <c r="J763" s="395"/>
      <c r="K763" s="397"/>
      <c r="L763" s="122"/>
      <c r="M763" s="393" t="str">
        <f t="shared" si="11"/>
        <v/>
      </c>
    </row>
    <row r="764" spans="1:13" ht="14.45" customHeight="1" x14ac:dyDescent="0.2">
      <c r="A764" s="398"/>
      <c r="B764" s="394"/>
      <c r="C764" s="395"/>
      <c r="D764" s="395"/>
      <c r="E764" s="396"/>
      <c r="F764" s="394"/>
      <c r="G764" s="395"/>
      <c r="H764" s="395"/>
      <c r="I764" s="395"/>
      <c r="J764" s="395"/>
      <c r="K764" s="397"/>
      <c r="L764" s="122"/>
      <c r="M764" s="393" t="str">
        <f t="shared" si="11"/>
        <v/>
      </c>
    </row>
    <row r="765" spans="1:13" ht="14.45" customHeight="1" x14ac:dyDescent="0.2">
      <c r="A765" s="398"/>
      <c r="B765" s="394"/>
      <c r="C765" s="395"/>
      <c r="D765" s="395"/>
      <c r="E765" s="396"/>
      <c r="F765" s="394"/>
      <c r="G765" s="395"/>
      <c r="H765" s="395"/>
      <c r="I765" s="395"/>
      <c r="J765" s="395"/>
      <c r="K765" s="397"/>
      <c r="L765" s="122"/>
      <c r="M765" s="393" t="str">
        <f t="shared" si="11"/>
        <v/>
      </c>
    </row>
    <row r="766" spans="1:13" ht="14.45" customHeight="1" x14ac:dyDescent="0.2">
      <c r="A766" s="398"/>
      <c r="B766" s="394"/>
      <c r="C766" s="395"/>
      <c r="D766" s="395"/>
      <c r="E766" s="396"/>
      <c r="F766" s="394"/>
      <c r="G766" s="395"/>
      <c r="H766" s="395"/>
      <c r="I766" s="395"/>
      <c r="J766" s="395"/>
      <c r="K766" s="397"/>
      <c r="L766" s="122"/>
      <c r="M766" s="393" t="str">
        <f t="shared" si="11"/>
        <v/>
      </c>
    </row>
    <row r="767" spans="1:13" ht="14.45" customHeight="1" x14ac:dyDescent="0.2">
      <c r="A767" s="398"/>
      <c r="B767" s="394"/>
      <c r="C767" s="395"/>
      <c r="D767" s="395"/>
      <c r="E767" s="396"/>
      <c r="F767" s="394"/>
      <c r="G767" s="395"/>
      <c r="H767" s="395"/>
      <c r="I767" s="395"/>
      <c r="J767" s="395"/>
      <c r="K767" s="397"/>
      <c r="L767" s="122"/>
      <c r="M767" s="393" t="str">
        <f t="shared" si="11"/>
        <v/>
      </c>
    </row>
    <row r="768" spans="1:13" ht="14.45" customHeight="1" x14ac:dyDescent="0.2">
      <c r="A768" s="398"/>
      <c r="B768" s="394"/>
      <c r="C768" s="395"/>
      <c r="D768" s="395"/>
      <c r="E768" s="396"/>
      <c r="F768" s="394"/>
      <c r="G768" s="395"/>
      <c r="H768" s="395"/>
      <c r="I768" s="395"/>
      <c r="J768" s="395"/>
      <c r="K768" s="397"/>
      <c r="L768" s="122"/>
      <c r="M768" s="393" t="str">
        <f t="shared" si="11"/>
        <v/>
      </c>
    </row>
    <row r="769" spans="1:13" ht="14.45" customHeight="1" x14ac:dyDescent="0.2">
      <c r="A769" s="398"/>
      <c r="B769" s="394"/>
      <c r="C769" s="395"/>
      <c r="D769" s="395"/>
      <c r="E769" s="396"/>
      <c r="F769" s="394"/>
      <c r="G769" s="395"/>
      <c r="H769" s="395"/>
      <c r="I769" s="395"/>
      <c r="J769" s="395"/>
      <c r="K769" s="397"/>
      <c r="L769" s="122"/>
      <c r="M769" s="393" t="str">
        <f t="shared" si="11"/>
        <v/>
      </c>
    </row>
    <row r="770" spans="1:13" ht="14.45" customHeight="1" x14ac:dyDescent="0.2">
      <c r="A770" s="398"/>
      <c r="B770" s="394"/>
      <c r="C770" s="395"/>
      <c r="D770" s="395"/>
      <c r="E770" s="396"/>
      <c r="F770" s="394"/>
      <c r="G770" s="395"/>
      <c r="H770" s="395"/>
      <c r="I770" s="395"/>
      <c r="J770" s="395"/>
      <c r="K770" s="397"/>
      <c r="L770" s="122"/>
      <c r="M770" s="393" t="str">
        <f t="shared" si="11"/>
        <v/>
      </c>
    </row>
    <row r="771" spans="1:13" ht="14.45" customHeight="1" x14ac:dyDescent="0.2">
      <c r="A771" s="398"/>
      <c r="B771" s="394"/>
      <c r="C771" s="395"/>
      <c r="D771" s="395"/>
      <c r="E771" s="396"/>
      <c r="F771" s="394"/>
      <c r="G771" s="395"/>
      <c r="H771" s="395"/>
      <c r="I771" s="395"/>
      <c r="J771" s="395"/>
      <c r="K771" s="397"/>
      <c r="L771" s="122"/>
      <c r="M771" s="393" t="str">
        <f t="shared" si="11"/>
        <v/>
      </c>
    </row>
    <row r="772" spans="1:13" ht="14.45" customHeight="1" x14ac:dyDescent="0.2">
      <c r="A772" s="398"/>
      <c r="B772" s="394"/>
      <c r="C772" s="395"/>
      <c r="D772" s="395"/>
      <c r="E772" s="396"/>
      <c r="F772" s="394"/>
      <c r="G772" s="395"/>
      <c r="H772" s="395"/>
      <c r="I772" s="395"/>
      <c r="J772" s="395"/>
      <c r="K772" s="397"/>
      <c r="L772" s="122"/>
      <c r="M772" s="393" t="str">
        <f t="shared" si="11"/>
        <v/>
      </c>
    </row>
    <row r="773" spans="1:13" ht="14.45" customHeight="1" x14ac:dyDescent="0.2">
      <c r="A773" s="398"/>
      <c r="B773" s="394"/>
      <c r="C773" s="395"/>
      <c r="D773" s="395"/>
      <c r="E773" s="396"/>
      <c r="F773" s="394"/>
      <c r="G773" s="395"/>
      <c r="H773" s="395"/>
      <c r="I773" s="395"/>
      <c r="J773" s="395"/>
      <c r="K773" s="397"/>
      <c r="L773" s="122"/>
      <c r="M773" s="393" t="str">
        <f t="shared" si="11"/>
        <v/>
      </c>
    </row>
    <row r="774" spans="1:13" ht="14.45" customHeight="1" x14ac:dyDescent="0.2">
      <c r="A774" s="398"/>
      <c r="B774" s="394"/>
      <c r="C774" s="395"/>
      <c r="D774" s="395"/>
      <c r="E774" s="396"/>
      <c r="F774" s="394"/>
      <c r="G774" s="395"/>
      <c r="H774" s="395"/>
      <c r="I774" s="395"/>
      <c r="J774" s="395"/>
      <c r="K774" s="397"/>
      <c r="L774" s="122"/>
      <c r="M774" s="39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8"/>
      <c r="B775" s="394"/>
      <c r="C775" s="395"/>
      <c r="D775" s="395"/>
      <c r="E775" s="396"/>
      <c r="F775" s="394"/>
      <c r="G775" s="395"/>
      <c r="H775" s="395"/>
      <c r="I775" s="395"/>
      <c r="J775" s="395"/>
      <c r="K775" s="397"/>
      <c r="L775" s="122"/>
      <c r="M775" s="393" t="str">
        <f t="shared" si="12"/>
        <v/>
      </c>
    </row>
    <row r="776" spans="1:13" ht="14.45" customHeight="1" x14ac:dyDescent="0.2">
      <c r="A776" s="398"/>
      <c r="B776" s="394"/>
      <c r="C776" s="395"/>
      <c r="D776" s="395"/>
      <c r="E776" s="396"/>
      <c r="F776" s="394"/>
      <c r="G776" s="395"/>
      <c r="H776" s="395"/>
      <c r="I776" s="395"/>
      <c r="J776" s="395"/>
      <c r="K776" s="397"/>
      <c r="L776" s="122"/>
      <c r="M776" s="393" t="str">
        <f t="shared" si="12"/>
        <v/>
      </c>
    </row>
    <row r="777" spans="1:13" ht="14.45" customHeight="1" x14ac:dyDescent="0.2">
      <c r="A777" s="398"/>
      <c r="B777" s="394"/>
      <c r="C777" s="395"/>
      <c r="D777" s="395"/>
      <c r="E777" s="396"/>
      <c r="F777" s="394"/>
      <c r="G777" s="395"/>
      <c r="H777" s="395"/>
      <c r="I777" s="395"/>
      <c r="J777" s="395"/>
      <c r="K777" s="397"/>
      <c r="L777" s="122"/>
      <c r="M777" s="393" t="str">
        <f t="shared" si="12"/>
        <v/>
      </c>
    </row>
    <row r="778" spans="1:13" ht="14.45" customHeight="1" x14ac:dyDescent="0.2">
      <c r="A778" s="398"/>
      <c r="B778" s="394"/>
      <c r="C778" s="395"/>
      <c r="D778" s="395"/>
      <c r="E778" s="396"/>
      <c r="F778" s="394"/>
      <c r="G778" s="395"/>
      <c r="H778" s="395"/>
      <c r="I778" s="395"/>
      <c r="J778" s="395"/>
      <c r="K778" s="397"/>
      <c r="L778" s="122"/>
      <c r="M778" s="393" t="str">
        <f t="shared" si="12"/>
        <v/>
      </c>
    </row>
    <row r="779" spans="1:13" ht="14.45" customHeight="1" x14ac:dyDescent="0.2">
      <c r="A779" s="398"/>
      <c r="B779" s="394"/>
      <c r="C779" s="395"/>
      <c r="D779" s="395"/>
      <c r="E779" s="396"/>
      <c r="F779" s="394"/>
      <c r="G779" s="395"/>
      <c r="H779" s="395"/>
      <c r="I779" s="395"/>
      <c r="J779" s="395"/>
      <c r="K779" s="397"/>
      <c r="L779" s="122"/>
      <c r="M779" s="393" t="str">
        <f t="shared" si="12"/>
        <v/>
      </c>
    </row>
    <row r="780" spans="1:13" ht="14.45" customHeight="1" x14ac:dyDescent="0.2">
      <c r="A780" s="398"/>
      <c r="B780" s="394"/>
      <c r="C780" s="395"/>
      <c r="D780" s="395"/>
      <c r="E780" s="396"/>
      <c r="F780" s="394"/>
      <c r="G780" s="395"/>
      <c r="H780" s="395"/>
      <c r="I780" s="395"/>
      <c r="J780" s="395"/>
      <c r="K780" s="397"/>
      <c r="L780" s="122"/>
      <c r="M780" s="393" t="str">
        <f t="shared" si="12"/>
        <v/>
      </c>
    </row>
    <row r="781" spans="1:13" ht="14.45" customHeight="1" x14ac:dyDescent="0.2">
      <c r="A781" s="398"/>
      <c r="B781" s="394"/>
      <c r="C781" s="395"/>
      <c r="D781" s="395"/>
      <c r="E781" s="396"/>
      <c r="F781" s="394"/>
      <c r="G781" s="395"/>
      <c r="H781" s="395"/>
      <c r="I781" s="395"/>
      <c r="J781" s="395"/>
      <c r="K781" s="397"/>
      <c r="L781" s="122"/>
      <c r="M781" s="393" t="str">
        <f t="shared" si="12"/>
        <v/>
      </c>
    </row>
    <row r="782" spans="1:13" ht="14.45" customHeight="1" x14ac:dyDescent="0.2">
      <c r="A782" s="398"/>
      <c r="B782" s="394"/>
      <c r="C782" s="395"/>
      <c r="D782" s="395"/>
      <c r="E782" s="396"/>
      <c r="F782" s="394"/>
      <c r="G782" s="395"/>
      <c r="H782" s="395"/>
      <c r="I782" s="395"/>
      <c r="J782" s="395"/>
      <c r="K782" s="397"/>
      <c r="L782" s="122"/>
      <c r="M782" s="393" t="str">
        <f t="shared" si="12"/>
        <v/>
      </c>
    </row>
    <row r="783" spans="1:13" ht="14.45" customHeight="1" x14ac:dyDescent="0.2">
      <c r="A783" s="398"/>
      <c r="B783" s="394"/>
      <c r="C783" s="395"/>
      <c r="D783" s="395"/>
      <c r="E783" s="396"/>
      <c r="F783" s="394"/>
      <c r="G783" s="395"/>
      <c r="H783" s="395"/>
      <c r="I783" s="395"/>
      <c r="J783" s="395"/>
      <c r="K783" s="397"/>
      <c r="L783" s="122"/>
      <c r="M783" s="393" t="str">
        <f t="shared" si="12"/>
        <v/>
      </c>
    </row>
    <row r="784" spans="1:13" ht="14.45" customHeight="1" x14ac:dyDescent="0.2">
      <c r="A784" s="398"/>
      <c r="B784" s="394"/>
      <c r="C784" s="395"/>
      <c r="D784" s="395"/>
      <c r="E784" s="396"/>
      <c r="F784" s="394"/>
      <c r="G784" s="395"/>
      <c r="H784" s="395"/>
      <c r="I784" s="395"/>
      <c r="J784" s="395"/>
      <c r="K784" s="397"/>
      <c r="L784" s="122"/>
      <c r="M784" s="393" t="str">
        <f t="shared" si="12"/>
        <v/>
      </c>
    </row>
    <row r="785" spans="1:13" ht="14.45" customHeight="1" x14ac:dyDescent="0.2">
      <c r="A785" s="398"/>
      <c r="B785" s="394"/>
      <c r="C785" s="395"/>
      <c r="D785" s="395"/>
      <c r="E785" s="396"/>
      <c r="F785" s="394"/>
      <c r="G785" s="395"/>
      <c r="H785" s="395"/>
      <c r="I785" s="395"/>
      <c r="J785" s="395"/>
      <c r="K785" s="397"/>
      <c r="L785" s="122"/>
      <c r="M785" s="393" t="str">
        <f t="shared" si="12"/>
        <v/>
      </c>
    </row>
    <row r="786" spans="1:13" ht="14.45" customHeight="1" x14ac:dyDescent="0.2">
      <c r="A786" s="398"/>
      <c r="B786" s="394"/>
      <c r="C786" s="395"/>
      <c r="D786" s="395"/>
      <c r="E786" s="396"/>
      <c r="F786" s="394"/>
      <c r="G786" s="395"/>
      <c r="H786" s="395"/>
      <c r="I786" s="395"/>
      <c r="J786" s="395"/>
      <c r="K786" s="397"/>
      <c r="L786" s="122"/>
      <c r="M786" s="393" t="str">
        <f t="shared" si="12"/>
        <v/>
      </c>
    </row>
    <row r="787" spans="1:13" ht="14.45" customHeight="1" x14ac:dyDescent="0.2">
      <c r="A787" s="398"/>
      <c r="B787" s="394"/>
      <c r="C787" s="395"/>
      <c r="D787" s="395"/>
      <c r="E787" s="396"/>
      <c r="F787" s="394"/>
      <c r="G787" s="395"/>
      <c r="H787" s="395"/>
      <c r="I787" s="395"/>
      <c r="J787" s="395"/>
      <c r="K787" s="397"/>
      <c r="L787" s="122"/>
      <c r="M787" s="393" t="str">
        <f t="shared" si="12"/>
        <v/>
      </c>
    </row>
    <row r="788" spans="1:13" ht="14.45" customHeight="1" x14ac:dyDescent="0.2">
      <c r="A788" s="398"/>
      <c r="B788" s="394"/>
      <c r="C788" s="395"/>
      <c r="D788" s="395"/>
      <c r="E788" s="396"/>
      <c r="F788" s="394"/>
      <c r="G788" s="395"/>
      <c r="H788" s="395"/>
      <c r="I788" s="395"/>
      <c r="J788" s="395"/>
      <c r="K788" s="397"/>
      <c r="L788" s="122"/>
      <c r="M788" s="393" t="str">
        <f t="shared" si="12"/>
        <v/>
      </c>
    </row>
    <row r="789" spans="1:13" ht="14.45" customHeight="1" x14ac:dyDescent="0.2">
      <c r="A789" s="398"/>
      <c r="B789" s="394"/>
      <c r="C789" s="395"/>
      <c r="D789" s="395"/>
      <c r="E789" s="396"/>
      <c r="F789" s="394"/>
      <c r="G789" s="395"/>
      <c r="H789" s="395"/>
      <c r="I789" s="395"/>
      <c r="J789" s="395"/>
      <c r="K789" s="397"/>
      <c r="L789" s="122"/>
      <c r="M789" s="393" t="str">
        <f t="shared" si="12"/>
        <v/>
      </c>
    </row>
    <row r="790" spans="1:13" ht="14.45" customHeight="1" x14ac:dyDescent="0.2">
      <c r="A790" s="398"/>
      <c r="B790" s="394"/>
      <c r="C790" s="395"/>
      <c r="D790" s="395"/>
      <c r="E790" s="396"/>
      <c r="F790" s="394"/>
      <c r="G790" s="395"/>
      <c r="H790" s="395"/>
      <c r="I790" s="395"/>
      <c r="J790" s="395"/>
      <c r="K790" s="397"/>
      <c r="L790" s="122"/>
      <c r="M790" s="393" t="str">
        <f t="shared" si="12"/>
        <v/>
      </c>
    </row>
    <row r="791" spans="1:13" ht="14.45" customHeight="1" x14ac:dyDescent="0.2">
      <c r="A791" s="398"/>
      <c r="B791" s="394"/>
      <c r="C791" s="395"/>
      <c r="D791" s="395"/>
      <c r="E791" s="396"/>
      <c r="F791" s="394"/>
      <c r="G791" s="395"/>
      <c r="H791" s="395"/>
      <c r="I791" s="395"/>
      <c r="J791" s="395"/>
      <c r="K791" s="397"/>
      <c r="L791" s="122"/>
      <c r="M791" s="393" t="str">
        <f t="shared" si="12"/>
        <v/>
      </c>
    </row>
    <row r="792" spans="1:13" ht="14.45" customHeight="1" x14ac:dyDescent="0.2">
      <c r="A792" s="398"/>
      <c r="B792" s="394"/>
      <c r="C792" s="395"/>
      <c r="D792" s="395"/>
      <c r="E792" s="396"/>
      <c r="F792" s="394"/>
      <c r="G792" s="395"/>
      <c r="H792" s="395"/>
      <c r="I792" s="395"/>
      <c r="J792" s="395"/>
      <c r="K792" s="397"/>
      <c r="L792" s="122"/>
      <c r="M792" s="393" t="str">
        <f t="shared" si="12"/>
        <v/>
      </c>
    </row>
    <row r="793" spans="1:13" ht="14.45" customHeight="1" x14ac:dyDescent="0.2">
      <c r="A793" s="398"/>
      <c r="B793" s="394"/>
      <c r="C793" s="395"/>
      <c r="D793" s="395"/>
      <c r="E793" s="396"/>
      <c r="F793" s="394"/>
      <c r="G793" s="395"/>
      <c r="H793" s="395"/>
      <c r="I793" s="395"/>
      <c r="J793" s="395"/>
      <c r="K793" s="397"/>
      <c r="L793" s="122"/>
      <c r="M793" s="393" t="str">
        <f t="shared" si="12"/>
        <v/>
      </c>
    </row>
    <row r="794" spans="1:13" ht="14.45" customHeight="1" x14ac:dyDescent="0.2">
      <c r="A794" s="398"/>
      <c r="B794" s="394"/>
      <c r="C794" s="395"/>
      <c r="D794" s="395"/>
      <c r="E794" s="396"/>
      <c r="F794" s="394"/>
      <c r="G794" s="395"/>
      <c r="H794" s="395"/>
      <c r="I794" s="395"/>
      <c r="J794" s="395"/>
      <c r="K794" s="397"/>
      <c r="L794" s="122"/>
      <c r="M794" s="393" t="str">
        <f t="shared" si="12"/>
        <v/>
      </c>
    </row>
    <row r="795" spans="1:13" ht="14.45" customHeight="1" x14ac:dyDescent="0.2">
      <c r="A795" s="398"/>
      <c r="B795" s="394"/>
      <c r="C795" s="395"/>
      <c r="D795" s="395"/>
      <c r="E795" s="396"/>
      <c r="F795" s="394"/>
      <c r="G795" s="395"/>
      <c r="H795" s="395"/>
      <c r="I795" s="395"/>
      <c r="J795" s="395"/>
      <c r="K795" s="397"/>
      <c r="L795" s="122"/>
      <c r="M795" s="393" t="str">
        <f t="shared" si="12"/>
        <v/>
      </c>
    </row>
    <row r="796" spans="1:13" ht="14.45" customHeight="1" x14ac:dyDescent="0.2">
      <c r="A796" s="398"/>
      <c r="B796" s="394"/>
      <c r="C796" s="395"/>
      <c r="D796" s="395"/>
      <c r="E796" s="396"/>
      <c r="F796" s="394"/>
      <c r="G796" s="395"/>
      <c r="H796" s="395"/>
      <c r="I796" s="395"/>
      <c r="J796" s="395"/>
      <c r="K796" s="397"/>
      <c r="L796" s="122"/>
      <c r="M796" s="393" t="str">
        <f t="shared" si="12"/>
        <v/>
      </c>
    </row>
    <row r="797" spans="1:13" ht="14.45" customHeight="1" x14ac:dyDescent="0.2">
      <c r="A797" s="398"/>
      <c r="B797" s="394"/>
      <c r="C797" s="395"/>
      <c r="D797" s="395"/>
      <c r="E797" s="396"/>
      <c r="F797" s="394"/>
      <c r="G797" s="395"/>
      <c r="H797" s="395"/>
      <c r="I797" s="395"/>
      <c r="J797" s="395"/>
      <c r="K797" s="397"/>
      <c r="L797" s="122"/>
      <c r="M797" s="393" t="str">
        <f t="shared" si="12"/>
        <v/>
      </c>
    </row>
    <row r="798" spans="1:13" ht="14.45" customHeight="1" x14ac:dyDescent="0.2">
      <c r="A798" s="398"/>
      <c r="B798" s="394"/>
      <c r="C798" s="395"/>
      <c r="D798" s="395"/>
      <c r="E798" s="396"/>
      <c r="F798" s="394"/>
      <c r="G798" s="395"/>
      <c r="H798" s="395"/>
      <c r="I798" s="395"/>
      <c r="J798" s="395"/>
      <c r="K798" s="397"/>
      <c r="L798" s="122"/>
      <c r="M798" s="393" t="str">
        <f t="shared" si="12"/>
        <v/>
      </c>
    </row>
    <row r="799" spans="1:13" ht="14.45" customHeight="1" x14ac:dyDescent="0.2">
      <c r="A799" s="398"/>
      <c r="B799" s="394"/>
      <c r="C799" s="395"/>
      <c r="D799" s="395"/>
      <c r="E799" s="396"/>
      <c r="F799" s="394"/>
      <c r="G799" s="395"/>
      <c r="H799" s="395"/>
      <c r="I799" s="395"/>
      <c r="J799" s="395"/>
      <c r="K799" s="397"/>
      <c r="L799" s="122"/>
      <c r="M799" s="393" t="str">
        <f t="shared" si="12"/>
        <v/>
      </c>
    </row>
    <row r="800" spans="1:13" ht="14.45" customHeight="1" x14ac:dyDescent="0.2">
      <c r="A800" s="398"/>
      <c r="B800" s="394"/>
      <c r="C800" s="395"/>
      <c r="D800" s="395"/>
      <c r="E800" s="396"/>
      <c r="F800" s="394"/>
      <c r="G800" s="395"/>
      <c r="H800" s="395"/>
      <c r="I800" s="395"/>
      <c r="J800" s="395"/>
      <c r="K800" s="397"/>
      <c r="L800" s="122"/>
      <c r="M800" s="393" t="str">
        <f t="shared" si="12"/>
        <v/>
      </c>
    </row>
    <row r="801" spans="1:13" ht="14.45" customHeight="1" x14ac:dyDescent="0.2">
      <c r="A801" s="398"/>
      <c r="B801" s="394"/>
      <c r="C801" s="395"/>
      <c r="D801" s="395"/>
      <c r="E801" s="396"/>
      <c r="F801" s="394"/>
      <c r="G801" s="395"/>
      <c r="H801" s="395"/>
      <c r="I801" s="395"/>
      <c r="J801" s="395"/>
      <c r="K801" s="397"/>
      <c r="L801" s="122"/>
      <c r="M801" s="393" t="str">
        <f t="shared" si="12"/>
        <v/>
      </c>
    </row>
    <row r="802" spans="1:13" ht="14.45" customHeight="1" x14ac:dyDescent="0.2">
      <c r="A802" s="398"/>
      <c r="B802" s="394"/>
      <c r="C802" s="395"/>
      <c r="D802" s="395"/>
      <c r="E802" s="396"/>
      <c r="F802" s="394"/>
      <c r="G802" s="395"/>
      <c r="H802" s="395"/>
      <c r="I802" s="395"/>
      <c r="J802" s="395"/>
      <c r="K802" s="397"/>
      <c r="L802" s="122"/>
      <c r="M802" s="393" t="str">
        <f t="shared" si="12"/>
        <v/>
      </c>
    </row>
    <row r="803" spans="1:13" ht="14.45" customHeight="1" x14ac:dyDescent="0.2">
      <c r="A803" s="398"/>
      <c r="B803" s="394"/>
      <c r="C803" s="395"/>
      <c r="D803" s="395"/>
      <c r="E803" s="396"/>
      <c r="F803" s="394"/>
      <c r="G803" s="395"/>
      <c r="H803" s="395"/>
      <c r="I803" s="395"/>
      <c r="J803" s="395"/>
      <c r="K803" s="397"/>
      <c r="L803" s="122"/>
      <c r="M803" s="393" t="str">
        <f t="shared" si="12"/>
        <v/>
      </c>
    </row>
    <row r="804" spans="1:13" ht="14.45" customHeight="1" x14ac:dyDescent="0.2">
      <c r="A804" s="398"/>
      <c r="B804" s="394"/>
      <c r="C804" s="395"/>
      <c r="D804" s="395"/>
      <c r="E804" s="396"/>
      <c r="F804" s="394"/>
      <c r="G804" s="395"/>
      <c r="H804" s="395"/>
      <c r="I804" s="395"/>
      <c r="J804" s="395"/>
      <c r="K804" s="397"/>
      <c r="L804" s="122"/>
      <c r="M804" s="393" t="str">
        <f t="shared" si="12"/>
        <v/>
      </c>
    </row>
    <row r="805" spans="1:13" ht="14.45" customHeight="1" x14ac:dyDescent="0.2">
      <c r="A805" s="398"/>
      <c r="B805" s="394"/>
      <c r="C805" s="395"/>
      <c r="D805" s="395"/>
      <c r="E805" s="396"/>
      <c r="F805" s="394"/>
      <c r="G805" s="395"/>
      <c r="H805" s="395"/>
      <c r="I805" s="395"/>
      <c r="J805" s="395"/>
      <c r="K805" s="397"/>
      <c r="L805" s="122"/>
      <c r="M805" s="393" t="str">
        <f t="shared" si="12"/>
        <v/>
      </c>
    </row>
    <row r="806" spans="1:13" ht="14.45" customHeight="1" x14ac:dyDescent="0.2">
      <c r="A806" s="398"/>
      <c r="B806" s="394"/>
      <c r="C806" s="395"/>
      <c r="D806" s="395"/>
      <c r="E806" s="396"/>
      <c r="F806" s="394"/>
      <c r="G806" s="395"/>
      <c r="H806" s="395"/>
      <c r="I806" s="395"/>
      <c r="J806" s="395"/>
      <c r="K806" s="397"/>
      <c r="L806" s="122"/>
      <c r="M806" s="393" t="str">
        <f t="shared" si="12"/>
        <v/>
      </c>
    </row>
    <row r="807" spans="1:13" ht="14.45" customHeight="1" x14ac:dyDescent="0.2">
      <c r="A807" s="398"/>
      <c r="B807" s="394"/>
      <c r="C807" s="395"/>
      <c r="D807" s="395"/>
      <c r="E807" s="396"/>
      <c r="F807" s="394"/>
      <c r="G807" s="395"/>
      <c r="H807" s="395"/>
      <c r="I807" s="395"/>
      <c r="J807" s="395"/>
      <c r="K807" s="397"/>
      <c r="L807" s="122"/>
      <c r="M807" s="393" t="str">
        <f t="shared" si="12"/>
        <v/>
      </c>
    </row>
    <row r="808" spans="1:13" ht="14.45" customHeight="1" x14ac:dyDescent="0.2">
      <c r="A808" s="398"/>
      <c r="B808" s="394"/>
      <c r="C808" s="395"/>
      <c r="D808" s="395"/>
      <c r="E808" s="396"/>
      <c r="F808" s="394"/>
      <c r="G808" s="395"/>
      <c r="H808" s="395"/>
      <c r="I808" s="395"/>
      <c r="J808" s="395"/>
      <c r="K808" s="397"/>
      <c r="L808" s="122"/>
      <c r="M808" s="393" t="str">
        <f t="shared" si="12"/>
        <v/>
      </c>
    </row>
    <row r="809" spans="1:13" ht="14.45" customHeight="1" x14ac:dyDescent="0.2">
      <c r="A809" s="398"/>
      <c r="B809" s="394"/>
      <c r="C809" s="395"/>
      <c r="D809" s="395"/>
      <c r="E809" s="396"/>
      <c r="F809" s="394"/>
      <c r="G809" s="395"/>
      <c r="H809" s="395"/>
      <c r="I809" s="395"/>
      <c r="J809" s="395"/>
      <c r="K809" s="397"/>
      <c r="L809" s="122"/>
      <c r="M809" s="393" t="str">
        <f t="shared" si="12"/>
        <v/>
      </c>
    </row>
    <row r="810" spans="1:13" ht="14.45" customHeight="1" x14ac:dyDescent="0.2">
      <c r="A810" s="398"/>
      <c r="B810" s="394"/>
      <c r="C810" s="395"/>
      <c r="D810" s="395"/>
      <c r="E810" s="396"/>
      <c r="F810" s="394"/>
      <c r="G810" s="395"/>
      <c r="H810" s="395"/>
      <c r="I810" s="395"/>
      <c r="J810" s="395"/>
      <c r="K810" s="397"/>
      <c r="L810" s="122"/>
      <c r="M810" s="393" t="str">
        <f t="shared" si="12"/>
        <v/>
      </c>
    </row>
    <row r="811" spans="1:13" ht="14.45" customHeight="1" x14ac:dyDescent="0.2">
      <c r="A811" s="398"/>
      <c r="B811" s="394"/>
      <c r="C811" s="395"/>
      <c r="D811" s="395"/>
      <c r="E811" s="396"/>
      <c r="F811" s="394"/>
      <c r="G811" s="395"/>
      <c r="H811" s="395"/>
      <c r="I811" s="395"/>
      <c r="J811" s="395"/>
      <c r="K811" s="397"/>
      <c r="L811" s="122"/>
      <c r="M811" s="393" t="str">
        <f t="shared" si="12"/>
        <v/>
      </c>
    </row>
    <row r="812" spans="1:13" ht="14.45" customHeight="1" x14ac:dyDescent="0.2">
      <c r="A812" s="398"/>
      <c r="B812" s="394"/>
      <c r="C812" s="395"/>
      <c r="D812" s="395"/>
      <c r="E812" s="396"/>
      <c r="F812" s="394"/>
      <c r="G812" s="395"/>
      <c r="H812" s="395"/>
      <c r="I812" s="395"/>
      <c r="J812" s="395"/>
      <c r="K812" s="397"/>
      <c r="L812" s="122"/>
      <c r="M812" s="393" t="str">
        <f t="shared" si="12"/>
        <v/>
      </c>
    </row>
    <row r="813" spans="1:13" ht="14.45" customHeight="1" x14ac:dyDescent="0.2">
      <c r="A813" s="398"/>
      <c r="B813" s="394"/>
      <c r="C813" s="395"/>
      <c r="D813" s="395"/>
      <c r="E813" s="396"/>
      <c r="F813" s="394"/>
      <c r="G813" s="395"/>
      <c r="H813" s="395"/>
      <c r="I813" s="395"/>
      <c r="J813" s="395"/>
      <c r="K813" s="397"/>
      <c r="L813" s="122"/>
      <c r="M813" s="393" t="str">
        <f t="shared" si="12"/>
        <v/>
      </c>
    </row>
    <row r="814" spans="1:13" ht="14.45" customHeight="1" x14ac:dyDescent="0.2">
      <c r="A814" s="398"/>
      <c r="B814" s="394"/>
      <c r="C814" s="395"/>
      <c r="D814" s="395"/>
      <c r="E814" s="396"/>
      <c r="F814" s="394"/>
      <c r="G814" s="395"/>
      <c r="H814" s="395"/>
      <c r="I814" s="395"/>
      <c r="J814" s="395"/>
      <c r="K814" s="397"/>
      <c r="L814" s="122"/>
      <c r="M814" s="393" t="str">
        <f t="shared" si="12"/>
        <v/>
      </c>
    </row>
    <row r="815" spans="1:13" ht="14.45" customHeight="1" x14ac:dyDescent="0.2">
      <c r="A815" s="398"/>
      <c r="B815" s="394"/>
      <c r="C815" s="395"/>
      <c r="D815" s="395"/>
      <c r="E815" s="396"/>
      <c r="F815" s="394"/>
      <c r="G815" s="395"/>
      <c r="H815" s="395"/>
      <c r="I815" s="395"/>
      <c r="J815" s="395"/>
      <c r="K815" s="397"/>
      <c r="L815" s="122"/>
      <c r="M815" s="393" t="str">
        <f t="shared" si="12"/>
        <v/>
      </c>
    </row>
    <row r="816" spans="1:13" ht="14.45" customHeight="1" x14ac:dyDescent="0.2">
      <c r="A816" s="398"/>
      <c r="B816" s="394"/>
      <c r="C816" s="395"/>
      <c r="D816" s="395"/>
      <c r="E816" s="396"/>
      <c r="F816" s="394"/>
      <c r="G816" s="395"/>
      <c r="H816" s="395"/>
      <c r="I816" s="395"/>
      <c r="J816" s="395"/>
      <c r="K816" s="397"/>
      <c r="L816" s="122"/>
      <c r="M816" s="393" t="str">
        <f t="shared" si="12"/>
        <v/>
      </c>
    </row>
    <row r="817" spans="1:13" ht="14.45" customHeight="1" x14ac:dyDescent="0.2">
      <c r="A817" s="398"/>
      <c r="B817" s="394"/>
      <c r="C817" s="395"/>
      <c r="D817" s="395"/>
      <c r="E817" s="396"/>
      <c r="F817" s="394"/>
      <c r="G817" s="395"/>
      <c r="H817" s="395"/>
      <c r="I817" s="395"/>
      <c r="J817" s="395"/>
      <c r="K817" s="397"/>
      <c r="L817" s="122"/>
      <c r="M817" s="393" t="str">
        <f t="shared" si="12"/>
        <v/>
      </c>
    </row>
    <row r="818" spans="1:13" ht="14.45" customHeight="1" x14ac:dyDescent="0.2">
      <c r="A818" s="398"/>
      <c r="B818" s="394"/>
      <c r="C818" s="395"/>
      <c r="D818" s="395"/>
      <c r="E818" s="396"/>
      <c r="F818" s="394"/>
      <c r="G818" s="395"/>
      <c r="H818" s="395"/>
      <c r="I818" s="395"/>
      <c r="J818" s="395"/>
      <c r="K818" s="397"/>
      <c r="L818" s="122"/>
      <c r="M818" s="39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1" priority="3">
      <formula>$M23="HV"</formula>
    </cfRule>
    <cfRule type="expression" dxfId="40" priority="4">
      <formula>$M23="X"</formula>
    </cfRule>
  </conditionalFormatting>
  <conditionalFormatting sqref="A6:K22">
    <cfRule type="expression" dxfId="39" priority="1">
      <formula>$M6="HV"</formula>
    </cfRule>
    <cfRule type="expression" dxfId="38" priority="2">
      <formula>$M6="X"</formula>
    </cfRule>
  </conditionalFormatting>
  <hyperlinks>
    <hyperlink ref="A2" location="Obsah!A1" display="Zpět na Obsah  KL 01  1.-4.měsíc" xr:uid="{8A08C68A-C950-42D1-83C9-864A272BB64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8" customWidth="1"/>
    <col min="2" max="2" width="61.140625" style="178" customWidth="1"/>
    <col min="3" max="3" width="9.5703125" style="103" hidden="1" customWidth="1" outlineLevel="1"/>
    <col min="4" max="4" width="9.5703125" style="179" customWidth="1" collapsed="1"/>
    <col min="5" max="5" width="2.28515625" style="179" customWidth="1"/>
    <col min="6" max="6" width="9.5703125" style="180" customWidth="1"/>
    <col min="7" max="7" width="9.5703125" style="177" customWidth="1"/>
    <col min="8" max="9" width="9.5703125" style="103" customWidth="1"/>
    <col min="10" max="10" width="0" style="103" hidden="1" customWidth="1"/>
    <col min="11" max="16384" width="8.85546875" style="103"/>
  </cols>
  <sheetData>
    <row r="1" spans="1:10" ht="18.600000000000001" customHeight="1" thickBot="1" x14ac:dyDescent="0.35">
      <c r="A1" s="322" t="s">
        <v>109</v>
      </c>
      <c r="B1" s="323"/>
      <c r="C1" s="323"/>
      <c r="D1" s="323"/>
      <c r="E1" s="323"/>
      <c r="F1" s="323"/>
      <c r="G1" s="293"/>
      <c r="H1" s="324"/>
      <c r="I1" s="324"/>
    </row>
    <row r="2" spans="1:10" ht="14.45" customHeight="1" thickBot="1" x14ac:dyDescent="0.25">
      <c r="A2" s="194" t="s">
        <v>230</v>
      </c>
      <c r="B2" s="176"/>
      <c r="C2" s="176"/>
      <c r="D2" s="176"/>
      <c r="E2" s="176"/>
      <c r="F2" s="176"/>
    </row>
    <row r="3" spans="1:10" ht="14.45" customHeight="1" thickBot="1" x14ac:dyDescent="0.25">
      <c r="A3" s="194"/>
      <c r="B3" s="233"/>
      <c r="C3" s="232">
        <v>2019</v>
      </c>
      <c r="D3" s="201">
        <v>2020</v>
      </c>
      <c r="E3" s="7"/>
      <c r="F3" s="301">
        <v>2021</v>
      </c>
      <c r="G3" s="319"/>
      <c r="H3" s="319"/>
      <c r="I3" s="302"/>
    </row>
    <row r="4" spans="1:10" ht="14.45" customHeight="1" thickBot="1" x14ac:dyDescent="0.25">
      <c r="A4" s="205" t="s">
        <v>0</v>
      </c>
      <c r="B4" s="206" t="s">
        <v>155</v>
      </c>
      <c r="C4" s="320" t="s">
        <v>58</v>
      </c>
      <c r="D4" s="321"/>
      <c r="E4" s="207"/>
      <c r="F4" s="202" t="s">
        <v>58</v>
      </c>
      <c r="G4" s="203" t="s">
        <v>59</v>
      </c>
      <c r="H4" s="203" t="s">
        <v>53</v>
      </c>
      <c r="I4" s="204" t="s">
        <v>60</v>
      </c>
    </row>
    <row r="5" spans="1:10" ht="14.45" customHeight="1" x14ac:dyDescent="0.2">
      <c r="A5" s="399" t="s">
        <v>431</v>
      </c>
      <c r="B5" s="400" t="s">
        <v>432</v>
      </c>
      <c r="C5" s="401" t="s">
        <v>231</v>
      </c>
      <c r="D5" s="401" t="s">
        <v>231</v>
      </c>
      <c r="E5" s="401"/>
      <c r="F5" s="401" t="s">
        <v>231</v>
      </c>
      <c r="G5" s="401" t="s">
        <v>231</v>
      </c>
      <c r="H5" s="401" t="s">
        <v>231</v>
      </c>
      <c r="I5" s="402" t="s">
        <v>231</v>
      </c>
      <c r="J5" s="403" t="s">
        <v>54</v>
      </c>
    </row>
    <row r="6" spans="1:10" ht="14.45" customHeight="1" x14ac:dyDescent="0.2">
      <c r="A6" s="399" t="s">
        <v>431</v>
      </c>
      <c r="B6" s="400" t="s">
        <v>433</v>
      </c>
      <c r="C6" s="401">
        <v>104.3952</v>
      </c>
      <c r="D6" s="401">
        <v>78.950209999999984</v>
      </c>
      <c r="E6" s="401"/>
      <c r="F6" s="401">
        <v>117.31945000000005</v>
      </c>
      <c r="G6" s="401">
        <v>0</v>
      </c>
      <c r="H6" s="401">
        <v>117.31945000000005</v>
      </c>
      <c r="I6" s="402" t="s">
        <v>231</v>
      </c>
      <c r="J6" s="403" t="s">
        <v>1</v>
      </c>
    </row>
    <row r="7" spans="1:10" ht="14.45" customHeight="1" x14ac:dyDescent="0.2">
      <c r="A7" s="399" t="s">
        <v>431</v>
      </c>
      <c r="B7" s="400" t="s">
        <v>434</v>
      </c>
      <c r="C7" s="401">
        <v>0.73133999999999988</v>
      </c>
      <c r="D7" s="401">
        <v>0.81043000000000009</v>
      </c>
      <c r="E7" s="401"/>
      <c r="F7" s="401">
        <v>9.3370000000000009E-2</v>
      </c>
      <c r="G7" s="401">
        <v>0</v>
      </c>
      <c r="H7" s="401">
        <v>9.3370000000000009E-2</v>
      </c>
      <c r="I7" s="402" t="s">
        <v>231</v>
      </c>
      <c r="J7" s="403" t="s">
        <v>1</v>
      </c>
    </row>
    <row r="8" spans="1:10" ht="14.45" customHeight="1" x14ac:dyDescent="0.2">
      <c r="A8" s="399" t="s">
        <v>431</v>
      </c>
      <c r="B8" s="400" t="s">
        <v>435</v>
      </c>
      <c r="C8" s="401">
        <v>53.682000000000002</v>
      </c>
      <c r="D8" s="401">
        <v>16.8245</v>
      </c>
      <c r="E8" s="401"/>
      <c r="F8" s="401">
        <v>65.538499999999999</v>
      </c>
      <c r="G8" s="401">
        <v>0</v>
      </c>
      <c r="H8" s="401">
        <v>65.538499999999999</v>
      </c>
      <c r="I8" s="402" t="s">
        <v>231</v>
      </c>
      <c r="J8" s="403" t="s">
        <v>1</v>
      </c>
    </row>
    <row r="9" spans="1:10" ht="14.45" customHeight="1" x14ac:dyDescent="0.2">
      <c r="A9" s="399" t="s">
        <v>431</v>
      </c>
      <c r="B9" s="400" t="s">
        <v>436</v>
      </c>
      <c r="C9" s="401">
        <v>158.80853999999999</v>
      </c>
      <c r="D9" s="401">
        <v>96.585139999999981</v>
      </c>
      <c r="E9" s="401"/>
      <c r="F9" s="401">
        <v>182.95132000000004</v>
      </c>
      <c r="G9" s="401">
        <v>0</v>
      </c>
      <c r="H9" s="401">
        <v>182.95132000000004</v>
      </c>
      <c r="I9" s="402" t="s">
        <v>231</v>
      </c>
      <c r="J9" s="403" t="s">
        <v>437</v>
      </c>
    </row>
    <row r="11" spans="1:10" ht="14.45" customHeight="1" x14ac:dyDescent="0.2">
      <c r="A11" s="399" t="s">
        <v>431</v>
      </c>
      <c r="B11" s="400" t="s">
        <v>432</v>
      </c>
      <c r="C11" s="401" t="s">
        <v>231</v>
      </c>
      <c r="D11" s="401" t="s">
        <v>231</v>
      </c>
      <c r="E11" s="401"/>
      <c r="F11" s="401" t="s">
        <v>231</v>
      </c>
      <c r="G11" s="401" t="s">
        <v>231</v>
      </c>
      <c r="H11" s="401" t="s">
        <v>231</v>
      </c>
      <c r="I11" s="402" t="s">
        <v>231</v>
      </c>
      <c r="J11" s="403" t="s">
        <v>54</v>
      </c>
    </row>
    <row r="12" spans="1:10" ht="14.45" customHeight="1" x14ac:dyDescent="0.2">
      <c r="A12" s="399" t="s">
        <v>438</v>
      </c>
      <c r="B12" s="400" t="s">
        <v>439</v>
      </c>
      <c r="C12" s="401" t="s">
        <v>231</v>
      </c>
      <c r="D12" s="401" t="s">
        <v>231</v>
      </c>
      <c r="E12" s="401"/>
      <c r="F12" s="401" t="s">
        <v>231</v>
      </c>
      <c r="G12" s="401" t="s">
        <v>231</v>
      </c>
      <c r="H12" s="401" t="s">
        <v>231</v>
      </c>
      <c r="I12" s="402" t="s">
        <v>231</v>
      </c>
      <c r="J12" s="403" t="s">
        <v>0</v>
      </c>
    </row>
    <row r="13" spans="1:10" ht="14.45" customHeight="1" x14ac:dyDescent="0.2">
      <c r="A13" s="399" t="s">
        <v>438</v>
      </c>
      <c r="B13" s="400" t="s">
        <v>433</v>
      </c>
      <c r="C13" s="401">
        <v>104.3952</v>
      </c>
      <c r="D13" s="401">
        <v>78.950209999999984</v>
      </c>
      <c r="E13" s="401"/>
      <c r="F13" s="401">
        <v>117.31945000000005</v>
      </c>
      <c r="G13" s="401">
        <v>0</v>
      </c>
      <c r="H13" s="401">
        <v>117.31945000000005</v>
      </c>
      <c r="I13" s="402" t="s">
        <v>231</v>
      </c>
      <c r="J13" s="403" t="s">
        <v>1</v>
      </c>
    </row>
    <row r="14" spans="1:10" ht="14.45" customHeight="1" x14ac:dyDescent="0.2">
      <c r="A14" s="399" t="s">
        <v>438</v>
      </c>
      <c r="B14" s="400" t="s">
        <v>434</v>
      </c>
      <c r="C14" s="401">
        <v>0.73133999999999988</v>
      </c>
      <c r="D14" s="401">
        <v>0.81043000000000009</v>
      </c>
      <c r="E14" s="401"/>
      <c r="F14" s="401">
        <v>9.3370000000000009E-2</v>
      </c>
      <c r="G14" s="401">
        <v>0</v>
      </c>
      <c r="H14" s="401">
        <v>9.3370000000000009E-2</v>
      </c>
      <c r="I14" s="402" t="s">
        <v>231</v>
      </c>
      <c r="J14" s="403" t="s">
        <v>1</v>
      </c>
    </row>
    <row r="15" spans="1:10" ht="14.45" customHeight="1" x14ac:dyDescent="0.2">
      <c r="A15" s="399" t="s">
        <v>438</v>
      </c>
      <c r="B15" s="400" t="s">
        <v>435</v>
      </c>
      <c r="C15" s="401">
        <v>53.682000000000002</v>
      </c>
      <c r="D15" s="401">
        <v>16.8245</v>
      </c>
      <c r="E15" s="401"/>
      <c r="F15" s="401">
        <v>65.538499999999999</v>
      </c>
      <c r="G15" s="401">
        <v>0</v>
      </c>
      <c r="H15" s="401">
        <v>65.538499999999999</v>
      </c>
      <c r="I15" s="402" t="s">
        <v>231</v>
      </c>
      <c r="J15" s="403" t="s">
        <v>1</v>
      </c>
    </row>
    <row r="16" spans="1:10" ht="14.45" customHeight="1" x14ac:dyDescent="0.2">
      <c r="A16" s="399" t="s">
        <v>438</v>
      </c>
      <c r="B16" s="400" t="s">
        <v>440</v>
      </c>
      <c r="C16" s="401">
        <v>158.80853999999999</v>
      </c>
      <c r="D16" s="401">
        <v>96.585139999999981</v>
      </c>
      <c r="E16" s="401"/>
      <c r="F16" s="401">
        <v>182.95132000000004</v>
      </c>
      <c r="G16" s="401">
        <v>0</v>
      </c>
      <c r="H16" s="401">
        <v>182.95132000000004</v>
      </c>
      <c r="I16" s="402" t="s">
        <v>231</v>
      </c>
      <c r="J16" s="403" t="s">
        <v>441</v>
      </c>
    </row>
    <row r="17" spans="1:10" ht="14.45" customHeight="1" x14ac:dyDescent="0.2">
      <c r="A17" s="399" t="s">
        <v>231</v>
      </c>
      <c r="B17" s="400" t="s">
        <v>231</v>
      </c>
      <c r="C17" s="401" t="s">
        <v>231</v>
      </c>
      <c r="D17" s="401" t="s">
        <v>231</v>
      </c>
      <c r="E17" s="401"/>
      <c r="F17" s="401" t="s">
        <v>231</v>
      </c>
      <c r="G17" s="401" t="s">
        <v>231</v>
      </c>
      <c r="H17" s="401" t="s">
        <v>231</v>
      </c>
      <c r="I17" s="402" t="s">
        <v>231</v>
      </c>
      <c r="J17" s="403" t="s">
        <v>442</v>
      </c>
    </row>
    <row r="18" spans="1:10" ht="14.45" customHeight="1" x14ac:dyDescent="0.2">
      <c r="A18" s="399" t="s">
        <v>431</v>
      </c>
      <c r="B18" s="400" t="s">
        <v>436</v>
      </c>
      <c r="C18" s="401">
        <v>158.80853999999999</v>
      </c>
      <c r="D18" s="401">
        <v>96.585139999999981</v>
      </c>
      <c r="E18" s="401"/>
      <c r="F18" s="401">
        <v>182.95132000000004</v>
      </c>
      <c r="G18" s="401">
        <v>0</v>
      </c>
      <c r="H18" s="401">
        <v>182.95132000000004</v>
      </c>
      <c r="I18" s="402" t="s">
        <v>231</v>
      </c>
      <c r="J18" s="403" t="s">
        <v>437</v>
      </c>
    </row>
  </sheetData>
  <mergeCells count="3">
    <mergeCell ref="F3:I3"/>
    <mergeCell ref="C4:D4"/>
    <mergeCell ref="A1:I1"/>
  </mergeCells>
  <conditionalFormatting sqref="F10 F19:F65537">
    <cfRule type="cellIs" dxfId="37" priority="18" stopIfTrue="1" operator="greaterThan">
      <formula>1</formula>
    </cfRule>
  </conditionalFormatting>
  <conditionalFormatting sqref="H5:H9">
    <cfRule type="expression" dxfId="36" priority="14">
      <formula>$H5&gt;0</formula>
    </cfRule>
  </conditionalFormatting>
  <conditionalFormatting sqref="I5:I9">
    <cfRule type="expression" dxfId="35" priority="15">
      <formula>$I5&gt;1</formula>
    </cfRule>
  </conditionalFormatting>
  <conditionalFormatting sqref="B5:B9">
    <cfRule type="expression" dxfId="34" priority="11">
      <formula>OR($J5="NS",$J5="SumaNS",$J5="Účet")</formula>
    </cfRule>
  </conditionalFormatting>
  <conditionalFormatting sqref="B5:D9 F5:I9">
    <cfRule type="expression" dxfId="33" priority="17">
      <formula>AND($J5&lt;&gt;"",$J5&lt;&gt;"mezeraKL")</formula>
    </cfRule>
  </conditionalFormatting>
  <conditionalFormatting sqref="B5:D9 F5:I9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1" priority="13">
      <formula>OR($J5="SumaNS",$J5="NS")</formula>
    </cfRule>
  </conditionalFormatting>
  <conditionalFormatting sqref="A5:A9">
    <cfRule type="expression" dxfId="30" priority="9">
      <formula>AND($J5&lt;&gt;"mezeraKL",$J5&lt;&gt;"")</formula>
    </cfRule>
  </conditionalFormatting>
  <conditionalFormatting sqref="A5:A9">
    <cfRule type="expression" dxfId="29" priority="10">
      <formula>AND($J5&lt;&gt;"",$J5&lt;&gt;"mezeraKL")</formula>
    </cfRule>
  </conditionalFormatting>
  <conditionalFormatting sqref="H11:H18">
    <cfRule type="expression" dxfId="28" priority="5">
      <formula>$H11&gt;0</formula>
    </cfRule>
  </conditionalFormatting>
  <conditionalFormatting sqref="A11:A18">
    <cfRule type="expression" dxfId="27" priority="2">
      <formula>AND($J11&lt;&gt;"mezeraKL",$J11&lt;&gt;"")</formula>
    </cfRule>
  </conditionalFormatting>
  <conditionalFormatting sqref="I11:I18">
    <cfRule type="expression" dxfId="26" priority="6">
      <formula>$I11&gt;1</formula>
    </cfRule>
  </conditionalFormatting>
  <conditionalFormatting sqref="B11:B18">
    <cfRule type="expression" dxfId="25" priority="1">
      <formula>OR($J11="NS",$J11="SumaNS",$J11="Účet")</formula>
    </cfRule>
  </conditionalFormatting>
  <conditionalFormatting sqref="A11:D18 F11:I18">
    <cfRule type="expression" dxfId="24" priority="8">
      <formula>AND($J11&lt;&gt;"",$J11&lt;&gt;"mezeraKL")</formula>
    </cfRule>
  </conditionalFormatting>
  <conditionalFormatting sqref="B11:D18 F11:I18">
    <cfRule type="expression" dxfId="2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2" priority="4">
      <formula>OR($J11="SumaNS",$J11="NS")</formula>
    </cfRule>
  </conditionalFormatting>
  <hyperlinks>
    <hyperlink ref="A2" location="Obsah!A1" display="Zpět na Obsah  KL 01  1.-4.měsíc" xr:uid="{A8F68F69-ED0B-40F9-8AD8-A588B1E3A19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3" hidden="1" customWidth="1" outlineLevel="1"/>
    <col min="2" max="2" width="28.28515625" style="103" hidden="1" customWidth="1" outlineLevel="1"/>
    <col min="3" max="3" width="5.28515625" style="179" bestFit="1" customWidth="1" collapsed="1"/>
    <col min="4" max="4" width="18.7109375" style="183" customWidth="1"/>
    <col min="5" max="5" width="9" style="237" bestFit="1" customWidth="1"/>
    <col min="6" max="6" width="18.7109375" style="183" customWidth="1"/>
    <col min="7" max="7" width="5" style="179" customWidth="1"/>
    <col min="8" max="8" width="12.42578125" style="179" hidden="1" customWidth="1" outlineLevel="1"/>
    <col min="9" max="9" width="8.5703125" style="179" hidden="1" customWidth="1" outlineLevel="1"/>
    <col min="10" max="10" width="25.7109375" style="179" customWidth="1" collapsed="1"/>
    <col min="11" max="11" width="8.7109375" style="179" customWidth="1"/>
    <col min="12" max="13" width="7.7109375" style="177" customWidth="1"/>
    <col min="14" max="14" width="12.7109375" style="177" customWidth="1"/>
    <col min="15" max="16384" width="8.85546875" style="103"/>
  </cols>
  <sheetData>
    <row r="1" spans="1:14" ht="18.600000000000001" customHeight="1" thickBot="1" x14ac:dyDescent="0.35">
      <c r="A1" s="329" t="s">
        <v>125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4.45" customHeight="1" thickBot="1" x14ac:dyDescent="0.25">
      <c r="A2" s="194" t="s">
        <v>230</v>
      </c>
      <c r="B2" s="57"/>
      <c r="C2" s="181"/>
      <c r="D2" s="181"/>
      <c r="E2" s="236"/>
      <c r="F2" s="181"/>
      <c r="G2" s="181"/>
      <c r="H2" s="181"/>
      <c r="I2" s="181"/>
      <c r="J2" s="181"/>
      <c r="K2" s="181"/>
      <c r="L2" s="182"/>
      <c r="M2" s="182"/>
      <c r="N2" s="182"/>
    </row>
    <row r="3" spans="1:14" ht="14.45" customHeight="1" thickBot="1" x14ac:dyDescent="0.25">
      <c r="A3" s="57"/>
      <c r="B3" s="57"/>
      <c r="C3" s="325"/>
      <c r="D3" s="326"/>
      <c r="E3" s="326"/>
      <c r="F3" s="326"/>
      <c r="G3" s="326"/>
      <c r="H3" s="326"/>
      <c r="I3" s="326"/>
      <c r="J3" s="327" t="s">
        <v>106</v>
      </c>
      <c r="K3" s="328"/>
      <c r="L3" s="74">
        <f>IF(M3&lt;&gt;0,N3/M3,0)</f>
        <v>146.38174870280193</v>
      </c>
      <c r="M3" s="74">
        <f>SUBTOTAL(9,M5:M1048576)</f>
        <v>802.1</v>
      </c>
      <c r="N3" s="75">
        <f>SUBTOTAL(9,N5:N1048576)</f>
        <v>117412.80063451742</v>
      </c>
    </row>
    <row r="4" spans="1:14" s="178" customFormat="1" ht="14.45" customHeight="1" thickBot="1" x14ac:dyDescent="0.25">
      <c r="A4" s="404" t="s">
        <v>4</v>
      </c>
      <c r="B4" s="405" t="s">
        <v>5</v>
      </c>
      <c r="C4" s="405" t="s">
        <v>0</v>
      </c>
      <c r="D4" s="405" t="s">
        <v>6</v>
      </c>
      <c r="E4" s="406" t="s">
        <v>7</v>
      </c>
      <c r="F4" s="405" t="s">
        <v>1</v>
      </c>
      <c r="G4" s="405" t="s">
        <v>8</v>
      </c>
      <c r="H4" s="405" t="s">
        <v>9</v>
      </c>
      <c r="I4" s="405" t="s">
        <v>10</v>
      </c>
      <c r="J4" s="407" t="s">
        <v>11</v>
      </c>
      <c r="K4" s="407" t="s">
        <v>12</v>
      </c>
      <c r="L4" s="408" t="s">
        <v>113</v>
      </c>
      <c r="M4" s="408" t="s">
        <v>13</v>
      </c>
      <c r="N4" s="409" t="s">
        <v>121</v>
      </c>
    </row>
    <row r="5" spans="1:14" ht="14.45" customHeight="1" x14ac:dyDescent="0.2">
      <c r="A5" s="410" t="s">
        <v>431</v>
      </c>
      <c r="B5" s="411" t="s">
        <v>432</v>
      </c>
      <c r="C5" s="412" t="s">
        <v>438</v>
      </c>
      <c r="D5" s="413" t="s">
        <v>439</v>
      </c>
      <c r="E5" s="414">
        <v>50113001</v>
      </c>
      <c r="F5" s="413" t="s">
        <v>443</v>
      </c>
      <c r="G5" s="412" t="s">
        <v>444</v>
      </c>
      <c r="H5" s="412">
        <v>100362</v>
      </c>
      <c r="I5" s="412">
        <v>362</v>
      </c>
      <c r="J5" s="412" t="s">
        <v>445</v>
      </c>
      <c r="K5" s="412" t="s">
        <v>446</v>
      </c>
      <c r="L5" s="415">
        <v>72.853333333333339</v>
      </c>
      <c r="M5" s="415">
        <v>6</v>
      </c>
      <c r="N5" s="416">
        <v>437.12</v>
      </c>
    </row>
    <row r="6" spans="1:14" ht="14.45" customHeight="1" x14ac:dyDescent="0.2">
      <c r="A6" s="417" t="s">
        <v>431</v>
      </c>
      <c r="B6" s="418" t="s">
        <v>432</v>
      </c>
      <c r="C6" s="419" t="s">
        <v>438</v>
      </c>
      <c r="D6" s="420" t="s">
        <v>439</v>
      </c>
      <c r="E6" s="421">
        <v>50113001</v>
      </c>
      <c r="F6" s="420" t="s">
        <v>443</v>
      </c>
      <c r="G6" s="419" t="s">
        <v>444</v>
      </c>
      <c r="H6" s="419">
        <v>156926</v>
      </c>
      <c r="I6" s="419">
        <v>56926</v>
      </c>
      <c r="J6" s="419" t="s">
        <v>447</v>
      </c>
      <c r="K6" s="419" t="s">
        <v>448</v>
      </c>
      <c r="L6" s="422">
        <v>48.4</v>
      </c>
      <c r="M6" s="422">
        <v>18</v>
      </c>
      <c r="N6" s="423">
        <v>871.19999999999993</v>
      </c>
    </row>
    <row r="7" spans="1:14" ht="14.45" customHeight="1" x14ac:dyDescent="0.2">
      <c r="A7" s="417" t="s">
        <v>431</v>
      </c>
      <c r="B7" s="418" t="s">
        <v>432</v>
      </c>
      <c r="C7" s="419" t="s">
        <v>438</v>
      </c>
      <c r="D7" s="420" t="s">
        <v>439</v>
      </c>
      <c r="E7" s="421">
        <v>50113001</v>
      </c>
      <c r="F7" s="420" t="s">
        <v>443</v>
      </c>
      <c r="G7" s="419" t="s">
        <v>444</v>
      </c>
      <c r="H7" s="419">
        <v>10561</v>
      </c>
      <c r="I7" s="419">
        <v>10561</v>
      </c>
      <c r="J7" s="419" t="s">
        <v>447</v>
      </c>
      <c r="K7" s="419" t="s">
        <v>449</v>
      </c>
      <c r="L7" s="422">
        <v>250.8</v>
      </c>
      <c r="M7" s="422">
        <v>1</v>
      </c>
      <c r="N7" s="423">
        <v>250.8</v>
      </c>
    </row>
    <row r="8" spans="1:14" ht="14.45" customHeight="1" x14ac:dyDescent="0.2">
      <c r="A8" s="417" t="s">
        <v>431</v>
      </c>
      <c r="B8" s="418" t="s">
        <v>432</v>
      </c>
      <c r="C8" s="419" t="s">
        <v>438</v>
      </c>
      <c r="D8" s="420" t="s">
        <v>439</v>
      </c>
      <c r="E8" s="421">
        <v>50113001</v>
      </c>
      <c r="F8" s="420" t="s">
        <v>443</v>
      </c>
      <c r="G8" s="419" t="s">
        <v>444</v>
      </c>
      <c r="H8" s="419">
        <v>208456</v>
      </c>
      <c r="I8" s="419">
        <v>208456</v>
      </c>
      <c r="J8" s="419" t="s">
        <v>450</v>
      </c>
      <c r="K8" s="419" t="s">
        <v>451</v>
      </c>
      <c r="L8" s="422">
        <v>738.53999999999985</v>
      </c>
      <c r="M8" s="422">
        <v>0.1</v>
      </c>
      <c r="N8" s="423">
        <v>73.853999999999985</v>
      </c>
    </row>
    <row r="9" spans="1:14" ht="14.45" customHeight="1" x14ac:dyDescent="0.2">
      <c r="A9" s="417" t="s">
        <v>431</v>
      </c>
      <c r="B9" s="418" t="s">
        <v>432</v>
      </c>
      <c r="C9" s="419" t="s">
        <v>438</v>
      </c>
      <c r="D9" s="420" t="s">
        <v>439</v>
      </c>
      <c r="E9" s="421">
        <v>50113001</v>
      </c>
      <c r="F9" s="420" t="s">
        <v>443</v>
      </c>
      <c r="G9" s="419" t="s">
        <v>444</v>
      </c>
      <c r="H9" s="419">
        <v>243864</v>
      </c>
      <c r="I9" s="419">
        <v>243864</v>
      </c>
      <c r="J9" s="419" t="s">
        <v>452</v>
      </c>
      <c r="K9" s="419" t="s">
        <v>453</v>
      </c>
      <c r="L9" s="422">
        <v>68.935000000000002</v>
      </c>
      <c r="M9" s="422">
        <v>4</v>
      </c>
      <c r="N9" s="423">
        <v>275.74</v>
      </c>
    </row>
    <row r="10" spans="1:14" ht="14.45" customHeight="1" x14ac:dyDescent="0.2">
      <c r="A10" s="417" t="s">
        <v>431</v>
      </c>
      <c r="B10" s="418" t="s">
        <v>432</v>
      </c>
      <c r="C10" s="419" t="s">
        <v>438</v>
      </c>
      <c r="D10" s="420" t="s">
        <v>439</v>
      </c>
      <c r="E10" s="421">
        <v>50113001</v>
      </c>
      <c r="F10" s="420" t="s">
        <v>443</v>
      </c>
      <c r="G10" s="419" t="s">
        <v>444</v>
      </c>
      <c r="H10" s="419">
        <v>112895</v>
      </c>
      <c r="I10" s="419">
        <v>12895</v>
      </c>
      <c r="J10" s="419" t="s">
        <v>454</v>
      </c>
      <c r="K10" s="419" t="s">
        <v>455</v>
      </c>
      <c r="L10" s="422">
        <v>106.46</v>
      </c>
      <c r="M10" s="422">
        <v>2</v>
      </c>
      <c r="N10" s="423">
        <v>212.92</v>
      </c>
    </row>
    <row r="11" spans="1:14" ht="14.45" customHeight="1" x14ac:dyDescent="0.2">
      <c r="A11" s="417" t="s">
        <v>431</v>
      </c>
      <c r="B11" s="418" t="s">
        <v>432</v>
      </c>
      <c r="C11" s="419" t="s">
        <v>438</v>
      </c>
      <c r="D11" s="420" t="s">
        <v>439</v>
      </c>
      <c r="E11" s="421">
        <v>50113001</v>
      </c>
      <c r="F11" s="420" t="s">
        <v>443</v>
      </c>
      <c r="G11" s="419" t="s">
        <v>444</v>
      </c>
      <c r="H11" s="419">
        <v>112891</v>
      </c>
      <c r="I11" s="419">
        <v>12891</v>
      </c>
      <c r="J11" s="419" t="s">
        <v>454</v>
      </c>
      <c r="K11" s="419" t="s">
        <v>456</v>
      </c>
      <c r="L11" s="422">
        <v>58.269999999999989</v>
      </c>
      <c r="M11" s="422">
        <v>1</v>
      </c>
      <c r="N11" s="423">
        <v>58.269999999999989</v>
      </c>
    </row>
    <row r="12" spans="1:14" ht="14.45" customHeight="1" x14ac:dyDescent="0.2">
      <c r="A12" s="417" t="s">
        <v>431</v>
      </c>
      <c r="B12" s="418" t="s">
        <v>432</v>
      </c>
      <c r="C12" s="419" t="s">
        <v>438</v>
      </c>
      <c r="D12" s="420" t="s">
        <v>439</v>
      </c>
      <c r="E12" s="421">
        <v>50113001</v>
      </c>
      <c r="F12" s="420" t="s">
        <v>443</v>
      </c>
      <c r="G12" s="419" t="s">
        <v>444</v>
      </c>
      <c r="H12" s="419">
        <v>112892</v>
      </c>
      <c r="I12" s="419">
        <v>12892</v>
      </c>
      <c r="J12" s="419" t="s">
        <v>454</v>
      </c>
      <c r="K12" s="419" t="s">
        <v>457</v>
      </c>
      <c r="L12" s="422">
        <v>104.20999999999992</v>
      </c>
      <c r="M12" s="422">
        <v>1</v>
      </c>
      <c r="N12" s="423">
        <v>104.20999999999992</v>
      </c>
    </row>
    <row r="13" spans="1:14" ht="14.45" customHeight="1" x14ac:dyDescent="0.2">
      <c r="A13" s="417" t="s">
        <v>431</v>
      </c>
      <c r="B13" s="418" t="s">
        <v>432</v>
      </c>
      <c r="C13" s="419" t="s">
        <v>438</v>
      </c>
      <c r="D13" s="420" t="s">
        <v>439</v>
      </c>
      <c r="E13" s="421">
        <v>50113001</v>
      </c>
      <c r="F13" s="420" t="s">
        <v>443</v>
      </c>
      <c r="G13" s="419" t="s">
        <v>444</v>
      </c>
      <c r="H13" s="419">
        <v>139968</v>
      </c>
      <c r="I13" s="419">
        <v>139968</v>
      </c>
      <c r="J13" s="419" t="s">
        <v>458</v>
      </c>
      <c r="K13" s="419" t="s">
        <v>459</v>
      </c>
      <c r="L13" s="422">
        <v>69.550002615847376</v>
      </c>
      <c r="M13" s="422">
        <v>2</v>
      </c>
      <c r="N13" s="423">
        <v>139.10000523169475</v>
      </c>
    </row>
    <row r="14" spans="1:14" ht="14.45" customHeight="1" x14ac:dyDescent="0.2">
      <c r="A14" s="417" t="s">
        <v>431</v>
      </c>
      <c r="B14" s="418" t="s">
        <v>432</v>
      </c>
      <c r="C14" s="419" t="s">
        <v>438</v>
      </c>
      <c r="D14" s="420" t="s">
        <v>439</v>
      </c>
      <c r="E14" s="421">
        <v>50113001</v>
      </c>
      <c r="F14" s="420" t="s">
        <v>443</v>
      </c>
      <c r="G14" s="419" t="s">
        <v>444</v>
      </c>
      <c r="H14" s="419">
        <v>990585</v>
      </c>
      <c r="I14" s="419">
        <v>0</v>
      </c>
      <c r="J14" s="419" t="s">
        <v>460</v>
      </c>
      <c r="K14" s="419" t="s">
        <v>231</v>
      </c>
      <c r="L14" s="422">
        <v>52.933333333333337</v>
      </c>
      <c r="M14" s="422">
        <v>3</v>
      </c>
      <c r="N14" s="423">
        <v>158.80000000000001</v>
      </c>
    </row>
    <row r="15" spans="1:14" ht="14.45" customHeight="1" x14ac:dyDescent="0.2">
      <c r="A15" s="417" t="s">
        <v>431</v>
      </c>
      <c r="B15" s="418" t="s">
        <v>432</v>
      </c>
      <c r="C15" s="419" t="s">
        <v>438</v>
      </c>
      <c r="D15" s="420" t="s">
        <v>439</v>
      </c>
      <c r="E15" s="421">
        <v>50113001</v>
      </c>
      <c r="F15" s="420" t="s">
        <v>443</v>
      </c>
      <c r="G15" s="419" t="s">
        <v>444</v>
      </c>
      <c r="H15" s="419">
        <v>841498</v>
      </c>
      <c r="I15" s="419">
        <v>31951</v>
      </c>
      <c r="J15" s="419" t="s">
        <v>461</v>
      </c>
      <c r="K15" s="419" t="s">
        <v>462</v>
      </c>
      <c r="L15" s="422">
        <v>50.659999999999961</v>
      </c>
      <c r="M15" s="422">
        <v>2</v>
      </c>
      <c r="N15" s="423">
        <v>101.31999999999992</v>
      </c>
    </row>
    <row r="16" spans="1:14" ht="14.45" customHeight="1" x14ac:dyDescent="0.2">
      <c r="A16" s="417" t="s">
        <v>431</v>
      </c>
      <c r="B16" s="418" t="s">
        <v>432</v>
      </c>
      <c r="C16" s="419" t="s">
        <v>438</v>
      </c>
      <c r="D16" s="420" t="s">
        <v>439</v>
      </c>
      <c r="E16" s="421">
        <v>50113001</v>
      </c>
      <c r="F16" s="420" t="s">
        <v>443</v>
      </c>
      <c r="G16" s="419" t="s">
        <v>444</v>
      </c>
      <c r="H16" s="419">
        <v>102479</v>
      </c>
      <c r="I16" s="419">
        <v>2479</v>
      </c>
      <c r="J16" s="419" t="s">
        <v>463</v>
      </c>
      <c r="K16" s="419" t="s">
        <v>464</v>
      </c>
      <c r="L16" s="422">
        <v>64.930000000000021</v>
      </c>
      <c r="M16" s="422">
        <v>1</v>
      </c>
      <c r="N16" s="423">
        <v>64.930000000000021</v>
      </c>
    </row>
    <row r="17" spans="1:14" ht="14.45" customHeight="1" x14ac:dyDescent="0.2">
      <c r="A17" s="417" t="s">
        <v>431</v>
      </c>
      <c r="B17" s="418" t="s">
        <v>432</v>
      </c>
      <c r="C17" s="419" t="s">
        <v>438</v>
      </c>
      <c r="D17" s="420" t="s">
        <v>439</v>
      </c>
      <c r="E17" s="421">
        <v>50113001</v>
      </c>
      <c r="F17" s="420" t="s">
        <v>443</v>
      </c>
      <c r="G17" s="419" t="s">
        <v>444</v>
      </c>
      <c r="H17" s="419">
        <v>501596</v>
      </c>
      <c r="I17" s="419">
        <v>0</v>
      </c>
      <c r="J17" s="419" t="s">
        <v>465</v>
      </c>
      <c r="K17" s="419" t="s">
        <v>466</v>
      </c>
      <c r="L17" s="422">
        <v>113.25999999999999</v>
      </c>
      <c r="M17" s="422">
        <v>5</v>
      </c>
      <c r="N17" s="423">
        <v>566.29999999999995</v>
      </c>
    </row>
    <row r="18" spans="1:14" ht="14.45" customHeight="1" x14ac:dyDescent="0.2">
      <c r="A18" s="417" t="s">
        <v>431</v>
      </c>
      <c r="B18" s="418" t="s">
        <v>432</v>
      </c>
      <c r="C18" s="419" t="s">
        <v>438</v>
      </c>
      <c r="D18" s="420" t="s">
        <v>439</v>
      </c>
      <c r="E18" s="421">
        <v>50113001</v>
      </c>
      <c r="F18" s="420" t="s">
        <v>443</v>
      </c>
      <c r="G18" s="419" t="s">
        <v>444</v>
      </c>
      <c r="H18" s="419">
        <v>140631</v>
      </c>
      <c r="I18" s="419">
        <v>203909</v>
      </c>
      <c r="J18" s="419" t="s">
        <v>467</v>
      </c>
      <c r="K18" s="419" t="s">
        <v>468</v>
      </c>
      <c r="L18" s="422">
        <v>185.64500000000001</v>
      </c>
      <c r="M18" s="422">
        <v>2</v>
      </c>
      <c r="N18" s="423">
        <v>371.29</v>
      </c>
    </row>
    <row r="19" spans="1:14" ht="14.45" customHeight="1" x14ac:dyDescent="0.2">
      <c r="A19" s="417" t="s">
        <v>431</v>
      </c>
      <c r="B19" s="418" t="s">
        <v>432</v>
      </c>
      <c r="C19" s="419" t="s">
        <v>438</v>
      </c>
      <c r="D19" s="420" t="s">
        <v>439</v>
      </c>
      <c r="E19" s="421">
        <v>50113001</v>
      </c>
      <c r="F19" s="420" t="s">
        <v>443</v>
      </c>
      <c r="G19" s="419" t="s">
        <v>444</v>
      </c>
      <c r="H19" s="419">
        <v>51384</v>
      </c>
      <c r="I19" s="419">
        <v>51384</v>
      </c>
      <c r="J19" s="419" t="s">
        <v>469</v>
      </c>
      <c r="K19" s="419" t="s">
        <v>470</v>
      </c>
      <c r="L19" s="422">
        <v>192.5</v>
      </c>
      <c r="M19" s="422">
        <v>1</v>
      </c>
      <c r="N19" s="423">
        <v>192.5</v>
      </c>
    </row>
    <row r="20" spans="1:14" ht="14.45" customHeight="1" x14ac:dyDescent="0.2">
      <c r="A20" s="417" t="s">
        <v>431</v>
      </c>
      <c r="B20" s="418" t="s">
        <v>432</v>
      </c>
      <c r="C20" s="419" t="s">
        <v>438</v>
      </c>
      <c r="D20" s="420" t="s">
        <v>439</v>
      </c>
      <c r="E20" s="421">
        <v>50113001</v>
      </c>
      <c r="F20" s="420" t="s">
        <v>443</v>
      </c>
      <c r="G20" s="419" t="s">
        <v>444</v>
      </c>
      <c r="H20" s="419">
        <v>51383</v>
      </c>
      <c r="I20" s="419">
        <v>51383</v>
      </c>
      <c r="J20" s="419" t="s">
        <v>469</v>
      </c>
      <c r="K20" s="419" t="s">
        <v>471</v>
      </c>
      <c r="L20" s="422">
        <v>93.5</v>
      </c>
      <c r="M20" s="422">
        <v>2</v>
      </c>
      <c r="N20" s="423">
        <v>187</v>
      </c>
    </row>
    <row r="21" spans="1:14" ht="14.45" customHeight="1" x14ac:dyDescent="0.2">
      <c r="A21" s="417" t="s">
        <v>431</v>
      </c>
      <c r="B21" s="418" t="s">
        <v>432</v>
      </c>
      <c r="C21" s="419" t="s">
        <v>438</v>
      </c>
      <c r="D21" s="420" t="s">
        <v>439</v>
      </c>
      <c r="E21" s="421">
        <v>50113001</v>
      </c>
      <c r="F21" s="420" t="s">
        <v>443</v>
      </c>
      <c r="G21" s="419" t="s">
        <v>444</v>
      </c>
      <c r="H21" s="419">
        <v>229962</v>
      </c>
      <c r="I21" s="419">
        <v>229962</v>
      </c>
      <c r="J21" s="419" t="s">
        <v>472</v>
      </c>
      <c r="K21" s="419" t="s">
        <v>473</v>
      </c>
      <c r="L21" s="422">
        <v>89.160000000000011</v>
      </c>
      <c r="M21" s="422">
        <v>1</v>
      </c>
      <c r="N21" s="423">
        <v>89.160000000000011</v>
      </c>
    </row>
    <row r="22" spans="1:14" ht="14.45" customHeight="1" x14ac:dyDescent="0.2">
      <c r="A22" s="417" t="s">
        <v>431</v>
      </c>
      <c r="B22" s="418" t="s">
        <v>432</v>
      </c>
      <c r="C22" s="419" t="s">
        <v>438</v>
      </c>
      <c r="D22" s="420" t="s">
        <v>439</v>
      </c>
      <c r="E22" s="421">
        <v>50113001</v>
      </c>
      <c r="F22" s="420" t="s">
        <v>443</v>
      </c>
      <c r="G22" s="419" t="s">
        <v>444</v>
      </c>
      <c r="H22" s="419">
        <v>229965</v>
      </c>
      <c r="I22" s="419">
        <v>229965</v>
      </c>
      <c r="J22" s="419" t="s">
        <v>472</v>
      </c>
      <c r="K22" s="419" t="s">
        <v>474</v>
      </c>
      <c r="L22" s="422">
        <v>82.883333333333326</v>
      </c>
      <c r="M22" s="422">
        <v>3</v>
      </c>
      <c r="N22" s="423">
        <v>248.64999999999998</v>
      </c>
    </row>
    <row r="23" spans="1:14" ht="14.45" customHeight="1" x14ac:dyDescent="0.2">
      <c r="A23" s="417" t="s">
        <v>431</v>
      </c>
      <c r="B23" s="418" t="s">
        <v>432</v>
      </c>
      <c r="C23" s="419" t="s">
        <v>438</v>
      </c>
      <c r="D23" s="420" t="s">
        <v>439</v>
      </c>
      <c r="E23" s="421">
        <v>50113001</v>
      </c>
      <c r="F23" s="420" t="s">
        <v>443</v>
      </c>
      <c r="G23" s="419" t="s">
        <v>444</v>
      </c>
      <c r="H23" s="419">
        <v>202878</v>
      </c>
      <c r="I23" s="419">
        <v>202878</v>
      </c>
      <c r="J23" s="419" t="s">
        <v>475</v>
      </c>
      <c r="K23" s="419" t="s">
        <v>476</v>
      </c>
      <c r="L23" s="422">
        <v>50.64</v>
      </c>
      <c r="M23" s="422">
        <v>1</v>
      </c>
      <c r="N23" s="423">
        <v>50.64</v>
      </c>
    </row>
    <row r="24" spans="1:14" ht="14.45" customHeight="1" x14ac:dyDescent="0.2">
      <c r="A24" s="417" t="s">
        <v>431</v>
      </c>
      <c r="B24" s="418" t="s">
        <v>432</v>
      </c>
      <c r="C24" s="419" t="s">
        <v>438</v>
      </c>
      <c r="D24" s="420" t="s">
        <v>439</v>
      </c>
      <c r="E24" s="421">
        <v>50113001</v>
      </c>
      <c r="F24" s="420" t="s">
        <v>443</v>
      </c>
      <c r="G24" s="419" t="s">
        <v>444</v>
      </c>
      <c r="H24" s="419">
        <v>394712</v>
      </c>
      <c r="I24" s="419">
        <v>0</v>
      </c>
      <c r="J24" s="419" t="s">
        <v>477</v>
      </c>
      <c r="K24" s="419" t="s">
        <v>478</v>
      </c>
      <c r="L24" s="422">
        <v>28.750000000000004</v>
      </c>
      <c r="M24" s="422">
        <v>54</v>
      </c>
      <c r="N24" s="423">
        <v>1552.5000000000002</v>
      </c>
    </row>
    <row r="25" spans="1:14" ht="14.45" customHeight="1" x14ac:dyDescent="0.2">
      <c r="A25" s="417" t="s">
        <v>431</v>
      </c>
      <c r="B25" s="418" t="s">
        <v>432</v>
      </c>
      <c r="C25" s="419" t="s">
        <v>438</v>
      </c>
      <c r="D25" s="420" t="s">
        <v>439</v>
      </c>
      <c r="E25" s="421">
        <v>50113001</v>
      </c>
      <c r="F25" s="420" t="s">
        <v>443</v>
      </c>
      <c r="G25" s="419" t="s">
        <v>444</v>
      </c>
      <c r="H25" s="419">
        <v>840987</v>
      </c>
      <c r="I25" s="419">
        <v>0</v>
      </c>
      <c r="J25" s="419" t="s">
        <v>479</v>
      </c>
      <c r="K25" s="419" t="s">
        <v>480</v>
      </c>
      <c r="L25" s="422">
        <v>199.67</v>
      </c>
      <c r="M25" s="422">
        <v>5</v>
      </c>
      <c r="N25" s="423">
        <v>998.34999999999991</v>
      </c>
    </row>
    <row r="26" spans="1:14" ht="14.45" customHeight="1" x14ac:dyDescent="0.2">
      <c r="A26" s="417" t="s">
        <v>431</v>
      </c>
      <c r="B26" s="418" t="s">
        <v>432</v>
      </c>
      <c r="C26" s="419" t="s">
        <v>438</v>
      </c>
      <c r="D26" s="420" t="s">
        <v>439</v>
      </c>
      <c r="E26" s="421">
        <v>50113001</v>
      </c>
      <c r="F26" s="420" t="s">
        <v>443</v>
      </c>
      <c r="G26" s="419" t="s">
        <v>444</v>
      </c>
      <c r="H26" s="419">
        <v>164758</v>
      </c>
      <c r="I26" s="419">
        <v>64758</v>
      </c>
      <c r="J26" s="419" t="s">
        <v>481</v>
      </c>
      <c r="K26" s="419" t="s">
        <v>482</v>
      </c>
      <c r="L26" s="422">
        <v>100.84999999999997</v>
      </c>
      <c r="M26" s="422">
        <v>4</v>
      </c>
      <c r="N26" s="423">
        <v>403.39999999999986</v>
      </c>
    </row>
    <row r="27" spans="1:14" ht="14.45" customHeight="1" x14ac:dyDescent="0.2">
      <c r="A27" s="417" t="s">
        <v>431</v>
      </c>
      <c r="B27" s="418" t="s">
        <v>432</v>
      </c>
      <c r="C27" s="419" t="s">
        <v>438</v>
      </c>
      <c r="D27" s="420" t="s">
        <v>439</v>
      </c>
      <c r="E27" s="421">
        <v>50113001</v>
      </c>
      <c r="F27" s="420" t="s">
        <v>443</v>
      </c>
      <c r="G27" s="419" t="s">
        <v>444</v>
      </c>
      <c r="H27" s="419">
        <v>930224</v>
      </c>
      <c r="I27" s="419">
        <v>0</v>
      </c>
      <c r="J27" s="419" t="s">
        <v>483</v>
      </c>
      <c r="K27" s="419" t="s">
        <v>231</v>
      </c>
      <c r="L27" s="422">
        <v>247.74354664017213</v>
      </c>
      <c r="M27" s="422">
        <v>1</v>
      </c>
      <c r="N27" s="423">
        <v>247.74354664017213</v>
      </c>
    </row>
    <row r="28" spans="1:14" ht="14.45" customHeight="1" x14ac:dyDescent="0.2">
      <c r="A28" s="417" t="s">
        <v>431</v>
      </c>
      <c r="B28" s="418" t="s">
        <v>432</v>
      </c>
      <c r="C28" s="419" t="s">
        <v>438</v>
      </c>
      <c r="D28" s="420" t="s">
        <v>439</v>
      </c>
      <c r="E28" s="421">
        <v>50113001</v>
      </c>
      <c r="F28" s="420" t="s">
        <v>443</v>
      </c>
      <c r="G28" s="419" t="s">
        <v>444</v>
      </c>
      <c r="H28" s="419">
        <v>502354</v>
      </c>
      <c r="I28" s="419">
        <v>0</v>
      </c>
      <c r="J28" s="419" t="s">
        <v>484</v>
      </c>
      <c r="K28" s="419" t="s">
        <v>231</v>
      </c>
      <c r="L28" s="422">
        <v>76.088282718154929</v>
      </c>
      <c r="M28" s="422">
        <v>4</v>
      </c>
      <c r="N28" s="423">
        <v>304.35313087261972</v>
      </c>
    </row>
    <row r="29" spans="1:14" ht="14.45" customHeight="1" x14ac:dyDescent="0.2">
      <c r="A29" s="417" t="s">
        <v>431</v>
      </c>
      <c r="B29" s="418" t="s">
        <v>432</v>
      </c>
      <c r="C29" s="419" t="s">
        <v>438</v>
      </c>
      <c r="D29" s="420" t="s">
        <v>439</v>
      </c>
      <c r="E29" s="421">
        <v>50113001</v>
      </c>
      <c r="F29" s="420" t="s">
        <v>443</v>
      </c>
      <c r="G29" s="419" t="s">
        <v>444</v>
      </c>
      <c r="H29" s="419">
        <v>921454</v>
      </c>
      <c r="I29" s="419">
        <v>0</v>
      </c>
      <c r="J29" s="419" t="s">
        <v>485</v>
      </c>
      <c r="K29" s="419" t="s">
        <v>231</v>
      </c>
      <c r="L29" s="422">
        <v>50.207300691625392</v>
      </c>
      <c r="M29" s="422">
        <v>6</v>
      </c>
      <c r="N29" s="423">
        <v>301.24380414975235</v>
      </c>
    </row>
    <row r="30" spans="1:14" ht="14.45" customHeight="1" x14ac:dyDescent="0.2">
      <c r="A30" s="417" t="s">
        <v>431</v>
      </c>
      <c r="B30" s="418" t="s">
        <v>432</v>
      </c>
      <c r="C30" s="419" t="s">
        <v>438</v>
      </c>
      <c r="D30" s="420" t="s">
        <v>439</v>
      </c>
      <c r="E30" s="421">
        <v>50113001</v>
      </c>
      <c r="F30" s="420" t="s">
        <v>443</v>
      </c>
      <c r="G30" s="419" t="s">
        <v>444</v>
      </c>
      <c r="H30" s="419">
        <v>900513</v>
      </c>
      <c r="I30" s="419">
        <v>0</v>
      </c>
      <c r="J30" s="419" t="s">
        <v>486</v>
      </c>
      <c r="K30" s="419" t="s">
        <v>231</v>
      </c>
      <c r="L30" s="422">
        <v>73.353000474840229</v>
      </c>
      <c r="M30" s="422">
        <v>10</v>
      </c>
      <c r="N30" s="423">
        <v>733.53000474840235</v>
      </c>
    </row>
    <row r="31" spans="1:14" ht="14.45" customHeight="1" x14ac:dyDescent="0.2">
      <c r="A31" s="417" t="s">
        <v>431</v>
      </c>
      <c r="B31" s="418" t="s">
        <v>432</v>
      </c>
      <c r="C31" s="419" t="s">
        <v>438</v>
      </c>
      <c r="D31" s="420" t="s">
        <v>439</v>
      </c>
      <c r="E31" s="421">
        <v>50113001</v>
      </c>
      <c r="F31" s="420" t="s">
        <v>443</v>
      </c>
      <c r="G31" s="419" t="s">
        <v>444</v>
      </c>
      <c r="H31" s="419">
        <v>920067</v>
      </c>
      <c r="I31" s="419">
        <v>0</v>
      </c>
      <c r="J31" s="419" t="s">
        <v>487</v>
      </c>
      <c r="K31" s="419" t="s">
        <v>231</v>
      </c>
      <c r="L31" s="422">
        <v>132.80629999999999</v>
      </c>
      <c r="M31" s="422">
        <v>1</v>
      </c>
      <c r="N31" s="423">
        <v>132.80629999999999</v>
      </c>
    </row>
    <row r="32" spans="1:14" ht="14.45" customHeight="1" x14ac:dyDescent="0.2">
      <c r="A32" s="417" t="s">
        <v>431</v>
      </c>
      <c r="B32" s="418" t="s">
        <v>432</v>
      </c>
      <c r="C32" s="419" t="s">
        <v>438</v>
      </c>
      <c r="D32" s="420" t="s">
        <v>439</v>
      </c>
      <c r="E32" s="421">
        <v>50113001</v>
      </c>
      <c r="F32" s="420" t="s">
        <v>443</v>
      </c>
      <c r="G32" s="419" t="s">
        <v>444</v>
      </c>
      <c r="H32" s="419">
        <v>397238</v>
      </c>
      <c r="I32" s="419">
        <v>0</v>
      </c>
      <c r="J32" s="419" t="s">
        <v>488</v>
      </c>
      <c r="K32" s="419" t="s">
        <v>231</v>
      </c>
      <c r="L32" s="422">
        <v>142.84250473766588</v>
      </c>
      <c r="M32" s="422">
        <v>4</v>
      </c>
      <c r="N32" s="423">
        <v>571.37001895066351</v>
      </c>
    </row>
    <row r="33" spans="1:14" ht="14.45" customHeight="1" x14ac:dyDescent="0.2">
      <c r="A33" s="417" t="s">
        <v>431</v>
      </c>
      <c r="B33" s="418" t="s">
        <v>432</v>
      </c>
      <c r="C33" s="419" t="s">
        <v>438</v>
      </c>
      <c r="D33" s="420" t="s">
        <v>439</v>
      </c>
      <c r="E33" s="421">
        <v>50113001</v>
      </c>
      <c r="F33" s="420" t="s">
        <v>443</v>
      </c>
      <c r="G33" s="419" t="s">
        <v>444</v>
      </c>
      <c r="H33" s="419">
        <v>930589</v>
      </c>
      <c r="I33" s="419">
        <v>0</v>
      </c>
      <c r="J33" s="419" t="s">
        <v>489</v>
      </c>
      <c r="K33" s="419" t="s">
        <v>231</v>
      </c>
      <c r="L33" s="422">
        <v>229.10871955234668</v>
      </c>
      <c r="M33" s="422">
        <v>1</v>
      </c>
      <c r="N33" s="423">
        <v>229.10871955234668</v>
      </c>
    </row>
    <row r="34" spans="1:14" ht="14.45" customHeight="1" x14ac:dyDescent="0.2">
      <c r="A34" s="417" t="s">
        <v>431</v>
      </c>
      <c r="B34" s="418" t="s">
        <v>432</v>
      </c>
      <c r="C34" s="419" t="s">
        <v>438</v>
      </c>
      <c r="D34" s="420" t="s">
        <v>439</v>
      </c>
      <c r="E34" s="421">
        <v>50113001</v>
      </c>
      <c r="F34" s="420" t="s">
        <v>443</v>
      </c>
      <c r="G34" s="419" t="s">
        <v>444</v>
      </c>
      <c r="H34" s="419">
        <v>501828</v>
      </c>
      <c r="I34" s="419">
        <v>0</v>
      </c>
      <c r="J34" s="419" t="s">
        <v>490</v>
      </c>
      <c r="K34" s="419" t="s">
        <v>231</v>
      </c>
      <c r="L34" s="422">
        <v>76.088282718154943</v>
      </c>
      <c r="M34" s="422">
        <v>10</v>
      </c>
      <c r="N34" s="423">
        <v>760.88282718154937</v>
      </c>
    </row>
    <row r="35" spans="1:14" ht="14.45" customHeight="1" x14ac:dyDescent="0.2">
      <c r="A35" s="417" t="s">
        <v>431</v>
      </c>
      <c r="B35" s="418" t="s">
        <v>432</v>
      </c>
      <c r="C35" s="419" t="s">
        <v>438</v>
      </c>
      <c r="D35" s="420" t="s">
        <v>439</v>
      </c>
      <c r="E35" s="421">
        <v>50113001</v>
      </c>
      <c r="F35" s="420" t="s">
        <v>443</v>
      </c>
      <c r="G35" s="419" t="s">
        <v>444</v>
      </c>
      <c r="H35" s="419">
        <v>930316</v>
      </c>
      <c r="I35" s="419">
        <v>0</v>
      </c>
      <c r="J35" s="419" t="s">
        <v>491</v>
      </c>
      <c r="K35" s="419" t="s">
        <v>231</v>
      </c>
      <c r="L35" s="422">
        <v>132.74776916178743</v>
      </c>
      <c r="M35" s="422">
        <v>3</v>
      </c>
      <c r="N35" s="423">
        <v>398.24330748536232</v>
      </c>
    </row>
    <row r="36" spans="1:14" ht="14.45" customHeight="1" x14ac:dyDescent="0.2">
      <c r="A36" s="417" t="s">
        <v>431</v>
      </c>
      <c r="B36" s="418" t="s">
        <v>432</v>
      </c>
      <c r="C36" s="419" t="s">
        <v>438</v>
      </c>
      <c r="D36" s="420" t="s">
        <v>439</v>
      </c>
      <c r="E36" s="421">
        <v>50113001</v>
      </c>
      <c r="F36" s="420" t="s">
        <v>443</v>
      </c>
      <c r="G36" s="419" t="s">
        <v>444</v>
      </c>
      <c r="H36" s="419">
        <v>900857</v>
      </c>
      <c r="I36" s="419">
        <v>0</v>
      </c>
      <c r="J36" s="419" t="s">
        <v>492</v>
      </c>
      <c r="K36" s="419" t="s">
        <v>231</v>
      </c>
      <c r="L36" s="422">
        <v>259.72996758717301</v>
      </c>
      <c r="M36" s="422">
        <v>12</v>
      </c>
      <c r="N36" s="423">
        <v>3116.7596110460763</v>
      </c>
    </row>
    <row r="37" spans="1:14" ht="14.45" customHeight="1" x14ac:dyDescent="0.2">
      <c r="A37" s="417" t="s">
        <v>431</v>
      </c>
      <c r="B37" s="418" t="s">
        <v>432</v>
      </c>
      <c r="C37" s="419" t="s">
        <v>438</v>
      </c>
      <c r="D37" s="420" t="s">
        <v>439</v>
      </c>
      <c r="E37" s="421">
        <v>50113001</v>
      </c>
      <c r="F37" s="420" t="s">
        <v>443</v>
      </c>
      <c r="G37" s="419" t="s">
        <v>444</v>
      </c>
      <c r="H37" s="419">
        <v>930673</v>
      </c>
      <c r="I37" s="419">
        <v>0</v>
      </c>
      <c r="J37" s="419" t="s">
        <v>493</v>
      </c>
      <c r="K37" s="419" t="s">
        <v>494</v>
      </c>
      <c r="L37" s="422">
        <v>125.56376916178745</v>
      </c>
      <c r="M37" s="422">
        <v>6</v>
      </c>
      <c r="N37" s="423">
        <v>753.38261497072472</v>
      </c>
    </row>
    <row r="38" spans="1:14" ht="14.45" customHeight="1" x14ac:dyDescent="0.2">
      <c r="A38" s="417" t="s">
        <v>431</v>
      </c>
      <c r="B38" s="418" t="s">
        <v>432</v>
      </c>
      <c r="C38" s="419" t="s">
        <v>438</v>
      </c>
      <c r="D38" s="420" t="s">
        <v>439</v>
      </c>
      <c r="E38" s="421">
        <v>50113001</v>
      </c>
      <c r="F38" s="420" t="s">
        <v>443</v>
      </c>
      <c r="G38" s="419" t="s">
        <v>444</v>
      </c>
      <c r="H38" s="419">
        <v>930671</v>
      </c>
      <c r="I38" s="419">
        <v>0</v>
      </c>
      <c r="J38" s="419" t="s">
        <v>495</v>
      </c>
      <c r="K38" s="419" t="s">
        <v>494</v>
      </c>
      <c r="L38" s="422">
        <v>185.76349074367999</v>
      </c>
      <c r="M38" s="422">
        <v>10</v>
      </c>
      <c r="N38" s="423">
        <v>1857.6349074367999</v>
      </c>
    </row>
    <row r="39" spans="1:14" ht="14.45" customHeight="1" x14ac:dyDescent="0.2">
      <c r="A39" s="417" t="s">
        <v>431</v>
      </c>
      <c r="B39" s="418" t="s">
        <v>432</v>
      </c>
      <c r="C39" s="419" t="s">
        <v>438</v>
      </c>
      <c r="D39" s="420" t="s">
        <v>439</v>
      </c>
      <c r="E39" s="421">
        <v>50113001</v>
      </c>
      <c r="F39" s="420" t="s">
        <v>443</v>
      </c>
      <c r="G39" s="419" t="s">
        <v>444</v>
      </c>
      <c r="H39" s="419">
        <v>930670</v>
      </c>
      <c r="I39" s="419">
        <v>0</v>
      </c>
      <c r="J39" s="419" t="s">
        <v>496</v>
      </c>
      <c r="K39" s="419" t="s">
        <v>494</v>
      </c>
      <c r="L39" s="422">
        <v>139.5198656908469</v>
      </c>
      <c r="M39" s="422">
        <v>15</v>
      </c>
      <c r="N39" s="423">
        <v>2092.7979853627035</v>
      </c>
    </row>
    <row r="40" spans="1:14" ht="14.45" customHeight="1" x14ac:dyDescent="0.2">
      <c r="A40" s="417" t="s">
        <v>431</v>
      </c>
      <c r="B40" s="418" t="s">
        <v>432</v>
      </c>
      <c r="C40" s="419" t="s">
        <v>438</v>
      </c>
      <c r="D40" s="420" t="s">
        <v>439</v>
      </c>
      <c r="E40" s="421">
        <v>50113001</v>
      </c>
      <c r="F40" s="420" t="s">
        <v>443</v>
      </c>
      <c r="G40" s="419" t="s">
        <v>444</v>
      </c>
      <c r="H40" s="419">
        <v>501957</v>
      </c>
      <c r="I40" s="419">
        <v>0</v>
      </c>
      <c r="J40" s="419" t="s">
        <v>497</v>
      </c>
      <c r="K40" s="419" t="s">
        <v>231</v>
      </c>
      <c r="L40" s="422">
        <v>130.38096010995099</v>
      </c>
      <c r="M40" s="422">
        <v>10</v>
      </c>
      <c r="N40" s="423">
        <v>1303.80960109951</v>
      </c>
    </row>
    <row r="41" spans="1:14" ht="14.45" customHeight="1" x14ac:dyDescent="0.2">
      <c r="A41" s="417" t="s">
        <v>431</v>
      </c>
      <c r="B41" s="418" t="s">
        <v>432</v>
      </c>
      <c r="C41" s="419" t="s">
        <v>438</v>
      </c>
      <c r="D41" s="420" t="s">
        <v>439</v>
      </c>
      <c r="E41" s="421">
        <v>50113001</v>
      </c>
      <c r="F41" s="420" t="s">
        <v>443</v>
      </c>
      <c r="G41" s="419" t="s">
        <v>444</v>
      </c>
      <c r="H41" s="419">
        <v>930674</v>
      </c>
      <c r="I41" s="419">
        <v>0</v>
      </c>
      <c r="J41" s="419" t="s">
        <v>498</v>
      </c>
      <c r="K41" s="419" t="s">
        <v>231</v>
      </c>
      <c r="L41" s="422">
        <v>130.21039542149981</v>
      </c>
      <c r="M41" s="422">
        <v>37</v>
      </c>
      <c r="N41" s="423">
        <v>4817.7846305954927</v>
      </c>
    </row>
    <row r="42" spans="1:14" ht="14.45" customHeight="1" x14ac:dyDescent="0.2">
      <c r="A42" s="417" t="s">
        <v>431</v>
      </c>
      <c r="B42" s="418" t="s">
        <v>432</v>
      </c>
      <c r="C42" s="419" t="s">
        <v>438</v>
      </c>
      <c r="D42" s="420" t="s">
        <v>439</v>
      </c>
      <c r="E42" s="421">
        <v>50113001</v>
      </c>
      <c r="F42" s="420" t="s">
        <v>443</v>
      </c>
      <c r="G42" s="419" t="s">
        <v>444</v>
      </c>
      <c r="H42" s="419">
        <v>921272</v>
      </c>
      <c r="I42" s="419">
        <v>0</v>
      </c>
      <c r="J42" s="419" t="s">
        <v>499</v>
      </c>
      <c r="K42" s="419" t="s">
        <v>231</v>
      </c>
      <c r="L42" s="422">
        <v>135.37695097351923</v>
      </c>
      <c r="M42" s="422">
        <v>11</v>
      </c>
      <c r="N42" s="423">
        <v>1489.1464607087114</v>
      </c>
    </row>
    <row r="43" spans="1:14" ht="14.45" customHeight="1" x14ac:dyDescent="0.2">
      <c r="A43" s="417" t="s">
        <v>431</v>
      </c>
      <c r="B43" s="418" t="s">
        <v>432</v>
      </c>
      <c r="C43" s="419" t="s">
        <v>438</v>
      </c>
      <c r="D43" s="420" t="s">
        <v>439</v>
      </c>
      <c r="E43" s="421">
        <v>50113001</v>
      </c>
      <c r="F43" s="420" t="s">
        <v>443</v>
      </c>
      <c r="G43" s="419" t="s">
        <v>444</v>
      </c>
      <c r="H43" s="419">
        <v>900321</v>
      </c>
      <c r="I43" s="419">
        <v>0</v>
      </c>
      <c r="J43" s="419" t="s">
        <v>500</v>
      </c>
      <c r="K43" s="419" t="s">
        <v>231</v>
      </c>
      <c r="L43" s="422">
        <v>318.75869110696755</v>
      </c>
      <c r="M43" s="422">
        <v>5</v>
      </c>
      <c r="N43" s="423">
        <v>1593.7934555348377</v>
      </c>
    </row>
    <row r="44" spans="1:14" ht="14.45" customHeight="1" x14ac:dyDescent="0.2">
      <c r="A44" s="417" t="s">
        <v>431</v>
      </c>
      <c r="B44" s="418" t="s">
        <v>432</v>
      </c>
      <c r="C44" s="419" t="s">
        <v>438</v>
      </c>
      <c r="D44" s="420" t="s">
        <v>439</v>
      </c>
      <c r="E44" s="421">
        <v>50113001</v>
      </c>
      <c r="F44" s="420" t="s">
        <v>443</v>
      </c>
      <c r="G44" s="419" t="s">
        <v>444</v>
      </c>
      <c r="H44" s="419">
        <v>501990</v>
      </c>
      <c r="I44" s="419">
        <v>0</v>
      </c>
      <c r="J44" s="419" t="s">
        <v>501</v>
      </c>
      <c r="K44" s="419" t="s">
        <v>231</v>
      </c>
      <c r="L44" s="422">
        <v>233.67969952086915</v>
      </c>
      <c r="M44" s="422">
        <v>1</v>
      </c>
      <c r="N44" s="423">
        <v>233.67969952086915</v>
      </c>
    </row>
    <row r="45" spans="1:14" ht="14.45" customHeight="1" x14ac:dyDescent="0.2">
      <c r="A45" s="417" t="s">
        <v>431</v>
      </c>
      <c r="B45" s="418" t="s">
        <v>432</v>
      </c>
      <c r="C45" s="419" t="s">
        <v>438</v>
      </c>
      <c r="D45" s="420" t="s">
        <v>439</v>
      </c>
      <c r="E45" s="421">
        <v>50113001</v>
      </c>
      <c r="F45" s="420" t="s">
        <v>443</v>
      </c>
      <c r="G45" s="419" t="s">
        <v>444</v>
      </c>
      <c r="H45" s="419">
        <v>501065</v>
      </c>
      <c r="I45" s="419">
        <v>0</v>
      </c>
      <c r="J45" s="419" t="s">
        <v>502</v>
      </c>
      <c r="K45" s="419" t="s">
        <v>231</v>
      </c>
      <c r="L45" s="422">
        <v>53.317330857151426</v>
      </c>
      <c r="M45" s="422">
        <v>3</v>
      </c>
      <c r="N45" s="423">
        <v>159.95199257145427</v>
      </c>
    </row>
    <row r="46" spans="1:14" ht="14.45" customHeight="1" x14ac:dyDescent="0.2">
      <c r="A46" s="417" t="s">
        <v>431</v>
      </c>
      <c r="B46" s="418" t="s">
        <v>432</v>
      </c>
      <c r="C46" s="419" t="s">
        <v>438</v>
      </c>
      <c r="D46" s="420" t="s">
        <v>439</v>
      </c>
      <c r="E46" s="421">
        <v>50113001</v>
      </c>
      <c r="F46" s="420" t="s">
        <v>443</v>
      </c>
      <c r="G46" s="419" t="s">
        <v>444</v>
      </c>
      <c r="H46" s="419">
        <v>921241</v>
      </c>
      <c r="I46" s="419">
        <v>0</v>
      </c>
      <c r="J46" s="419" t="s">
        <v>503</v>
      </c>
      <c r="K46" s="419" t="s">
        <v>231</v>
      </c>
      <c r="L46" s="422">
        <v>187.16758606014201</v>
      </c>
      <c r="M46" s="422">
        <v>5</v>
      </c>
      <c r="N46" s="423">
        <v>935.83793030071013</v>
      </c>
    </row>
    <row r="47" spans="1:14" ht="14.45" customHeight="1" x14ac:dyDescent="0.2">
      <c r="A47" s="417" t="s">
        <v>431</v>
      </c>
      <c r="B47" s="418" t="s">
        <v>432</v>
      </c>
      <c r="C47" s="419" t="s">
        <v>438</v>
      </c>
      <c r="D47" s="420" t="s">
        <v>439</v>
      </c>
      <c r="E47" s="421">
        <v>50113001</v>
      </c>
      <c r="F47" s="420" t="s">
        <v>443</v>
      </c>
      <c r="G47" s="419" t="s">
        <v>444</v>
      </c>
      <c r="H47" s="419">
        <v>900007</v>
      </c>
      <c r="I47" s="419">
        <v>0</v>
      </c>
      <c r="J47" s="419" t="s">
        <v>504</v>
      </c>
      <c r="K47" s="419" t="s">
        <v>231</v>
      </c>
      <c r="L47" s="422">
        <v>86.97980898335814</v>
      </c>
      <c r="M47" s="422">
        <v>1</v>
      </c>
      <c r="N47" s="423">
        <v>86.97980898335814</v>
      </c>
    </row>
    <row r="48" spans="1:14" ht="14.45" customHeight="1" x14ac:dyDescent="0.2">
      <c r="A48" s="417" t="s">
        <v>431</v>
      </c>
      <c r="B48" s="418" t="s">
        <v>432</v>
      </c>
      <c r="C48" s="419" t="s">
        <v>438</v>
      </c>
      <c r="D48" s="420" t="s">
        <v>439</v>
      </c>
      <c r="E48" s="421">
        <v>50113001</v>
      </c>
      <c r="F48" s="420" t="s">
        <v>443</v>
      </c>
      <c r="G48" s="419" t="s">
        <v>444</v>
      </c>
      <c r="H48" s="419">
        <v>920380</v>
      </c>
      <c r="I48" s="419">
        <v>0</v>
      </c>
      <c r="J48" s="419" t="s">
        <v>505</v>
      </c>
      <c r="K48" s="419" t="s">
        <v>231</v>
      </c>
      <c r="L48" s="422">
        <v>94.893003621336064</v>
      </c>
      <c r="M48" s="422">
        <v>3</v>
      </c>
      <c r="N48" s="423">
        <v>284.67901086400821</v>
      </c>
    </row>
    <row r="49" spans="1:14" ht="14.45" customHeight="1" x14ac:dyDescent="0.2">
      <c r="A49" s="417" t="s">
        <v>431</v>
      </c>
      <c r="B49" s="418" t="s">
        <v>432</v>
      </c>
      <c r="C49" s="419" t="s">
        <v>438</v>
      </c>
      <c r="D49" s="420" t="s">
        <v>439</v>
      </c>
      <c r="E49" s="421">
        <v>50113001</v>
      </c>
      <c r="F49" s="420" t="s">
        <v>443</v>
      </c>
      <c r="G49" s="419" t="s">
        <v>444</v>
      </c>
      <c r="H49" s="419">
        <v>921320</v>
      </c>
      <c r="I49" s="419">
        <v>0</v>
      </c>
      <c r="J49" s="419" t="s">
        <v>506</v>
      </c>
      <c r="K49" s="419" t="s">
        <v>231</v>
      </c>
      <c r="L49" s="422">
        <v>64.104289018933159</v>
      </c>
      <c r="M49" s="422">
        <v>13</v>
      </c>
      <c r="N49" s="423">
        <v>833.35575724613102</v>
      </c>
    </row>
    <row r="50" spans="1:14" ht="14.45" customHeight="1" x14ac:dyDescent="0.2">
      <c r="A50" s="417" t="s">
        <v>431</v>
      </c>
      <c r="B50" s="418" t="s">
        <v>432</v>
      </c>
      <c r="C50" s="419" t="s">
        <v>438</v>
      </c>
      <c r="D50" s="420" t="s">
        <v>439</v>
      </c>
      <c r="E50" s="421">
        <v>50113001</v>
      </c>
      <c r="F50" s="420" t="s">
        <v>443</v>
      </c>
      <c r="G50" s="419" t="s">
        <v>444</v>
      </c>
      <c r="H50" s="419">
        <v>920376</v>
      </c>
      <c r="I50" s="419">
        <v>0</v>
      </c>
      <c r="J50" s="419" t="s">
        <v>507</v>
      </c>
      <c r="K50" s="419" t="s">
        <v>231</v>
      </c>
      <c r="L50" s="422">
        <v>95.57763538164707</v>
      </c>
      <c r="M50" s="422">
        <v>19</v>
      </c>
      <c r="N50" s="423">
        <v>1815.9750722512943</v>
      </c>
    </row>
    <row r="51" spans="1:14" ht="14.45" customHeight="1" x14ac:dyDescent="0.2">
      <c r="A51" s="417" t="s">
        <v>431</v>
      </c>
      <c r="B51" s="418" t="s">
        <v>432</v>
      </c>
      <c r="C51" s="419" t="s">
        <v>438</v>
      </c>
      <c r="D51" s="420" t="s">
        <v>439</v>
      </c>
      <c r="E51" s="421">
        <v>50113001</v>
      </c>
      <c r="F51" s="420" t="s">
        <v>443</v>
      </c>
      <c r="G51" s="419" t="s">
        <v>444</v>
      </c>
      <c r="H51" s="419">
        <v>920377</v>
      </c>
      <c r="I51" s="419">
        <v>0</v>
      </c>
      <c r="J51" s="419" t="s">
        <v>508</v>
      </c>
      <c r="K51" s="419" t="s">
        <v>231</v>
      </c>
      <c r="L51" s="422">
        <v>136.12763166193974</v>
      </c>
      <c r="M51" s="422">
        <v>4</v>
      </c>
      <c r="N51" s="423">
        <v>544.51052664775898</v>
      </c>
    </row>
    <row r="52" spans="1:14" ht="14.45" customHeight="1" x14ac:dyDescent="0.2">
      <c r="A52" s="417" t="s">
        <v>431</v>
      </c>
      <c r="B52" s="418" t="s">
        <v>432</v>
      </c>
      <c r="C52" s="419" t="s">
        <v>438</v>
      </c>
      <c r="D52" s="420" t="s">
        <v>439</v>
      </c>
      <c r="E52" s="421">
        <v>50113001</v>
      </c>
      <c r="F52" s="420" t="s">
        <v>443</v>
      </c>
      <c r="G52" s="419" t="s">
        <v>444</v>
      </c>
      <c r="H52" s="419">
        <v>920064</v>
      </c>
      <c r="I52" s="419">
        <v>0</v>
      </c>
      <c r="J52" s="419" t="s">
        <v>509</v>
      </c>
      <c r="K52" s="419" t="s">
        <v>231</v>
      </c>
      <c r="L52" s="422">
        <v>55.274175602378513</v>
      </c>
      <c r="M52" s="422">
        <v>2</v>
      </c>
      <c r="N52" s="423">
        <v>110.54835120475703</v>
      </c>
    </row>
    <row r="53" spans="1:14" ht="14.45" customHeight="1" x14ac:dyDescent="0.2">
      <c r="A53" s="417" t="s">
        <v>431</v>
      </c>
      <c r="B53" s="418" t="s">
        <v>432</v>
      </c>
      <c r="C53" s="419" t="s">
        <v>438</v>
      </c>
      <c r="D53" s="420" t="s">
        <v>439</v>
      </c>
      <c r="E53" s="421">
        <v>50113001</v>
      </c>
      <c r="F53" s="420" t="s">
        <v>443</v>
      </c>
      <c r="G53" s="419" t="s">
        <v>444</v>
      </c>
      <c r="H53" s="419">
        <v>921453</v>
      </c>
      <c r="I53" s="419">
        <v>0</v>
      </c>
      <c r="J53" s="419" t="s">
        <v>510</v>
      </c>
      <c r="K53" s="419" t="s">
        <v>231</v>
      </c>
      <c r="L53" s="422">
        <v>72.662507302780611</v>
      </c>
      <c r="M53" s="422">
        <v>10</v>
      </c>
      <c r="N53" s="423">
        <v>726.62507302780614</v>
      </c>
    </row>
    <row r="54" spans="1:14" ht="14.45" customHeight="1" x14ac:dyDescent="0.2">
      <c r="A54" s="417" t="s">
        <v>431</v>
      </c>
      <c r="B54" s="418" t="s">
        <v>432</v>
      </c>
      <c r="C54" s="419" t="s">
        <v>438</v>
      </c>
      <c r="D54" s="420" t="s">
        <v>439</v>
      </c>
      <c r="E54" s="421">
        <v>50113001</v>
      </c>
      <c r="F54" s="420" t="s">
        <v>443</v>
      </c>
      <c r="G54" s="419" t="s">
        <v>444</v>
      </c>
      <c r="H54" s="419">
        <v>930417</v>
      </c>
      <c r="I54" s="419">
        <v>0</v>
      </c>
      <c r="J54" s="419" t="s">
        <v>511</v>
      </c>
      <c r="K54" s="419" t="s">
        <v>231</v>
      </c>
      <c r="L54" s="422">
        <v>115.33938866324222</v>
      </c>
      <c r="M54" s="422">
        <v>15</v>
      </c>
      <c r="N54" s="423">
        <v>1730.0908299486332</v>
      </c>
    </row>
    <row r="55" spans="1:14" ht="14.45" customHeight="1" x14ac:dyDescent="0.2">
      <c r="A55" s="417" t="s">
        <v>431</v>
      </c>
      <c r="B55" s="418" t="s">
        <v>432</v>
      </c>
      <c r="C55" s="419" t="s">
        <v>438</v>
      </c>
      <c r="D55" s="420" t="s">
        <v>439</v>
      </c>
      <c r="E55" s="421">
        <v>50113001</v>
      </c>
      <c r="F55" s="420" t="s">
        <v>443</v>
      </c>
      <c r="G55" s="419" t="s">
        <v>444</v>
      </c>
      <c r="H55" s="419">
        <v>921230</v>
      </c>
      <c r="I55" s="419">
        <v>0</v>
      </c>
      <c r="J55" s="419" t="s">
        <v>512</v>
      </c>
      <c r="K55" s="419" t="s">
        <v>231</v>
      </c>
      <c r="L55" s="422">
        <v>46.997311949079851</v>
      </c>
      <c r="M55" s="422">
        <v>50</v>
      </c>
      <c r="N55" s="423">
        <v>2349.8655974539925</v>
      </c>
    </row>
    <row r="56" spans="1:14" ht="14.45" customHeight="1" x14ac:dyDescent="0.2">
      <c r="A56" s="417" t="s">
        <v>431</v>
      </c>
      <c r="B56" s="418" t="s">
        <v>432</v>
      </c>
      <c r="C56" s="419" t="s">
        <v>438</v>
      </c>
      <c r="D56" s="420" t="s">
        <v>439</v>
      </c>
      <c r="E56" s="421">
        <v>50113001</v>
      </c>
      <c r="F56" s="420" t="s">
        <v>443</v>
      </c>
      <c r="G56" s="419" t="s">
        <v>444</v>
      </c>
      <c r="H56" s="419">
        <v>203092</v>
      </c>
      <c r="I56" s="419">
        <v>203092</v>
      </c>
      <c r="J56" s="419" t="s">
        <v>513</v>
      </c>
      <c r="K56" s="419" t="s">
        <v>514</v>
      </c>
      <c r="L56" s="422">
        <v>150.34000188481423</v>
      </c>
      <c r="M56" s="422">
        <v>12</v>
      </c>
      <c r="N56" s="423">
        <v>1804.0800226177707</v>
      </c>
    </row>
    <row r="57" spans="1:14" ht="14.45" customHeight="1" x14ac:dyDescent="0.2">
      <c r="A57" s="417" t="s">
        <v>431</v>
      </c>
      <c r="B57" s="418" t="s">
        <v>432</v>
      </c>
      <c r="C57" s="419" t="s">
        <v>438</v>
      </c>
      <c r="D57" s="420" t="s">
        <v>439</v>
      </c>
      <c r="E57" s="421">
        <v>50113001</v>
      </c>
      <c r="F57" s="420" t="s">
        <v>443</v>
      </c>
      <c r="G57" s="419" t="s">
        <v>444</v>
      </c>
      <c r="H57" s="419">
        <v>231541</v>
      </c>
      <c r="I57" s="419">
        <v>231541</v>
      </c>
      <c r="J57" s="419" t="s">
        <v>515</v>
      </c>
      <c r="K57" s="419" t="s">
        <v>516</v>
      </c>
      <c r="L57" s="422">
        <v>80.69</v>
      </c>
      <c r="M57" s="422">
        <v>1</v>
      </c>
      <c r="N57" s="423">
        <v>80.69</v>
      </c>
    </row>
    <row r="58" spans="1:14" ht="14.45" customHeight="1" x14ac:dyDescent="0.2">
      <c r="A58" s="417" t="s">
        <v>431</v>
      </c>
      <c r="B58" s="418" t="s">
        <v>432</v>
      </c>
      <c r="C58" s="419" t="s">
        <v>438</v>
      </c>
      <c r="D58" s="420" t="s">
        <v>439</v>
      </c>
      <c r="E58" s="421">
        <v>50113001</v>
      </c>
      <c r="F58" s="420" t="s">
        <v>443</v>
      </c>
      <c r="G58" s="419" t="s">
        <v>444</v>
      </c>
      <c r="H58" s="419">
        <v>231544</v>
      </c>
      <c r="I58" s="419">
        <v>231544</v>
      </c>
      <c r="J58" s="419" t="s">
        <v>515</v>
      </c>
      <c r="K58" s="419" t="s">
        <v>517</v>
      </c>
      <c r="L58" s="422">
        <v>80.690006069668584</v>
      </c>
      <c r="M58" s="422">
        <v>1</v>
      </c>
      <c r="N58" s="423">
        <v>80.690006069668584</v>
      </c>
    </row>
    <row r="59" spans="1:14" ht="14.45" customHeight="1" x14ac:dyDescent="0.2">
      <c r="A59" s="417" t="s">
        <v>431</v>
      </c>
      <c r="B59" s="418" t="s">
        <v>432</v>
      </c>
      <c r="C59" s="419" t="s">
        <v>438</v>
      </c>
      <c r="D59" s="420" t="s">
        <v>439</v>
      </c>
      <c r="E59" s="421">
        <v>50113001</v>
      </c>
      <c r="F59" s="420" t="s">
        <v>443</v>
      </c>
      <c r="G59" s="419" t="s">
        <v>444</v>
      </c>
      <c r="H59" s="419">
        <v>234736</v>
      </c>
      <c r="I59" s="419">
        <v>234736</v>
      </c>
      <c r="J59" s="419" t="s">
        <v>518</v>
      </c>
      <c r="K59" s="419" t="s">
        <v>519</v>
      </c>
      <c r="L59" s="422">
        <v>120.54000302242268</v>
      </c>
      <c r="M59" s="422">
        <v>3</v>
      </c>
      <c r="N59" s="423">
        <v>361.62000906726803</v>
      </c>
    </row>
    <row r="60" spans="1:14" ht="14.45" customHeight="1" x14ac:dyDescent="0.2">
      <c r="A60" s="417" t="s">
        <v>431</v>
      </c>
      <c r="B60" s="418" t="s">
        <v>432</v>
      </c>
      <c r="C60" s="419" t="s">
        <v>438</v>
      </c>
      <c r="D60" s="420" t="s">
        <v>439</v>
      </c>
      <c r="E60" s="421">
        <v>50113001</v>
      </c>
      <c r="F60" s="420" t="s">
        <v>443</v>
      </c>
      <c r="G60" s="419" t="s">
        <v>444</v>
      </c>
      <c r="H60" s="419">
        <v>101940</v>
      </c>
      <c r="I60" s="419">
        <v>1940</v>
      </c>
      <c r="J60" s="419" t="s">
        <v>520</v>
      </c>
      <c r="K60" s="419" t="s">
        <v>521</v>
      </c>
      <c r="L60" s="422">
        <v>34.51</v>
      </c>
      <c r="M60" s="422">
        <v>1</v>
      </c>
      <c r="N60" s="423">
        <v>34.51</v>
      </c>
    </row>
    <row r="61" spans="1:14" ht="14.45" customHeight="1" x14ac:dyDescent="0.2">
      <c r="A61" s="417" t="s">
        <v>431</v>
      </c>
      <c r="B61" s="418" t="s">
        <v>432</v>
      </c>
      <c r="C61" s="419" t="s">
        <v>438</v>
      </c>
      <c r="D61" s="420" t="s">
        <v>439</v>
      </c>
      <c r="E61" s="421">
        <v>50113001</v>
      </c>
      <c r="F61" s="420" t="s">
        <v>443</v>
      </c>
      <c r="G61" s="419" t="s">
        <v>444</v>
      </c>
      <c r="H61" s="419">
        <v>202953</v>
      </c>
      <c r="I61" s="419">
        <v>202953</v>
      </c>
      <c r="J61" s="419" t="s">
        <v>522</v>
      </c>
      <c r="K61" s="419" t="s">
        <v>523</v>
      </c>
      <c r="L61" s="422">
        <v>535.09000000000015</v>
      </c>
      <c r="M61" s="422">
        <v>6</v>
      </c>
      <c r="N61" s="423">
        <v>3210.5400000000009</v>
      </c>
    </row>
    <row r="62" spans="1:14" ht="14.45" customHeight="1" x14ac:dyDescent="0.2">
      <c r="A62" s="417" t="s">
        <v>431</v>
      </c>
      <c r="B62" s="418" t="s">
        <v>432</v>
      </c>
      <c r="C62" s="419" t="s">
        <v>438</v>
      </c>
      <c r="D62" s="420" t="s">
        <v>439</v>
      </c>
      <c r="E62" s="421">
        <v>50113001</v>
      </c>
      <c r="F62" s="420" t="s">
        <v>443</v>
      </c>
      <c r="G62" s="419" t="s">
        <v>444</v>
      </c>
      <c r="H62" s="419">
        <v>232857</v>
      </c>
      <c r="I62" s="419">
        <v>232857</v>
      </c>
      <c r="J62" s="419" t="s">
        <v>524</v>
      </c>
      <c r="K62" s="419" t="s">
        <v>525</v>
      </c>
      <c r="L62" s="422">
        <v>201.73001517454756</v>
      </c>
      <c r="M62" s="422">
        <v>1</v>
      </c>
      <c r="N62" s="423">
        <v>201.73001517454756</v>
      </c>
    </row>
    <row r="63" spans="1:14" ht="14.45" customHeight="1" x14ac:dyDescent="0.2">
      <c r="A63" s="417" t="s">
        <v>431</v>
      </c>
      <c r="B63" s="418" t="s">
        <v>432</v>
      </c>
      <c r="C63" s="419" t="s">
        <v>438</v>
      </c>
      <c r="D63" s="420" t="s">
        <v>439</v>
      </c>
      <c r="E63" s="421">
        <v>50113001</v>
      </c>
      <c r="F63" s="420" t="s">
        <v>443</v>
      </c>
      <c r="G63" s="419" t="s">
        <v>444</v>
      </c>
      <c r="H63" s="419">
        <v>193109</v>
      </c>
      <c r="I63" s="419">
        <v>93109</v>
      </c>
      <c r="J63" s="419" t="s">
        <v>526</v>
      </c>
      <c r="K63" s="419" t="s">
        <v>527</v>
      </c>
      <c r="L63" s="422">
        <v>191.51860266666665</v>
      </c>
      <c r="M63" s="422">
        <v>375</v>
      </c>
      <c r="N63" s="423">
        <v>71819.475999999995</v>
      </c>
    </row>
    <row r="64" spans="1:14" ht="14.45" customHeight="1" x14ac:dyDescent="0.2">
      <c r="A64" s="417" t="s">
        <v>431</v>
      </c>
      <c r="B64" s="418" t="s">
        <v>432</v>
      </c>
      <c r="C64" s="419" t="s">
        <v>438</v>
      </c>
      <c r="D64" s="420" t="s">
        <v>439</v>
      </c>
      <c r="E64" s="421">
        <v>50113001</v>
      </c>
      <c r="F64" s="420" t="s">
        <v>443</v>
      </c>
      <c r="G64" s="419" t="s">
        <v>444</v>
      </c>
      <c r="H64" s="419">
        <v>395294</v>
      </c>
      <c r="I64" s="419">
        <v>180306</v>
      </c>
      <c r="J64" s="419" t="s">
        <v>528</v>
      </c>
      <c r="K64" s="419" t="s">
        <v>529</v>
      </c>
      <c r="L64" s="422">
        <v>202.50125000000003</v>
      </c>
      <c r="M64" s="422">
        <v>8</v>
      </c>
      <c r="N64" s="423">
        <v>1620.0100000000002</v>
      </c>
    </row>
    <row r="65" spans="1:14" ht="14.45" customHeight="1" x14ac:dyDescent="0.2">
      <c r="A65" s="417" t="s">
        <v>431</v>
      </c>
      <c r="B65" s="418" t="s">
        <v>432</v>
      </c>
      <c r="C65" s="419" t="s">
        <v>438</v>
      </c>
      <c r="D65" s="420" t="s">
        <v>439</v>
      </c>
      <c r="E65" s="421">
        <v>50113001</v>
      </c>
      <c r="F65" s="420" t="s">
        <v>443</v>
      </c>
      <c r="G65" s="419" t="s">
        <v>444</v>
      </c>
      <c r="H65" s="419">
        <v>109844</v>
      </c>
      <c r="I65" s="419">
        <v>9844</v>
      </c>
      <c r="J65" s="419" t="s">
        <v>530</v>
      </c>
      <c r="K65" s="419" t="s">
        <v>531</v>
      </c>
      <c r="L65" s="422">
        <v>117.98000000000003</v>
      </c>
      <c r="M65" s="422">
        <v>1</v>
      </c>
      <c r="N65" s="423">
        <v>117.98000000000003</v>
      </c>
    </row>
    <row r="66" spans="1:14" ht="14.45" customHeight="1" x14ac:dyDescent="0.2">
      <c r="A66" s="417" t="s">
        <v>431</v>
      </c>
      <c r="B66" s="418" t="s">
        <v>432</v>
      </c>
      <c r="C66" s="419" t="s">
        <v>438</v>
      </c>
      <c r="D66" s="420" t="s">
        <v>439</v>
      </c>
      <c r="E66" s="421">
        <v>50113001</v>
      </c>
      <c r="F66" s="420" t="s">
        <v>443</v>
      </c>
      <c r="G66" s="419" t="s">
        <v>444</v>
      </c>
      <c r="H66" s="419">
        <v>100643</v>
      </c>
      <c r="I66" s="419">
        <v>643</v>
      </c>
      <c r="J66" s="419" t="s">
        <v>532</v>
      </c>
      <c r="K66" s="419" t="s">
        <v>533</v>
      </c>
      <c r="L66" s="422">
        <v>63.56</v>
      </c>
      <c r="M66" s="422">
        <v>1</v>
      </c>
      <c r="N66" s="423">
        <v>63.56</v>
      </c>
    </row>
    <row r="67" spans="1:14" ht="14.45" customHeight="1" thickBot="1" x14ac:dyDescent="0.25">
      <c r="A67" s="424" t="s">
        <v>431</v>
      </c>
      <c r="B67" s="425" t="s">
        <v>432</v>
      </c>
      <c r="C67" s="426" t="s">
        <v>438</v>
      </c>
      <c r="D67" s="427" t="s">
        <v>439</v>
      </c>
      <c r="E67" s="428">
        <v>50113013</v>
      </c>
      <c r="F67" s="427" t="s">
        <v>534</v>
      </c>
      <c r="G67" s="426" t="s">
        <v>444</v>
      </c>
      <c r="H67" s="426">
        <v>844576</v>
      </c>
      <c r="I67" s="426">
        <v>100339</v>
      </c>
      <c r="J67" s="426" t="s">
        <v>535</v>
      </c>
      <c r="K67" s="426" t="s">
        <v>536</v>
      </c>
      <c r="L67" s="429">
        <v>93.37</v>
      </c>
      <c r="M67" s="429">
        <v>1</v>
      </c>
      <c r="N67" s="430">
        <v>93.37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1BA0CCC-132A-4058-BDA1-BB51D4BCE8D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20" customWidth="1"/>
    <col min="2" max="2" width="5.42578125" style="177" bestFit="1" customWidth="1"/>
    <col min="3" max="3" width="6.140625" style="177" bestFit="1" customWidth="1"/>
    <col min="4" max="4" width="7.42578125" style="177" bestFit="1" customWidth="1"/>
    <col min="5" max="5" width="6.28515625" style="177" bestFit="1" customWidth="1"/>
    <col min="6" max="6" width="6.28515625" style="180" bestFit="1" customWidth="1"/>
    <col min="7" max="7" width="6.140625" style="180" bestFit="1" customWidth="1"/>
    <col min="8" max="8" width="7.42578125" style="180" bestFit="1" customWidth="1"/>
    <col min="9" max="9" width="6.28515625" style="180" bestFit="1" customWidth="1"/>
    <col min="10" max="10" width="5.42578125" style="177" bestFit="1" customWidth="1"/>
    <col min="11" max="11" width="6.140625" style="177" bestFit="1" customWidth="1"/>
    <col min="12" max="12" width="7.42578125" style="177" bestFit="1" customWidth="1"/>
    <col min="13" max="13" width="6.28515625" style="177" bestFit="1" customWidth="1"/>
    <col min="14" max="14" width="5.28515625" style="180" bestFit="1" customWidth="1"/>
    <col min="15" max="15" width="6.140625" style="180" bestFit="1" customWidth="1"/>
    <col min="16" max="16" width="7.42578125" style="180" bestFit="1" customWidth="1"/>
    <col min="17" max="17" width="6.28515625" style="180" bestFit="1" customWidth="1"/>
    <col min="18" max="16384" width="8.85546875" style="103"/>
  </cols>
  <sheetData>
    <row r="1" spans="1:17" ht="18.600000000000001" customHeight="1" thickBot="1" x14ac:dyDescent="0.35">
      <c r="A1" s="330" t="s">
        <v>156</v>
      </c>
      <c r="B1" s="330"/>
      <c r="C1" s="330"/>
      <c r="D1" s="330"/>
      <c r="E1" s="330"/>
      <c r="F1" s="293"/>
      <c r="G1" s="293"/>
      <c r="H1" s="293"/>
      <c r="I1" s="293"/>
      <c r="J1" s="324"/>
      <c r="K1" s="324"/>
      <c r="L1" s="324"/>
      <c r="M1" s="324"/>
      <c r="N1" s="324"/>
      <c r="O1" s="324"/>
      <c r="P1" s="324"/>
      <c r="Q1" s="324"/>
    </row>
    <row r="2" spans="1:17" ht="14.45" customHeight="1" thickBot="1" x14ac:dyDescent="0.25">
      <c r="A2" s="194" t="s">
        <v>230</v>
      </c>
      <c r="B2" s="184"/>
      <c r="C2" s="184"/>
      <c r="D2" s="184"/>
      <c r="E2" s="184"/>
    </row>
    <row r="3" spans="1:17" ht="14.45" customHeight="1" thickBot="1" x14ac:dyDescent="0.25">
      <c r="A3" s="209" t="s">
        <v>3</v>
      </c>
      <c r="B3" s="213">
        <f>SUM(B6:B1048576)</f>
        <v>454</v>
      </c>
      <c r="C3" s="214">
        <f>SUM(C6:C1048576)</f>
        <v>0</v>
      </c>
      <c r="D3" s="214">
        <f>SUM(D6:D1048576)</f>
        <v>0</v>
      </c>
      <c r="E3" s="215">
        <f>SUM(E6:E1048576)</f>
        <v>0</v>
      </c>
      <c r="F3" s="212">
        <f>IF(SUM($B3:$E3)=0,"",B3/SUM($B3:$E3))</f>
        <v>1</v>
      </c>
      <c r="G3" s="210">
        <f t="shared" ref="G3:I3" si="0">IF(SUM($B3:$E3)=0,"",C3/SUM($B3:$E3))</f>
        <v>0</v>
      </c>
      <c r="H3" s="210">
        <f t="shared" si="0"/>
        <v>0</v>
      </c>
      <c r="I3" s="211">
        <f t="shared" si="0"/>
        <v>0</v>
      </c>
      <c r="J3" s="214">
        <f>SUM(J6:J1048576)</f>
        <v>79</v>
      </c>
      <c r="K3" s="214">
        <f>SUM(K6:K1048576)</f>
        <v>0</v>
      </c>
      <c r="L3" s="214">
        <f>SUM(L6:L1048576)</f>
        <v>0</v>
      </c>
      <c r="M3" s="215">
        <f>SUM(M6:M1048576)</f>
        <v>0</v>
      </c>
      <c r="N3" s="212">
        <f>IF(SUM($J3:$M3)=0,"",J3/SUM($J3:$M3))</f>
        <v>1</v>
      </c>
      <c r="O3" s="210">
        <f t="shared" ref="O3:Q3" si="1">IF(SUM($J3:$M3)=0,"",K3/SUM($J3:$M3))</f>
        <v>0</v>
      </c>
      <c r="P3" s="210">
        <f t="shared" si="1"/>
        <v>0</v>
      </c>
      <c r="Q3" s="211">
        <f t="shared" si="1"/>
        <v>0</v>
      </c>
    </row>
    <row r="4" spans="1:17" ht="14.45" customHeight="1" thickBot="1" x14ac:dyDescent="0.25">
      <c r="A4" s="208"/>
      <c r="B4" s="334" t="s">
        <v>158</v>
      </c>
      <c r="C4" s="335"/>
      <c r="D4" s="335"/>
      <c r="E4" s="336"/>
      <c r="F4" s="331" t="s">
        <v>163</v>
      </c>
      <c r="G4" s="332"/>
      <c r="H4" s="332"/>
      <c r="I4" s="333"/>
      <c r="J4" s="334" t="s">
        <v>164</v>
      </c>
      <c r="K4" s="335"/>
      <c r="L4" s="335"/>
      <c r="M4" s="336"/>
      <c r="N4" s="331" t="s">
        <v>165</v>
      </c>
      <c r="O4" s="332"/>
      <c r="P4" s="332"/>
      <c r="Q4" s="333"/>
    </row>
    <row r="5" spans="1:17" ht="14.45" customHeight="1" thickBot="1" x14ac:dyDescent="0.25">
      <c r="A5" s="431" t="s">
        <v>157</v>
      </c>
      <c r="B5" s="432" t="s">
        <v>159</v>
      </c>
      <c r="C5" s="432" t="s">
        <v>160</v>
      </c>
      <c r="D5" s="432" t="s">
        <v>161</v>
      </c>
      <c r="E5" s="433" t="s">
        <v>162</v>
      </c>
      <c r="F5" s="434" t="s">
        <v>159</v>
      </c>
      <c r="G5" s="435" t="s">
        <v>160</v>
      </c>
      <c r="H5" s="435" t="s">
        <v>161</v>
      </c>
      <c r="I5" s="436" t="s">
        <v>162</v>
      </c>
      <c r="J5" s="432" t="s">
        <v>159</v>
      </c>
      <c r="K5" s="432" t="s">
        <v>160</v>
      </c>
      <c r="L5" s="432" t="s">
        <v>161</v>
      </c>
      <c r="M5" s="433" t="s">
        <v>162</v>
      </c>
      <c r="N5" s="434" t="s">
        <v>159</v>
      </c>
      <c r="O5" s="435" t="s">
        <v>160</v>
      </c>
      <c r="P5" s="435" t="s">
        <v>161</v>
      </c>
      <c r="Q5" s="436" t="s">
        <v>162</v>
      </c>
    </row>
    <row r="6" spans="1:17" ht="14.45" customHeight="1" x14ac:dyDescent="0.2">
      <c r="A6" s="441" t="s">
        <v>537</v>
      </c>
      <c r="B6" s="445"/>
      <c r="C6" s="415"/>
      <c r="D6" s="415"/>
      <c r="E6" s="416"/>
      <c r="F6" s="443"/>
      <c r="G6" s="437"/>
      <c r="H6" s="437"/>
      <c r="I6" s="447"/>
      <c r="J6" s="445"/>
      <c r="K6" s="415"/>
      <c r="L6" s="415"/>
      <c r="M6" s="416"/>
      <c r="N6" s="443"/>
      <c r="O6" s="437"/>
      <c r="P6" s="437"/>
      <c r="Q6" s="438"/>
    </row>
    <row r="7" spans="1:17" ht="14.45" customHeight="1" thickBot="1" x14ac:dyDescent="0.25">
      <c r="A7" s="442" t="s">
        <v>538</v>
      </c>
      <c r="B7" s="446">
        <v>454</v>
      </c>
      <c r="C7" s="429"/>
      <c r="D7" s="429"/>
      <c r="E7" s="430"/>
      <c r="F7" s="444">
        <v>1</v>
      </c>
      <c r="G7" s="439">
        <v>0</v>
      </c>
      <c r="H7" s="439">
        <v>0</v>
      </c>
      <c r="I7" s="448">
        <v>0</v>
      </c>
      <c r="J7" s="446">
        <v>79</v>
      </c>
      <c r="K7" s="429"/>
      <c r="L7" s="429"/>
      <c r="M7" s="430"/>
      <c r="N7" s="444">
        <v>1</v>
      </c>
      <c r="O7" s="439">
        <v>0</v>
      </c>
      <c r="P7" s="439">
        <v>0</v>
      </c>
      <c r="Q7" s="4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462CDED1-17A5-43FA-B66D-34F350CF952C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2021-06-21T14:19:44Z</dcterms:modified>
</cp:coreProperties>
</file>