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DEE4640-D41B-44BA-95E1-AB2B93996287}" xr6:coauthVersionLast="46" xr6:coauthVersionMax="46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C17" i="431"/>
  <c r="D11" i="431"/>
  <c r="D19" i="431"/>
  <c r="E13" i="431"/>
  <c r="E21" i="431"/>
  <c r="F15" i="431"/>
  <c r="G9" i="431"/>
  <c r="G17" i="431"/>
  <c r="H11" i="431"/>
  <c r="H19" i="431"/>
  <c r="I13" i="431"/>
  <c r="I21" i="431"/>
  <c r="J15" i="431"/>
  <c r="K9" i="431"/>
  <c r="K17" i="431"/>
  <c r="L11" i="431"/>
  <c r="L19" i="431"/>
  <c r="M13" i="431"/>
  <c r="N15" i="431"/>
  <c r="O9" i="431"/>
  <c r="O17" i="431"/>
  <c r="P11" i="431"/>
  <c r="Q13" i="431"/>
  <c r="O10" i="431"/>
  <c r="O19" i="431"/>
  <c r="C10" i="431"/>
  <c r="C18" i="431"/>
  <c r="D12" i="431"/>
  <c r="D20" i="431"/>
  <c r="E14" i="431"/>
  <c r="E22" i="431"/>
  <c r="F16" i="431"/>
  <c r="G10" i="431"/>
  <c r="G18" i="431"/>
  <c r="H12" i="431"/>
  <c r="H20" i="431"/>
  <c r="I14" i="431"/>
  <c r="I22" i="431"/>
  <c r="J16" i="431"/>
  <c r="K10" i="431"/>
  <c r="K18" i="431"/>
  <c r="L12" i="431"/>
  <c r="M14" i="431"/>
  <c r="M22" i="431"/>
  <c r="N16" i="431"/>
  <c r="O18" i="431"/>
  <c r="P20" i="431"/>
  <c r="Q22" i="431"/>
  <c r="P13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L21" i="431"/>
  <c r="M15" i="431"/>
  <c r="N9" i="431"/>
  <c r="N17" i="431"/>
  <c r="P21" i="431"/>
  <c r="Q15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M17" i="431"/>
  <c r="Q9" i="431"/>
  <c r="M10" i="431"/>
  <c r="P16" i="431"/>
  <c r="Q18" i="431"/>
  <c r="O15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N11" i="431"/>
  <c r="N19" i="431"/>
  <c r="O13" i="431"/>
  <c r="O21" i="431"/>
  <c r="P15" i="431"/>
  <c r="Q17" i="431"/>
  <c r="O14" i="431"/>
  <c r="P9" i="431"/>
  <c r="C14" i="431"/>
  <c r="C22" i="431"/>
  <c r="D16" i="431"/>
  <c r="E10" i="431"/>
  <c r="E18" i="431"/>
  <c r="F12" i="431"/>
  <c r="F20" i="431"/>
  <c r="G14" i="431"/>
  <c r="G22" i="431"/>
  <c r="H16" i="431"/>
  <c r="I10" i="431"/>
  <c r="I18" i="431"/>
  <c r="J12" i="431"/>
  <c r="J20" i="431"/>
  <c r="K14" i="431"/>
  <c r="K22" i="431"/>
  <c r="L16" i="431"/>
  <c r="M18" i="431"/>
  <c r="N12" i="431"/>
  <c r="N20" i="431"/>
  <c r="O22" i="431"/>
  <c r="Q10" i="431"/>
  <c r="P17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L17" i="431"/>
  <c r="M11" i="431"/>
  <c r="M19" i="431"/>
  <c r="N13" i="431"/>
  <c r="N21" i="431"/>
  <c r="Q11" i="431"/>
  <c r="Q19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M21" i="431"/>
  <c r="P19" i="431"/>
  <c r="Q21" i="431"/>
  <c r="L20" i="431"/>
  <c r="P12" i="431"/>
  <c r="Q14" i="431"/>
  <c r="O11" i="431"/>
  <c r="S14" i="431" l="1"/>
  <c r="R14" i="431"/>
  <c r="S21" i="431"/>
  <c r="R21" i="431"/>
  <c r="S20" i="431"/>
  <c r="R20" i="431"/>
  <c r="S12" i="431"/>
  <c r="R12" i="431"/>
  <c r="R19" i="431"/>
  <c r="S19" i="431"/>
  <c r="S11" i="431"/>
  <c r="R11" i="431"/>
  <c r="S10" i="431"/>
  <c r="R10" i="431"/>
  <c r="S17" i="431"/>
  <c r="R17" i="431"/>
  <c r="R18" i="431"/>
  <c r="S18" i="431"/>
  <c r="R9" i="431"/>
  <c r="S9" i="431"/>
  <c r="S16" i="431"/>
  <c r="R16" i="431"/>
  <c r="R15" i="431"/>
  <c r="S15" i="431"/>
  <c r="S22" i="431"/>
  <c r="R22" i="431"/>
  <c r="R13" i="431"/>
  <c r="S13" i="431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1" i="414" l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13" i="414"/>
  <c r="A14" i="414"/>
  <c r="A4" i="414"/>
  <c r="A6" i="339" l="1"/>
  <c r="A5" i="339"/>
  <c r="C14" i="414"/>
  <c r="D17" i="414"/>
  <c r="D14" i="414"/>
  <c r="D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G3" i="387"/>
  <c r="H3" i="387" s="1"/>
  <c r="F3" i="387"/>
  <c r="N3" i="220"/>
  <c r="L3" i="220" s="1"/>
  <c r="C21" i="414"/>
  <c r="D21" i="414"/>
  <c r="K3" i="387" l="1"/>
  <c r="I12" i="339"/>
  <c r="I13" i="339" s="1"/>
  <c r="H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<sst xmlns="http://schemas.openxmlformats.org/spreadsheetml/2006/main" count="7537" uniqueCount="1628">
  <si>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</si>
  <si>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</si>
  <si>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</si>
  <si>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</si>
  <si>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</si>
  <si>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</si>
  <si>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</si>
  <si>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</si>
  <si>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</si>
  <si>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</si>
  <si>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</si>
  <si>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</si>
  <si>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</si>
  <si>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</si>
  <si>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</si>
  <si>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</si>
  <si>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</si>
  <si>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</si>
  <si>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</si>
  <si>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</si>
  <si>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</si>
  <si>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</si>
  <si>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</si>
  <si>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</si>
  <si>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</si>
  <si>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</si>
  <si>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</si>
  <si>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</si>
  <si>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</si>
  <si>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</si>
  <si>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</si>
  <si>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</si>
  <si>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</si>
  <si>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</si>
  <si>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</si>
  <si>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</si>
  <si>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</si>
  <si>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</si>
  <si>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</si>
  <si>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</si>
  <si>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</si>
  <si>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</si>
  <si>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</si>
  <si>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</si>
  <si>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</si>
  <si>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</si>
  <si>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</si>
  <si>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</si>
  <si>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</si>
  <si>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</si>
  <si>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</si>
  <si>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</si>
  <si>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</si>
  <si>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</si>
  <si>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</si>
  <si>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</si>
  <si>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</si>
  <si>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</si>
  <si>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</si>
  <si>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</si>
  <si>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</si>
  <si>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</si>
  <si>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</si>
  <si>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</si>
  <si>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</si>
  <si>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</si>
  <si>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</si>
  <si>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</si>
  <si>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</si>
  <si>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</si>
  <si>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</si>
  <si>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</si>
  <si>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</si>
  <si>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</si>
  <si>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</si>
  <si>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</si>
  <si>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</si>
  <si>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</si>
  <si>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</si>
  <si>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</si>
  <si>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</si>
  <si>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</si>
  <si>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</si>
  <si>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</si>
  <si>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</si>
  <si>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</si>
  <si>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</si>
  <si>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</si>
  <si>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</si>
  <si>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</si>
  <si>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</si>
  <si>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</si>
  <si>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</si>
  <si>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</si>
  <si>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</si>
  <si>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</si>
  <si>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</si>
  <si>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</si>
  <si>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</si>
  <si>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</si>
  <si>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</si>
  <si>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</si>
  <si>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</si>
  <si>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</si>
  <si>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</si>
  <si>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</si>
  <si>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</si>
  <si>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</si>
  <si>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</si>
  <si>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</si>
  <si>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</si>
  <si>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</si>
  <si>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</si>
  <si>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</si>
  <si>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</si>
  <si>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</si>
  <si>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</si>
  <si>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</si>
  <si>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</si>
  <si>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</si>
  <si>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</si>
  <si>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</si>
  <si>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</si>
  <si>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</si>
  <si>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</si>
  <si>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</si>
  <si>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</si>
  <si>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</si>
  <si>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</si>
  <si>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</si>
  <si>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</si>
  <si>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</si>
  <si>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</si>
  <si>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</si>
  <si>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</si>
  <si>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</si>
  <si>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</si>
  <si>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</si>
  <si>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</si>
  <si>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</si>
  <si>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</si>
  <si>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</si>
  <si>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</si>
  <si>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</si>
  <si>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</si>
  <si>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</si>
  <si>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</si>
  <si>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</si>
  <si>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</si>
  <si>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</si>
  <si>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</si>
  <si>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</si>
  <si>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</si>
  <si>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</si>
  <si>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</si>
  <si>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</si>
  <si>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</si>
  <si>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</si>
  <si>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</si>
  <si>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</si>
  <si>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</si>
  <si>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</si>
  <si>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</si>
  <si>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</si>
  <si>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</si>
  <si>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</si>
  <si>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</si>
  <si>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</si>
  <si>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</si>
  <si>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</si>
  <si>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</si>
  <si>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</si>
  <si>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</si>
  <si>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</si>
  <si>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</si>
  <si>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</si>
  <si>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</si>
  <si>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</si>
  <si>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</si>
  <si>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</si>
  <si>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</si>
  <si>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</si>
  <si>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</si>
  <si>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</si>
  <si>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</si>
  <si>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</si>
  <si>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</si>
  <si>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</si>
  <si>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</si>
  <si>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</si>
  <si>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</si>
  <si>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</si>
  <si>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</si>
  <si>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</si>
  <si>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</si>
  <si>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</si>
  <si>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</si>
  <si>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</si>
  <si>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</si>
  <si>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</si>
  <si>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</si>
  <si>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</si>
  <si>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</si>
  <si>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</si>
  <si>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</si>
  <si>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</si>
  <si>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</si>
  <si>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</si>
  <si>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</si>
  <si>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</si>
  <si>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</si>
  <si>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</si>
  <si>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</si>
  <si>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</si>
  <si>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</si>
  <si>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</si>
  <si>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</si>
  <si>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</si>
  <si>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</si>
  <si>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</si>
  <si>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</si>
  <si>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</si>
  <si>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</si>
  <si>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</si>
  <si>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</si>
  <si>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</si>
  <si>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</si>
  <si>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</si>
  <si>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</si>
  <si>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</si>
  <si>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</si>
  <si>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</si>
  <si>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</si>
  <si>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</si>
  <si>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</si>
  <si>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</si>
  <si>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</si>
  <si>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</si>
  <si>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</si>
  <si>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</si>
  <si>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</si>
  <si>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</si>
  <si>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</si>
  <si>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</si>
  <si>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</si>
  <si>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</si>
  <si>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</si>
  <si>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</si>
  <si>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</si>
  <si>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</si>
  <si>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</si>
  <si>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</si>
  <si>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</si>
  <si>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</si>
  <si>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</si>
  <si>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</si>
  <si>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</si>
  <si>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</si>
  <si>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</si>
  <si>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</si>
  <si>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</si>
  <si>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</si>
  <si>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</si>
  <si>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</si>
  <si>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</si>
  <si>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</si>
  <si>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</si>
  <si>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</si>
  <si>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</si>
  <si>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</si>
  <si>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</si>
  <si>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</si>
  <si>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</si>
  <si>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</si>
  <si>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</si>
  <si>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</si>
  <si>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</si>
  <si>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</si>
  <si>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</si>
  <si>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</si>
  <si>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</si>
  <si>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</si>
  <si>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</si>
  <si>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</si>
  <si>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</si>
  <si>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</si>
  <si>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</si>
  <si>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</si>
  <si>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</si>
  <si>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</si>
  <si>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</si>
  <si>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</si>
  <si>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</si>
  <si>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</si>
  <si>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</si>
  <si>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</si>
  <si>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</si>
  <si>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</si>
  <si>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</si>
  <si>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</si>
  <si>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</si>
  <si>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</si>
  <si>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</si>
  <si>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</si>
  <si>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</si>
  <si>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</si>
  <si>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</si>
  <si>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</si>
  <si>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</si>
  <si>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</si>
  <si>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</si>
  <si>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</si>
  <si>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</si>
  <si>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</si>
  <si>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</si>
  <si>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</si>
  <si>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</si>
  <si>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</si>
  <si>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</si>
  <si>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</si>
  <si>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</si>
  <si>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</si>
  <si>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</si>
  <si>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</si>
  <si>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</si>
  <si>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</si>
  <si>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</si>
  <si>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</si>
  <si>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</si>
  <si>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</si>
  <si>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</si>
  <si>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</si>
  <si>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</si>
  <si>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</si>
  <si>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</si>
  <si>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</si>
  <si>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</si>
  <si>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</si>
  <si>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</si>
  <si>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</si>
  <si>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</si>
  <si>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</si>
  <si>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</si>
  <si>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</si>
  <si>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</si>
  <si>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</si>
  <si>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</si>
  <si>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</si>
  <si>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</si>
  <si>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</si>
  <si>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</si>
  <si>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</si>
  <si>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</si>
  <si>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</si>
  <si>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</si>
  <si>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</si>
  <si>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</si>
  <si>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</si>
  <si>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</si>
  <si>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</si>
  <si>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</si>
  <si>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</si>
  <si>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</si>
  <si>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</si>
  <si>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</si>
  <si>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</si>
  <si>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</si>
  <si>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</si>
  <si>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</si>
  <si>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</si>
  <si>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</si>
  <si>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</si>
  <si>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</si>
  <si>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</si>
  <si>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</si>
  <si>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</si>
  <si>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</si>
  <si>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</si>
  <si>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</si>
  <si>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</si>
  <si>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</si>
  <si>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</si>
  <si>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</si>
  <si>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</si>
  <si>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</si>
  <si>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</si>
  <si>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</si>
  <si>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</si>
  <si>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</si>
  <si>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</si>
  <si>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</si>
  <si>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</si>
  <si>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</si>
  <si>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</si>
  <si>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</si>
  <si>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</si>
  <si>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</si>
  <si>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</si>
  <si>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</si>
  <si>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</si>
  <si>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</si>
  <si>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</si>
  <si>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</si>
  <si>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</si>
  <si>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</si>
  <si>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</si>
  <si>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</si>
  <si>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</si>
  <si>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</si>
  <si>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</si>
  <si>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</si>
  <si>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</si>
  <si>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</si>
  <si>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</si>
  <si>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</si>
  <si>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64911     </t>
  </si>
  <si>
    <t xml:space="preserve">                    64911001     Kompenzace od ZP - odměny COVID 19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</si>
  <si>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</si>
  <si>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</si>
  <si>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</si>
  <si>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</si>
  <si>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</si>
  <si>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</si>
  <si>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</si>
  <si>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</si>
  <si>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</si>
  <si>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</si>
  <si>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</si>
  <si>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</si>
  <si>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</si>
  <si>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</si>
  <si>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</si>
  <si>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</si>
  <si>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</si>
  <si>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</si>
  <si>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</si>
  <si>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</si>
  <si>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</si>
  <si>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</si>
  <si>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</si>
  <si>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</si>
  <si>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</si>
  <si>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</si>
  <si>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</si>
  <si>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</si>
  <si>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</si>
  <si>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</si>
  <si>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</si>
  <si>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</si>
  <si>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</si>
  <si>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</si>
  <si>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</si>
  <si>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</si>
  <si>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</si>
  <si>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</si>
  <si>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</si>
  <si>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</si>
  <si>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</si>
  <si>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</si>
  <si>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</si>
  <si>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</si>
  <si>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</si>
  <si>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</si>
  <si>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</si>
  <si>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</si>
  <si>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</si>
  <si>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</si>
  <si>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</si>
  <si>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INJ SOL 10X1000ML-PE</t>
  </si>
  <si>
    <t>ARDEANUTRISOL G 40</t>
  </si>
  <si>
    <t>400G/L INF SOL 20X80ML</t>
  </si>
  <si>
    <t>ATROPIN BBP</t>
  </si>
  <si>
    <t>1MG/ML INJ SOL 10X1ML</t>
  </si>
  <si>
    <t>AULIN</t>
  </si>
  <si>
    <t>TBL 15X100MG</t>
  </si>
  <si>
    <t>POR GRA SOL30SÁČKŮ</t>
  </si>
  <si>
    <t>POR TBL NOB 30X100MG</t>
  </si>
  <si>
    <t>BUPIVACAINE GRINDEKS</t>
  </si>
  <si>
    <t>5MG/ML INJ SOL 5X10ML</t>
  </si>
  <si>
    <t>Carbo medicinalis PharmaSwiss tbl.20</t>
  </si>
  <si>
    <t>CARBOSORB</t>
  </si>
  <si>
    <t>320MG TBL NOB 20</t>
  </si>
  <si>
    <t>DITHIADEN</t>
  </si>
  <si>
    <t>TBL 20X2MG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</si>
  <si>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</si>
  <si>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</si>
  <si>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</si>
  <si>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</si>
  <si>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</si>
  <si>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</si>
  <si>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10X500MLPELAH</t>
  </si>
  <si>
    <t>IBALGIN RAPIDCAPS</t>
  </si>
  <si>
    <t>400MG CPS MOL 30</t>
  </si>
  <si>
    <t>400MG CPS MOL 20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</si>
  <si>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</si>
  <si>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</si>
  <si>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</si>
  <si>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</si>
  <si>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</si>
  <si>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Fres. Versylene</t>
  </si>
  <si>
    <t>KAMISTAD SENZITIV</t>
  </si>
  <si>
    <t>ORM GEL 1X10GM</t>
  </si>
  <si>
    <t>KL BENZINUM 900ml/ 600g</t>
  </si>
  <si>
    <t>KL ETHANOL.C.BENZINO 100g ROZPRAŠOVAČ</t>
  </si>
  <si>
    <t>KL ETHANOL.C.BENZINO 10G</t>
  </si>
  <si>
    <t>KL ETHANOL.C.BENZINO 75G</t>
  </si>
  <si>
    <t>KL ETHANOLUM 96%</t>
  </si>
  <si>
    <t>KL ETHANOLUM BENZ.DENAT. 500ml  /400g/</t>
  </si>
  <si>
    <t>KL ETHANOLUM BENZ.DENAT. 900ml /720g/</t>
  </si>
  <si>
    <t>KL ETHANOLUM BENZ.DENAT. SPRAY 100g</t>
  </si>
  <si>
    <t>KL CHLORHEXIDIN SOL.  0,1% 100 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</si>
  <si>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</si>
  <si>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</si>
  <si>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</si>
  <si>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</si>
  <si>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</si>
  <si>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</si>
  <si>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</si>
  <si>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</si>
  <si>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MS HYDROG.PEROX. 3% 500g</t>
  </si>
  <si>
    <t>KL PRIPRAVEK</t>
  </si>
  <si>
    <t>KL ROZTOK</t>
  </si>
  <si>
    <t>KL SIGNATURY</t>
  </si>
  <si>
    <t>KL SOL.ARG.NITR.10% 10G</t>
  </si>
  <si>
    <t>KL SOL.HYD.PEROX.3% 100G</t>
  </si>
  <si>
    <t>KL SOL.HYD.PEROX.3% 100G v sirokohrdle lahvi</t>
  </si>
  <si>
    <t>KL SOL.HYD.PEROX.3% 200G v sirokohrdle lahvi</t>
  </si>
  <si>
    <t>KL SOL.HYD.PEROX.3% 300G v sirokohrdle lahvi</t>
  </si>
  <si>
    <t>KL SOL.HYD.PEROX.3%20gr</t>
  </si>
  <si>
    <t>KL SOL.METHYLROS.CHL.1% 10G</t>
  </si>
  <si>
    <t>KL SOL.PHENOLI CAMPHOR. 10g</t>
  </si>
  <si>
    <t>KL SOL.ZINCI CHLOR.10% 10 g</t>
  </si>
  <si>
    <t>KL VASELINUM ALBUM STERILNI, 200G</t>
  </si>
  <si>
    <t>KL VASELINUM ALBUM, 20G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</si>
  <si>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</si>
  <si>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</si>
  <si>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</si>
  <si>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</si>
  <si>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</si>
  <si>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MAGNOSOLV</t>
  </si>
  <si>
    <t>365MG POR GRA SOL SCC 30</t>
  </si>
  <si>
    <t>OXAZEPAM TBL.20X10MG</t>
  </si>
  <si>
    <t>TBL 20X10MG(BLISTR)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</si>
  <si>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</si>
  <si>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</si>
  <si>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</si>
  <si>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</si>
  <si>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</si>
  <si>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</si>
  <si>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</si>
  <si>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</si>
  <si>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TORECAN</t>
  </si>
  <si>
    <t>DRG 50X6.5MG</t>
  </si>
  <si>
    <t>VITAMIN B12 LECIVA 1000RG</t>
  </si>
  <si>
    <t>INJ 5X1ML/1000RG</t>
  </si>
  <si>
    <t>léky - antibiotika (LEK)</t>
  </si>
  <si>
    <t>P</t>
  </si>
  <si>
    <t>AMOKSIKLAV 1G</t>
  </si>
  <si>
    <t>TBL OBD 14X1GM</t>
  </si>
  <si>
    <t>DALACIN C 300 MG</t>
  </si>
  <si>
    <t>POR CPS DUR 16X300MG</t>
  </si>
  <si>
    <t xml:space="preserve">2421 - ZUBNI: ambulance </t>
  </si>
  <si>
    <t>J01CR02 - AMOXICILIN A  INHIBITOR BETA-LAKTAMASY</t>
  </si>
  <si>
    <t>J01CR02</t>
  </si>
  <si>
    <t>5951</t>
  </si>
  <si>
    <t>AMOKSIKLAV 1 G</t>
  </si>
  <si>
    <t>875MG/125MG TBL FLM 14</t>
  </si>
  <si>
    <t>Přehled plnění pozitivního listu - spotřeba léčivých přípravků - orientační přehled</t>
  </si>
  <si>
    <t>24 - ZUBNI: Klinika zubního lékařství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</si>
  <si>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</si>
  <si>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</si>
  <si>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</si>
  <si>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</si>
  <si>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</si>
  <si>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</si>
  <si>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</si>
  <si>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</si>
  <si>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</si>
  <si>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</si>
  <si>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2401</t>
  </si>
  <si>
    <t>ZUBNI: vedení klinického pracoviště</t>
  </si>
  <si>
    <t>ZUBNI: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</si>
  <si>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</si>
  <si>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</si>
  <si>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</si>
  <si>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</si>
  <si>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</si>
  <si>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</si>
  <si>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</si>
  <si>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</si>
  <si>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</si>
  <si>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</si>
  <si>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</si>
  <si>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</si>
  <si>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ZD482</t>
  </si>
  <si>
    <t>KrytĂ­ filmovĂ© transparentnĂ­ Opsite spray 240 ml bal. Ăˇ 12 ks 66004980</t>
  </si>
  <si>
    <t>ZN200</t>
  </si>
  <si>
    <t>KrytĂ­ hemostatickĂ© traumacel new dent kostky bal. Ăˇ 50 ks 10115</t>
  </si>
  <si>
    <t>ZC399</t>
  </si>
  <si>
    <t>KrytĂ­ hemostatickĂ© traumacel taf light 1,5 x 5 cm bal. Ăˇ 10 ks sĂ­ĹĄka 10295</t>
  </si>
  <si>
    <t>ZC334</t>
  </si>
  <si>
    <t>KrytĂ­ mastnĂ˝ tyl s vaselinou   5 x  5 cm 0300</t>
  </si>
  <si>
    <t>ZA443</t>
  </si>
  <si>
    <t>Ĺ Ăˇtek trojcĂ­pĂ˝ NT 136 x 96 x 96 cm 20002</t>
  </si>
  <si>
    <t>ZB404</t>
  </si>
  <si>
    <t>NĂˇplast cosmos 8 cm x 1 m 5403353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</si>
  <si>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</si>
  <si>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</si>
  <si>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</si>
  <si>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</si>
  <si>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</si>
  <si>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</si>
  <si>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</si>
  <si>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</si>
  <si>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</si>
  <si>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</si>
  <si>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</si>
  <si>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</si>
  <si>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</si>
  <si>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</si>
  <si>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</si>
  <si>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</si>
  <si>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</si>
  <si>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</si>
  <si>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</si>
  <si>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</si>
  <si>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ZA090</t>
  </si>
  <si>
    <t>Vata buniÄŤitĂˇ pĹ™Ă­Ĺ™ezy 37 x 57 cm 9130670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</si>
  <si>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</si>
  <si>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</si>
  <si>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</si>
  <si>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</si>
  <si>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</si>
  <si>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</si>
  <si>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ZC752</t>
  </si>
  <si>
    <t>ÄŚepelka skalpelovĂˇ 15 BB515</t>
  </si>
  <si>
    <t>ZQ836</t>
  </si>
  <si>
    <t>ÄŚepelka skalpelovĂˇ fig.15c bal. Ăˇ 100 ks B397112910026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</si>
  <si>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</si>
  <si>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</si>
  <si>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</si>
  <si>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</si>
  <si>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</si>
  <si>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</si>
  <si>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</si>
  <si>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</si>
  <si>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ZH808</t>
  </si>
  <si>
    <t>NĂˇdoba na histologickĂ˝ mat. s pufrovanĂ˝m formalĂ­nem HISTOFOR 20 ml bal. Ăˇ 100 ks BFS-20</t>
  </si>
  <si>
    <t>ZF159</t>
  </si>
  <si>
    <t>NĂˇdoba na kontaminovanĂ˝ ostrĂ˝ odpad  1 l   kulatĂˇ 15-0002/2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</si>
  <si>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</si>
  <si>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</si>
  <si>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</si>
  <si>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</si>
  <si>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</si>
  <si>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</si>
  <si>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</si>
  <si>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StĹ™Ă­kaÄŤka injekÄŤnĂ­ 2-dĂ­lnĂˇ 5 ml L DISCARDIT LE 309050 - nahrazeno ZT853</t>
  </si>
  <si>
    <t>ZA944</t>
  </si>
  <si>
    <t>Vzduchovod ĂşstnĂ­ ÄŤ. 2 zelenĂ˝ vel. 8 jednorĂˇzovĂ˝ sterilnĂ­ bal. Ăˇ 25 ks 73.900.00.200</t>
  </si>
  <si>
    <t>ZJ096</t>
  </si>
  <si>
    <t>Vzduchovod nosnĂ­ 6,0 mm bal. Ăˇ 10 ks 321060</t>
  </si>
  <si>
    <t>ZJ098</t>
  </si>
  <si>
    <t>Vzduchovod nosnĂ­ 7,0 mm bal. Ăˇ 10 ks 321070</t>
  </si>
  <si>
    <t>ZI179</t>
  </si>
  <si>
    <t>Zkumavka s mediem + flovakovanĂ˝ tampon eSwab rĹŻĹľovĂ˝ (nos,krk,vagina,koneÄŤnĂ­k,rĂˇny,fekĂˇlnĂ­ vzo) 490CE.A</t>
  </si>
  <si>
    <t>50115064</t>
  </si>
  <si>
    <t>ZPr - šicí materiál (Z529)</t>
  </si>
  <si>
    <t>ZN643</t>
  </si>
  <si>
    <t>Ĺ itĂ­  PGA-RESORBA vstĹ™ebatelnĂ©  4/0 fialovĂˇ HS 22 70 cm bal. Ăˇ 24 ks PA11119</t>
  </si>
  <si>
    <t>ZQ067</t>
  </si>
  <si>
    <t>Ĺ itĂ­ dafilon modrĂ˝ 3/0 (2) 75 cm DS16 bal. Ăˇ 36 ks C0935107</t>
  </si>
  <si>
    <t>ZC992</t>
  </si>
  <si>
    <t>Ĺ itĂ­ dafilon modrĂ˝ 4/0 (1.5) bal. Ăˇ 36 ks C0932132</t>
  </si>
  <si>
    <t>ZB978</t>
  </si>
  <si>
    <t>Ĺ itĂ­ dafilon modrĂ˝ 5/0 (1) bal. Ăˇ 36 ks C0932124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</si>
  <si>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</si>
  <si>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</si>
  <si>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</si>
  <si>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</si>
  <si>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</si>
  <si>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</si>
  <si>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ZT842</t>
  </si>
  <si>
    <t>Ĺ itĂ­ novosyn fialovĂ˝ (violet) 3/0 (1,5) bal. Ăˇ 36 ks C0068030N1</t>
  </si>
  <si>
    <t>ZO350</t>
  </si>
  <si>
    <t>Ĺ itĂ­ PGA-RESORBA pletenĂ© potahovanĂ© syntetickĂ© vstĹ™ebatelnĂ© vlĂˇkno jehla DS 24 nebarvenĂˇ 4/0 70 cm bal. Ăˇ 24 ks PA1143</t>
  </si>
  <si>
    <t>ZO348</t>
  </si>
  <si>
    <t>Ĺ itĂ­ PGA-RESORBA pletenĂ© potahovanĂ© syntetickĂ© vstĹ™ebatelnĂ© vlĂˇkno jehla DS 30 nebarvenĂˇ 3/0 70 cm bal. Ăˇ 24 ks PA11421</t>
  </si>
  <si>
    <t>50115065</t>
  </si>
  <si>
    <t>ZPr - vpichovací materiál (Z530)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</si>
  <si>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</si>
  <si>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</si>
  <si>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</si>
  <si>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</si>
  <si>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</si>
  <si>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</si>
  <si>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</si>
  <si>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</si>
  <si>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</si>
  <si>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</si>
  <si>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</si>
  <si>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</si>
  <si>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</si>
  <si>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</si>
  <si>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</si>
  <si>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</si>
  <si>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</si>
  <si>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</si>
  <si>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ZC063</t>
  </si>
  <si>
    <t>Rukavice vyĹˇetĹ™ovacĂ­ latex bez pudru nesterilnĂ­ M 9421615 - povoleno pouze pro ĂšÄŚOCH a KZL - jiĹľ nebudou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</si>
  <si>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</si>
  <si>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</si>
  <si>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</si>
  <si>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</si>
  <si>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</si>
  <si>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</si>
  <si>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ZP363</t>
  </si>
  <si>
    <t>Rukavice vyĹˇetĹ™ovacĂ­ latex bez pudru nesterilnĂ­ superlife Xvel. S bal. Ăˇ 100 ks 8951480 - povoleno pouze pro ĂšÄŚOCH a KZL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</si>
  <si>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</si>
  <si>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</si>
  <si>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</si>
  <si>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</si>
  <si>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</si>
  <si>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</si>
  <si>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</si>
  <si>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</si>
  <si>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</si>
  <si>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</si>
  <si>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</si>
  <si>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</si>
  <si>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</si>
  <si>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ZP949</t>
  </si>
  <si>
    <t>Rukavice vyĹˇetĹ™ovacĂ­ nitril nesterilnĂ­ bez pudru basic modrĂ© vel. XL bal. Ăˇ 170 ks (44753) 44744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</si>
  <si>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</si>
  <si>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</si>
  <si>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</si>
  <si>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</si>
  <si>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ZT231</t>
  </si>
  <si>
    <t>Rukavice vyĹˇetĹ™ovacĂ­ nitril nesterilnĂ­ bez pudru Nitrylex Classic vel. L RD30096004</t>
  </si>
  <si>
    <t>ZT230</t>
  </si>
  <si>
    <t>Rukavice vyĹˇetĹ™ovacĂ­ nitril nesterilnĂ­ bez pudru Nitrylex Classic vel. S RD30096003</t>
  </si>
  <si>
    <t>ZT097</t>
  </si>
  <si>
    <t>Rukavice vyĹˇetĹ™ovacĂ­ nitril nesterilnĂ­ bez pudru Nitrylex Classic vel. XS bal. Ăˇ 100 ks RD30019001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</si>
  <si>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</si>
  <si>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</si>
  <si>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</si>
  <si>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</si>
  <si>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ZT386</t>
  </si>
  <si>
    <t>Rukavice vyĹˇetĹ™ovacĂ­ nitril nesterilnĂ­ bez pudru Peha-Soft  PF vel. XL Ăˇ 90 ks 941933</t>
  </si>
  <si>
    <t>ZT358</t>
  </si>
  <si>
    <t>Rukavice vyĹˇetĹ™ovacĂ­ nitril nesterilnĂ­ bez pudru Peha-Soft white vel. M Ăˇ 200 ks 9422073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</si>
  <si>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</si>
  <si>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</si>
  <si>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</si>
  <si>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</si>
  <si>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ZT080</t>
  </si>
  <si>
    <t>Rukavice vyĹˇetĹ™ovacĂ­ nitril nesterilnĂ­ modrĂ© vel. L bal. Ăˇ 100 ks Renmed06</t>
  </si>
  <si>
    <t>50115090</t>
  </si>
  <si>
    <t>ZPr - zubolékařský materiál (Z509)</t>
  </si>
  <si>
    <t>ZT669</t>
  </si>
  <si>
    <t>Adhezivum dentĂˇlnĂ­ Primer Composit Visio.link PMMA 10 ml BRVLPMMA10</t>
  </si>
  <si>
    <t>ZJ299</t>
  </si>
  <si>
    <t>Adisil Rose 1:1 silikon 2x1 101201</t>
  </si>
  <si>
    <t>ZE370</t>
  </si>
  <si>
    <t>Alphaflex 0040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</si>
  <si>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</si>
  <si>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</si>
  <si>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</si>
  <si>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</si>
  <si>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</si>
  <si>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</si>
  <si>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ZA144</t>
  </si>
  <si>
    <t>Aquasil soft putty DT60578320</t>
  </si>
  <si>
    <t>ZD767</t>
  </si>
  <si>
    <t>Aquasil Ultra+Putty stand.tuhnoucĂ­ DT678709</t>
  </si>
  <si>
    <t>ZE911</t>
  </si>
  <si>
    <t>ÄŚep 06 papĂ­rovĂ˝ 30 dentaclean Ăˇ 100 ks P64030 9019139</t>
  </si>
  <si>
    <t>ZM836</t>
  </si>
  <si>
    <t>ÄŚep 06 papĂ­rovĂ˝ 40 dentacean 9019141</t>
  </si>
  <si>
    <t>ZK682</t>
  </si>
  <si>
    <t>ÄŚep 06 papĂ­rovĂ˝ 60 dentacean 9019144</t>
  </si>
  <si>
    <t>ZI052</t>
  </si>
  <si>
    <t>ÄŚep gutaperÄŤovĂ˝ 04 vel. 15 dentaclean 9003552</t>
  </si>
  <si>
    <t>ZI056</t>
  </si>
  <si>
    <t>ÄŚep gutaperÄŤovĂ˝ 04 vel. 35 dentaclean 9003560</t>
  </si>
  <si>
    <t>ZH725</t>
  </si>
  <si>
    <t>ÄŚep gutaperÄŤovĂ˝ 04 vel. 50 dentaclean 9003566</t>
  </si>
  <si>
    <t>ZM871</t>
  </si>
  <si>
    <t>ÄŚep gutaperÄŤovĂ˝ 06 vel. 20 dentaclean bal. Ăˇ 60 ks 9003555</t>
  </si>
  <si>
    <t>ZJ245</t>
  </si>
  <si>
    <t>ÄŚep gutaperÄŤovĂ˝ 06 vel. 30 dentaclean bal. Ăˇ 60 ks 9003559</t>
  </si>
  <si>
    <t>ZF377</t>
  </si>
  <si>
    <t>ÄŚep gutaperÄŤovĂ˝ 06 vel. 40 dentaclean 9003563</t>
  </si>
  <si>
    <t>ZM870</t>
  </si>
  <si>
    <t>ÄŚep gutaperÄŤovĂ˝ Dentaclean .06  vel. 15 bal. Ăˇ 60 ks 9003553</t>
  </si>
  <si>
    <t>ZI516</t>
  </si>
  <si>
    <t>ÄŚep papĂ­rovĂ˝ 06  25 dentaclean Ăˇ 100 ks 9019138</t>
  </si>
  <si>
    <t>ZS868</t>
  </si>
  <si>
    <t>ÄŚep papĂ­rovĂ˝ 06  70 Dentaclean, bal. Ăˇ 100ks 9019145</t>
  </si>
  <si>
    <t>ZS869</t>
  </si>
  <si>
    <t>ÄŚep papĂ­rovĂ˝ 06  80 Dentaclean, bal. Ăˇ 100ks 9019146</t>
  </si>
  <si>
    <t>ZI514</t>
  </si>
  <si>
    <t>ÄŚep papĂ­rovĂ˝ 06 15 dentaclean 9019136</t>
  </si>
  <si>
    <t>ZI515</t>
  </si>
  <si>
    <t>ÄŚep papĂ­rovĂ˝ 06 20 dentaclean Ăˇ 100 ks 9019137</t>
  </si>
  <si>
    <t>ZD524</t>
  </si>
  <si>
    <t>ÄŚep vodĂ­cĂ­ stĹ™ednĂ­ 302</t>
  </si>
  <si>
    <t>ZC524</t>
  </si>
  <si>
    <t>Begosol HE 5 lit. BG51096</t>
  </si>
  <si>
    <t>ZC663</t>
  </si>
  <si>
    <t>Calcimol LC 2 x 5 g tuba 1047</t>
  </si>
  <si>
    <t>ZD124</t>
  </si>
  <si>
    <t>Caries detector 6 ml 152010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</si>
  <si>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</si>
  <si>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</si>
  <si>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</si>
  <si>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</si>
  <si>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</si>
  <si>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</si>
  <si>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</si>
  <si>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</si>
  <si>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</si>
  <si>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</si>
  <si>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</si>
  <si>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</si>
  <si>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ZL955</t>
  </si>
  <si>
    <t>Deep dentin A3,0 Ăˇ 20 g IV593212</t>
  </si>
  <si>
    <t>ZL956</t>
  </si>
  <si>
    <t>Deep dentin A3,5 Ăˇ 20 g IV593213</t>
  </si>
  <si>
    <t>ZD336</t>
  </si>
  <si>
    <t>Dentalon plus liquid 250 ml HK65041138</t>
  </si>
  <si>
    <t>ZD335</t>
  </si>
  <si>
    <t>Dentalon plus-barva HK650410L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</si>
  <si>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</si>
  <si>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</si>
  <si>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</si>
  <si>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</si>
  <si>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ZB823</t>
  </si>
  <si>
    <t>DrĂˇt kulatĂ˝ 0,8 mm IN0308</t>
  </si>
  <si>
    <t>ZC383</t>
  </si>
  <si>
    <t>DrĂˇt kulatĂ˝ pr. 9 mm IN0309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</si>
  <si>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</si>
  <si>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</si>
  <si>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</si>
  <si>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</si>
  <si>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</si>
  <si>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</si>
  <si>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</si>
  <si>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</si>
  <si>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</si>
  <si>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</si>
  <si>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</si>
  <si>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</si>
  <si>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</si>
  <si>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</si>
  <si>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</si>
  <si>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</si>
  <si>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</si>
  <si>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</si>
  <si>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</si>
  <si>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</si>
  <si>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</si>
  <si>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</si>
  <si>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</si>
  <si>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</si>
  <si>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ZE061</t>
  </si>
  <si>
    <t>DrĂˇt NiTi 18 x 25 101-449</t>
  </si>
  <si>
    <t>ZE675</t>
  </si>
  <si>
    <t>DrĂˇt NiTi 19 x 25 101-451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</si>
  <si>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</si>
  <si>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</si>
  <si>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</si>
  <si>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</si>
  <si>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</si>
  <si>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</si>
  <si>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ZF065</t>
  </si>
  <si>
    <t>DrĂˇt ocelovĂ˝ 18 x 25 (101-419) WSE7279</t>
  </si>
  <si>
    <t>ZQ734</t>
  </si>
  <si>
    <t>DrĂˇt ortodontickĂ˝ Leowire, pruĹľnĂ˝, prĹŻm. 0,7 mm, dĂ©lka 25 m LEC0400-07</t>
  </si>
  <si>
    <t>ZG421</t>
  </si>
  <si>
    <t>DrĂˇt tvrdĂ˝ Interdent 0,6 mm, 3 m</t>
  </si>
  <si>
    <t>ZG410</t>
  </si>
  <si>
    <t>DrĂˇt voskovĂ˝ kulatĂ˝ pr.4,0 mm zelenĂ˝ IN0255</t>
  </si>
  <si>
    <t>ZP793</t>
  </si>
  <si>
    <t>Equator OT (titanovĂ˝ abutment) kompatibilnĂ­ se vĹˇemi systĂ©my implantĂˇtĹŻ manĹľeta 3 mm 993030/manĹľeta 3 mm</t>
  </si>
  <si>
    <t>ZS123</t>
  </si>
  <si>
    <t>Equator OT (titanovĂ˝ abutment) pro implantĂˇt Lasak 3,7 mm, dĂ©lka 12 mm, vĂ˝Ĺˇka g.m. 5 mm 993030IMP375</t>
  </si>
  <si>
    <t>ZE181</t>
  </si>
  <si>
    <t>FĂłlie erkodur 1,0 mm/120 mm ER521210</t>
  </si>
  <si>
    <t>ZM736</t>
  </si>
  <si>
    <t>FĂłlie erkoflex 1,0 mm/120 mm ER581210</t>
  </si>
  <si>
    <t>ZD288</t>
  </si>
  <si>
    <t>FĂłlie erkoflex 4,0 mm/120 mm ER581240</t>
  </si>
  <si>
    <t>ZE417</t>
  </si>
  <si>
    <t>FĂłlie termopl. Erkodur 1,5/120 mm, bal.Ăˇ 50 ks,  ER524215</t>
  </si>
  <si>
    <t>ZD218</t>
  </si>
  <si>
    <t>FrĂ©za DLC 5610.045</t>
  </si>
  <si>
    <t>ZD526</t>
  </si>
  <si>
    <t>FrĂ©za DLC 5710.040</t>
  </si>
  <si>
    <t>ZJ767</t>
  </si>
  <si>
    <t>FrĂ©za fisura spirĂˇlovĂˇ bal. Ăˇ 2 ks ER110836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</si>
  <si>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</si>
  <si>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</si>
  <si>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</si>
  <si>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</si>
  <si>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</si>
  <si>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</si>
  <si>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</si>
  <si>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</si>
  <si>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ZF575</t>
  </si>
  <si>
    <t>GranulĂˇt BOI-OSS spongiosa granulĂˇt 1- 2 mm Ăˇ 0,5 g AT500095(DGD46B307098E)</t>
  </si>
  <si>
    <t>ZL521</t>
  </si>
  <si>
    <t>GranulĂˇt spongioznĂ­ ACE Nu Oss Collagen blok 6 x 7 x 8 mm 100 mg 509-9100</t>
  </si>
  <si>
    <t>ZG953</t>
  </si>
  <si>
    <t>Guma leĹˇtĂ­cĂ­ stargloss pro opracovĂˇnĂ­ keramiky disk ĹˇedĂ˝ EDR1540</t>
  </si>
  <si>
    <t>ZG949</t>
  </si>
  <si>
    <t>Guma leĹˇtĂ­cĂ­ stargloss pro opracovĂˇnĂ­ keramiky disk modrĂ˝ EDR1520</t>
  </si>
  <si>
    <t>ZG951</t>
  </si>
  <si>
    <t>Guma leĹˇtĂ­cĂ­ stargloss pro opracovĂˇnĂ­ keramiky disk rĹŻĹľovĂ˝ EDR1530</t>
  </si>
  <si>
    <t>ZG954</t>
  </si>
  <si>
    <t>Guma leĹˇtĂ­cĂ­ stargloss pro opracovĂˇnĂ­ keramiky ĹˇpiÄŤka ĹˇedĂˇ EDR2040</t>
  </si>
  <si>
    <t>ZG950</t>
  </si>
  <si>
    <t>Guma leĹˇtĂ­cĂ­ stargloss pro opracovĂˇnĂ­ keramiky ĹˇpiÄŤka modrĂˇ EDR2020</t>
  </si>
  <si>
    <t>ZG952</t>
  </si>
  <si>
    <t>Guma leĹˇtĂ­cĂ­ stargloss pro opracovĂˇnĂ­ keramiky ĹˇpiÄŤka rĹŻĹľovĂˇ EDR2030</t>
  </si>
  <si>
    <t>ZF457</t>
  </si>
  <si>
    <t>Guttasolw 15 ml</t>
  </si>
  <si>
    <t>ZT491</t>
  </si>
  <si>
    <t>Hmota kondenzaÄŤnĂ­ silikonovĂˇ Interlabosil - bĂˇze, tvrdost Shore A 85- extra pevnĂˇ, bal.  1,5 kg IN0925</t>
  </si>
  <si>
    <t>ZD133</t>
  </si>
  <si>
    <t>Hmota otiskovacĂ­ kettenbach 0137221</t>
  </si>
  <si>
    <t>ZC538</t>
  </si>
  <si>
    <t>Hmota zatmelovacĂ­ Bellvest SH 12,8 kg BG54252</t>
  </si>
  <si>
    <t>ZD890</t>
  </si>
  <si>
    <t>Hmota zatmelovacĂ­ Shera Cast 20 kg /8x2,5/</t>
  </si>
  <si>
    <t>ZP097</t>
  </si>
  <si>
    <t>ImplantĂˇt zubnĂ­ Astra Tech Dentsply OsseoSpeed EV S pr. 4,8 mm dĂ©lka 11 mm 26343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</si>
  <si>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</si>
  <si>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</si>
  <si>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</si>
  <si>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26323</t>
  </si>
  <si>
    <t>ZO443</t>
  </si>
  <si>
    <t>ImplantĂˇt zubnĂ­ Astra Tech Dentsply OsseoSpeed EV S pr.4,2 dĂ©lka 9 mm 26322</t>
  </si>
  <si>
    <t>ZO771</t>
  </si>
  <si>
    <t>ImplantĂˇt zubnĂ­ Astra Tech Dentsply OsseoSpeed EV S pr.4,8 dĂ©lka 9 mm 26342</t>
  </si>
  <si>
    <t>ZO916</t>
  </si>
  <si>
    <t>ImplantĂˇt zubnĂ­ Astra Tech Dentsply OsseoSpeed EV S, pr. 3,6 dĂ©lka 11mm 26313</t>
  </si>
  <si>
    <t>ZC299</t>
  </si>
  <si>
    <t>Impression Compound, bal. Ăˇ 5 ks, 1DDCEIC</t>
  </si>
  <si>
    <t>ZC535</t>
  </si>
  <si>
    <t>Induret gel C100700</t>
  </si>
  <si>
    <t>ZQ663</t>
  </si>
  <si>
    <t>Ingoty LT IPS e.max Press barva A1, bal. Ăˇ 5 ks 9024639</t>
  </si>
  <si>
    <t>ZC415</t>
  </si>
  <si>
    <t>Interwaxit s rozpraĹˇovaÄŤem Ăˇ 200 ml 413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</si>
  <si>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</si>
  <si>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</si>
  <si>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</si>
  <si>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</si>
  <si>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</si>
  <si>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</si>
  <si>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</si>
  <si>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</si>
  <si>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</si>
  <si>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</si>
  <si>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ZH081</t>
  </si>
  <si>
    <t>KamĂ­nek na Zirkonoxid-ĹˇpiÄŤka Z652R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</si>
  <si>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</si>
  <si>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</si>
  <si>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</si>
  <si>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</si>
  <si>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</si>
  <si>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</si>
  <si>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</si>
  <si>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</si>
  <si>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ZF632</t>
  </si>
  <si>
    <t>Kanyla NaViTip 0 bal. Ăˇ 20 ks 498581</t>
  </si>
  <si>
    <t>ZK609</t>
  </si>
  <si>
    <t>Kanyla RMO FLI 36 A08744</t>
  </si>
  <si>
    <t>ZK607</t>
  </si>
  <si>
    <t>Kanyla RMO FLI 37 A08746</t>
  </si>
  <si>
    <t>ZK605</t>
  </si>
  <si>
    <t>Kanyla RMO FLI 46 A08745</t>
  </si>
  <si>
    <t>ZC455</t>
  </si>
  <si>
    <t>KartĂˇÄŤek nylon do kolĂ©nka BT260.23N</t>
  </si>
  <si>
    <t>ZE896</t>
  </si>
  <si>
    <t>KartĂˇÄŤek zubnĂ­ leĹˇtĂ­cĂ­ Taurus kozĂ­ chlup pro leĹˇtÄ›nĂ­ dentĂˇlnĂ­ch slitin, kompozitĹŻ a keramiky, mÄ›kkĂ˝, prĹŻm. 19 mm, DoporuÄŤenĂ© otĂˇÄŤky: 16 000 ot./min., bal. Ăˇ 12 ks BT1100.1</t>
  </si>
  <si>
    <t>ZT492</t>
  </si>
  <si>
    <t>KatalyzĂˇtor pastovĂ˝ Interlabosil, bal. 40 g IN0927</t>
  </si>
  <si>
    <t>ZC570</t>
  </si>
  <si>
    <t>Kavitan LC A2 12 g prĂˇĹˇku + 5 g tekutiny 4113411</t>
  </si>
  <si>
    <t>ZC387</t>
  </si>
  <si>
    <t>Kavitan plus A2 4113231</t>
  </si>
  <si>
    <t>ZD448</t>
  </si>
  <si>
    <t>KelĂ­mek odlĂ©v. fornax D5 1205004116</t>
  </si>
  <si>
    <t>ZP922</t>
  </si>
  <si>
    <t>Keramika IPS c.max Ceram Zir Liner ÄŤ. 1 5 g  IV596839</t>
  </si>
  <si>
    <t>ZQ351</t>
  </si>
  <si>
    <t>Keramika IPS e.max Ceram ZirLiner Build liquid bal. Ăˇ 60 ml 597050 9024633</t>
  </si>
  <si>
    <t>ZD698</t>
  </si>
  <si>
    <t>Keramika IPS InLine PoM Opaquer A-D A1 3 g IV593160</t>
  </si>
  <si>
    <t>ZM575</t>
  </si>
  <si>
    <t>Keramika IPS InLine PoM Opaquer A-D B2 3 g IV593166</t>
  </si>
  <si>
    <t>ZI811</t>
  </si>
  <si>
    <t>KlĂ­nek derotaÄŤnĂ­ 400-301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</si>
  <si>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</si>
  <si>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</si>
  <si>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ZC308</t>
  </si>
  <si>
    <t>KotouÄŤ leĹˇtĂ­cĂ­ liskoid ER223205</t>
  </si>
  <si>
    <t>ZT305</t>
  </si>
  <si>
    <t>KotouÄŤ leĹˇtĂ­cĂ­ na leĹˇtÄ›nĂ­ detailĹŻ, prĹŻm. 80 mm, 5 vrstev Ă 80mm (5 vrstev) 350 0036 0</t>
  </si>
  <si>
    <t>ZT306</t>
  </si>
  <si>
    <t>KotouÄŤ leĹˇtĂ­cĂ­ na leĹˇtÄ›nĂ­ detailĹŻprĹŻm. 100 mm, 5 vrstev Ă 100mm (5 vrstev) 350 0035 0</t>
  </si>
  <si>
    <t>ZT304</t>
  </si>
  <si>
    <t>KotouÄŤ leĹˇtĂ­cĂ­ na leĹˇtÄ›nĂ­ pro vysokĂ˝ lesk pryskyĹ™ice, prĹŻm. 100 mm, 35 vrstev Ă 100mm (35 vrstev) 350 0082 0</t>
  </si>
  <si>
    <t>ZT302</t>
  </si>
  <si>
    <t>KotouÄŤ leĹˇtĂ­cĂ­ na pĹ™edleĹˇtÄ›nĂ­ zubnĂ­ nĂˇhrady z pryskyĹ™ice, prĹŻm. 60 mm, 24 vrstev Ă 60mm (24 vrstev) 350 0098 0</t>
  </si>
  <si>
    <t>ZT301</t>
  </si>
  <si>
    <t>KotouÄŤ leĹˇtĂ­cĂ­ na pĹ™edleĹˇtÄ›nĂ­ zubnĂ­ nĂˇhrady z pryskyĹ™ice, prĹŻm. 80 mm, 24 vrstev Ă 80mm (24 vrstev) 350 0099 1</t>
  </si>
  <si>
    <t>ZT303</t>
  </si>
  <si>
    <t>KotouÄŤ leĹˇtĂ­cĂ­ pro vysokĂ˝ lesk pryskyĹ™ice prĹŻm. 60 mm, 40 vrstev Ă 60mm (40 vrstev) 350 0094 0</t>
  </si>
  <si>
    <t>ZC518</t>
  </si>
  <si>
    <t>Kromopan 100 450 g, 1/X2710</t>
  </si>
  <si>
    <t>ZF578</t>
  </si>
  <si>
    <t>KuĹľel plstÄ›nĂ˝ 30 x 15 mm malĂ˝ BT121</t>
  </si>
  <si>
    <t>ZH306</t>
  </si>
  <si>
    <t>Ĺ pendlĂ­k-spona 0,7 mm Ăˇ 100 ks 620-107 00</t>
  </si>
  <si>
    <t>ZH307</t>
  </si>
  <si>
    <t>Ĺ pendlĂ­k-spona 0,8 mm Ăˇ 100 ks 620-108 00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</si>
  <si>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</si>
  <si>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</si>
  <si>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</si>
  <si>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</si>
  <si>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</si>
  <si>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</si>
  <si>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ZE858</t>
  </si>
  <si>
    <t>Ĺ roub ortodontickĂ˝ 600-300</t>
  </si>
  <si>
    <t>ZJ200</t>
  </si>
  <si>
    <t>Ĺ roub ortodontickĂ˝ 600-301</t>
  </si>
  <si>
    <t>ZB044</t>
  </si>
  <si>
    <t>Ĺ roub ortodontickĂ˝ Bertoni 602-606-1</t>
  </si>
  <si>
    <t>ZG393</t>
  </si>
  <si>
    <t>Ĺ roub ortodontickĂ˝ Hyrax Ăˇ 10 ks 602-801-30</t>
  </si>
  <si>
    <t>ZB933</t>
  </si>
  <si>
    <t>Ĺ tÄ›teÄŤky aplikaÄŤnĂ­, Ăˇ 400 ks, SD8100123</t>
  </si>
  <si>
    <t>ZK532</t>
  </si>
  <si>
    <t>LahviÄŤka na ortocryl 16210000</t>
  </si>
  <si>
    <t>ZK602</t>
  </si>
  <si>
    <t>Lepidlo na perly INO372</t>
  </si>
  <si>
    <t>ZN774</t>
  </si>
  <si>
    <t>MateriĂˇl fotokompozitnĂ­ pro bezkovovĂ© nĂˇhrady Signum ceramis dentin A3 bal. 4g Her66022943</t>
  </si>
  <si>
    <t>ZN775</t>
  </si>
  <si>
    <t>MateriĂˇl fotokompozitnĂ­ pro bezkovovĂ© nĂˇhrady Signum ceramis dentin A3,5 bal. 4g Her66022944</t>
  </si>
  <si>
    <t>ZN882</t>
  </si>
  <si>
    <t>MateriĂˇl fotokompozitnĂ­ pro bezkovovĂ© nĂˇhrady Signum ceramis dentin A4 bal. 4g HK66022945</t>
  </si>
  <si>
    <t>ZN776</t>
  </si>
  <si>
    <t>MateriĂˇl fotokompozitnĂ­ pro bezkovovĂ© nĂˇhrady Signum ceramis dentin B2 bal. 4g Her66022947</t>
  </si>
  <si>
    <t>ZN777</t>
  </si>
  <si>
    <t>MateriĂˇl fotokompozitnĂ­ pro bezkovovĂ© nĂˇhrady Signum ceramis dentin B3 bal. 4g Her66022948</t>
  </si>
  <si>
    <t>ZN778</t>
  </si>
  <si>
    <t>MateriĂˇl fotokompozitnĂ­ pro bezkovovĂ© nĂˇhrady Signum ceramis dentin C2 bal. 4g Her66022951</t>
  </si>
  <si>
    <t>ZN779</t>
  </si>
  <si>
    <t>MateriĂˇl fotokompozitnĂ­ pro bezkovovĂ© nĂˇhrady Signum ceramis dentin C3 bal. 4g Her66022952</t>
  </si>
  <si>
    <t>ZN883</t>
  </si>
  <si>
    <t>MateriĂˇl fotokompozitnĂ­ pro bezkovovĂ© nĂˇhrady Signum ceramis dentin D2 bal. 4g Her66022954</t>
  </si>
  <si>
    <t>ZP113</t>
  </si>
  <si>
    <t>MateriĂˇl fotokompozitnĂ­ pro bezkovovĂ© nĂˇhrady Signum ceramis dentin D4 bal. 4g HK66022956</t>
  </si>
  <si>
    <t>ZN884</t>
  </si>
  <si>
    <t>MateriĂˇl fotokompozitnĂ­ pro bezkovovĂ© nĂˇhrady Signum ceramis dentin EL bal. 4g Her66022957</t>
  </si>
  <si>
    <t>ZN885</t>
  </si>
  <si>
    <t>MateriĂˇl fotokompozitnĂ­ pro bezkovovĂ© nĂˇhrady Signum ceramis dentin EM bal. 4g Her66022958</t>
  </si>
  <si>
    <t>ZT165</t>
  </si>
  <si>
    <t>MateriĂˇl fotokompozitnĂ­ pro simulaci detailĹŻ na zubnĂ­ sklovinÄ› Signum  cre â€“active T1, bal.Ăˇ 3 g HK66020059</t>
  </si>
  <si>
    <t>ZT166</t>
  </si>
  <si>
    <t>MateriĂˇl fotokompozitnĂ­ pro simulaci detailĹŻ na zubnĂ­ sklovinÄ› Signum  cre â€“active T2, bal.Ăˇ 3 g HK66020060</t>
  </si>
  <si>
    <t>ZR793</t>
  </si>
  <si>
    <t>MateriĂˇl fotokompozitnĂ­ pro uĹˇlechtilĂ© i nĂˇhradnĂ­ slitiny nĂˇhrad Signum ceramis enamel ED bal. Ăˇ 4g HK66022959</t>
  </si>
  <si>
    <t>ZR879</t>
  </si>
  <si>
    <t>MateriĂˇl glazovacĂ­ pro keramiku IPS, IPS Ivocolor mixing liquid Allround Ăˇ 15 ml IVV667694</t>
  </si>
  <si>
    <t>ZT116</t>
  </si>
  <si>
    <t>MateriĂˇl zubnĂ­ izolaÄŤnĂ­ Vitafol  H â€“ pasta, bal. Ăˇ 70 ml VI9462</t>
  </si>
  <si>
    <t>ZT118</t>
  </si>
  <si>
    <t>MateriĂˇl zubnĂ­ izolaÄŤnĂ­ Vitafol  H â€“ retenÄŤnĂ­ krystaly, bal.Ăˇ 80 g VIA9F50</t>
  </si>
  <si>
    <t>ZT117</t>
  </si>
  <si>
    <t>MateriĂˇl zubnĂ­ izolaÄŤnĂ­ Vitafol H â€“ vytvrzovacĂ­ roztok, bal.Ăˇ 15 ml VIA9F15</t>
  </si>
  <si>
    <t>ZL447</t>
  </si>
  <si>
    <t>Matrice Hawe adapt 0,038 mm bal. Ăˇ 30 ks 581207</t>
  </si>
  <si>
    <t>ZE521</t>
  </si>
  <si>
    <t>Matrice Hawe adapt 1202581203</t>
  </si>
  <si>
    <t>ZL448</t>
  </si>
  <si>
    <t>Matrice Hawe adapt 1205581205</t>
  </si>
  <si>
    <t>ZP797</t>
  </si>
  <si>
    <t>Matrice pro OT Equator, sada - retenÄŤnĂ­ matrice (bĂ­lĂˇ - standardnĂ­),  1,8 kg, bal. Ăˇ 4 ks 993140CET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</si>
  <si>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</si>
  <si>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</si>
  <si>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</si>
  <si>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</si>
  <si>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ZP798</t>
  </si>
  <si>
    <t>Matrice pro OT Equator, sada - retenÄŤnĂ­ matrice (rĹŻĹľovĂˇ -mÄ›kkĂˇ ), 1,2 kg, bal. Ăˇ 4 ks 993140CER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</si>
  <si>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</si>
  <si>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</si>
  <si>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ZR082</t>
  </si>
  <si>
    <t>Matrice retenÄŤnĂ­ mikro k systĂ©mu OT CAP Rhein 83 OT, pouzdro nerez, prĹŻm. 1,8 mm, bal. Ăˇ 2 ks 993041CAM</t>
  </si>
  <si>
    <t>ZT337</t>
  </si>
  <si>
    <t>Matrice retenÄŤnĂ­ mikro k systĂ©mu OT CAP Rhein 83, ĹľlutĂˇ, prĹŻmÄ›r 1,8 mm, extra mÄ›kkĂˇ retence 450g, bal. Ăˇ 6 ks 993060CRMAY</t>
  </si>
  <si>
    <t>ZT338</t>
  </si>
  <si>
    <t>Matrice retenÄŤnĂ­ mikro k systĂ©mu OT CAP Rhein 83, rĹŻĹľovĂˇ, prĹŻmÄ›r 1,8 mm, mÄ›kkĂˇ retence 800g, bal. Ăˇ 6 ks 993040CRMSN</t>
  </si>
  <si>
    <t>ZT340</t>
  </si>
  <si>
    <t>Matrice retenÄŤnĂ­ mikro k systĂ©mu OT CAP Rhein 83, titan, prĹŻmÄ›r 1,8 mm, bal. Ăˇ 2 ks 993040TCM</t>
  </si>
  <si>
    <t>ZT339</t>
  </si>
  <si>
    <t>Matrice retenÄŤnĂ­ mikro k systĂ©mu OT CAP Rhein 83, zelenĂˇ, prĹŻmÄ›r 1,8 mm, velmi flexibilnĂ­  retence 200g bal. Ăˇ 6 ks 993049PCM</t>
  </si>
  <si>
    <t>ZL146</t>
  </si>
  <si>
    <t>MembrĂˇna Bio-Gide 25 x 25 mm DGD460308033E</t>
  </si>
  <si>
    <t>ZQ687</t>
  </si>
  <si>
    <t>MembrĂˇna Bio-Gide Compressed 20x30mm AT500372 (500620)</t>
  </si>
  <si>
    <t>ZE058</t>
  </si>
  <si>
    <t>MembrĂˇna kolagenovĂˇ Parasorb Resodont 22 x 25 mm RD2502</t>
  </si>
  <si>
    <t>ZP820</t>
  </si>
  <si>
    <t>MembrĂˇna kolagenovĂˇ Parasorb Resodont forte 32 x 25mm RDF3503</t>
  </si>
  <si>
    <t>ZT671</t>
  </si>
  <si>
    <t>MembrĂˇna kolagenovĂˇ Parasorb Resodont Forte, vstĹ™ebatelnĂˇ  16 x 25 mm RDF1502</t>
  </si>
  <si>
    <t>ZE860</t>
  </si>
  <si>
    <t>NĂˇstroj modelovacĂ­ ÄŤervenĂ˝ HSL033-00</t>
  </si>
  <si>
    <t>ZF585</t>
  </si>
  <si>
    <t>NĂˇstroj modelovacĂ­ HSL032-00</t>
  </si>
  <si>
    <t>ZG166</t>
  </si>
  <si>
    <t>NĂˇstroj modelovacĂ­ Zahle zelenĂ˝ HSL030-00</t>
  </si>
  <si>
    <t>ZE412</t>
  </si>
  <si>
    <t>NĹŻĹľ modelovacĂ­ 175 mm 397155520222</t>
  </si>
  <si>
    <t>ZE413</t>
  </si>
  <si>
    <t>NĹŻĹľ na sĂˇdru 180 mm 121520050</t>
  </si>
  <si>
    <t>ZC922</t>
  </si>
  <si>
    <t>OÄŤko Opti-MIM 430-005</t>
  </si>
  <si>
    <t>ZF659</t>
  </si>
  <si>
    <t>ObrĂˇzek do ortodontickĂ˝ch aparĂˇtkĹŻ motocykl 160-100-14</t>
  </si>
  <si>
    <t>ZC821</t>
  </si>
  <si>
    <t>Occlu spray zelenĂ˝ 75 ml 00093</t>
  </si>
  <si>
    <t>ZL703</t>
  </si>
  <si>
    <t>Opaquer A4 Ăˇ 3g IV593164</t>
  </si>
  <si>
    <t>ZL704</t>
  </si>
  <si>
    <t>Opaquer D2 Ăˇ 3g IV593173</t>
  </si>
  <si>
    <t>ZE575</t>
  </si>
  <si>
    <t>Opaquer IPS-InLine C2 Ăˇ 3g IV593170</t>
  </si>
  <si>
    <t>ZC485</t>
  </si>
  <si>
    <t>Oralium 1000 g 1600/0</t>
  </si>
  <si>
    <t>ZC451</t>
  </si>
  <si>
    <t>Orthocryl E Q prĂˇĹˇek transparent 1kg 160-300</t>
  </si>
  <si>
    <t>ZD386</t>
  </si>
  <si>
    <t>Orthocryl lig.ÄŤirĂ© 500 161-100</t>
  </si>
  <si>
    <t>ZC377</t>
  </si>
  <si>
    <t>Orthocryl lig.modrĂ˝ 250 ml 161-129</t>
  </si>
  <si>
    <t>ZD264</t>
  </si>
  <si>
    <t>Orthocryl Neon ĹľlutĂˇ Ăˇ 1 kg 160-002</t>
  </si>
  <si>
    <t>ZD140</t>
  </si>
  <si>
    <t>PĂˇjka univerzĂˇlnĂ­ stĹ™Ă­brnĂˇ - 700Â°C 380-604-50</t>
  </si>
  <si>
    <t>ZC319</t>
  </si>
  <si>
    <t>PapĂ­r artikulaÄŤnĂ­ modroÄŤerv. l 12 x 10 listĹŻ 102</t>
  </si>
  <si>
    <t>ZD357</t>
  </si>
  <si>
    <t>PapĂ­r artikulaÄŤnĂ­ modroÄŤerv. U 6 x 10 listĹŻ 103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</si>
  <si>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</si>
  <si>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</si>
  <si>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</si>
  <si>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</si>
  <si>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</si>
  <si>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</si>
  <si>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ZC300</t>
  </si>
  <si>
    <t>Pasta Depural Neo 60 g 4816210</t>
  </si>
  <si>
    <t>ZE019</t>
  </si>
  <si>
    <t>Pasta leĹˇtĂ­cĂ­ Opal 35 g 520.0000RE</t>
  </si>
  <si>
    <t>ZQ478</t>
  </si>
  <si>
    <t>Pasta leĹˇtĂ­cĂ­ zubnĂ­ SuperPolish Hawe  ÄŤervenĂˇ, 50 g, 0025854</t>
  </si>
  <si>
    <t>ZJ765</t>
  </si>
  <si>
    <t>Pasta pro vypalovĂˇnĂ­ v keramickĂ© peci Ăˇ 12 g VIEFP12</t>
  </si>
  <si>
    <t>ZC477</t>
  </si>
  <si>
    <t>Pemza leĹˇtĂ­cĂ­  5kg 260000013</t>
  </si>
  <si>
    <t>ZG718</t>
  </si>
  <si>
    <t>PilĂ­Ĺ™ attachment locator D3.7/L3 01210</t>
  </si>
  <si>
    <t>ZD465</t>
  </si>
  <si>
    <t>PilnĂ­k K - File 397144518762</t>
  </si>
  <si>
    <t>ZI685</t>
  </si>
  <si>
    <t>PilnĂ­k K - File 397144518772</t>
  </si>
  <si>
    <t>ZD417</t>
  </si>
  <si>
    <t>PilnĂ­k K - File 397144518782</t>
  </si>
  <si>
    <t>ZH675</t>
  </si>
  <si>
    <t>PodloĹľky mĂ­chacĂ­ v blocĂ­ch 0000239</t>
  </si>
  <si>
    <t>ZE945</t>
  </si>
  <si>
    <t>PolĂ­rka elastickĂˇ meisinger 9573S</t>
  </si>
  <si>
    <t>ZE944</t>
  </si>
  <si>
    <t>PolĂ­rka elastickĂˇ meisinger 9573U</t>
  </si>
  <si>
    <t>ZE943</t>
  </si>
  <si>
    <t>PolĂ­rka meisinger 9742M H 040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</si>
  <si>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</si>
  <si>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</si>
  <si>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</si>
  <si>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</si>
  <si>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ZP801</t>
  </si>
  <si>
    <t>Pouzdro nerez pro matrice 993140, bal. Ăˇ 2 kusy 993141CAE</t>
  </si>
  <si>
    <t>ZG406</t>
  </si>
  <si>
    <t>Preci-clix Female yellow Ăˇ 6 ks 1231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</si>
  <si>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</si>
  <si>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</si>
  <si>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</si>
  <si>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</si>
  <si>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</si>
  <si>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</si>
  <si>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</si>
  <si>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</si>
  <si>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</si>
  <si>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</si>
  <si>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ZB277</t>
  </si>
  <si>
    <t>PronikaÄŤ K - File 063025015</t>
  </si>
  <si>
    <t>ZB278</t>
  </si>
  <si>
    <t>PronikaÄŤ K - Files 025 020</t>
  </si>
  <si>
    <t>ZK658</t>
  </si>
  <si>
    <t>Protemp 4 50 ml A3 ES46957</t>
  </si>
  <si>
    <t>ZC921</t>
  </si>
  <si>
    <t>PruĹľina open v cĂ­vce (100-751) F00062, 700-000</t>
  </si>
  <si>
    <t>ZJ766</t>
  </si>
  <si>
    <t>PryskyĹ™ice LC Block-out resin sada UD240</t>
  </si>
  <si>
    <t>ZC313</t>
  </si>
  <si>
    <t>Repin 800 g orig. 4241110</t>
  </si>
  <si>
    <t>ZQ059</t>
  </si>
  <si>
    <t>Roztok k ochranÄ› gigivy Rubber Dam Liquid - tekutĂ˝ kofferdam, bal. 1 x 1,2 ml 9033141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</si>
  <si>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</si>
  <si>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</si>
  <si>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</si>
  <si>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</si>
  <si>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</si>
  <si>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</si>
  <si>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</si>
  <si>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</si>
  <si>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</si>
  <si>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</si>
  <si>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</si>
  <si>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</si>
  <si>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ZC484</t>
  </si>
  <si>
    <t>Sada vestogum ES86020</t>
  </si>
  <si>
    <t>ZQ678</t>
  </si>
  <si>
    <t>Savka Hygovac V 1000G zelenĂ©, PP, dĂ©lka 140 mm konce 45Â° a S autoklĂˇvovatelnĂ© bal. Ăˇ 100 ks V1000G</t>
  </si>
  <si>
    <t>ZL468</t>
  </si>
  <si>
    <t>Savka s odnĂ­m.koncovkou - transp. bal.Ăˇ 100 ks,  MSF6007</t>
  </si>
  <si>
    <t>ZD005</t>
  </si>
  <si>
    <t>Separating fluid 500 ml 1/V3651</t>
  </si>
  <si>
    <t>ZE581</t>
  </si>
  <si>
    <t>Signum - insulating gel Ăˇ 10g HK64706307</t>
  </si>
  <si>
    <t>ZD576</t>
  </si>
  <si>
    <t>Signum c+b opaque lig.4 ml HK64714198</t>
  </si>
  <si>
    <t>ZD235</t>
  </si>
  <si>
    <t>Signum metal bond 2 4 ml HK66033916</t>
  </si>
  <si>
    <t>ZD543</t>
  </si>
  <si>
    <t>Speedex Light Body IX4980</t>
  </si>
  <si>
    <t>ZD351</t>
  </si>
  <si>
    <t>Speedex Universal Aktivator 1 x 60 ml - 60 g IX4990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</si>
  <si>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</si>
  <si>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</si>
  <si>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</si>
  <si>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</si>
  <si>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</si>
  <si>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</si>
  <si>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</si>
  <si>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Ăˇ 6 ks (6 lahvĂ­) KaVo QUATTROcare spreje a 500 ml 1.011.5720</t>
  </si>
  <si>
    <t>ZM898</t>
  </si>
  <si>
    <t>Sprej pro skenovĂˇnĂ­ 3D bal. Ăˇ 400 ml Laserscanning Anti-clare-spray 119990001</t>
  </si>
  <si>
    <t>ZC358</t>
  </si>
  <si>
    <t>Superacryl plus liq. 250 ml 4328902</t>
  </si>
  <si>
    <t>ZD531</t>
  </si>
  <si>
    <t>Superacryl plus PLV. 500 g 4328417</t>
  </si>
  <si>
    <t>ZF676</t>
  </si>
  <si>
    <t>Superpont dentin 100g 4324220</t>
  </si>
  <si>
    <t>ZF689</t>
  </si>
  <si>
    <t>Tahy gumovĂ© intraor.-medium 1/8" 407-021S</t>
  </si>
  <si>
    <t>ZD390</t>
  </si>
  <si>
    <t>Tahy gumovĂ© intraor.-medium 3/16" 407-031S</t>
  </si>
  <si>
    <t>ZL705</t>
  </si>
  <si>
    <t>Tekutina Build-UP liquid IV593352</t>
  </si>
  <si>
    <t>ZD095</t>
  </si>
  <si>
    <t>Tekutina expanznĂ­ sheraifina 1l 1501SH</t>
  </si>
  <si>
    <t>ZT617</t>
  </si>
  <si>
    <t>Tekutina ke keramice IPS Margin Build-Up Liquid allround 60 ml 0741917</t>
  </si>
  <si>
    <t>ZQ795</t>
  </si>
  <si>
    <t>Tekutina pro vĂ˝robu pryskyĹ™iÄŤnĂ©ho tÄ›sta Leocryl liquid E purple 0,5 l LER6135-00</t>
  </si>
  <si>
    <t>ZR074</t>
  </si>
  <si>
    <t>Tekutina pro vĂ˝robu pryskyĹ™iÄŤnĂ©ho tÄ›sta Leocryl liquid monomer M blue 0,5 l LER6141-00</t>
  </si>
  <si>
    <t>ZD290</t>
  </si>
  <si>
    <t>Tetric Evo 2g Flow A2</t>
  </si>
  <si>
    <t>ZF188</t>
  </si>
  <si>
    <t>Tetric Evo Flow 2 g  A1</t>
  </si>
  <si>
    <t>ZC563</t>
  </si>
  <si>
    <t>Tokuso rebase 1/X7045</t>
  </si>
  <si>
    <t>ZK601</t>
  </si>
  <si>
    <t>Top Gloss sortiment ED1945</t>
  </si>
  <si>
    <t>ZL965</t>
  </si>
  <si>
    <t>Transpa incizal TI 1 Ăˇ 20 g IV593262</t>
  </si>
  <si>
    <t>ZI924</t>
  </si>
  <si>
    <t>Tryska rozpraĹˇovacĂ­ na Orthocryl 162-751-00</t>
  </si>
  <si>
    <t>ZT571</t>
  </si>
  <si>
    <t>VĂˇleÄŤek  vhojovacĂ­ HealDesign  EV 3.6, prĹŻm. 5 mm, vĂ˝Ĺˇka 6,5  mm, bez antirotaÄŤnĂ­ho prvku, titan, sterilnĂ­ 25905</t>
  </si>
  <si>
    <t>ZT572</t>
  </si>
  <si>
    <t>VĂˇleÄŤek  vhojovacĂ­ HealDesign EV 4,8,  prĹŻm. 7,5 mm, vĂ˝Ĺˇka 4,5mm, posterior, bez antirotaÄŤnĂ­ho prvku, titan, sterilnĂ­ 25919</t>
  </si>
  <si>
    <t>ZR475</t>
  </si>
  <si>
    <t>VĂˇleÄŤek vhojovacĂ­  EV Dentsply 3,0 pr. 4 vĂ˝Ĺˇka 6,5 mm bez antirotaÄŤnĂ­ho prvku 25796</t>
  </si>
  <si>
    <t>ZP821</t>
  </si>
  <si>
    <t>VĂˇleÄŤek vhojovacĂ­ Dentsply EV 4,2 pr. 5,0, vĂ˝Ĺˇka 6,5 mm 25797</t>
  </si>
  <si>
    <t>ZO995</t>
  </si>
  <si>
    <t>VĂˇleÄŤek vhojovacĂ­ Dentsply EV 4.2 pr. 5.0 mm vĂ˝Ĺˇka 3.5 mm 25501</t>
  </si>
  <si>
    <t>ZO997</t>
  </si>
  <si>
    <t>VĂˇleÄŤek vhojovacĂ­ Dentsply EV 4.8 pr. 6.5 mm vĂ˝Ĺˇka 6.5 mm 25798</t>
  </si>
  <si>
    <t>ZT454</t>
  </si>
  <si>
    <t>VĂˇleÄŤek vhojovacĂ­ HealDesign  EV 4.2, prĹŻm. 6,5mm, vĂ˝Ĺˇka 6,5 mm, bez antirotaÄŤnĂ­ho prvku, titan, sterilnĂ­ 25912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</si>
  <si>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</si>
  <si>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</si>
  <si>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</si>
  <si>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</si>
  <si>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ZG158</t>
  </si>
  <si>
    <t>VlĂˇkno wedjets na kofferdam 2,1 m barva ĹľlutĂˇ 0035117</t>
  </si>
  <si>
    <t>ZL943</t>
  </si>
  <si>
    <t>VlĂˇkno zubnĂ­ super floss 0098890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</si>
  <si>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</si>
  <si>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</si>
  <si>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</si>
  <si>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</si>
  <si>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ZK722</t>
  </si>
  <si>
    <t>Vosk vykrĂ˝vacĂ­ bĂ­lĂ˝ 50g IN0194</t>
  </si>
  <si>
    <t>ZT404</t>
  </si>
  <si>
    <t>Vosk vykrĂ˝vacĂ­ bĂ­lĂ˝, bal. Ăˇ 50g 0219905</t>
  </si>
  <si>
    <t>ZC301</t>
  </si>
  <si>
    <t>Ypeen 800 g dĂłza 100066</t>
  </si>
  <si>
    <t>ZC920</t>
  </si>
  <si>
    <t>ZĂˇmky elite medium twin set. 022 707-398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</si>
  <si>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</si>
  <si>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</si>
  <si>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</si>
  <si>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</si>
  <si>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</si>
  <si>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</si>
  <si>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</si>
  <si>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</si>
  <si>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</si>
  <si>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</si>
  <si>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</si>
  <si>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</si>
  <si>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</si>
  <si>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</si>
  <si>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</si>
  <si>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</si>
  <si>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</si>
  <si>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</si>
  <si>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</si>
  <si>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</si>
  <si>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</si>
  <si>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</si>
  <si>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</si>
  <si>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</si>
  <si>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sanitáři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</si>
  <si>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</si>
  <si>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</si>
  <si>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</si>
  <si>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</si>
  <si>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</si>
  <si>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</si>
  <si>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</si>
  <si>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se jménem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</si>
  <si>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</si>
  <si>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</si>
  <si>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</si>
  <si>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</si>
  <si>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</si>
  <si>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</si>
  <si>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</si>
  <si>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Doležel Michal</t>
  </si>
  <si>
    <t>Zdravotní výkony vykázané na pracovišti v rámci ambulantní péče dle lékařů *</t>
  </si>
  <si>
    <t>014</t>
  </si>
  <si>
    <t>4</t>
  </si>
  <si>
    <t>0070001</t>
  </si>
  <si>
    <t>0072001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</si>
  <si>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</si>
  <si>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</si>
  <si>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</si>
  <si>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</si>
  <si>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</si>
  <si>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</si>
  <si>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</si>
  <si>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</si>
  <si>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</si>
  <si>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</si>
  <si>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</si>
  <si>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</si>
  <si>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</si>
  <si>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</si>
  <si>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</si>
  <si>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</si>
  <si>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</si>
  <si>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</si>
  <si>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</si>
  <si>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</si>
  <si>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</si>
  <si>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</si>
  <si>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</si>
  <si>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</si>
  <si>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</si>
  <si>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</si>
  <si>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</si>
  <si>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</si>
  <si>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</si>
  <si>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</si>
  <si>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</si>
  <si>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</si>
  <si>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</si>
  <si>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</si>
  <si>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</si>
  <si>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</si>
  <si>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</si>
  <si>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</si>
  <si>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</si>
  <si>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</si>
  <si>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</si>
  <si>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</si>
  <si>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</si>
  <si>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</si>
  <si>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</si>
  <si>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</si>
  <si>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</si>
  <si>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0081301</t>
  </si>
  <si>
    <t>0082204</t>
  </si>
  <si>
    <t>0082353</t>
  </si>
  <si>
    <t>0081203</t>
  </si>
  <si>
    <t>0081032</t>
  </si>
  <si>
    <t>0082032</t>
  </si>
  <si>
    <t>0081411</t>
  </si>
  <si>
    <t>0082205</t>
  </si>
  <si>
    <t>0081401</t>
  </si>
  <si>
    <t>0081521</t>
  </si>
  <si>
    <t>0081212</t>
  </si>
  <si>
    <t>0081201</t>
  </si>
  <si>
    <t>0082021</t>
  </si>
  <si>
    <t>0082351</t>
  </si>
  <si>
    <t>0081041</t>
  </si>
  <si>
    <t>0082104</t>
  </si>
  <si>
    <t>0081072</t>
  </si>
  <si>
    <t>0060060</t>
  </si>
  <si>
    <t>0072201</t>
  </si>
  <si>
    <t>0071114</t>
  </si>
  <si>
    <t>0081033</t>
  </si>
  <si>
    <t>0082203</t>
  </si>
  <si>
    <t>0081253</t>
  </si>
  <si>
    <t>0072211</t>
  </si>
  <si>
    <t>0082022</t>
  </si>
  <si>
    <t>0081321</t>
  </si>
  <si>
    <t>0081532</t>
  </si>
  <si>
    <t>0071102</t>
  </si>
  <si>
    <t>0083003</t>
  </si>
  <si>
    <t>0082214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</si>
  <si>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</si>
  <si>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</si>
  <si>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</si>
  <si>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</si>
  <si>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</si>
  <si>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</si>
  <si>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</si>
  <si>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</si>
  <si>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</si>
  <si>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</si>
  <si>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</si>
  <si>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</si>
  <si>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</si>
  <si>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00920</t>
  </si>
  <si>
    <t>OŠETŘENÍ STÁLÉHO ZUBU FOTOKOMPOZITNÍ VÝPLNÍ</t>
  </si>
  <si>
    <t>00921</t>
  </si>
  <si>
    <t>OŠETŘENÍ STÁLÉHO ZUBU PLASTICKOU VÝPLNÍ</t>
  </si>
  <si>
    <t>00925</t>
  </si>
  <si>
    <t>PRIMÁRNÍ ENDODONTICKÉ OŠETŘENÍ - STÁLÝ ZUB - V ROZ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</si>
  <si>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</si>
  <si>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</si>
  <si>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</si>
  <si>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</si>
  <si>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</si>
  <si>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</si>
  <si>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</si>
  <si>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</si>
  <si>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</si>
  <si>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</si>
  <si>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</si>
  <si>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</si>
  <si>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</si>
  <si>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</si>
  <si>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</si>
  <si>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</si>
  <si>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</si>
  <si>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</si>
  <si>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</si>
  <si>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</si>
  <si>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</si>
  <si>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</si>
  <si>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</si>
  <si>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</si>
  <si>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EXTRAORÁLNÍHO RENTGENOVÉHO SNÍMKU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</si>
  <si>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</si>
  <si>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</si>
  <si>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</si>
  <si>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</si>
  <si>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</si>
  <si>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</si>
  <si>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</si>
  <si>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</si>
  <si>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</si>
  <si>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</si>
  <si>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</si>
  <si>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</si>
  <si>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</si>
  <si>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</si>
  <si>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</si>
  <si>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</si>
  <si>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</si>
  <si>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</si>
  <si>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</si>
  <si>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</si>
  <si>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</si>
  <si>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</si>
  <si>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</si>
  <si>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</si>
  <si>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</si>
  <si>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</si>
  <si>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</si>
  <si>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</si>
  <si>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</si>
  <si>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</si>
  <si>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</si>
  <si>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</si>
  <si>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00945</t>
  </si>
  <si>
    <t>00902</t>
  </si>
  <si>
    <t>PÉČE O REGISTROVANÉHO POJIŠTĚNCE NAD 18 LET VĚKU</t>
  </si>
  <si>
    <t>00918</t>
  </si>
  <si>
    <t>00976</t>
  </si>
  <si>
    <t>STOMATOLOGICKÉ VYŠETŘENÍ A OŠETŘENÍ POJIŠTĚNCE S P</t>
  </si>
  <si>
    <t>00926</t>
  </si>
  <si>
    <t>00924</t>
  </si>
  <si>
    <t>ENDODONTICKÉ OŠETŘENÍ - DOČASNÝ ZUB</t>
  </si>
  <si>
    <t>0072041</t>
  </si>
  <si>
    <t>0070011</t>
  </si>
  <si>
    <t>0071111</t>
  </si>
  <si>
    <t>0071112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</si>
  <si>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</si>
  <si>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</si>
  <si>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</si>
  <si>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</si>
  <si>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</si>
  <si>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</si>
  <si>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</si>
  <si>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OŠETŘENÍ ZUBNÍHO KAZU U DĚTÍ DO 15 LET, U TĚHOTNÝC</t>
  </si>
  <si>
    <t>00979</t>
  </si>
  <si>
    <t>SEDACE NEZLETILÉHO POJIŠTĚNCE OXIDEM DUSNÝM PŘI AM</t>
  </si>
  <si>
    <t>00977</t>
  </si>
  <si>
    <t>APLIKACE PREFABRIKOVANÉ KORUNKY NA DOČASNÝ ZUB</t>
  </si>
  <si>
    <t>00931</t>
  </si>
  <si>
    <t>KOMPLEXNÍ LÉČBA CHRONICKÝCH ONEMOCNĚNÍ PARODONTU V</t>
  </si>
  <si>
    <t>00935</t>
  </si>
  <si>
    <t>SUBGINGIVÁLNÍ OŠETŘENÍ</t>
  </si>
  <si>
    <t>00936</t>
  </si>
  <si>
    <t>ODEBRÁNÍ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</si>
  <si>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</si>
  <si>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</si>
  <si>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</si>
  <si>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</si>
  <si>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</si>
  <si>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</si>
  <si>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</si>
  <si>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</si>
  <si>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</si>
  <si>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</si>
  <si>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00933</t>
  </si>
  <si>
    <t>CHIRURGICKÁ LÉČBA ONEMOCNĚNÍ PARODONTU MALÉHO ROZS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</si>
  <si>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</si>
  <si>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</si>
  <si>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</si>
  <si>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</si>
  <si>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</si>
  <si>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</si>
  <si>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</si>
  <si>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</si>
  <si>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0076017</t>
  </si>
  <si>
    <t>0076030</t>
  </si>
  <si>
    <t>0076031</t>
  </si>
  <si>
    <t>0076034</t>
  </si>
  <si>
    <t>0076041</t>
  </si>
  <si>
    <t>0076070</t>
  </si>
  <si>
    <t>0076071</t>
  </si>
  <si>
    <t>0076081</t>
  </si>
  <si>
    <t>0080004</t>
  </si>
  <si>
    <t>0086001</t>
  </si>
  <si>
    <t>0086031</t>
  </si>
  <si>
    <t>0086034</t>
  </si>
  <si>
    <t>0086071</t>
  </si>
  <si>
    <t>0086081</t>
  </si>
  <si>
    <t>9999999</t>
  </si>
  <si>
    <t>0086030</t>
  </si>
  <si>
    <t>0070002</t>
  </si>
  <si>
    <t>0070004</t>
  </si>
  <si>
    <t>0084034</t>
  </si>
  <si>
    <t>0074034</t>
  </si>
  <si>
    <t>0086033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</si>
  <si>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</si>
  <si>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</si>
  <si>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</si>
  <si>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</si>
  <si>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</si>
  <si>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</si>
  <si>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</si>
  <si>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</si>
  <si>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</si>
  <si>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</si>
  <si>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</si>
  <si>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</si>
  <si>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09547</t>
  </si>
  <si>
    <t>(VZP) SIGNÁLNÍ VÝKON REGULAČNÍ POPLATEK - POJIŠTĚN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</si>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</sst>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1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0.44717788276662712</c:v>
                </c:pt>
                <c:pt idx="1">
                  <c:v>0.49428081826337067</c:v>
                </c:pt>
                <c:pt idx="2">
                  <c:v>0.52824379339611771</c:v>
                </c:pt>
                <c:pt idx="3">
                  <c:v>0.4269081296056606</c:v>
                </c:pt>
                <c:pt idx="4">
                  <c:v>0.44185823668782659</c:v>
                </c:pt>
                <c:pt idx="5">
                  <c:v>0.43630255168169496</c:v>
                </c:pt>
                <c:pt idx="6">
                  <c:v>0.4013101612593295</c:v>
                </c:pt>
                <c:pt idx="7">
                  <c:v>0.3837993888623859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79" tableBorderDxfId="78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5" totalsRowShown="0">
  <autoFilter ref="C3:S11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6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70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567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8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1333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1359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1370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1626</v>
      </c>
      <c r="C23" s="47" t="s">
        <v>106</v>
      </c>
    </row>
    <row r="24" spans="1:3" ht="14.45" customHeight="1" x14ac:dyDescent="0.25">
      <c r="A24" s="241" t="str">
        <f>HYPERLINK("#'"&amp;C24&amp;"'!A1",C24)</f>
        <v>ZV Vykáz.-A Det.Lék.</v>
      </c>
      <c r="B24" s="76" t="s">
        <v>1627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11D7D603-CECC-4D47-AF8D-AA585ECC5AA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8" customWidth="1"/>
    <col min="7" max="7" width="10" style="188" customWidth="1"/>
    <col min="8" max="8" width="6.7109375" style="191" bestFit="1" customWidth="1"/>
    <col min="9" max="9" width="6.7109375" style="188" customWidth="1"/>
    <col min="10" max="10" width="10.85546875" style="188" customWidth="1"/>
    <col min="11" max="11" width="6.7109375" style="191" bestFit="1" customWidth="1"/>
    <col min="12" max="12" width="6.7109375" style="188" customWidth="1"/>
    <col min="13" max="13" width="10.85546875" style="188" customWidth="1"/>
    <col min="14" max="16384" width="8.85546875" style="114"/>
  </cols>
  <sheetData>
    <row r="1" spans="1:13" ht="18.600000000000001" customHeight="1" thickBot="1" x14ac:dyDescent="0.35">
      <c r="A1" s="343" t="s">
        <v>567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6" t="s">
        <v>242</v>
      </c>
      <c r="B2" s="187"/>
      <c r="C2" s="187"/>
      <c r="D2" s="187"/>
      <c r="E2" s="187"/>
      <c r="F2" s="195"/>
      <c r="G2" s="195"/>
      <c r="H2" s="196"/>
      <c r="I2" s="195"/>
      <c r="J2" s="195"/>
      <c r="K2" s="196"/>
      <c r="L2" s="195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227.5</v>
      </c>
      <c r="K3" s="44">
        <f>IF(M3=0,0,J3/M3)</f>
        <v>1</v>
      </c>
      <c r="L3" s="43">
        <f>SUBTOTAL(9,L6:L1048576)</f>
        <v>2</v>
      </c>
      <c r="M3" s="45">
        <f>SUBTOTAL(9,M6:M1048576)</f>
        <v>227.5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1" t="s">
        <v>111</v>
      </c>
      <c r="C5" s="471" t="s">
        <v>57</v>
      </c>
      <c r="D5" s="471" t="s">
        <v>112</v>
      </c>
      <c r="E5" s="471" t="s">
        <v>113</v>
      </c>
      <c r="F5" s="472" t="s">
        <v>15</v>
      </c>
      <c r="G5" s="472" t="s">
        <v>14</v>
      </c>
      <c r="H5" s="457" t="s">
        <v>114</v>
      </c>
      <c r="I5" s="456" t="s">
        <v>15</v>
      </c>
      <c r="J5" s="472" t="s">
        <v>14</v>
      </c>
      <c r="K5" s="457" t="s">
        <v>114</v>
      </c>
      <c r="L5" s="456" t="s">
        <v>15</v>
      </c>
      <c r="M5" s="473" t="s">
        <v>14</v>
      </c>
    </row>
    <row r="6" spans="1:13" ht="14.45" customHeight="1" thickBot="1" x14ac:dyDescent="0.25">
      <c r="A6" s="462" t="s">
        <v>455</v>
      </c>
      <c r="B6" s="474" t="s">
        <v>563</v>
      </c>
      <c r="C6" s="474" t="s">
        <v>564</v>
      </c>
      <c r="D6" s="474" t="s">
        <v>565</v>
      </c>
      <c r="E6" s="474" t="s">
        <v>566</v>
      </c>
      <c r="F6" s="463"/>
      <c r="G6" s="463"/>
      <c r="H6" s="222">
        <v>0</v>
      </c>
      <c r="I6" s="463">
        <v>2</v>
      </c>
      <c r="J6" s="463">
        <v>227.5</v>
      </c>
      <c r="K6" s="222">
        <v>1</v>
      </c>
      <c r="L6" s="463">
        <v>2</v>
      </c>
      <c r="M6" s="464">
        <v>227.5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8EE15C88-779F-4F60-9CCB-4671CE513DFD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2" customWidth="1"/>
    <col min="2" max="2" width="5.42578125" style="188" bestFit="1" customWidth="1"/>
    <col min="3" max="3" width="6.140625" style="188" bestFit="1" customWidth="1"/>
    <col min="4" max="4" width="7.42578125" style="188" bestFit="1" customWidth="1"/>
    <col min="5" max="5" width="6.28515625" style="188" bestFit="1" customWidth="1"/>
    <col min="6" max="6" width="6.28515625" style="191" bestFit="1" customWidth="1"/>
    <col min="7" max="7" width="6.140625" style="191" bestFit="1" customWidth="1"/>
    <col min="8" max="8" width="7.42578125" style="191" bestFit="1" customWidth="1"/>
    <col min="9" max="9" width="6.28515625" style="191" bestFit="1" customWidth="1"/>
    <col min="10" max="10" width="5.42578125" style="188" bestFit="1" customWidth="1"/>
    <col min="11" max="11" width="6.140625" style="188" bestFit="1" customWidth="1"/>
    <col min="12" max="12" width="7.42578125" style="188" bestFit="1" customWidth="1"/>
    <col min="13" max="13" width="6.28515625" style="188" bestFit="1" customWidth="1"/>
    <col min="14" max="14" width="5.28515625" style="191" bestFit="1" customWidth="1"/>
    <col min="15" max="15" width="6.140625" style="191" bestFit="1" customWidth="1"/>
    <col min="16" max="16" width="7.42578125" style="191" bestFit="1" customWidth="1"/>
    <col min="17" max="17" width="6.28515625" style="191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6" t="s">
        <v>242</v>
      </c>
      <c r="B2" s="195"/>
      <c r="C2" s="195"/>
      <c r="D2" s="195"/>
      <c r="E2" s="195"/>
    </row>
    <row r="3" spans="1:17" ht="14.45" customHeight="1" thickBot="1" x14ac:dyDescent="0.25">
      <c r="A3" s="221" t="s">
        <v>3</v>
      </c>
      <c r="B3" s="225">
        <f>SUM(B6:B1048576)</f>
        <v>535</v>
      </c>
      <c r="C3" s="226">
        <f>SUM(C6:C1048576)</f>
        <v>0</v>
      </c>
      <c r="D3" s="226">
        <f>SUM(D6:D1048576)</f>
        <v>0</v>
      </c>
      <c r="E3" s="227">
        <f>SUM(E6:E1048576)</f>
        <v>0</v>
      </c>
      <c r="F3" s="224">
        <f>IF(SUM($B3:$E3)=0,"",B3/SUM($B3:$E3))</f>
        <v>1</v>
      </c>
      <c r="G3" s="222">
        <f t="shared" ref="G3:I3" si="0">IF(SUM($B3:$E3)=0,"",C3/SUM($B3:$E3))</f>
        <v>0</v>
      </c>
      <c r="H3" s="222">
        <f t="shared" si="0"/>
        <v>0</v>
      </c>
      <c r="I3" s="223">
        <f t="shared" si="0"/>
        <v>0</v>
      </c>
      <c r="J3" s="226">
        <f>SUM(J6:J1048576)</f>
        <v>80</v>
      </c>
      <c r="K3" s="226">
        <f>SUM(K6:K1048576)</f>
        <v>0</v>
      </c>
      <c r="L3" s="226">
        <f>SUM(L6:L1048576)</f>
        <v>0</v>
      </c>
      <c r="M3" s="227">
        <f>SUM(M6:M1048576)</f>
        <v>0</v>
      </c>
      <c r="N3" s="224">
        <f>IF(SUM($J3:$M3)=0,"",J3/SUM($J3:$M3))</f>
        <v>1</v>
      </c>
      <c r="O3" s="222">
        <f t="shared" ref="O3:Q3" si="1">IF(SUM($J3:$M3)=0,"",K3/SUM($J3:$M3))</f>
        <v>0</v>
      </c>
      <c r="P3" s="222">
        <f t="shared" si="1"/>
        <v>0</v>
      </c>
      <c r="Q3" s="223">
        <f t="shared" si="1"/>
        <v>0</v>
      </c>
    </row>
    <row r="4" spans="1:17" ht="14.45" customHeight="1" thickBot="1" x14ac:dyDescent="0.25">
      <c r="A4" s="220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5" t="s">
        <v>169</v>
      </c>
      <c r="B5" s="476" t="s">
        <v>171</v>
      </c>
      <c r="C5" s="476" t="s">
        <v>172</v>
      </c>
      <c r="D5" s="476" t="s">
        <v>173</v>
      </c>
      <c r="E5" s="477" t="s">
        <v>174</v>
      </c>
      <c r="F5" s="478" t="s">
        <v>171</v>
      </c>
      <c r="G5" s="479" t="s">
        <v>172</v>
      </c>
      <c r="H5" s="479" t="s">
        <v>173</v>
      </c>
      <c r="I5" s="480" t="s">
        <v>174</v>
      </c>
      <c r="J5" s="476" t="s">
        <v>171</v>
      </c>
      <c r="K5" s="476" t="s">
        <v>172</v>
      </c>
      <c r="L5" s="476" t="s">
        <v>173</v>
      </c>
      <c r="M5" s="477" t="s">
        <v>174</v>
      </c>
      <c r="N5" s="478" t="s">
        <v>171</v>
      </c>
      <c r="O5" s="479" t="s">
        <v>172</v>
      </c>
      <c r="P5" s="479" t="s">
        <v>173</v>
      </c>
      <c r="Q5" s="480" t="s">
        <v>174</v>
      </c>
    </row>
    <row r="6" spans="1:17" ht="14.45" customHeight="1" x14ac:dyDescent="0.2">
      <c r="A6" s="484" t="s">
        <v>568</v>
      </c>
      <c r="B6" s="488"/>
      <c r="C6" s="439"/>
      <c r="D6" s="439"/>
      <c r="E6" s="440"/>
      <c r="F6" s="486"/>
      <c r="G6" s="460"/>
      <c r="H6" s="460"/>
      <c r="I6" s="490"/>
      <c r="J6" s="488"/>
      <c r="K6" s="439"/>
      <c r="L6" s="439"/>
      <c r="M6" s="440"/>
      <c r="N6" s="486"/>
      <c r="O6" s="460"/>
      <c r="P6" s="460"/>
      <c r="Q6" s="482"/>
    </row>
    <row r="7" spans="1:17" ht="14.45" customHeight="1" thickBot="1" x14ac:dyDescent="0.25">
      <c r="A7" s="485" t="s">
        <v>561</v>
      </c>
      <c r="B7" s="489">
        <v>535</v>
      </c>
      <c r="C7" s="453"/>
      <c r="D7" s="453"/>
      <c r="E7" s="454"/>
      <c r="F7" s="487">
        <v>1</v>
      </c>
      <c r="G7" s="461">
        <v>0</v>
      </c>
      <c r="H7" s="461">
        <v>0</v>
      </c>
      <c r="I7" s="491">
        <v>0</v>
      </c>
      <c r="J7" s="489">
        <v>80</v>
      </c>
      <c r="K7" s="453"/>
      <c r="L7" s="453"/>
      <c r="M7" s="454"/>
      <c r="N7" s="487">
        <v>1</v>
      </c>
      <c r="O7" s="461">
        <v>0</v>
      </c>
      <c r="P7" s="461">
        <v>0</v>
      </c>
      <c r="Q7" s="48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6169A93C-8CAD-45A6-B994-14A7CF864F1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12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1" t="s">
        <v>448</v>
      </c>
      <c r="B5" s="422" t="s">
        <v>449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448</v>
      </c>
      <c r="B6" s="422" t="s">
        <v>569</v>
      </c>
      <c r="C6" s="423">
        <v>0.24137</v>
      </c>
      <c r="D6" s="423">
        <v>0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448</v>
      </c>
      <c r="B7" s="422" t="s">
        <v>570</v>
      </c>
      <c r="C7" s="423">
        <v>0</v>
      </c>
      <c r="D7" s="423">
        <v>0</v>
      </c>
      <c r="E7" s="423"/>
      <c r="F7" s="423">
        <v>21.95</v>
      </c>
      <c r="G7" s="423">
        <v>0</v>
      </c>
      <c r="H7" s="423">
        <v>21.95</v>
      </c>
      <c r="I7" s="424" t="s">
        <v>243</v>
      </c>
      <c r="J7" s="425" t="s">
        <v>1</v>
      </c>
    </row>
    <row r="8" spans="1:10" ht="14.45" customHeight="1" x14ac:dyDescent="0.2">
      <c r="A8" s="421" t="s">
        <v>448</v>
      </c>
      <c r="B8" s="422" t="s">
        <v>571</v>
      </c>
      <c r="C8" s="423">
        <v>0</v>
      </c>
      <c r="D8" s="423">
        <v>0</v>
      </c>
      <c r="E8" s="423"/>
      <c r="F8" s="423">
        <v>0</v>
      </c>
      <c r="G8" s="423">
        <v>0</v>
      </c>
      <c r="H8" s="423">
        <v>0</v>
      </c>
      <c r="I8" s="424" t="s">
        <v>243</v>
      </c>
      <c r="J8" s="425" t="s">
        <v>1</v>
      </c>
    </row>
    <row r="9" spans="1:10" ht="14.45" customHeight="1" x14ac:dyDescent="0.2">
      <c r="A9" s="421" t="s">
        <v>448</v>
      </c>
      <c r="B9" s="422" t="s">
        <v>572</v>
      </c>
      <c r="C9" s="423">
        <v>16.752959999999998</v>
      </c>
      <c r="D9" s="423">
        <v>19.248630000000002</v>
      </c>
      <c r="E9" s="423"/>
      <c r="F9" s="423">
        <v>20.548789999999997</v>
      </c>
      <c r="G9" s="423">
        <v>0</v>
      </c>
      <c r="H9" s="423">
        <v>20.548789999999997</v>
      </c>
      <c r="I9" s="424" t="s">
        <v>243</v>
      </c>
      <c r="J9" s="425" t="s">
        <v>1</v>
      </c>
    </row>
    <row r="10" spans="1:10" ht="14.45" customHeight="1" x14ac:dyDescent="0.2">
      <c r="A10" s="421" t="s">
        <v>448</v>
      </c>
      <c r="B10" s="422" t="s">
        <v>573</v>
      </c>
      <c r="C10" s="423">
        <v>38.453260000000007</v>
      </c>
      <c r="D10" s="423">
        <v>35.154780000000009</v>
      </c>
      <c r="E10" s="423"/>
      <c r="F10" s="423">
        <v>52.981310000000008</v>
      </c>
      <c r="G10" s="423">
        <v>0</v>
      </c>
      <c r="H10" s="423">
        <v>52.981310000000008</v>
      </c>
      <c r="I10" s="424" t="s">
        <v>243</v>
      </c>
      <c r="J10" s="425" t="s">
        <v>1</v>
      </c>
    </row>
    <row r="11" spans="1:10" ht="14.45" customHeight="1" x14ac:dyDescent="0.2">
      <c r="A11" s="421" t="s">
        <v>448</v>
      </c>
      <c r="B11" s="422" t="s">
        <v>574</v>
      </c>
      <c r="C11" s="423">
        <v>40.769700000000007</v>
      </c>
      <c r="D11" s="423">
        <v>27.374260000000003</v>
      </c>
      <c r="E11" s="423"/>
      <c r="F11" s="423">
        <v>33.717610000000001</v>
      </c>
      <c r="G11" s="423">
        <v>0</v>
      </c>
      <c r="H11" s="423">
        <v>33.717610000000001</v>
      </c>
      <c r="I11" s="424" t="s">
        <v>243</v>
      </c>
      <c r="J11" s="425" t="s">
        <v>1</v>
      </c>
    </row>
    <row r="12" spans="1:10" ht="14.45" customHeight="1" x14ac:dyDescent="0.2">
      <c r="A12" s="421" t="s">
        <v>448</v>
      </c>
      <c r="B12" s="422" t="s">
        <v>575</v>
      </c>
      <c r="C12" s="423">
        <v>8.192260000000001</v>
      </c>
      <c r="D12" s="423">
        <v>6.8143899999999995</v>
      </c>
      <c r="E12" s="423"/>
      <c r="F12" s="423">
        <v>6.4611900000000002</v>
      </c>
      <c r="G12" s="423">
        <v>0</v>
      </c>
      <c r="H12" s="423">
        <v>6.4611900000000002</v>
      </c>
      <c r="I12" s="424" t="s">
        <v>243</v>
      </c>
      <c r="J12" s="425" t="s">
        <v>1</v>
      </c>
    </row>
    <row r="13" spans="1:10" ht="14.45" customHeight="1" x14ac:dyDescent="0.2">
      <c r="A13" s="421" t="s">
        <v>448</v>
      </c>
      <c r="B13" s="422" t="s">
        <v>576</v>
      </c>
      <c r="C13" s="423">
        <v>92.385929999999973</v>
      </c>
      <c r="D13" s="423">
        <v>94.535490000000024</v>
      </c>
      <c r="E13" s="423"/>
      <c r="F13" s="423">
        <v>198.18235000000001</v>
      </c>
      <c r="G13" s="423">
        <v>0</v>
      </c>
      <c r="H13" s="423">
        <v>198.18235000000001</v>
      </c>
      <c r="I13" s="424" t="s">
        <v>243</v>
      </c>
      <c r="J13" s="425" t="s">
        <v>1</v>
      </c>
    </row>
    <row r="14" spans="1:10" ht="14.45" customHeight="1" x14ac:dyDescent="0.2">
      <c r="A14" s="421" t="s">
        <v>448</v>
      </c>
      <c r="B14" s="422" t="s">
        <v>577</v>
      </c>
      <c r="C14" s="423">
        <v>0</v>
      </c>
      <c r="D14" s="423">
        <v>0</v>
      </c>
      <c r="E14" s="423"/>
      <c r="F14" s="423">
        <v>0</v>
      </c>
      <c r="G14" s="423">
        <v>0</v>
      </c>
      <c r="H14" s="423">
        <v>0</v>
      </c>
      <c r="I14" s="424" t="s">
        <v>243</v>
      </c>
      <c r="J14" s="425" t="s">
        <v>1</v>
      </c>
    </row>
    <row r="15" spans="1:10" ht="14.45" customHeight="1" x14ac:dyDescent="0.2">
      <c r="A15" s="421" t="s">
        <v>448</v>
      </c>
      <c r="B15" s="422" t="s">
        <v>578</v>
      </c>
      <c r="C15" s="423">
        <v>1732.1602900000005</v>
      </c>
      <c r="D15" s="423">
        <v>1504.8564799999986</v>
      </c>
      <c r="E15" s="423"/>
      <c r="F15" s="423">
        <v>1377.8336400000001</v>
      </c>
      <c r="G15" s="423">
        <v>0</v>
      </c>
      <c r="H15" s="423">
        <v>1377.8336400000001</v>
      </c>
      <c r="I15" s="424" t="s">
        <v>243</v>
      </c>
      <c r="J15" s="425" t="s">
        <v>1</v>
      </c>
    </row>
    <row r="16" spans="1:10" ht="14.45" customHeight="1" x14ac:dyDescent="0.2">
      <c r="A16" s="421" t="s">
        <v>448</v>
      </c>
      <c r="B16" s="422" t="s">
        <v>453</v>
      </c>
      <c r="C16" s="423">
        <v>1928.9557700000005</v>
      </c>
      <c r="D16" s="423">
        <v>1687.9840299999987</v>
      </c>
      <c r="E16" s="423"/>
      <c r="F16" s="423">
        <v>1711.67489</v>
      </c>
      <c r="G16" s="423">
        <v>0</v>
      </c>
      <c r="H16" s="423">
        <v>1711.67489</v>
      </c>
      <c r="I16" s="424" t="s">
        <v>243</v>
      </c>
      <c r="J16" s="425" t="s">
        <v>454</v>
      </c>
    </row>
    <row r="18" spans="1:10" ht="14.45" customHeight="1" x14ac:dyDescent="0.2">
      <c r="A18" s="421" t="s">
        <v>448</v>
      </c>
      <c r="B18" s="422" t="s">
        <v>449</v>
      </c>
      <c r="C18" s="423" t="s">
        <v>243</v>
      </c>
      <c r="D18" s="423" t="s">
        <v>243</v>
      </c>
      <c r="E18" s="423"/>
      <c r="F18" s="423" t="s">
        <v>243</v>
      </c>
      <c r="G18" s="423" t="s">
        <v>243</v>
      </c>
      <c r="H18" s="423" t="s">
        <v>243</v>
      </c>
      <c r="I18" s="424" t="s">
        <v>243</v>
      </c>
      <c r="J18" s="425" t="s">
        <v>55</v>
      </c>
    </row>
    <row r="19" spans="1:10" ht="14.45" customHeight="1" x14ac:dyDescent="0.2">
      <c r="A19" s="421" t="s">
        <v>579</v>
      </c>
      <c r="B19" s="422" t="s">
        <v>580</v>
      </c>
      <c r="C19" s="423" t="s">
        <v>243</v>
      </c>
      <c r="D19" s="423" t="s">
        <v>243</v>
      </c>
      <c r="E19" s="423"/>
      <c r="F19" s="423" t="s">
        <v>243</v>
      </c>
      <c r="G19" s="423" t="s">
        <v>243</v>
      </c>
      <c r="H19" s="423" t="s">
        <v>243</v>
      </c>
      <c r="I19" s="424" t="s">
        <v>243</v>
      </c>
      <c r="J19" s="425" t="s">
        <v>0</v>
      </c>
    </row>
    <row r="20" spans="1:10" ht="14.45" customHeight="1" x14ac:dyDescent="0.2">
      <c r="A20" s="421" t="s">
        <v>579</v>
      </c>
      <c r="B20" s="422" t="s">
        <v>570</v>
      </c>
      <c r="C20" s="423">
        <v>0</v>
      </c>
      <c r="D20" s="423">
        <v>0</v>
      </c>
      <c r="E20" s="423"/>
      <c r="F20" s="423">
        <v>21.95</v>
      </c>
      <c r="G20" s="423">
        <v>0</v>
      </c>
      <c r="H20" s="423">
        <v>21.95</v>
      </c>
      <c r="I20" s="424" t="s">
        <v>243</v>
      </c>
      <c r="J20" s="425" t="s">
        <v>1</v>
      </c>
    </row>
    <row r="21" spans="1:10" ht="14.45" customHeight="1" x14ac:dyDescent="0.2">
      <c r="A21" s="421" t="s">
        <v>579</v>
      </c>
      <c r="B21" s="422" t="s">
        <v>581</v>
      </c>
      <c r="C21" s="423">
        <v>0</v>
      </c>
      <c r="D21" s="423">
        <v>0</v>
      </c>
      <c r="E21" s="423"/>
      <c r="F21" s="423">
        <v>21.95</v>
      </c>
      <c r="G21" s="423">
        <v>0</v>
      </c>
      <c r="H21" s="423">
        <v>21.95</v>
      </c>
      <c r="I21" s="424" t="s">
        <v>243</v>
      </c>
      <c r="J21" s="425" t="s">
        <v>458</v>
      </c>
    </row>
    <row r="22" spans="1:10" ht="14.45" customHeight="1" x14ac:dyDescent="0.2">
      <c r="A22" s="421" t="s">
        <v>243</v>
      </c>
      <c r="B22" s="422" t="s">
        <v>243</v>
      </c>
      <c r="C22" s="423" t="s">
        <v>243</v>
      </c>
      <c r="D22" s="423" t="s">
        <v>243</v>
      </c>
      <c r="E22" s="423"/>
      <c r="F22" s="423" t="s">
        <v>243</v>
      </c>
      <c r="G22" s="423" t="s">
        <v>243</v>
      </c>
      <c r="H22" s="423" t="s">
        <v>243</v>
      </c>
      <c r="I22" s="424" t="s">
        <v>243</v>
      </c>
      <c r="J22" s="425" t="s">
        <v>459</v>
      </c>
    </row>
    <row r="23" spans="1:10" ht="14.45" customHeight="1" x14ac:dyDescent="0.2">
      <c r="A23" s="421" t="s">
        <v>455</v>
      </c>
      <c r="B23" s="422" t="s">
        <v>456</v>
      </c>
      <c r="C23" s="423" t="s">
        <v>243</v>
      </c>
      <c r="D23" s="423" t="s">
        <v>243</v>
      </c>
      <c r="E23" s="423"/>
      <c r="F23" s="423" t="s">
        <v>243</v>
      </c>
      <c r="G23" s="423" t="s">
        <v>243</v>
      </c>
      <c r="H23" s="423" t="s">
        <v>243</v>
      </c>
      <c r="I23" s="424" t="s">
        <v>243</v>
      </c>
      <c r="J23" s="425" t="s">
        <v>0</v>
      </c>
    </row>
    <row r="24" spans="1:10" ht="14.45" customHeight="1" x14ac:dyDescent="0.2">
      <c r="A24" s="421" t="s">
        <v>455</v>
      </c>
      <c r="B24" s="422" t="s">
        <v>569</v>
      </c>
      <c r="C24" s="423">
        <v>0.24137</v>
      </c>
      <c r="D24" s="423">
        <v>0</v>
      </c>
      <c r="E24" s="423"/>
      <c r="F24" s="423">
        <v>0</v>
      </c>
      <c r="G24" s="423">
        <v>0</v>
      </c>
      <c r="H24" s="423">
        <v>0</v>
      </c>
      <c r="I24" s="424" t="s">
        <v>243</v>
      </c>
      <c r="J24" s="425" t="s">
        <v>1</v>
      </c>
    </row>
    <row r="25" spans="1:10" ht="14.45" customHeight="1" x14ac:dyDescent="0.2">
      <c r="A25" s="421" t="s">
        <v>455</v>
      </c>
      <c r="B25" s="422" t="s">
        <v>571</v>
      </c>
      <c r="C25" s="423">
        <v>0</v>
      </c>
      <c r="D25" s="423">
        <v>0</v>
      </c>
      <c r="E25" s="423"/>
      <c r="F25" s="423">
        <v>0</v>
      </c>
      <c r="G25" s="423">
        <v>0</v>
      </c>
      <c r="H25" s="423">
        <v>0</v>
      </c>
      <c r="I25" s="424" t="s">
        <v>243</v>
      </c>
      <c r="J25" s="425" t="s">
        <v>1</v>
      </c>
    </row>
    <row r="26" spans="1:10" ht="14.45" customHeight="1" x14ac:dyDescent="0.2">
      <c r="A26" s="421" t="s">
        <v>455</v>
      </c>
      <c r="B26" s="422" t="s">
        <v>572</v>
      </c>
      <c r="C26" s="423">
        <v>16.752959999999998</v>
      </c>
      <c r="D26" s="423">
        <v>19.248630000000002</v>
      </c>
      <c r="E26" s="423"/>
      <c r="F26" s="423">
        <v>20.548789999999997</v>
      </c>
      <c r="G26" s="423">
        <v>0</v>
      </c>
      <c r="H26" s="423">
        <v>20.548789999999997</v>
      </c>
      <c r="I26" s="424" t="s">
        <v>243</v>
      </c>
      <c r="J26" s="425" t="s">
        <v>1</v>
      </c>
    </row>
    <row r="27" spans="1:10" ht="14.45" customHeight="1" x14ac:dyDescent="0.2">
      <c r="A27" s="421" t="s">
        <v>455</v>
      </c>
      <c r="B27" s="422" t="s">
        <v>573</v>
      </c>
      <c r="C27" s="423">
        <v>38.453260000000007</v>
      </c>
      <c r="D27" s="423">
        <v>35.154780000000009</v>
      </c>
      <c r="E27" s="423"/>
      <c r="F27" s="423">
        <v>52.981310000000008</v>
      </c>
      <c r="G27" s="423">
        <v>0</v>
      </c>
      <c r="H27" s="423">
        <v>52.981310000000008</v>
      </c>
      <c r="I27" s="424" t="s">
        <v>243</v>
      </c>
      <c r="J27" s="425" t="s">
        <v>1</v>
      </c>
    </row>
    <row r="28" spans="1:10" ht="14.45" customHeight="1" x14ac:dyDescent="0.2">
      <c r="A28" s="421" t="s">
        <v>455</v>
      </c>
      <c r="B28" s="422" t="s">
        <v>574</v>
      </c>
      <c r="C28" s="423">
        <v>40.769700000000007</v>
      </c>
      <c r="D28" s="423">
        <v>27.374260000000003</v>
      </c>
      <c r="E28" s="423"/>
      <c r="F28" s="423">
        <v>33.717610000000001</v>
      </c>
      <c r="G28" s="423">
        <v>0</v>
      </c>
      <c r="H28" s="423">
        <v>33.717610000000001</v>
      </c>
      <c r="I28" s="424" t="s">
        <v>243</v>
      </c>
      <c r="J28" s="425" t="s">
        <v>1</v>
      </c>
    </row>
    <row r="29" spans="1:10" ht="14.45" customHeight="1" x14ac:dyDescent="0.2">
      <c r="A29" s="421" t="s">
        <v>455</v>
      </c>
      <c r="B29" s="422" t="s">
        <v>575</v>
      </c>
      <c r="C29" s="423">
        <v>8.192260000000001</v>
      </c>
      <c r="D29" s="423">
        <v>6.8143899999999995</v>
      </c>
      <c r="E29" s="423"/>
      <c r="F29" s="423">
        <v>6.4611900000000002</v>
      </c>
      <c r="G29" s="423">
        <v>0</v>
      </c>
      <c r="H29" s="423">
        <v>6.4611900000000002</v>
      </c>
      <c r="I29" s="424" t="s">
        <v>243</v>
      </c>
      <c r="J29" s="425" t="s">
        <v>1</v>
      </c>
    </row>
    <row r="30" spans="1:10" ht="14.45" customHeight="1" x14ac:dyDescent="0.2">
      <c r="A30" s="421" t="s">
        <v>455</v>
      </c>
      <c r="B30" s="422" t="s">
        <v>576</v>
      </c>
      <c r="C30" s="423">
        <v>92.385929999999973</v>
      </c>
      <c r="D30" s="423">
        <v>94.535490000000024</v>
      </c>
      <c r="E30" s="423"/>
      <c r="F30" s="423">
        <v>198.18235000000001</v>
      </c>
      <c r="G30" s="423">
        <v>0</v>
      </c>
      <c r="H30" s="423">
        <v>198.18235000000001</v>
      </c>
      <c r="I30" s="424" t="s">
        <v>243</v>
      </c>
      <c r="J30" s="425" t="s">
        <v>1</v>
      </c>
    </row>
    <row r="31" spans="1:10" ht="14.45" customHeight="1" x14ac:dyDescent="0.2">
      <c r="A31" s="421" t="s">
        <v>455</v>
      </c>
      <c r="B31" s="422" t="s">
        <v>577</v>
      </c>
      <c r="C31" s="423">
        <v>0</v>
      </c>
      <c r="D31" s="423">
        <v>0</v>
      </c>
      <c r="E31" s="423"/>
      <c r="F31" s="423">
        <v>0</v>
      </c>
      <c r="G31" s="423">
        <v>0</v>
      </c>
      <c r="H31" s="423">
        <v>0</v>
      </c>
      <c r="I31" s="424" t="s">
        <v>243</v>
      </c>
      <c r="J31" s="425" t="s">
        <v>1</v>
      </c>
    </row>
    <row r="32" spans="1:10" ht="14.45" customHeight="1" x14ac:dyDescent="0.2">
      <c r="A32" s="421" t="s">
        <v>455</v>
      </c>
      <c r="B32" s="422" t="s">
        <v>578</v>
      </c>
      <c r="C32" s="423">
        <v>1732.1602900000005</v>
      </c>
      <c r="D32" s="423">
        <v>1504.8564799999986</v>
      </c>
      <c r="E32" s="423"/>
      <c r="F32" s="423">
        <v>1377.8336400000001</v>
      </c>
      <c r="G32" s="423">
        <v>0</v>
      </c>
      <c r="H32" s="423">
        <v>1377.8336400000001</v>
      </c>
      <c r="I32" s="424" t="s">
        <v>243</v>
      </c>
      <c r="J32" s="425" t="s">
        <v>1</v>
      </c>
    </row>
    <row r="33" spans="1:10" ht="14.45" customHeight="1" x14ac:dyDescent="0.2">
      <c r="A33" s="421" t="s">
        <v>455</v>
      </c>
      <c r="B33" s="422" t="s">
        <v>457</v>
      </c>
      <c r="C33" s="423">
        <v>1928.9557700000005</v>
      </c>
      <c r="D33" s="423">
        <v>1687.9840299999987</v>
      </c>
      <c r="E33" s="423"/>
      <c r="F33" s="423">
        <v>1689.72489</v>
      </c>
      <c r="G33" s="423">
        <v>0</v>
      </c>
      <c r="H33" s="423">
        <v>1689.72489</v>
      </c>
      <c r="I33" s="424" t="s">
        <v>243</v>
      </c>
      <c r="J33" s="425" t="s">
        <v>458</v>
      </c>
    </row>
    <row r="34" spans="1:10" ht="14.45" customHeight="1" x14ac:dyDescent="0.2">
      <c r="A34" s="421" t="s">
        <v>243</v>
      </c>
      <c r="B34" s="422" t="s">
        <v>243</v>
      </c>
      <c r="C34" s="423" t="s">
        <v>243</v>
      </c>
      <c r="D34" s="423" t="s">
        <v>243</v>
      </c>
      <c r="E34" s="423"/>
      <c r="F34" s="423" t="s">
        <v>243</v>
      </c>
      <c r="G34" s="423" t="s">
        <v>243</v>
      </c>
      <c r="H34" s="423" t="s">
        <v>243</v>
      </c>
      <c r="I34" s="424" t="s">
        <v>243</v>
      </c>
      <c r="J34" s="425" t="s">
        <v>459</v>
      </c>
    </row>
    <row r="35" spans="1:10" ht="14.45" customHeight="1" x14ac:dyDescent="0.2">
      <c r="A35" s="421" t="s">
        <v>448</v>
      </c>
      <c r="B35" s="422" t="s">
        <v>453</v>
      </c>
      <c r="C35" s="423">
        <v>1928.9557700000005</v>
      </c>
      <c r="D35" s="423">
        <v>1687.9840299999987</v>
      </c>
      <c r="E35" s="423"/>
      <c r="F35" s="423">
        <v>1711.67489</v>
      </c>
      <c r="G35" s="423">
        <v>0</v>
      </c>
      <c r="H35" s="423">
        <v>1711.67489</v>
      </c>
      <c r="I35" s="424" t="s">
        <v>243</v>
      </c>
      <c r="J35" s="425" t="s">
        <v>454</v>
      </c>
    </row>
  </sheetData>
  <mergeCells count="3">
    <mergeCell ref="A1:I1"/>
    <mergeCell ref="F3:I3"/>
    <mergeCell ref="C4:D4"/>
  </mergeCells>
  <conditionalFormatting sqref="F17 F36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5">
    <cfRule type="expression" dxfId="11" priority="6">
      <formula>$H18&gt;0</formula>
    </cfRule>
  </conditionalFormatting>
  <conditionalFormatting sqref="A18:A35">
    <cfRule type="expression" dxfId="10" priority="5">
      <formula>AND($J18&lt;&gt;"mezeraKL",$J18&lt;&gt;"")</formula>
    </cfRule>
  </conditionalFormatting>
  <conditionalFormatting sqref="I18:I35">
    <cfRule type="expression" dxfId="9" priority="7">
      <formula>$I18&gt;1</formula>
    </cfRule>
  </conditionalFormatting>
  <conditionalFormatting sqref="B18:B35">
    <cfRule type="expression" dxfId="8" priority="4">
      <formula>OR($J18="NS",$J18="SumaNS",$J18="Účet")</formula>
    </cfRule>
  </conditionalFormatting>
  <conditionalFormatting sqref="A18:D35 F18:I35">
    <cfRule type="expression" dxfId="7" priority="8">
      <formula>AND($J18&lt;&gt;"",$J18&lt;&gt;"mezeraKL")</formula>
    </cfRule>
  </conditionalFormatting>
  <conditionalFormatting sqref="B18:D35 F18:I35">
    <cfRule type="expression" dxfId="6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35 F18:I35">
    <cfRule type="expression" dxfId="5" priority="2">
      <formula>OR($J18="SumaNS",$J18="NS")</formula>
    </cfRule>
  </conditionalFormatting>
  <hyperlinks>
    <hyperlink ref="A2" location="Obsah!A1" display="Zpět na Obsah  KL 01  1.-4.měsíc" xr:uid="{EEB86235-BA78-4633-A53E-3875693A5F3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190" bestFit="1" customWidth="1"/>
    <col min="6" max="6" width="18.7109375" style="194" customWidth="1"/>
    <col min="7" max="7" width="12.42578125" style="190" hidden="1" customWidth="1" outlineLevel="1"/>
    <col min="8" max="8" width="25.7109375" style="190" customWidth="1" collapsed="1"/>
    <col min="9" max="9" width="7.7109375" style="188" customWidth="1"/>
    <col min="10" max="10" width="10" style="188" customWidth="1"/>
    <col min="11" max="11" width="11.140625" style="188" customWidth="1"/>
    <col min="12" max="16384" width="8.85546875" style="114"/>
  </cols>
  <sheetData>
    <row r="1" spans="1:11" ht="18.600000000000001" customHeight="1" thickBot="1" x14ac:dyDescent="0.35">
      <c r="A1" s="341" t="s">
        <v>1333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6" t="s">
        <v>242</v>
      </c>
      <c r="B2" s="62"/>
      <c r="C2" s="192"/>
      <c r="D2" s="192"/>
      <c r="E2" s="192"/>
      <c r="F2" s="192"/>
      <c r="G2" s="192"/>
      <c r="H2" s="192"/>
      <c r="I2" s="193"/>
      <c r="J2" s="193"/>
      <c r="K2" s="193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12.617109212197533</v>
      </c>
      <c r="J3" s="84">
        <f>SUBTOTAL(9,J5:J1048576)</f>
        <v>135663</v>
      </c>
      <c r="K3" s="85">
        <f>SUBTOTAL(9,K5:K1048576)</f>
        <v>1711674.887054354</v>
      </c>
    </row>
    <row r="4" spans="1:11" s="189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448</v>
      </c>
      <c r="B5" s="435" t="s">
        <v>449</v>
      </c>
      <c r="C5" s="436" t="s">
        <v>579</v>
      </c>
      <c r="D5" s="437" t="s">
        <v>580</v>
      </c>
      <c r="E5" s="436" t="s">
        <v>582</v>
      </c>
      <c r="F5" s="437" t="s">
        <v>583</v>
      </c>
      <c r="G5" s="436" t="s">
        <v>584</v>
      </c>
      <c r="H5" s="436" t="s">
        <v>585</v>
      </c>
      <c r="I5" s="439">
        <v>1531.8181818181818</v>
      </c>
      <c r="J5" s="439">
        <v>14</v>
      </c>
      <c r="K5" s="440">
        <v>21950</v>
      </c>
    </row>
    <row r="6" spans="1:11" ht="14.45" customHeight="1" x14ac:dyDescent="0.2">
      <c r="A6" s="441" t="s">
        <v>448</v>
      </c>
      <c r="B6" s="442" t="s">
        <v>449</v>
      </c>
      <c r="C6" s="443" t="s">
        <v>455</v>
      </c>
      <c r="D6" s="444" t="s">
        <v>456</v>
      </c>
      <c r="E6" s="443" t="s">
        <v>586</v>
      </c>
      <c r="F6" s="444" t="s">
        <v>587</v>
      </c>
      <c r="G6" s="443" t="s">
        <v>588</v>
      </c>
      <c r="H6" s="443" t="s">
        <v>589</v>
      </c>
      <c r="I6" s="446">
        <v>0.74000000953674316</v>
      </c>
      <c r="J6" s="446">
        <v>4000</v>
      </c>
      <c r="K6" s="447">
        <v>2944</v>
      </c>
    </row>
    <row r="7" spans="1:11" ht="14.45" customHeight="1" x14ac:dyDescent="0.2">
      <c r="A7" s="441" t="s">
        <v>448</v>
      </c>
      <c r="B7" s="442" t="s">
        <v>449</v>
      </c>
      <c r="C7" s="443" t="s">
        <v>455</v>
      </c>
      <c r="D7" s="444" t="s">
        <v>456</v>
      </c>
      <c r="E7" s="443" t="s">
        <v>586</v>
      </c>
      <c r="F7" s="444" t="s">
        <v>587</v>
      </c>
      <c r="G7" s="443" t="s">
        <v>590</v>
      </c>
      <c r="H7" s="443" t="s">
        <v>591</v>
      </c>
      <c r="I7" s="446">
        <v>0.60750001668930054</v>
      </c>
      <c r="J7" s="446">
        <v>7500</v>
      </c>
      <c r="K7" s="447">
        <v>4555</v>
      </c>
    </row>
    <row r="8" spans="1:11" ht="14.45" customHeight="1" x14ac:dyDescent="0.2">
      <c r="A8" s="441" t="s">
        <v>448</v>
      </c>
      <c r="B8" s="442" t="s">
        <v>449</v>
      </c>
      <c r="C8" s="443" t="s">
        <v>455</v>
      </c>
      <c r="D8" s="444" t="s">
        <v>456</v>
      </c>
      <c r="E8" s="443" t="s">
        <v>586</v>
      </c>
      <c r="F8" s="444" t="s">
        <v>587</v>
      </c>
      <c r="G8" s="443" t="s">
        <v>592</v>
      </c>
      <c r="H8" s="443" t="s">
        <v>593</v>
      </c>
      <c r="I8" s="446">
        <v>0.64999997615814209</v>
      </c>
      <c r="J8" s="446">
        <v>500</v>
      </c>
      <c r="K8" s="447">
        <v>325</v>
      </c>
    </row>
    <row r="9" spans="1:11" ht="14.45" customHeight="1" x14ac:dyDescent="0.2">
      <c r="A9" s="441" t="s">
        <v>448</v>
      </c>
      <c r="B9" s="442" t="s">
        <v>449</v>
      </c>
      <c r="C9" s="443" t="s">
        <v>455</v>
      </c>
      <c r="D9" s="444" t="s">
        <v>456</v>
      </c>
      <c r="E9" s="443" t="s">
        <v>586</v>
      </c>
      <c r="F9" s="444" t="s">
        <v>587</v>
      </c>
      <c r="G9" s="443" t="s">
        <v>594</v>
      </c>
      <c r="H9" s="443" t="s">
        <v>595</v>
      </c>
      <c r="I9" s="446">
        <v>109.61000061035156</v>
      </c>
      <c r="J9" s="446">
        <v>1</v>
      </c>
      <c r="K9" s="447">
        <v>109.61000061035156</v>
      </c>
    </row>
    <row r="10" spans="1:11" ht="14.45" customHeight="1" x14ac:dyDescent="0.2">
      <c r="A10" s="441" t="s">
        <v>448</v>
      </c>
      <c r="B10" s="442" t="s">
        <v>449</v>
      </c>
      <c r="C10" s="443" t="s">
        <v>455</v>
      </c>
      <c r="D10" s="444" t="s">
        <v>456</v>
      </c>
      <c r="E10" s="443" t="s">
        <v>586</v>
      </c>
      <c r="F10" s="444" t="s">
        <v>587</v>
      </c>
      <c r="G10" s="443" t="s">
        <v>596</v>
      </c>
      <c r="H10" s="443" t="s">
        <v>597</v>
      </c>
      <c r="I10" s="446">
        <v>18.399999618530273</v>
      </c>
      <c r="J10" s="446">
        <v>200</v>
      </c>
      <c r="K10" s="447">
        <v>3680</v>
      </c>
    </row>
    <row r="11" spans="1:11" ht="14.45" customHeight="1" x14ac:dyDescent="0.2">
      <c r="A11" s="441" t="s">
        <v>448</v>
      </c>
      <c r="B11" s="442" t="s">
        <v>449</v>
      </c>
      <c r="C11" s="443" t="s">
        <v>455</v>
      </c>
      <c r="D11" s="444" t="s">
        <v>456</v>
      </c>
      <c r="E11" s="443" t="s">
        <v>586</v>
      </c>
      <c r="F11" s="444" t="s">
        <v>587</v>
      </c>
      <c r="G11" s="443" t="s">
        <v>598</v>
      </c>
      <c r="H11" s="443" t="s">
        <v>599</v>
      </c>
      <c r="I11" s="446">
        <v>123.27999877929688</v>
      </c>
      <c r="J11" s="446">
        <v>10</v>
      </c>
      <c r="K11" s="447">
        <v>1232.800048828125</v>
      </c>
    </row>
    <row r="12" spans="1:11" ht="14.45" customHeight="1" x14ac:dyDescent="0.2">
      <c r="A12" s="441" t="s">
        <v>448</v>
      </c>
      <c r="B12" s="442" t="s">
        <v>449</v>
      </c>
      <c r="C12" s="443" t="s">
        <v>455</v>
      </c>
      <c r="D12" s="444" t="s">
        <v>456</v>
      </c>
      <c r="E12" s="443" t="s">
        <v>586</v>
      </c>
      <c r="F12" s="444" t="s">
        <v>587</v>
      </c>
      <c r="G12" s="443" t="s">
        <v>600</v>
      </c>
      <c r="H12" s="443" t="s">
        <v>601</v>
      </c>
      <c r="I12" s="446">
        <v>9.8000001907348633</v>
      </c>
      <c r="J12" s="446">
        <v>10</v>
      </c>
      <c r="K12" s="447">
        <v>97.959999084472656</v>
      </c>
    </row>
    <row r="13" spans="1:11" ht="14.45" customHeight="1" x14ac:dyDescent="0.2">
      <c r="A13" s="441" t="s">
        <v>448</v>
      </c>
      <c r="B13" s="442" t="s">
        <v>449</v>
      </c>
      <c r="C13" s="443" t="s">
        <v>455</v>
      </c>
      <c r="D13" s="444" t="s">
        <v>456</v>
      </c>
      <c r="E13" s="443" t="s">
        <v>586</v>
      </c>
      <c r="F13" s="444" t="s">
        <v>587</v>
      </c>
      <c r="G13" s="443" t="s">
        <v>602</v>
      </c>
      <c r="H13" s="443" t="s">
        <v>603</v>
      </c>
      <c r="I13" s="446">
        <v>11.640000343322754</v>
      </c>
      <c r="J13" s="446">
        <v>1</v>
      </c>
      <c r="K13" s="447">
        <v>11.640000343322754</v>
      </c>
    </row>
    <row r="14" spans="1:11" ht="14.45" customHeight="1" x14ac:dyDescent="0.2">
      <c r="A14" s="441" t="s">
        <v>448</v>
      </c>
      <c r="B14" s="442" t="s">
        <v>449</v>
      </c>
      <c r="C14" s="443" t="s">
        <v>455</v>
      </c>
      <c r="D14" s="444" t="s">
        <v>456</v>
      </c>
      <c r="E14" s="443" t="s">
        <v>586</v>
      </c>
      <c r="F14" s="444" t="s">
        <v>587</v>
      </c>
      <c r="G14" s="443" t="s">
        <v>604</v>
      </c>
      <c r="H14" s="443" t="s">
        <v>605</v>
      </c>
      <c r="I14" s="446">
        <v>13.020000457763672</v>
      </c>
      <c r="J14" s="446">
        <v>18</v>
      </c>
      <c r="K14" s="447">
        <v>234.36000061035156</v>
      </c>
    </row>
    <row r="15" spans="1:11" ht="14.45" customHeight="1" x14ac:dyDescent="0.2">
      <c r="A15" s="441" t="s">
        <v>448</v>
      </c>
      <c r="B15" s="442" t="s">
        <v>449</v>
      </c>
      <c r="C15" s="443" t="s">
        <v>455</v>
      </c>
      <c r="D15" s="444" t="s">
        <v>456</v>
      </c>
      <c r="E15" s="443" t="s">
        <v>586</v>
      </c>
      <c r="F15" s="444" t="s">
        <v>587</v>
      </c>
      <c r="G15" s="443" t="s">
        <v>606</v>
      </c>
      <c r="H15" s="443" t="s">
        <v>607</v>
      </c>
      <c r="I15" s="446">
        <v>0.37999999523162842</v>
      </c>
      <c r="J15" s="446">
        <v>60</v>
      </c>
      <c r="K15" s="447">
        <v>22.799999713897705</v>
      </c>
    </row>
    <row r="16" spans="1:11" ht="14.45" customHeight="1" x14ac:dyDescent="0.2">
      <c r="A16" s="441" t="s">
        <v>448</v>
      </c>
      <c r="B16" s="442" t="s">
        <v>449</v>
      </c>
      <c r="C16" s="443" t="s">
        <v>455</v>
      </c>
      <c r="D16" s="444" t="s">
        <v>456</v>
      </c>
      <c r="E16" s="443" t="s">
        <v>586</v>
      </c>
      <c r="F16" s="444" t="s">
        <v>587</v>
      </c>
      <c r="G16" s="443" t="s">
        <v>608</v>
      </c>
      <c r="H16" s="443" t="s">
        <v>609</v>
      </c>
      <c r="I16" s="446">
        <v>7.820000171661377</v>
      </c>
      <c r="J16" s="446">
        <v>6</v>
      </c>
      <c r="K16" s="447">
        <v>46.919998168945313</v>
      </c>
    </row>
    <row r="17" spans="1:11" ht="14.45" customHeight="1" x14ac:dyDescent="0.2">
      <c r="A17" s="441" t="s">
        <v>448</v>
      </c>
      <c r="B17" s="442" t="s">
        <v>449</v>
      </c>
      <c r="C17" s="443" t="s">
        <v>455</v>
      </c>
      <c r="D17" s="444" t="s">
        <v>456</v>
      </c>
      <c r="E17" s="443" t="s">
        <v>586</v>
      </c>
      <c r="F17" s="444" t="s">
        <v>587</v>
      </c>
      <c r="G17" s="443" t="s">
        <v>610</v>
      </c>
      <c r="H17" s="443" t="s">
        <v>611</v>
      </c>
      <c r="I17" s="446">
        <v>7.0799999237060547</v>
      </c>
      <c r="J17" s="446">
        <v>6</v>
      </c>
      <c r="K17" s="447">
        <v>42.479999542236328</v>
      </c>
    </row>
    <row r="18" spans="1:11" ht="14.45" customHeight="1" x14ac:dyDescent="0.2">
      <c r="A18" s="441" t="s">
        <v>448</v>
      </c>
      <c r="B18" s="442" t="s">
        <v>449</v>
      </c>
      <c r="C18" s="443" t="s">
        <v>455</v>
      </c>
      <c r="D18" s="444" t="s">
        <v>456</v>
      </c>
      <c r="E18" s="443" t="s">
        <v>586</v>
      </c>
      <c r="F18" s="444" t="s">
        <v>587</v>
      </c>
      <c r="G18" s="443" t="s">
        <v>612</v>
      </c>
      <c r="H18" s="443" t="s">
        <v>613</v>
      </c>
      <c r="I18" s="446">
        <v>8.3400001525878906</v>
      </c>
      <c r="J18" s="446">
        <v>6</v>
      </c>
      <c r="K18" s="447">
        <v>50.029998779296875</v>
      </c>
    </row>
    <row r="19" spans="1:11" ht="14.45" customHeight="1" x14ac:dyDescent="0.2">
      <c r="A19" s="441" t="s">
        <v>448</v>
      </c>
      <c r="B19" s="442" t="s">
        <v>449</v>
      </c>
      <c r="C19" s="443" t="s">
        <v>455</v>
      </c>
      <c r="D19" s="444" t="s">
        <v>456</v>
      </c>
      <c r="E19" s="443" t="s">
        <v>586</v>
      </c>
      <c r="F19" s="444" t="s">
        <v>587</v>
      </c>
      <c r="G19" s="443" t="s">
        <v>614</v>
      </c>
      <c r="H19" s="443" t="s">
        <v>615</v>
      </c>
      <c r="I19" s="446">
        <v>9.5900001525878906</v>
      </c>
      <c r="J19" s="446">
        <v>9</v>
      </c>
      <c r="K19" s="447">
        <v>86.319999694824219</v>
      </c>
    </row>
    <row r="20" spans="1:11" ht="14.45" customHeight="1" x14ac:dyDescent="0.2">
      <c r="A20" s="441" t="s">
        <v>448</v>
      </c>
      <c r="B20" s="442" t="s">
        <v>449</v>
      </c>
      <c r="C20" s="443" t="s">
        <v>455</v>
      </c>
      <c r="D20" s="444" t="s">
        <v>456</v>
      </c>
      <c r="E20" s="443" t="s">
        <v>586</v>
      </c>
      <c r="F20" s="444" t="s">
        <v>587</v>
      </c>
      <c r="G20" s="443" t="s">
        <v>616</v>
      </c>
      <c r="H20" s="443" t="s">
        <v>617</v>
      </c>
      <c r="I20" s="446">
        <v>1575.3733723958333</v>
      </c>
      <c r="J20" s="446">
        <v>3</v>
      </c>
      <c r="K20" s="447">
        <v>4726.1201171875</v>
      </c>
    </row>
    <row r="21" spans="1:11" ht="14.45" customHeight="1" x14ac:dyDescent="0.2">
      <c r="A21" s="441" t="s">
        <v>448</v>
      </c>
      <c r="B21" s="442" t="s">
        <v>449</v>
      </c>
      <c r="C21" s="443" t="s">
        <v>455</v>
      </c>
      <c r="D21" s="444" t="s">
        <v>456</v>
      </c>
      <c r="E21" s="443" t="s">
        <v>586</v>
      </c>
      <c r="F21" s="444" t="s">
        <v>587</v>
      </c>
      <c r="G21" s="443" t="s">
        <v>618</v>
      </c>
      <c r="H21" s="443" t="s">
        <v>619</v>
      </c>
      <c r="I21" s="446">
        <v>19.959999084472656</v>
      </c>
      <c r="J21" s="446">
        <v>5</v>
      </c>
      <c r="K21" s="447">
        <v>99.819999694824219</v>
      </c>
    </row>
    <row r="22" spans="1:11" ht="14.45" customHeight="1" x14ac:dyDescent="0.2">
      <c r="A22" s="441" t="s">
        <v>448</v>
      </c>
      <c r="B22" s="442" t="s">
        <v>449</v>
      </c>
      <c r="C22" s="443" t="s">
        <v>455</v>
      </c>
      <c r="D22" s="444" t="s">
        <v>456</v>
      </c>
      <c r="E22" s="443" t="s">
        <v>586</v>
      </c>
      <c r="F22" s="444" t="s">
        <v>587</v>
      </c>
      <c r="G22" s="443" t="s">
        <v>620</v>
      </c>
      <c r="H22" s="443" t="s">
        <v>621</v>
      </c>
      <c r="I22" s="446">
        <v>28.77666727701823</v>
      </c>
      <c r="J22" s="446">
        <v>6</v>
      </c>
      <c r="K22" s="447">
        <v>172.6400032043457</v>
      </c>
    </row>
    <row r="23" spans="1:11" ht="14.45" customHeight="1" x14ac:dyDescent="0.2">
      <c r="A23" s="441" t="s">
        <v>448</v>
      </c>
      <c r="B23" s="442" t="s">
        <v>449</v>
      </c>
      <c r="C23" s="443" t="s">
        <v>455</v>
      </c>
      <c r="D23" s="444" t="s">
        <v>456</v>
      </c>
      <c r="E23" s="443" t="s">
        <v>586</v>
      </c>
      <c r="F23" s="444" t="s">
        <v>587</v>
      </c>
      <c r="G23" s="443" t="s">
        <v>622</v>
      </c>
      <c r="H23" s="443" t="s">
        <v>623</v>
      </c>
      <c r="I23" s="446">
        <v>31.422500133514404</v>
      </c>
      <c r="J23" s="446">
        <v>54</v>
      </c>
      <c r="K23" s="447">
        <v>1696.8300170898438</v>
      </c>
    </row>
    <row r="24" spans="1:11" ht="14.45" customHeight="1" x14ac:dyDescent="0.2">
      <c r="A24" s="441" t="s">
        <v>448</v>
      </c>
      <c r="B24" s="442" t="s">
        <v>449</v>
      </c>
      <c r="C24" s="443" t="s">
        <v>455</v>
      </c>
      <c r="D24" s="444" t="s">
        <v>456</v>
      </c>
      <c r="E24" s="443" t="s">
        <v>586</v>
      </c>
      <c r="F24" s="444" t="s">
        <v>587</v>
      </c>
      <c r="G24" s="443" t="s">
        <v>624</v>
      </c>
      <c r="H24" s="443" t="s">
        <v>625</v>
      </c>
      <c r="I24" s="446">
        <v>30.780000686645508</v>
      </c>
      <c r="J24" s="446">
        <v>4</v>
      </c>
      <c r="K24" s="447">
        <v>123.12000274658203</v>
      </c>
    </row>
    <row r="25" spans="1:11" ht="14.45" customHeight="1" x14ac:dyDescent="0.2">
      <c r="A25" s="441" t="s">
        <v>448</v>
      </c>
      <c r="B25" s="442" t="s">
        <v>449</v>
      </c>
      <c r="C25" s="443" t="s">
        <v>455</v>
      </c>
      <c r="D25" s="444" t="s">
        <v>456</v>
      </c>
      <c r="E25" s="443" t="s">
        <v>586</v>
      </c>
      <c r="F25" s="444" t="s">
        <v>587</v>
      </c>
      <c r="G25" s="443" t="s">
        <v>626</v>
      </c>
      <c r="H25" s="443" t="s">
        <v>627</v>
      </c>
      <c r="I25" s="446">
        <v>260.29000854492188</v>
      </c>
      <c r="J25" s="446">
        <v>1</v>
      </c>
      <c r="K25" s="447">
        <v>260.29000854492188</v>
      </c>
    </row>
    <row r="26" spans="1:11" ht="14.45" customHeight="1" x14ac:dyDescent="0.2">
      <c r="A26" s="441" t="s">
        <v>448</v>
      </c>
      <c r="B26" s="442" t="s">
        <v>449</v>
      </c>
      <c r="C26" s="443" t="s">
        <v>455</v>
      </c>
      <c r="D26" s="444" t="s">
        <v>456</v>
      </c>
      <c r="E26" s="443" t="s">
        <v>586</v>
      </c>
      <c r="F26" s="444" t="s">
        <v>587</v>
      </c>
      <c r="G26" s="443" t="s">
        <v>628</v>
      </c>
      <c r="H26" s="443" t="s">
        <v>629</v>
      </c>
      <c r="I26" s="446">
        <v>10.350000381469727</v>
      </c>
      <c r="J26" s="446">
        <v>3</v>
      </c>
      <c r="K26" s="447">
        <v>31.049999237060547</v>
      </c>
    </row>
    <row r="27" spans="1:11" ht="14.45" customHeight="1" x14ac:dyDescent="0.2">
      <c r="A27" s="441" t="s">
        <v>448</v>
      </c>
      <c r="B27" s="442" t="s">
        <v>449</v>
      </c>
      <c r="C27" s="443" t="s">
        <v>455</v>
      </c>
      <c r="D27" s="444" t="s">
        <v>456</v>
      </c>
      <c r="E27" s="443" t="s">
        <v>630</v>
      </c>
      <c r="F27" s="444" t="s">
        <v>631</v>
      </c>
      <c r="G27" s="443" t="s">
        <v>632</v>
      </c>
      <c r="H27" s="443" t="s">
        <v>633</v>
      </c>
      <c r="I27" s="446">
        <v>2.9000000953674316</v>
      </c>
      <c r="J27" s="446">
        <v>200</v>
      </c>
      <c r="K27" s="447">
        <v>580.79998779296875</v>
      </c>
    </row>
    <row r="28" spans="1:11" ht="14.45" customHeight="1" x14ac:dyDescent="0.2">
      <c r="A28" s="441" t="s">
        <v>448</v>
      </c>
      <c r="B28" s="442" t="s">
        <v>449</v>
      </c>
      <c r="C28" s="443" t="s">
        <v>455</v>
      </c>
      <c r="D28" s="444" t="s">
        <v>456</v>
      </c>
      <c r="E28" s="443" t="s">
        <v>630</v>
      </c>
      <c r="F28" s="444" t="s">
        <v>631</v>
      </c>
      <c r="G28" s="443" t="s">
        <v>634</v>
      </c>
      <c r="H28" s="443" t="s">
        <v>635</v>
      </c>
      <c r="I28" s="446">
        <v>2.9000000953674316</v>
      </c>
      <c r="J28" s="446">
        <v>200</v>
      </c>
      <c r="K28" s="447">
        <v>580</v>
      </c>
    </row>
    <row r="29" spans="1:11" ht="14.45" customHeight="1" x14ac:dyDescent="0.2">
      <c r="A29" s="441" t="s">
        <v>448</v>
      </c>
      <c r="B29" s="442" t="s">
        <v>449</v>
      </c>
      <c r="C29" s="443" t="s">
        <v>455</v>
      </c>
      <c r="D29" s="444" t="s">
        <v>456</v>
      </c>
      <c r="E29" s="443" t="s">
        <v>630</v>
      </c>
      <c r="F29" s="444" t="s">
        <v>631</v>
      </c>
      <c r="G29" s="443" t="s">
        <v>636</v>
      </c>
      <c r="H29" s="443" t="s">
        <v>637</v>
      </c>
      <c r="I29" s="446">
        <v>3.809999942779541</v>
      </c>
      <c r="J29" s="446">
        <v>400</v>
      </c>
      <c r="K29" s="447">
        <v>1524.5999755859375</v>
      </c>
    </row>
    <row r="30" spans="1:11" ht="14.45" customHeight="1" x14ac:dyDescent="0.2">
      <c r="A30" s="441" t="s">
        <v>448</v>
      </c>
      <c r="B30" s="442" t="s">
        <v>449</v>
      </c>
      <c r="C30" s="443" t="s">
        <v>455</v>
      </c>
      <c r="D30" s="444" t="s">
        <v>456</v>
      </c>
      <c r="E30" s="443" t="s">
        <v>630</v>
      </c>
      <c r="F30" s="444" t="s">
        <v>631</v>
      </c>
      <c r="G30" s="443" t="s">
        <v>638</v>
      </c>
      <c r="H30" s="443" t="s">
        <v>639</v>
      </c>
      <c r="I30" s="446">
        <v>2.3599998950958252</v>
      </c>
      <c r="J30" s="446">
        <v>8</v>
      </c>
      <c r="K30" s="447">
        <v>18.879999160766602</v>
      </c>
    </row>
    <row r="31" spans="1:11" ht="14.45" customHeight="1" x14ac:dyDescent="0.2">
      <c r="A31" s="441" t="s">
        <v>448</v>
      </c>
      <c r="B31" s="442" t="s">
        <v>449</v>
      </c>
      <c r="C31" s="443" t="s">
        <v>455</v>
      </c>
      <c r="D31" s="444" t="s">
        <v>456</v>
      </c>
      <c r="E31" s="443" t="s">
        <v>630</v>
      </c>
      <c r="F31" s="444" t="s">
        <v>631</v>
      </c>
      <c r="G31" s="443" t="s">
        <v>640</v>
      </c>
      <c r="H31" s="443" t="s">
        <v>641</v>
      </c>
      <c r="I31" s="446">
        <v>2.3599998950958252</v>
      </c>
      <c r="J31" s="446">
        <v>8</v>
      </c>
      <c r="K31" s="447">
        <v>18.879999160766602</v>
      </c>
    </row>
    <row r="32" spans="1:11" ht="14.45" customHeight="1" x14ac:dyDescent="0.2">
      <c r="A32" s="441" t="s">
        <v>448</v>
      </c>
      <c r="B32" s="442" t="s">
        <v>449</v>
      </c>
      <c r="C32" s="443" t="s">
        <v>455</v>
      </c>
      <c r="D32" s="444" t="s">
        <v>456</v>
      </c>
      <c r="E32" s="443" t="s">
        <v>630</v>
      </c>
      <c r="F32" s="444" t="s">
        <v>631</v>
      </c>
      <c r="G32" s="443" t="s">
        <v>642</v>
      </c>
      <c r="H32" s="443" t="s">
        <v>643</v>
      </c>
      <c r="I32" s="446">
        <v>0.25999999046325684</v>
      </c>
      <c r="J32" s="446">
        <v>100</v>
      </c>
      <c r="K32" s="447">
        <v>26</v>
      </c>
    </row>
    <row r="33" spans="1:11" ht="14.45" customHeight="1" x14ac:dyDescent="0.2">
      <c r="A33" s="441" t="s">
        <v>448</v>
      </c>
      <c r="B33" s="442" t="s">
        <v>449</v>
      </c>
      <c r="C33" s="443" t="s">
        <v>455</v>
      </c>
      <c r="D33" s="444" t="s">
        <v>456</v>
      </c>
      <c r="E33" s="443" t="s">
        <v>630</v>
      </c>
      <c r="F33" s="444" t="s">
        <v>631</v>
      </c>
      <c r="G33" s="443" t="s">
        <v>644</v>
      </c>
      <c r="H33" s="443" t="s">
        <v>645</v>
      </c>
      <c r="I33" s="446">
        <v>67.381001281738278</v>
      </c>
      <c r="J33" s="446">
        <v>570</v>
      </c>
      <c r="K33" s="447">
        <v>38410.4599609375</v>
      </c>
    </row>
    <row r="34" spans="1:11" ht="14.45" customHeight="1" x14ac:dyDescent="0.2">
      <c r="A34" s="441" t="s">
        <v>448</v>
      </c>
      <c r="B34" s="442" t="s">
        <v>449</v>
      </c>
      <c r="C34" s="443" t="s">
        <v>455</v>
      </c>
      <c r="D34" s="444" t="s">
        <v>456</v>
      </c>
      <c r="E34" s="443" t="s">
        <v>630</v>
      </c>
      <c r="F34" s="444" t="s">
        <v>631</v>
      </c>
      <c r="G34" s="443" t="s">
        <v>646</v>
      </c>
      <c r="H34" s="443" t="s">
        <v>647</v>
      </c>
      <c r="I34" s="446">
        <v>6.1999998092651367</v>
      </c>
      <c r="J34" s="446">
        <v>100</v>
      </c>
      <c r="K34" s="447">
        <v>620</v>
      </c>
    </row>
    <row r="35" spans="1:11" ht="14.45" customHeight="1" x14ac:dyDescent="0.2">
      <c r="A35" s="441" t="s">
        <v>448</v>
      </c>
      <c r="B35" s="442" t="s">
        <v>449</v>
      </c>
      <c r="C35" s="443" t="s">
        <v>455</v>
      </c>
      <c r="D35" s="444" t="s">
        <v>456</v>
      </c>
      <c r="E35" s="443" t="s">
        <v>630</v>
      </c>
      <c r="F35" s="444" t="s">
        <v>631</v>
      </c>
      <c r="G35" s="443" t="s">
        <v>648</v>
      </c>
      <c r="H35" s="443" t="s">
        <v>649</v>
      </c>
      <c r="I35" s="446">
        <v>11.733999633789063</v>
      </c>
      <c r="J35" s="446">
        <v>59</v>
      </c>
      <c r="K35" s="447">
        <v>692.27999877929688</v>
      </c>
    </row>
    <row r="36" spans="1:11" ht="14.45" customHeight="1" x14ac:dyDescent="0.2">
      <c r="A36" s="441" t="s">
        <v>448</v>
      </c>
      <c r="B36" s="442" t="s">
        <v>449</v>
      </c>
      <c r="C36" s="443" t="s">
        <v>455</v>
      </c>
      <c r="D36" s="444" t="s">
        <v>456</v>
      </c>
      <c r="E36" s="443" t="s">
        <v>630</v>
      </c>
      <c r="F36" s="444" t="s">
        <v>631</v>
      </c>
      <c r="G36" s="443" t="s">
        <v>650</v>
      </c>
      <c r="H36" s="443" t="s">
        <v>651</v>
      </c>
      <c r="I36" s="446">
        <v>0.43500000238418579</v>
      </c>
      <c r="J36" s="446">
        <v>5000</v>
      </c>
      <c r="K36" s="447">
        <v>2176</v>
      </c>
    </row>
    <row r="37" spans="1:11" ht="14.45" customHeight="1" x14ac:dyDescent="0.2">
      <c r="A37" s="441" t="s">
        <v>448</v>
      </c>
      <c r="B37" s="442" t="s">
        <v>449</v>
      </c>
      <c r="C37" s="443" t="s">
        <v>455</v>
      </c>
      <c r="D37" s="444" t="s">
        <v>456</v>
      </c>
      <c r="E37" s="443" t="s">
        <v>630</v>
      </c>
      <c r="F37" s="444" t="s">
        <v>631</v>
      </c>
      <c r="G37" s="443" t="s">
        <v>650</v>
      </c>
      <c r="H37" s="443" t="s">
        <v>652</v>
      </c>
      <c r="I37" s="446">
        <v>0.43999999761581421</v>
      </c>
      <c r="J37" s="446">
        <v>1600</v>
      </c>
      <c r="K37" s="447">
        <v>704</v>
      </c>
    </row>
    <row r="38" spans="1:11" ht="14.45" customHeight="1" x14ac:dyDescent="0.2">
      <c r="A38" s="441" t="s">
        <v>448</v>
      </c>
      <c r="B38" s="442" t="s">
        <v>449</v>
      </c>
      <c r="C38" s="443" t="s">
        <v>455</v>
      </c>
      <c r="D38" s="444" t="s">
        <v>456</v>
      </c>
      <c r="E38" s="443" t="s">
        <v>630</v>
      </c>
      <c r="F38" s="444" t="s">
        <v>631</v>
      </c>
      <c r="G38" s="443" t="s">
        <v>653</v>
      </c>
      <c r="H38" s="443" t="s">
        <v>654</v>
      </c>
      <c r="I38" s="446">
        <v>0.56999999284744263</v>
      </c>
      <c r="J38" s="446">
        <v>1000</v>
      </c>
      <c r="K38" s="447">
        <v>570</v>
      </c>
    </row>
    <row r="39" spans="1:11" ht="14.45" customHeight="1" x14ac:dyDescent="0.2">
      <c r="A39" s="441" t="s">
        <v>448</v>
      </c>
      <c r="B39" s="442" t="s">
        <v>449</v>
      </c>
      <c r="C39" s="443" t="s">
        <v>455</v>
      </c>
      <c r="D39" s="444" t="s">
        <v>456</v>
      </c>
      <c r="E39" s="443" t="s">
        <v>630</v>
      </c>
      <c r="F39" s="444" t="s">
        <v>631</v>
      </c>
      <c r="G39" s="443" t="s">
        <v>655</v>
      </c>
      <c r="H39" s="443" t="s">
        <v>656</v>
      </c>
      <c r="I39" s="446">
        <v>0.58499997854232788</v>
      </c>
      <c r="J39" s="446">
        <v>5200</v>
      </c>
      <c r="K39" s="447">
        <v>3044</v>
      </c>
    </row>
    <row r="40" spans="1:11" ht="14.45" customHeight="1" x14ac:dyDescent="0.2">
      <c r="A40" s="441" t="s">
        <v>448</v>
      </c>
      <c r="B40" s="442" t="s">
        <v>449</v>
      </c>
      <c r="C40" s="443" t="s">
        <v>455</v>
      </c>
      <c r="D40" s="444" t="s">
        <v>456</v>
      </c>
      <c r="E40" s="443" t="s">
        <v>630</v>
      </c>
      <c r="F40" s="444" t="s">
        <v>631</v>
      </c>
      <c r="G40" s="443" t="s">
        <v>655</v>
      </c>
      <c r="H40" s="443" t="s">
        <v>657</v>
      </c>
      <c r="I40" s="446">
        <v>0.5899999737739563</v>
      </c>
      <c r="J40" s="446">
        <v>1000</v>
      </c>
      <c r="K40" s="447">
        <v>590</v>
      </c>
    </row>
    <row r="41" spans="1:11" ht="14.45" customHeight="1" x14ac:dyDescent="0.2">
      <c r="A41" s="441" t="s">
        <v>448</v>
      </c>
      <c r="B41" s="442" t="s">
        <v>449</v>
      </c>
      <c r="C41" s="443" t="s">
        <v>455</v>
      </c>
      <c r="D41" s="444" t="s">
        <v>456</v>
      </c>
      <c r="E41" s="443" t="s">
        <v>630</v>
      </c>
      <c r="F41" s="444" t="s">
        <v>631</v>
      </c>
      <c r="G41" s="443" t="s">
        <v>658</v>
      </c>
      <c r="H41" s="443" t="s">
        <v>659</v>
      </c>
      <c r="I41" s="446">
        <v>10.890000343322754</v>
      </c>
      <c r="J41" s="446">
        <v>5</v>
      </c>
      <c r="K41" s="447">
        <v>54.450000762939453</v>
      </c>
    </row>
    <row r="42" spans="1:11" ht="14.45" customHeight="1" x14ac:dyDescent="0.2">
      <c r="A42" s="441" t="s">
        <v>448</v>
      </c>
      <c r="B42" s="442" t="s">
        <v>449</v>
      </c>
      <c r="C42" s="443" t="s">
        <v>455</v>
      </c>
      <c r="D42" s="444" t="s">
        <v>456</v>
      </c>
      <c r="E42" s="443" t="s">
        <v>630</v>
      </c>
      <c r="F42" s="444" t="s">
        <v>631</v>
      </c>
      <c r="G42" s="443" t="s">
        <v>660</v>
      </c>
      <c r="H42" s="443" t="s">
        <v>661</v>
      </c>
      <c r="I42" s="446">
        <v>49.970001220703125</v>
      </c>
      <c r="J42" s="446">
        <v>10</v>
      </c>
      <c r="K42" s="447">
        <v>499.73001098632813</v>
      </c>
    </row>
    <row r="43" spans="1:11" ht="14.45" customHeight="1" x14ac:dyDescent="0.2">
      <c r="A43" s="441" t="s">
        <v>448</v>
      </c>
      <c r="B43" s="442" t="s">
        <v>449</v>
      </c>
      <c r="C43" s="443" t="s">
        <v>455</v>
      </c>
      <c r="D43" s="444" t="s">
        <v>456</v>
      </c>
      <c r="E43" s="443" t="s">
        <v>630</v>
      </c>
      <c r="F43" s="444" t="s">
        <v>631</v>
      </c>
      <c r="G43" s="443" t="s">
        <v>662</v>
      </c>
      <c r="H43" s="443" t="s">
        <v>663</v>
      </c>
      <c r="I43" s="446">
        <v>49.970001220703125</v>
      </c>
      <c r="J43" s="446">
        <v>10</v>
      </c>
      <c r="K43" s="447">
        <v>499.73001098632813</v>
      </c>
    </row>
    <row r="44" spans="1:11" ht="14.45" customHeight="1" x14ac:dyDescent="0.2">
      <c r="A44" s="441" t="s">
        <v>448</v>
      </c>
      <c r="B44" s="442" t="s">
        <v>449</v>
      </c>
      <c r="C44" s="443" t="s">
        <v>455</v>
      </c>
      <c r="D44" s="444" t="s">
        <v>456</v>
      </c>
      <c r="E44" s="443" t="s">
        <v>630</v>
      </c>
      <c r="F44" s="444" t="s">
        <v>631</v>
      </c>
      <c r="G44" s="443" t="s">
        <v>664</v>
      </c>
      <c r="H44" s="443" t="s">
        <v>665</v>
      </c>
      <c r="I44" s="446">
        <v>23.714999198913574</v>
      </c>
      <c r="J44" s="446">
        <v>100</v>
      </c>
      <c r="K44" s="447">
        <v>2371.5</v>
      </c>
    </row>
    <row r="45" spans="1:11" ht="14.45" customHeight="1" x14ac:dyDescent="0.2">
      <c r="A45" s="441" t="s">
        <v>448</v>
      </c>
      <c r="B45" s="442" t="s">
        <v>449</v>
      </c>
      <c r="C45" s="443" t="s">
        <v>455</v>
      </c>
      <c r="D45" s="444" t="s">
        <v>456</v>
      </c>
      <c r="E45" s="443" t="s">
        <v>666</v>
      </c>
      <c r="F45" s="444" t="s">
        <v>667</v>
      </c>
      <c r="G45" s="443" t="s">
        <v>668</v>
      </c>
      <c r="H45" s="443" t="s">
        <v>669</v>
      </c>
      <c r="I45" s="446">
        <v>63.130001068115234</v>
      </c>
      <c r="J45" s="446">
        <v>24</v>
      </c>
      <c r="K45" s="447">
        <v>1515.1300048828125</v>
      </c>
    </row>
    <row r="46" spans="1:11" ht="14.45" customHeight="1" x14ac:dyDescent="0.2">
      <c r="A46" s="441" t="s">
        <v>448</v>
      </c>
      <c r="B46" s="442" t="s">
        <v>449</v>
      </c>
      <c r="C46" s="443" t="s">
        <v>455</v>
      </c>
      <c r="D46" s="444" t="s">
        <v>456</v>
      </c>
      <c r="E46" s="443" t="s">
        <v>666</v>
      </c>
      <c r="F46" s="444" t="s">
        <v>667</v>
      </c>
      <c r="G46" s="443" t="s">
        <v>670</v>
      </c>
      <c r="H46" s="443" t="s">
        <v>671</v>
      </c>
      <c r="I46" s="446">
        <v>36.5</v>
      </c>
      <c r="J46" s="446">
        <v>36</v>
      </c>
      <c r="K46" s="447">
        <v>1313.8199462890625</v>
      </c>
    </row>
    <row r="47" spans="1:11" ht="14.45" customHeight="1" x14ac:dyDescent="0.2">
      <c r="A47" s="441" t="s">
        <v>448</v>
      </c>
      <c r="B47" s="442" t="s">
        <v>449</v>
      </c>
      <c r="C47" s="443" t="s">
        <v>455</v>
      </c>
      <c r="D47" s="444" t="s">
        <v>456</v>
      </c>
      <c r="E47" s="443" t="s">
        <v>666</v>
      </c>
      <c r="F47" s="444" t="s">
        <v>667</v>
      </c>
      <c r="G47" s="443" t="s">
        <v>672</v>
      </c>
      <c r="H47" s="443" t="s">
        <v>673</v>
      </c>
      <c r="I47" s="446">
        <v>37.720001220703125</v>
      </c>
      <c r="J47" s="446">
        <v>72</v>
      </c>
      <c r="K47" s="447">
        <v>2715.840087890625</v>
      </c>
    </row>
    <row r="48" spans="1:11" ht="14.45" customHeight="1" x14ac:dyDescent="0.2">
      <c r="A48" s="441" t="s">
        <v>448</v>
      </c>
      <c r="B48" s="442" t="s">
        <v>449</v>
      </c>
      <c r="C48" s="443" t="s">
        <v>455</v>
      </c>
      <c r="D48" s="444" t="s">
        <v>456</v>
      </c>
      <c r="E48" s="443" t="s">
        <v>666</v>
      </c>
      <c r="F48" s="444" t="s">
        <v>667</v>
      </c>
      <c r="G48" s="443" t="s">
        <v>674</v>
      </c>
      <c r="H48" s="443" t="s">
        <v>675</v>
      </c>
      <c r="I48" s="446">
        <v>39.680000305175781</v>
      </c>
      <c r="J48" s="446">
        <v>36</v>
      </c>
      <c r="K48" s="447">
        <v>1428.300048828125</v>
      </c>
    </row>
    <row r="49" spans="1:11" ht="14.45" customHeight="1" x14ac:dyDescent="0.2">
      <c r="A49" s="441" t="s">
        <v>448</v>
      </c>
      <c r="B49" s="442" t="s">
        <v>449</v>
      </c>
      <c r="C49" s="443" t="s">
        <v>455</v>
      </c>
      <c r="D49" s="444" t="s">
        <v>456</v>
      </c>
      <c r="E49" s="443" t="s">
        <v>666</v>
      </c>
      <c r="F49" s="444" t="s">
        <v>667</v>
      </c>
      <c r="G49" s="443" t="s">
        <v>676</v>
      </c>
      <c r="H49" s="443" t="s">
        <v>677</v>
      </c>
      <c r="I49" s="446">
        <v>94.879997253417969</v>
      </c>
      <c r="J49" s="446">
        <v>48</v>
      </c>
      <c r="K49" s="447">
        <v>4554</v>
      </c>
    </row>
    <row r="50" spans="1:11" ht="14.45" customHeight="1" x14ac:dyDescent="0.2">
      <c r="A50" s="441" t="s">
        <v>448</v>
      </c>
      <c r="B50" s="442" t="s">
        <v>449</v>
      </c>
      <c r="C50" s="443" t="s">
        <v>455</v>
      </c>
      <c r="D50" s="444" t="s">
        <v>456</v>
      </c>
      <c r="E50" s="443" t="s">
        <v>666</v>
      </c>
      <c r="F50" s="444" t="s">
        <v>667</v>
      </c>
      <c r="G50" s="443" t="s">
        <v>678</v>
      </c>
      <c r="H50" s="443" t="s">
        <v>679</v>
      </c>
      <c r="I50" s="446">
        <v>96.30999755859375</v>
      </c>
      <c r="J50" s="446">
        <v>24</v>
      </c>
      <c r="K50" s="447">
        <v>2311.5</v>
      </c>
    </row>
    <row r="51" spans="1:11" ht="14.45" customHeight="1" x14ac:dyDescent="0.2">
      <c r="A51" s="441" t="s">
        <v>448</v>
      </c>
      <c r="B51" s="442" t="s">
        <v>449</v>
      </c>
      <c r="C51" s="443" t="s">
        <v>455</v>
      </c>
      <c r="D51" s="444" t="s">
        <v>456</v>
      </c>
      <c r="E51" s="443" t="s">
        <v>666</v>
      </c>
      <c r="F51" s="444" t="s">
        <v>667</v>
      </c>
      <c r="G51" s="443" t="s">
        <v>680</v>
      </c>
      <c r="H51" s="443" t="s">
        <v>681</v>
      </c>
      <c r="I51" s="446">
        <v>113.08000183105469</v>
      </c>
      <c r="J51" s="446">
        <v>108</v>
      </c>
      <c r="K51" s="447">
        <v>12213</v>
      </c>
    </row>
    <row r="52" spans="1:11" ht="14.45" customHeight="1" x14ac:dyDescent="0.2">
      <c r="A52" s="441" t="s">
        <v>448</v>
      </c>
      <c r="B52" s="442" t="s">
        <v>449</v>
      </c>
      <c r="C52" s="443" t="s">
        <v>455</v>
      </c>
      <c r="D52" s="444" t="s">
        <v>456</v>
      </c>
      <c r="E52" s="443" t="s">
        <v>666</v>
      </c>
      <c r="F52" s="444" t="s">
        <v>667</v>
      </c>
      <c r="G52" s="443" t="s">
        <v>682</v>
      </c>
      <c r="H52" s="443" t="s">
        <v>683</v>
      </c>
      <c r="I52" s="446">
        <v>91.330001831054688</v>
      </c>
      <c r="J52" s="446">
        <v>36</v>
      </c>
      <c r="K52" s="447">
        <v>3287.969970703125</v>
      </c>
    </row>
    <row r="53" spans="1:11" ht="14.45" customHeight="1" x14ac:dyDescent="0.2">
      <c r="A53" s="441" t="s">
        <v>448</v>
      </c>
      <c r="B53" s="442" t="s">
        <v>449</v>
      </c>
      <c r="C53" s="443" t="s">
        <v>455</v>
      </c>
      <c r="D53" s="444" t="s">
        <v>456</v>
      </c>
      <c r="E53" s="443" t="s">
        <v>666</v>
      </c>
      <c r="F53" s="444" t="s">
        <v>667</v>
      </c>
      <c r="G53" s="443" t="s">
        <v>684</v>
      </c>
      <c r="H53" s="443" t="s">
        <v>685</v>
      </c>
      <c r="I53" s="446">
        <v>59.080001831054688</v>
      </c>
      <c r="J53" s="446">
        <v>24</v>
      </c>
      <c r="K53" s="447">
        <v>1417.949951171875</v>
      </c>
    </row>
    <row r="54" spans="1:11" ht="14.45" customHeight="1" x14ac:dyDescent="0.2">
      <c r="A54" s="441" t="s">
        <v>448</v>
      </c>
      <c r="B54" s="442" t="s">
        <v>449</v>
      </c>
      <c r="C54" s="443" t="s">
        <v>455</v>
      </c>
      <c r="D54" s="444" t="s">
        <v>456</v>
      </c>
      <c r="E54" s="443" t="s">
        <v>666</v>
      </c>
      <c r="F54" s="444" t="s">
        <v>667</v>
      </c>
      <c r="G54" s="443" t="s">
        <v>686</v>
      </c>
      <c r="H54" s="443" t="s">
        <v>687</v>
      </c>
      <c r="I54" s="446">
        <v>61.669998168945313</v>
      </c>
      <c r="J54" s="446">
        <v>48</v>
      </c>
      <c r="K54" s="447">
        <v>2960.10009765625</v>
      </c>
    </row>
    <row r="55" spans="1:11" ht="14.45" customHeight="1" x14ac:dyDescent="0.2">
      <c r="A55" s="441" t="s">
        <v>448</v>
      </c>
      <c r="B55" s="442" t="s">
        <v>449</v>
      </c>
      <c r="C55" s="443" t="s">
        <v>455</v>
      </c>
      <c r="D55" s="444" t="s">
        <v>456</v>
      </c>
      <c r="E55" s="443" t="s">
        <v>688</v>
      </c>
      <c r="F55" s="444" t="s">
        <v>689</v>
      </c>
      <c r="G55" s="443" t="s">
        <v>690</v>
      </c>
      <c r="H55" s="443" t="s">
        <v>691</v>
      </c>
      <c r="I55" s="446">
        <v>0.47999998927116394</v>
      </c>
      <c r="J55" s="446">
        <v>2100</v>
      </c>
      <c r="K55" s="447">
        <v>1008</v>
      </c>
    </row>
    <row r="56" spans="1:11" ht="14.45" customHeight="1" x14ac:dyDescent="0.2">
      <c r="A56" s="441" t="s">
        <v>448</v>
      </c>
      <c r="B56" s="442" t="s">
        <v>449</v>
      </c>
      <c r="C56" s="443" t="s">
        <v>455</v>
      </c>
      <c r="D56" s="444" t="s">
        <v>456</v>
      </c>
      <c r="E56" s="443" t="s">
        <v>688</v>
      </c>
      <c r="F56" s="444" t="s">
        <v>689</v>
      </c>
      <c r="G56" s="443" t="s">
        <v>692</v>
      </c>
      <c r="H56" s="443" t="s">
        <v>693</v>
      </c>
      <c r="I56" s="446">
        <v>0.97000002861022949</v>
      </c>
      <c r="J56" s="446">
        <v>3000</v>
      </c>
      <c r="K56" s="447">
        <v>2910</v>
      </c>
    </row>
    <row r="57" spans="1:11" ht="14.45" customHeight="1" x14ac:dyDescent="0.2">
      <c r="A57" s="441" t="s">
        <v>448</v>
      </c>
      <c r="B57" s="442" t="s">
        <v>449</v>
      </c>
      <c r="C57" s="443" t="s">
        <v>455</v>
      </c>
      <c r="D57" s="444" t="s">
        <v>456</v>
      </c>
      <c r="E57" s="443" t="s">
        <v>688</v>
      </c>
      <c r="F57" s="444" t="s">
        <v>689</v>
      </c>
      <c r="G57" s="443" t="s">
        <v>694</v>
      </c>
      <c r="H57" s="443" t="s">
        <v>695</v>
      </c>
      <c r="I57" s="446">
        <v>0.3033333420753479</v>
      </c>
      <c r="J57" s="446">
        <v>1700</v>
      </c>
      <c r="K57" s="447">
        <v>516</v>
      </c>
    </row>
    <row r="58" spans="1:11" ht="14.45" customHeight="1" x14ac:dyDescent="0.2">
      <c r="A58" s="441" t="s">
        <v>448</v>
      </c>
      <c r="B58" s="442" t="s">
        <v>449</v>
      </c>
      <c r="C58" s="443" t="s">
        <v>455</v>
      </c>
      <c r="D58" s="444" t="s">
        <v>456</v>
      </c>
      <c r="E58" s="443" t="s">
        <v>688</v>
      </c>
      <c r="F58" s="444" t="s">
        <v>689</v>
      </c>
      <c r="G58" s="443" t="s">
        <v>696</v>
      </c>
      <c r="H58" s="443" t="s">
        <v>697</v>
      </c>
      <c r="I58" s="446">
        <v>0.3033333420753479</v>
      </c>
      <c r="J58" s="446">
        <v>2500</v>
      </c>
      <c r="K58" s="447">
        <v>760</v>
      </c>
    </row>
    <row r="59" spans="1:11" ht="14.45" customHeight="1" x14ac:dyDescent="0.2">
      <c r="A59" s="441" t="s">
        <v>448</v>
      </c>
      <c r="B59" s="442" t="s">
        <v>449</v>
      </c>
      <c r="C59" s="443" t="s">
        <v>455</v>
      </c>
      <c r="D59" s="444" t="s">
        <v>456</v>
      </c>
      <c r="E59" s="443" t="s">
        <v>688</v>
      </c>
      <c r="F59" s="444" t="s">
        <v>689</v>
      </c>
      <c r="G59" s="443" t="s">
        <v>698</v>
      </c>
      <c r="H59" s="443" t="s">
        <v>699</v>
      </c>
      <c r="I59" s="446">
        <v>4.2199997901916504</v>
      </c>
      <c r="J59" s="446">
        <v>300</v>
      </c>
      <c r="K59" s="447">
        <v>1267.18994140625</v>
      </c>
    </row>
    <row r="60" spans="1:11" ht="14.45" customHeight="1" x14ac:dyDescent="0.2">
      <c r="A60" s="441" t="s">
        <v>448</v>
      </c>
      <c r="B60" s="442" t="s">
        <v>449</v>
      </c>
      <c r="C60" s="443" t="s">
        <v>455</v>
      </c>
      <c r="D60" s="444" t="s">
        <v>456</v>
      </c>
      <c r="E60" s="443" t="s">
        <v>700</v>
      </c>
      <c r="F60" s="444" t="s">
        <v>701</v>
      </c>
      <c r="G60" s="443" t="s">
        <v>702</v>
      </c>
      <c r="H60" s="443" t="s">
        <v>703</v>
      </c>
      <c r="I60" s="446">
        <v>7.0100002288818359</v>
      </c>
      <c r="J60" s="446">
        <v>100</v>
      </c>
      <c r="K60" s="447">
        <v>701</v>
      </c>
    </row>
    <row r="61" spans="1:11" ht="14.45" customHeight="1" x14ac:dyDescent="0.2">
      <c r="A61" s="441" t="s">
        <v>448</v>
      </c>
      <c r="B61" s="442" t="s">
        <v>449</v>
      </c>
      <c r="C61" s="443" t="s">
        <v>455</v>
      </c>
      <c r="D61" s="444" t="s">
        <v>456</v>
      </c>
      <c r="E61" s="443" t="s">
        <v>700</v>
      </c>
      <c r="F61" s="444" t="s">
        <v>701</v>
      </c>
      <c r="G61" s="443" t="s">
        <v>704</v>
      </c>
      <c r="H61" s="443" t="s">
        <v>705</v>
      </c>
      <c r="I61" s="446">
        <v>13.693333307902018</v>
      </c>
      <c r="J61" s="446">
        <v>350</v>
      </c>
      <c r="K61" s="447">
        <v>4798.5</v>
      </c>
    </row>
    <row r="62" spans="1:11" ht="14.45" customHeight="1" x14ac:dyDescent="0.2">
      <c r="A62" s="441" t="s">
        <v>448</v>
      </c>
      <c r="B62" s="442" t="s">
        <v>449</v>
      </c>
      <c r="C62" s="443" t="s">
        <v>455</v>
      </c>
      <c r="D62" s="444" t="s">
        <v>456</v>
      </c>
      <c r="E62" s="443" t="s">
        <v>700</v>
      </c>
      <c r="F62" s="444" t="s">
        <v>701</v>
      </c>
      <c r="G62" s="443" t="s">
        <v>706</v>
      </c>
      <c r="H62" s="443" t="s">
        <v>707</v>
      </c>
      <c r="I62" s="446">
        <v>12.963333447774252</v>
      </c>
      <c r="J62" s="446">
        <v>350</v>
      </c>
      <c r="K62" s="447">
        <v>4583.5</v>
      </c>
    </row>
    <row r="63" spans="1:11" ht="14.45" customHeight="1" x14ac:dyDescent="0.2">
      <c r="A63" s="441" t="s">
        <v>448</v>
      </c>
      <c r="B63" s="442" t="s">
        <v>449</v>
      </c>
      <c r="C63" s="443" t="s">
        <v>455</v>
      </c>
      <c r="D63" s="444" t="s">
        <v>456</v>
      </c>
      <c r="E63" s="443" t="s">
        <v>700</v>
      </c>
      <c r="F63" s="444" t="s">
        <v>701</v>
      </c>
      <c r="G63" s="443" t="s">
        <v>708</v>
      </c>
      <c r="H63" s="443" t="s">
        <v>709</v>
      </c>
      <c r="I63" s="446">
        <v>1.2200000286102295</v>
      </c>
      <c r="J63" s="446">
        <v>500</v>
      </c>
      <c r="K63" s="447">
        <v>609.54998779296875</v>
      </c>
    </row>
    <row r="64" spans="1:11" ht="14.45" customHeight="1" x14ac:dyDescent="0.2">
      <c r="A64" s="441" t="s">
        <v>448</v>
      </c>
      <c r="B64" s="442" t="s">
        <v>449</v>
      </c>
      <c r="C64" s="443" t="s">
        <v>455</v>
      </c>
      <c r="D64" s="444" t="s">
        <v>456</v>
      </c>
      <c r="E64" s="443" t="s">
        <v>700</v>
      </c>
      <c r="F64" s="444" t="s">
        <v>701</v>
      </c>
      <c r="G64" s="443" t="s">
        <v>710</v>
      </c>
      <c r="H64" s="443" t="s">
        <v>711</v>
      </c>
      <c r="I64" s="446">
        <v>1.690000057220459</v>
      </c>
      <c r="J64" s="446">
        <v>3500</v>
      </c>
      <c r="K64" s="447">
        <v>5915</v>
      </c>
    </row>
    <row r="65" spans="1:11" ht="14.45" customHeight="1" x14ac:dyDescent="0.2">
      <c r="A65" s="441" t="s">
        <v>448</v>
      </c>
      <c r="B65" s="442" t="s">
        <v>449</v>
      </c>
      <c r="C65" s="443" t="s">
        <v>455</v>
      </c>
      <c r="D65" s="444" t="s">
        <v>456</v>
      </c>
      <c r="E65" s="443" t="s">
        <v>700</v>
      </c>
      <c r="F65" s="444" t="s">
        <v>701</v>
      </c>
      <c r="G65" s="443" t="s">
        <v>712</v>
      </c>
      <c r="H65" s="443" t="s">
        <v>713</v>
      </c>
      <c r="I65" s="446">
        <v>1.7000000476837158</v>
      </c>
      <c r="J65" s="446">
        <v>1500</v>
      </c>
      <c r="K65" s="447">
        <v>2550</v>
      </c>
    </row>
    <row r="66" spans="1:11" ht="14.45" customHeight="1" x14ac:dyDescent="0.2">
      <c r="A66" s="441" t="s">
        <v>448</v>
      </c>
      <c r="B66" s="442" t="s">
        <v>449</v>
      </c>
      <c r="C66" s="443" t="s">
        <v>455</v>
      </c>
      <c r="D66" s="444" t="s">
        <v>456</v>
      </c>
      <c r="E66" s="443" t="s">
        <v>700</v>
      </c>
      <c r="F66" s="444" t="s">
        <v>701</v>
      </c>
      <c r="G66" s="443" t="s">
        <v>714</v>
      </c>
      <c r="H66" s="443" t="s">
        <v>715</v>
      </c>
      <c r="I66" s="446">
        <v>1.7000000476837158</v>
      </c>
      <c r="J66" s="446">
        <v>1500</v>
      </c>
      <c r="K66" s="447">
        <v>2545.199951171875</v>
      </c>
    </row>
    <row r="67" spans="1:11" ht="14.45" customHeight="1" x14ac:dyDescent="0.2">
      <c r="A67" s="441" t="s">
        <v>448</v>
      </c>
      <c r="B67" s="442" t="s">
        <v>449</v>
      </c>
      <c r="C67" s="443" t="s">
        <v>455</v>
      </c>
      <c r="D67" s="444" t="s">
        <v>456</v>
      </c>
      <c r="E67" s="443" t="s">
        <v>700</v>
      </c>
      <c r="F67" s="444" t="s">
        <v>701</v>
      </c>
      <c r="G67" s="443" t="s">
        <v>716</v>
      </c>
      <c r="H67" s="443" t="s">
        <v>717</v>
      </c>
      <c r="I67" s="446">
        <v>0.93999999761581421</v>
      </c>
      <c r="J67" s="446">
        <v>400</v>
      </c>
      <c r="K67" s="447">
        <v>375.10000610351563</v>
      </c>
    </row>
    <row r="68" spans="1:11" ht="14.45" customHeight="1" x14ac:dyDescent="0.2">
      <c r="A68" s="441" t="s">
        <v>448</v>
      </c>
      <c r="B68" s="442" t="s">
        <v>449</v>
      </c>
      <c r="C68" s="443" t="s">
        <v>455</v>
      </c>
      <c r="D68" s="444" t="s">
        <v>456</v>
      </c>
      <c r="E68" s="443" t="s">
        <v>700</v>
      </c>
      <c r="F68" s="444" t="s">
        <v>701</v>
      </c>
      <c r="G68" s="443" t="s">
        <v>718</v>
      </c>
      <c r="H68" s="443" t="s">
        <v>719</v>
      </c>
      <c r="I68" s="446">
        <v>2.9225000143051147</v>
      </c>
      <c r="J68" s="446">
        <v>6400</v>
      </c>
      <c r="K68" s="447">
        <v>18532</v>
      </c>
    </row>
    <row r="69" spans="1:11" ht="14.45" customHeight="1" x14ac:dyDescent="0.2">
      <c r="A69" s="441" t="s">
        <v>448</v>
      </c>
      <c r="B69" s="442" t="s">
        <v>449</v>
      </c>
      <c r="C69" s="443" t="s">
        <v>455</v>
      </c>
      <c r="D69" s="444" t="s">
        <v>456</v>
      </c>
      <c r="E69" s="443" t="s">
        <v>700</v>
      </c>
      <c r="F69" s="444" t="s">
        <v>701</v>
      </c>
      <c r="G69" s="443" t="s">
        <v>720</v>
      </c>
      <c r="H69" s="443" t="s">
        <v>721</v>
      </c>
      <c r="I69" s="446">
        <v>2.9266667366027832</v>
      </c>
      <c r="J69" s="446">
        <v>6600</v>
      </c>
      <c r="K69" s="447">
        <v>19120</v>
      </c>
    </row>
    <row r="70" spans="1:11" ht="14.45" customHeight="1" x14ac:dyDescent="0.2">
      <c r="A70" s="441" t="s">
        <v>448</v>
      </c>
      <c r="B70" s="442" t="s">
        <v>449</v>
      </c>
      <c r="C70" s="443" t="s">
        <v>455</v>
      </c>
      <c r="D70" s="444" t="s">
        <v>456</v>
      </c>
      <c r="E70" s="443" t="s">
        <v>700</v>
      </c>
      <c r="F70" s="444" t="s">
        <v>701</v>
      </c>
      <c r="G70" s="443" t="s">
        <v>722</v>
      </c>
      <c r="H70" s="443" t="s">
        <v>723</v>
      </c>
      <c r="I70" s="446">
        <v>2.892500102519989</v>
      </c>
      <c r="J70" s="446">
        <v>10800</v>
      </c>
      <c r="K70" s="447">
        <v>31232</v>
      </c>
    </row>
    <row r="71" spans="1:11" ht="14.45" customHeight="1" x14ac:dyDescent="0.2">
      <c r="A71" s="441" t="s">
        <v>448</v>
      </c>
      <c r="B71" s="442" t="s">
        <v>449</v>
      </c>
      <c r="C71" s="443" t="s">
        <v>455</v>
      </c>
      <c r="D71" s="444" t="s">
        <v>456</v>
      </c>
      <c r="E71" s="443" t="s">
        <v>700</v>
      </c>
      <c r="F71" s="444" t="s">
        <v>701</v>
      </c>
      <c r="G71" s="443" t="s">
        <v>724</v>
      </c>
      <c r="H71" s="443" t="s">
        <v>725</v>
      </c>
      <c r="I71" s="446">
        <v>2.2999999523162842</v>
      </c>
      <c r="J71" s="446">
        <v>2000</v>
      </c>
      <c r="K71" s="447">
        <v>4600</v>
      </c>
    </row>
    <row r="72" spans="1:11" ht="14.45" customHeight="1" x14ac:dyDescent="0.2">
      <c r="A72" s="441" t="s">
        <v>448</v>
      </c>
      <c r="B72" s="442" t="s">
        <v>449</v>
      </c>
      <c r="C72" s="443" t="s">
        <v>455</v>
      </c>
      <c r="D72" s="444" t="s">
        <v>456</v>
      </c>
      <c r="E72" s="443" t="s">
        <v>700</v>
      </c>
      <c r="F72" s="444" t="s">
        <v>701</v>
      </c>
      <c r="G72" s="443" t="s">
        <v>726</v>
      </c>
      <c r="H72" s="443" t="s">
        <v>727</v>
      </c>
      <c r="I72" s="446">
        <v>2.2999999523162842</v>
      </c>
      <c r="J72" s="446">
        <v>5000</v>
      </c>
      <c r="K72" s="447">
        <v>11500</v>
      </c>
    </row>
    <row r="73" spans="1:11" ht="14.45" customHeight="1" x14ac:dyDescent="0.2">
      <c r="A73" s="441" t="s">
        <v>448</v>
      </c>
      <c r="B73" s="442" t="s">
        <v>449</v>
      </c>
      <c r="C73" s="443" t="s">
        <v>455</v>
      </c>
      <c r="D73" s="444" t="s">
        <v>456</v>
      </c>
      <c r="E73" s="443" t="s">
        <v>700</v>
      </c>
      <c r="F73" s="444" t="s">
        <v>701</v>
      </c>
      <c r="G73" s="443" t="s">
        <v>726</v>
      </c>
      <c r="H73" s="443" t="s">
        <v>728</v>
      </c>
      <c r="I73" s="446">
        <v>2.2949999570846558</v>
      </c>
      <c r="J73" s="446">
        <v>4500</v>
      </c>
      <c r="K73" s="447">
        <v>10330</v>
      </c>
    </row>
    <row r="74" spans="1:11" ht="14.45" customHeight="1" x14ac:dyDescent="0.2">
      <c r="A74" s="441" t="s">
        <v>448</v>
      </c>
      <c r="B74" s="442" t="s">
        <v>449</v>
      </c>
      <c r="C74" s="443" t="s">
        <v>455</v>
      </c>
      <c r="D74" s="444" t="s">
        <v>456</v>
      </c>
      <c r="E74" s="443" t="s">
        <v>700</v>
      </c>
      <c r="F74" s="444" t="s">
        <v>701</v>
      </c>
      <c r="G74" s="443" t="s">
        <v>729</v>
      </c>
      <c r="H74" s="443" t="s">
        <v>730</v>
      </c>
      <c r="I74" s="446">
        <v>2.2999999523162842</v>
      </c>
      <c r="J74" s="446">
        <v>2000</v>
      </c>
      <c r="K74" s="447">
        <v>4600</v>
      </c>
    </row>
    <row r="75" spans="1:11" ht="14.45" customHeight="1" x14ac:dyDescent="0.2">
      <c r="A75" s="441" t="s">
        <v>448</v>
      </c>
      <c r="B75" s="442" t="s">
        <v>449</v>
      </c>
      <c r="C75" s="443" t="s">
        <v>455</v>
      </c>
      <c r="D75" s="444" t="s">
        <v>456</v>
      </c>
      <c r="E75" s="443" t="s">
        <v>700</v>
      </c>
      <c r="F75" s="444" t="s">
        <v>701</v>
      </c>
      <c r="G75" s="443" t="s">
        <v>731</v>
      </c>
      <c r="H75" s="443" t="s">
        <v>732</v>
      </c>
      <c r="I75" s="446">
        <v>1.3500000238418579</v>
      </c>
      <c r="J75" s="446">
        <v>170</v>
      </c>
      <c r="K75" s="447">
        <v>229.5</v>
      </c>
    </row>
    <row r="76" spans="1:11" ht="14.45" customHeight="1" x14ac:dyDescent="0.2">
      <c r="A76" s="441" t="s">
        <v>448</v>
      </c>
      <c r="B76" s="442" t="s">
        <v>449</v>
      </c>
      <c r="C76" s="443" t="s">
        <v>455</v>
      </c>
      <c r="D76" s="444" t="s">
        <v>456</v>
      </c>
      <c r="E76" s="443" t="s">
        <v>700</v>
      </c>
      <c r="F76" s="444" t="s">
        <v>701</v>
      </c>
      <c r="G76" s="443" t="s">
        <v>733</v>
      </c>
      <c r="H76" s="443" t="s">
        <v>734</v>
      </c>
      <c r="I76" s="446">
        <v>4.8299999237060547</v>
      </c>
      <c r="J76" s="446">
        <v>6000</v>
      </c>
      <c r="K76" s="447">
        <v>28980</v>
      </c>
    </row>
    <row r="77" spans="1:11" ht="14.45" customHeight="1" x14ac:dyDescent="0.2">
      <c r="A77" s="441" t="s">
        <v>448</v>
      </c>
      <c r="B77" s="442" t="s">
        <v>449</v>
      </c>
      <c r="C77" s="443" t="s">
        <v>455</v>
      </c>
      <c r="D77" s="444" t="s">
        <v>456</v>
      </c>
      <c r="E77" s="443" t="s">
        <v>700</v>
      </c>
      <c r="F77" s="444" t="s">
        <v>701</v>
      </c>
      <c r="G77" s="443" t="s">
        <v>735</v>
      </c>
      <c r="H77" s="443" t="s">
        <v>736</v>
      </c>
      <c r="I77" s="446">
        <v>3.0299999713897705</v>
      </c>
      <c r="J77" s="446">
        <v>2000</v>
      </c>
      <c r="K77" s="447">
        <v>6060</v>
      </c>
    </row>
    <row r="78" spans="1:11" ht="14.45" customHeight="1" x14ac:dyDescent="0.2">
      <c r="A78" s="441" t="s">
        <v>448</v>
      </c>
      <c r="B78" s="442" t="s">
        <v>449</v>
      </c>
      <c r="C78" s="443" t="s">
        <v>455</v>
      </c>
      <c r="D78" s="444" t="s">
        <v>456</v>
      </c>
      <c r="E78" s="443" t="s">
        <v>700</v>
      </c>
      <c r="F78" s="444" t="s">
        <v>701</v>
      </c>
      <c r="G78" s="443" t="s">
        <v>737</v>
      </c>
      <c r="H78" s="443" t="s">
        <v>738</v>
      </c>
      <c r="I78" s="446">
        <v>4.130000114440918</v>
      </c>
      <c r="J78" s="446">
        <v>1000</v>
      </c>
      <c r="K78" s="447">
        <v>4130</v>
      </c>
    </row>
    <row r="79" spans="1:11" ht="14.45" customHeight="1" x14ac:dyDescent="0.2">
      <c r="A79" s="441" t="s">
        <v>448</v>
      </c>
      <c r="B79" s="442" t="s">
        <v>449</v>
      </c>
      <c r="C79" s="443" t="s">
        <v>455</v>
      </c>
      <c r="D79" s="444" t="s">
        <v>456</v>
      </c>
      <c r="E79" s="443" t="s">
        <v>700</v>
      </c>
      <c r="F79" s="444" t="s">
        <v>701</v>
      </c>
      <c r="G79" s="443" t="s">
        <v>739</v>
      </c>
      <c r="H79" s="443" t="s">
        <v>740</v>
      </c>
      <c r="I79" s="446">
        <v>4.119999885559082</v>
      </c>
      <c r="J79" s="446">
        <v>2000</v>
      </c>
      <c r="K79" s="447">
        <v>8240</v>
      </c>
    </row>
    <row r="80" spans="1:11" ht="14.45" customHeight="1" x14ac:dyDescent="0.2">
      <c r="A80" s="441" t="s">
        <v>448</v>
      </c>
      <c r="B80" s="442" t="s">
        <v>449</v>
      </c>
      <c r="C80" s="443" t="s">
        <v>455</v>
      </c>
      <c r="D80" s="444" t="s">
        <v>456</v>
      </c>
      <c r="E80" s="443" t="s">
        <v>700</v>
      </c>
      <c r="F80" s="444" t="s">
        <v>701</v>
      </c>
      <c r="G80" s="443" t="s">
        <v>741</v>
      </c>
      <c r="H80" s="443" t="s">
        <v>742</v>
      </c>
      <c r="I80" s="446">
        <v>2.8399999141693115</v>
      </c>
      <c r="J80" s="446">
        <v>1100</v>
      </c>
      <c r="K80" s="447">
        <v>3124</v>
      </c>
    </row>
    <row r="81" spans="1:11" ht="14.45" customHeight="1" x14ac:dyDescent="0.2">
      <c r="A81" s="441" t="s">
        <v>448</v>
      </c>
      <c r="B81" s="442" t="s">
        <v>449</v>
      </c>
      <c r="C81" s="443" t="s">
        <v>455</v>
      </c>
      <c r="D81" s="444" t="s">
        <v>456</v>
      </c>
      <c r="E81" s="443" t="s">
        <v>700</v>
      </c>
      <c r="F81" s="444" t="s">
        <v>701</v>
      </c>
      <c r="G81" s="443" t="s">
        <v>743</v>
      </c>
      <c r="H81" s="443" t="s">
        <v>744</v>
      </c>
      <c r="I81" s="446">
        <v>3.869999885559082</v>
      </c>
      <c r="J81" s="446">
        <v>2000</v>
      </c>
      <c r="K81" s="447">
        <v>7740</v>
      </c>
    </row>
    <row r="82" spans="1:11" ht="14.45" customHeight="1" x14ac:dyDescent="0.2">
      <c r="A82" s="441" t="s">
        <v>448</v>
      </c>
      <c r="B82" s="442" t="s">
        <v>449</v>
      </c>
      <c r="C82" s="443" t="s">
        <v>455</v>
      </c>
      <c r="D82" s="444" t="s">
        <v>456</v>
      </c>
      <c r="E82" s="443" t="s">
        <v>700</v>
      </c>
      <c r="F82" s="444" t="s">
        <v>701</v>
      </c>
      <c r="G82" s="443" t="s">
        <v>745</v>
      </c>
      <c r="H82" s="443" t="s">
        <v>746</v>
      </c>
      <c r="I82" s="446">
        <v>3.869999885559082</v>
      </c>
      <c r="J82" s="446">
        <v>3000</v>
      </c>
      <c r="K82" s="447">
        <v>11610</v>
      </c>
    </row>
    <row r="83" spans="1:11" ht="14.45" customHeight="1" x14ac:dyDescent="0.2">
      <c r="A83" s="441" t="s">
        <v>448</v>
      </c>
      <c r="B83" s="442" t="s">
        <v>449</v>
      </c>
      <c r="C83" s="443" t="s">
        <v>455</v>
      </c>
      <c r="D83" s="444" t="s">
        <v>456</v>
      </c>
      <c r="E83" s="443" t="s">
        <v>700</v>
      </c>
      <c r="F83" s="444" t="s">
        <v>701</v>
      </c>
      <c r="G83" s="443" t="s">
        <v>747</v>
      </c>
      <c r="H83" s="443" t="s">
        <v>748</v>
      </c>
      <c r="I83" s="446">
        <v>3.3900001049041748</v>
      </c>
      <c r="J83" s="446">
        <v>360</v>
      </c>
      <c r="K83" s="447">
        <v>1220.4000244140625</v>
      </c>
    </row>
    <row r="84" spans="1:11" ht="14.45" customHeight="1" x14ac:dyDescent="0.2">
      <c r="A84" s="441" t="s">
        <v>448</v>
      </c>
      <c r="B84" s="442" t="s">
        <v>449</v>
      </c>
      <c r="C84" s="443" t="s">
        <v>455</v>
      </c>
      <c r="D84" s="444" t="s">
        <v>456</v>
      </c>
      <c r="E84" s="443" t="s">
        <v>700</v>
      </c>
      <c r="F84" s="444" t="s">
        <v>701</v>
      </c>
      <c r="G84" s="443" t="s">
        <v>749</v>
      </c>
      <c r="H84" s="443" t="s">
        <v>750</v>
      </c>
      <c r="I84" s="446">
        <v>3.0199999809265137</v>
      </c>
      <c r="J84" s="446">
        <v>1000</v>
      </c>
      <c r="K84" s="447">
        <v>3020</v>
      </c>
    </row>
    <row r="85" spans="1:11" ht="14.45" customHeight="1" x14ac:dyDescent="0.2">
      <c r="A85" s="441" t="s">
        <v>448</v>
      </c>
      <c r="B85" s="442" t="s">
        <v>449</v>
      </c>
      <c r="C85" s="443" t="s">
        <v>455</v>
      </c>
      <c r="D85" s="444" t="s">
        <v>456</v>
      </c>
      <c r="E85" s="443" t="s">
        <v>700</v>
      </c>
      <c r="F85" s="444" t="s">
        <v>701</v>
      </c>
      <c r="G85" s="443" t="s">
        <v>751</v>
      </c>
      <c r="H85" s="443" t="s">
        <v>752</v>
      </c>
      <c r="I85" s="446">
        <v>3.1500000953674316</v>
      </c>
      <c r="J85" s="446">
        <v>180</v>
      </c>
      <c r="K85" s="447">
        <v>567</v>
      </c>
    </row>
    <row r="86" spans="1:11" ht="14.45" customHeight="1" x14ac:dyDescent="0.2">
      <c r="A86" s="441" t="s">
        <v>448</v>
      </c>
      <c r="B86" s="442" t="s">
        <v>449</v>
      </c>
      <c r="C86" s="443" t="s">
        <v>455</v>
      </c>
      <c r="D86" s="444" t="s">
        <v>456</v>
      </c>
      <c r="E86" s="443" t="s">
        <v>700</v>
      </c>
      <c r="F86" s="444" t="s">
        <v>701</v>
      </c>
      <c r="G86" s="443" t="s">
        <v>753</v>
      </c>
      <c r="H86" s="443" t="s">
        <v>754</v>
      </c>
      <c r="I86" s="446">
        <v>3.0199999809265137</v>
      </c>
      <c r="J86" s="446">
        <v>180</v>
      </c>
      <c r="K86" s="447">
        <v>543.5999755859375</v>
      </c>
    </row>
    <row r="87" spans="1:11" ht="14.45" customHeight="1" x14ac:dyDescent="0.2">
      <c r="A87" s="441" t="s">
        <v>448</v>
      </c>
      <c r="B87" s="442" t="s">
        <v>449</v>
      </c>
      <c r="C87" s="443" t="s">
        <v>455</v>
      </c>
      <c r="D87" s="444" t="s">
        <v>456</v>
      </c>
      <c r="E87" s="443" t="s">
        <v>700</v>
      </c>
      <c r="F87" s="444" t="s">
        <v>701</v>
      </c>
      <c r="G87" s="443" t="s">
        <v>755</v>
      </c>
      <c r="H87" s="443" t="s">
        <v>756</v>
      </c>
      <c r="I87" s="446">
        <v>3.630000114440918</v>
      </c>
      <c r="J87" s="446">
        <v>200</v>
      </c>
      <c r="K87" s="447">
        <v>726</v>
      </c>
    </row>
    <row r="88" spans="1:11" ht="14.45" customHeight="1" x14ac:dyDescent="0.2">
      <c r="A88" s="441" t="s">
        <v>448</v>
      </c>
      <c r="B88" s="442" t="s">
        <v>449</v>
      </c>
      <c r="C88" s="443" t="s">
        <v>455</v>
      </c>
      <c r="D88" s="444" t="s">
        <v>456</v>
      </c>
      <c r="E88" s="443" t="s">
        <v>757</v>
      </c>
      <c r="F88" s="444" t="s">
        <v>758</v>
      </c>
      <c r="G88" s="443" t="s">
        <v>759</v>
      </c>
      <c r="H88" s="443" t="s">
        <v>760</v>
      </c>
      <c r="I88" s="446">
        <v>2989</v>
      </c>
      <c r="J88" s="446">
        <v>1</v>
      </c>
      <c r="K88" s="447">
        <v>2989</v>
      </c>
    </row>
    <row r="89" spans="1:11" ht="14.45" customHeight="1" x14ac:dyDescent="0.2">
      <c r="A89" s="441" t="s">
        <v>448</v>
      </c>
      <c r="B89" s="442" t="s">
        <v>449</v>
      </c>
      <c r="C89" s="443" t="s">
        <v>455</v>
      </c>
      <c r="D89" s="444" t="s">
        <v>456</v>
      </c>
      <c r="E89" s="443" t="s">
        <v>757</v>
      </c>
      <c r="F89" s="444" t="s">
        <v>758</v>
      </c>
      <c r="G89" s="443" t="s">
        <v>761</v>
      </c>
      <c r="H89" s="443" t="s">
        <v>762</v>
      </c>
      <c r="I89" s="446">
        <v>2178</v>
      </c>
      <c r="J89" s="446">
        <v>3</v>
      </c>
      <c r="K89" s="447">
        <v>6534</v>
      </c>
    </row>
    <row r="90" spans="1:11" ht="14.45" customHeight="1" x14ac:dyDescent="0.2">
      <c r="A90" s="441" t="s">
        <v>448</v>
      </c>
      <c r="B90" s="442" t="s">
        <v>449</v>
      </c>
      <c r="C90" s="443" t="s">
        <v>455</v>
      </c>
      <c r="D90" s="444" t="s">
        <v>456</v>
      </c>
      <c r="E90" s="443" t="s">
        <v>757</v>
      </c>
      <c r="F90" s="444" t="s">
        <v>758</v>
      </c>
      <c r="G90" s="443" t="s">
        <v>763</v>
      </c>
      <c r="H90" s="443" t="s">
        <v>764</v>
      </c>
      <c r="I90" s="446">
        <v>41.369998931884766</v>
      </c>
      <c r="J90" s="446">
        <v>100</v>
      </c>
      <c r="K90" s="447">
        <v>4136.990234375</v>
      </c>
    </row>
    <row r="91" spans="1:11" ht="14.45" customHeight="1" x14ac:dyDescent="0.2">
      <c r="A91" s="441" t="s">
        <v>448</v>
      </c>
      <c r="B91" s="442" t="s">
        <v>449</v>
      </c>
      <c r="C91" s="443" t="s">
        <v>455</v>
      </c>
      <c r="D91" s="444" t="s">
        <v>456</v>
      </c>
      <c r="E91" s="443" t="s">
        <v>757</v>
      </c>
      <c r="F91" s="444" t="s">
        <v>758</v>
      </c>
      <c r="G91" s="443" t="s">
        <v>765</v>
      </c>
      <c r="H91" s="443" t="s">
        <v>766</v>
      </c>
      <c r="I91" s="446">
        <v>187.19999694824219</v>
      </c>
      <c r="J91" s="446">
        <v>36</v>
      </c>
      <c r="K91" s="447">
        <v>6739.2099609375</v>
      </c>
    </row>
    <row r="92" spans="1:11" ht="14.45" customHeight="1" x14ac:dyDescent="0.2">
      <c r="A92" s="441" t="s">
        <v>448</v>
      </c>
      <c r="B92" s="442" t="s">
        <v>449</v>
      </c>
      <c r="C92" s="443" t="s">
        <v>455</v>
      </c>
      <c r="D92" s="444" t="s">
        <v>456</v>
      </c>
      <c r="E92" s="443" t="s">
        <v>757</v>
      </c>
      <c r="F92" s="444" t="s">
        <v>758</v>
      </c>
      <c r="G92" s="443" t="s">
        <v>767</v>
      </c>
      <c r="H92" s="443" t="s">
        <v>768</v>
      </c>
      <c r="I92" s="446">
        <v>187.19999694824219</v>
      </c>
      <c r="J92" s="446">
        <v>6</v>
      </c>
      <c r="K92" s="447">
        <v>1123.18994140625</v>
      </c>
    </row>
    <row r="93" spans="1:11" ht="14.45" customHeight="1" x14ac:dyDescent="0.2">
      <c r="A93" s="441" t="s">
        <v>448</v>
      </c>
      <c r="B93" s="442" t="s">
        <v>449</v>
      </c>
      <c r="C93" s="443" t="s">
        <v>455</v>
      </c>
      <c r="D93" s="444" t="s">
        <v>456</v>
      </c>
      <c r="E93" s="443" t="s">
        <v>757</v>
      </c>
      <c r="F93" s="444" t="s">
        <v>758</v>
      </c>
      <c r="G93" s="443" t="s">
        <v>769</v>
      </c>
      <c r="H93" s="443" t="s">
        <v>770</v>
      </c>
      <c r="I93" s="446">
        <v>2582.89990234375</v>
      </c>
      <c r="J93" s="446">
        <v>2</v>
      </c>
      <c r="K93" s="447">
        <v>5165.7998046875</v>
      </c>
    </row>
    <row r="94" spans="1:11" ht="14.45" customHeight="1" x14ac:dyDescent="0.2">
      <c r="A94" s="441" t="s">
        <v>448</v>
      </c>
      <c r="B94" s="442" t="s">
        <v>449</v>
      </c>
      <c r="C94" s="443" t="s">
        <v>455</v>
      </c>
      <c r="D94" s="444" t="s">
        <v>456</v>
      </c>
      <c r="E94" s="443" t="s">
        <v>757</v>
      </c>
      <c r="F94" s="444" t="s">
        <v>758</v>
      </c>
      <c r="G94" s="443" t="s">
        <v>771</v>
      </c>
      <c r="H94" s="443" t="s">
        <v>772</v>
      </c>
      <c r="I94" s="446">
        <v>2214.300048828125</v>
      </c>
      <c r="J94" s="446">
        <v>1</v>
      </c>
      <c r="K94" s="447">
        <v>2214.300048828125</v>
      </c>
    </row>
    <row r="95" spans="1:11" ht="14.45" customHeight="1" x14ac:dyDescent="0.2">
      <c r="A95" s="441" t="s">
        <v>448</v>
      </c>
      <c r="B95" s="442" t="s">
        <v>449</v>
      </c>
      <c r="C95" s="443" t="s">
        <v>455</v>
      </c>
      <c r="D95" s="444" t="s">
        <v>456</v>
      </c>
      <c r="E95" s="443" t="s">
        <v>757</v>
      </c>
      <c r="F95" s="444" t="s">
        <v>758</v>
      </c>
      <c r="G95" s="443" t="s">
        <v>773</v>
      </c>
      <c r="H95" s="443" t="s">
        <v>774</v>
      </c>
      <c r="I95" s="446">
        <v>2214.300048828125</v>
      </c>
      <c r="J95" s="446">
        <v>6</v>
      </c>
      <c r="K95" s="447">
        <v>13285.80029296875</v>
      </c>
    </row>
    <row r="96" spans="1:11" ht="14.45" customHeight="1" x14ac:dyDescent="0.2">
      <c r="A96" s="441" t="s">
        <v>448</v>
      </c>
      <c r="B96" s="442" t="s">
        <v>449</v>
      </c>
      <c r="C96" s="443" t="s">
        <v>455</v>
      </c>
      <c r="D96" s="444" t="s">
        <v>456</v>
      </c>
      <c r="E96" s="443" t="s">
        <v>757</v>
      </c>
      <c r="F96" s="444" t="s">
        <v>758</v>
      </c>
      <c r="G96" s="443" t="s">
        <v>775</v>
      </c>
      <c r="H96" s="443" t="s">
        <v>776</v>
      </c>
      <c r="I96" s="446">
        <v>1.4099999666213989</v>
      </c>
      <c r="J96" s="446">
        <v>200</v>
      </c>
      <c r="K96" s="447">
        <v>282</v>
      </c>
    </row>
    <row r="97" spans="1:11" ht="14.45" customHeight="1" x14ac:dyDescent="0.2">
      <c r="A97" s="441" t="s">
        <v>448</v>
      </c>
      <c r="B97" s="442" t="s">
        <v>449</v>
      </c>
      <c r="C97" s="443" t="s">
        <v>455</v>
      </c>
      <c r="D97" s="444" t="s">
        <v>456</v>
      </c>
      <c r="E97" s="443" t="s">
        <v>757</v>
      </c>
      <c r="F97" s="444" t="s">
        <v>758</v>
      </c>
      <c r="G97" s="443" t="s">
        <v>777</v>
      </c>
      <c r="H97" s="443" t="s">
        <v>778</v>
      </c>
      <c r="I97" s="446">
        <v>1.4099999666213989</v>
      </c>
      <c r="J97" s="446">
        <v>300</v>
      </c>
      <c r="K97" s="447">
        <v>423</v>
      </c>
    </row>
    <row r="98" spans="1:11" ht="14.45" customHeight="1" x14ac:dyDescent="0.2">
      <c r="A98" s="441" t="s">
        <v>448</v>
      </c>
      <c r="B98" s="442" t="s">
        <v>449</v>
      </c>
      <c r="C98" s="443" t="s">
        <v>455</v>
      </c>
      <c r="D98" s="444" t="s">
        <v>456</v>
      </c>
      <c r="E98" s="443" t="s">
        <v>757</v>
      </c>
      <c r="F98" s="444" t="s">
        <v>758</v>
      </c>
      <c r="G98" s="443" t="s">
        <v>779</v>
      </c>
      <c r="H98" s="443" t="s">
        <v>780</v>
      </c>
      <c r="I98" s="446">
        <v>1.3966666460037231</v>
      </c>
      <c r="J98" s="446">
        <v>400</v>
      </c>
      <c r="K98" s="447">
        <v>556</v>
      </c>
    </row>
    <row r="99" spans="1:11" ht="14.45" customHeight="1" x14ac:dyDescent="0.2">
      <c r="A99" s="441" t="s">
        <v>448</v>
      </c>
      <c r="B99" s="442" t="s">
        <v>449</v>
      </c>
      <c r="C99" s="443" t="s">
        <v>455</v>
      </c>
      <c r="D99" s="444" t="s">
        <v>456</v>
      </c>
      <c r="E99" s="443" t="s">
        <v>757</v>
      </c>
      <c r="F99" s="444" t="s">
        <v>758</v>
      </c>
      <c r="G99" s="443" t="s">
        <v>781</v>
      </c>
      <c r="H99" s="443" t="s">
        <v>782</v>
      </c>
      <c r="I99" s="446">
        <v>2.619999885559082</v>
      </c>
      <c r="J99" s="446">
        <v>60</v>
      </c>
      <c r="K99" s="447">
        <v>157</v>
      </c>
    </row>
    <row r="100" spans="1:11" ht="14.45" customHeight="1" x14ac:dyDescent="0.2">
      <c r="A100" s="441" t="s">
        <v>448</v>
      </c>
      <c r="B100" s="442" t="s">
        <v>449</v>
      </c>
      <c r="C100" s="443" t="s">
        <v>455</v>
      </c>
      <c r="D100" s="444" t="s">
        <v>456</v>
      </c>
      <c r="E100" s="443" t="s">
        <v>757</v>
      </c>
      <c r="F100" s="444" t="s">
        <v>758</v>
      </c>
      <c r="G100" s="443" t="s">
        <v>783</v>
      </c>
      <c r="H100" s="443" t="s">
        <v>784</v>
      </c>
      <c r="I100" s="446">
        <v>2.619999885559082</v>
      </c>
      <c r="J100" s="446">
        <v>120</v>
      </c>
      <c r="K100" s="447">
        <v>314</v>
      </c>
    </row>
    <row r="101" spans="1:11" ht="14.45" customHeight="1" x14ac:dyDescent="0.2">
      <c r="A101" s="441" t="s">
        <v>448</v>
      </c>
      <c r="B101" s="442" t="s">
        <v>449</v>
      </c>
      <c r="C101" s="443" t="s">
        <v>455</v>
      </c>
      <c r="D101" s="444" t="s">
        <v>456</v>
      </c>
      <c r="E101" s="443" t="s">
        <v>757</v>
      </c>
      <c r="F101" s="444" t="s">
        <v>758</v>
      </c>
      <c r="G101" s="443" t="s">
        <v>785</v>
      </c>
      <c r="H101" s="443" t="s">
        <v>786</v>
      </c>
      <c r="I101" s="446">
        <v>2.619999885559082</v>
      </c>
      <c r="J101" s="446">
        <v>60</v>
      </c>
      <c r="K101" s="447">
        <v>157</v>
      </c>
    </row>
    <row r="102" spans="1:11" ht="14.45" customHeight="1" x14ac:dyDescent="0.2">
      <c r="A102" s="441" t="s">
        <v>448</v>
      </c>
      <c r="B102" s="442" t="s">
        <v>449</v>
      </c>
      <c r="C102" s="443" t="s">
        <v>455</v>
      </c>
      <c r="D102" s="444" t="s">
        <v>456</v>
      </c>
      <c r="E102" s="443" t="s">
        <v>757</v>
      </c>
      <c r="F102" s="444" t="s">
        <v>758</v>
      </c>
      <c r="G102" s="443" t="s">
        <v>787</v>
      </c>
      <c r="H102" s="443" t="s">
        <v>788</v>
      </c>
      <c r="I102" s="446">
        <v>2.619999885559082</v>
      </c>
      <c r="J102" s="446">
        <v>120</v>
      </c>
      <c r="K102" s="447">
        <v>314</v>
      </c>
    </row>
    <row r="103" spans="1:11" ht="14.45" customHeight="1" x14ac:dyDescent="0.2">
      <c r="A103" s="441" t="s">
        <v>448</v>
      </c>
      <c r="B103" s="442" t="s">
        <v>449</v>
      </c>
      <c r="C103" s="443" t="s">
        <v>455</v>
      </c>
      <c r="D103" s="444" t="s">
        <v>456</v>
      </c>
      <c r="E103" s="443" t="s">
        <v>757</v>
      </c>
      <c r="F103" s="444" t="s">
        <v>758</v>
      </c>
      <c r="G103" s="443" t="s">
        <v>789</v>
      </c>
      <c r="H103" s="443" t="s">
        <v>790</v>
      </c>
      <c r="I103" s="446">
        <v>2.619999885559082</v>
      </c>
      <c r="J103" s="446">
        <v>120</v>
      </c>
      <c r="K103" s="447">
        <v>314</v>
      </c>
    </row>
    <row r="104" spans="1:11" ht="14.45" customHeight="1" x14ac:dyDescent="0.2">
      <c r="A104" s="441" t="s">
        <v>448</v>
      </c>
      <c r="B104" s="442" t="s">
        <v>449</v>
      </c>
      <c r="C104" s="443" t="s">
        <v>455</v>
      </c>
      <c r="D104" s="444" t="s">
        <v>456</v>
      </c>
      <c r="E104" s="443" t="s">
        <v>757</v>
      </c>
      <c r="F104" s="444" t="s">
        <v>758</v>
      </c>
      <c r="G104" s="443" t="s">
        <v>791</v>
      </c>
      <c r="H104" s="443" t="s">
        <v>792</v>
      </c>
      <c r="I104" s="446">
        <v>2.619999885559082</v>
      </c>
      <c r="J104" s="446">
        <v>120</v>
      </c>
      <c r="K104" s="447">
        <v>314</v>
      </c>
    </row>
    <row r="105" spans="1:11" ht="14.45" customHeight="1" x14ac:dyDescent="0.2">
      <c r="A105" s="441" t="s">
        <v>448</v>
      </c>
      <c r="B105" s="442" t="s">
        <v>449</v>
      </c>
      <c r="C105" s="443" t="s">
        <v>455</v>
      </c>
      <c r="D105" s="444" t="s">
        <v>456</v>
      </c>
      <c r="E105" s="443" t="s">
        <v>757</v>
      </c>
      <c r="F105" s="444" t="s">
        <v>758</v>
      </c>
      <c r="G105" s="443" t="s">
        <v>793</v>
      </c>
      <c r="H105" s="443" t="s">
        <v>794</v>
      </c>
      <c r="I105" s="446">
        <v>2.619999885559082</v>
      </c>
      <c r="J105" s="446">
        <v>120</v>
      </c>
      <c r="K105" s="447">
        <v>314</v>
      </c>
    </row>
    <row r="106" spans="1:11" ht="14.45" customHeight="1" x14ac:dyDescent="0.2">
      <c r="A106" s="441" t="s">
        <v>448</v>
      </c>
      <c r="B106" s="442" t="s">
        <v>449</v>
      </c>
      <c r="C106" s="443" t="s">
        <v>455</v>
      </c>
      <c r="D106" s="444" t="s">
        <v>456</v>
      </c>
      <c r="E106" s="443" t="s">
        <v>757</v>
      </c>
      <c r="F106" s="444" t="s">
        <v>758</v>
      </c>
      <c r="G106" s="443" t="s">
        <v>795</v>
      </c>
      <c r="H106" s="443" t="s">
        <v>796</v>
      </c>
      <c r="I106" s="446">
        <v>1.4099999666213989</v>
      </c>
      <c r="J106" s="446">
        <v>100</v>
      </c>
      <c r="K106" s="447">
        <v>141</v>
      </c>
    </row>
    <row r="107" spans="1:11" ht="14.45" customHeight="1" x14ac:dyDescent="0.2">
      <c r="A107" s="441" t="s">
        <v>448</v>
      </c>
      <c r="B107" s="442" t="s">
        <v>449</v>
      </c>
      <c r="C107" s="443" t="s">
        <v>455</v>
      </c>
      <c r="D107" s="444" t="s">
        <v>456</v>
      </c>
      <c r="E107" s="443" t="s">
        <v>757</v>
      </c>
      <c r="F107" s="444" t="s">
        <v>758</v>
      </c>
      <c r="G107" s="443" t="s">
        <v>797</v>
      </c>
      <c r="H107" s="443" t="s">
        <v>798</v>
      </c>
      <c r="I107" s="446">
        <v>1.4099999666213989</v>
      </c>
      <c r="J107" s="446">
        <v>400</v>
      </c>
      <c r="K107" s="447">
        <v>564</v>
      </c>
    </row>
    <row r="108" spans="1:11" ht="14.45" customHeight="1" x14ac:dyDescent="0.2">
      <c r="A108" s="441" t="s">
        <v>448</v>
      </c>
      <c r="B108" s="442" t="s">
        <v>449</v>
      </c>
      <c r="C108" s="443" t="s">
        <v>455</v>
      </c>
      <c r="D108" s="444" t="s">
        <v>456</v>
      </c>
      <c r="E108" s="443" t="s">
        <v>757</v>
      </c>
      <c r="F108" s="444" t="s">
        <v>758</v>
      </c>
      <c r="G108" s="443" t="s">
        <v>799</v>
      </c>
      <c r="H108" s="443" t="s">
        <v>800</v>
      </c>
      <c r="I108" s="446">
        <v>1.4099999666213989</v>
      </c>
      <c r="J108" s="446">
        <v>300</v>
      </c>
      <c r="K108" s="447">
        <v>423</v>
      </c>
    </row>
    <row r="109" spans="1:11" ht="14.45" customHeight="1" x14ac:dyDescent="0.2">
      <c r="A109" s="441" t="s">
        <v>448</v>
      </c>
      <c r="B109" s="442" t="s">
        <v>449</v>
      </c>
      <c r="C109" s="443" t="s">
        <v>455</v>
      </c>
      <c r="D109" s="444" t="s">
        <v>456</v>
      </c>
      <c r="E109" s="443" t="s">
        <v>757</v>
      </c>
      <c r="F109" s="444" t="s">
        <v>758</v>
      </c>
      <c r="G109" s="443" t="s">
        <v>801</v>
      </c>
      <c r="H109" s="443" t="s">
        <v>802</v>
      </c>
      <c r="I109" s="446">
        <v>1.4099999666213989</v>
      </c>
      <c r="J109" s="446">
        <v>100</v>
      </c>
      <c r="K109" s="447">
        <v>141</v>
      </c>
    </row>
    <row r="110" spans="1:11" ht="14.45" customHeight="1" x14ac:dyDescent="0.2">
      <c r="A110" s="441" t="s">
        <v>448</v>
      </c>
      <c r="B110" s="442" t="s">
        <v>449</v>
      </c>
      <c r="C110" s="443" t="s">
        <v>455</v>
      </c>
      <c r="D110" s="444" t="s">
        <v>456</v>
      </c>
      <c r="E110" s="443" t="s">
        <v>757</v>
      </c>
      <c r="F110" s="444" t="s">
        <v>758</v>
      </c>
      <c r="G110" s="443" t="s">
        <v>803</v>
      </c>
      <c r="H110" s="443" t="s">
        <v>804</v>
      </c>
      <c r="I110" s="446">
        <v>1.4099999666213989</v>
      </c>
      <c r="J110" s="446">
        <v>100</v>
      </c>
      <c r="K110" s="447">
        <v>141</v>
      </c>
    </row>
    <row r="111" spans="1:11" ht="14.45" customHeight="1" x14ac:dyDescent="0.2">
      <c r="A111" s="441" t="s">
        <v>448</v>
      </c>
      <c r="B111" s="442" t="s">
        <v>449</v>
      </c>
      <c r="C111" s="443" t="s">
        <v>455</v>
      </c>
      <c r="D111" s="444" t="s">
        <v>456</v>
      </c>
      <c r="E111" s="443" t="s">
        <v>757</v>
      </c>
      <c r="F111" s="444" t="s">
        <v>758</v>
      </c>
      <c r="G111" s="443" t="s">
        <v>805</v>
      </c>
      <c r="H111" s="443" t="s">
        <v>806</v>
      </c>
      <c r="I111" s="446">
        <v>2.380000114440918</v>
      </c>
      <c r="J111" s="446">
        <v>200</v>
      </c>
      <c r="K111" s="447">
        <v>476.72000122070313</v>
      </c>
    </row>
    <row r="112" spans="1:11" ht="14.45" customHeight="1" x14ac:dyDescent="0.2">
      <c r="A112" s="441" t="s">
        <v>448</v>
      </c>
      <c r="B112" s="442" t="s">
        <v>449</v>
      </c>
      <c r="C112" s="443" t="s">
        <v>455</v>
      </c>
      <c r="D112" s="444" t="s">
        <v>456</v>
      </c>
      <c r="E112" s="443" t="s">
        <v>757</v>
      </c>
      <c r="F112" s="444" t="s">
        <v>758</v>
      </c>
      <c r="G112" s="443" t="s">
        <v>807</v>
      </c>
      <c r="H112" s="443" t="s">
        <v>808</v>
      </c>
      <c r="I112" s="446">
        <v>2081.080078125</v>
      </c>
      <c r="J112" s="446">
        <v>1</v>
      </c>
      <c r="K112" s="447">
        <v>2081.080078125</v>
      </c>
    </row>
    <row r="113" spans="1:11" ht="14.45" customHeight="1" x14ac:dyDescent="0.2">
      <c r="A113" s="441" t="s">
        <v>448</v>
      </c>
      <c r="B113" s="442" t="s">
        <v>449</v>
      </c>
      <c r="C113" s="443" t="s">
        <v>455</v>
      </c>
      <c r="D113" s="444" t="s">
        <v>456</v>
      </c>
      <c r="E113" s="443" t="s">
        <v>757</v>
      </c>
      <c r="F113" s="444" t="s">
        <v>758</v>
      </c>
      <c r="G113" s="443" t="s">
        <v>809</v>
      </c>
      <c r="H113" s="443" t="s">
        <v>810</v>
      </c>
      <c r="I113" s="446">
        <v>1523.52001953125</v>
      </c>
      <c r="J113" s="446">
        <v>4</v>
      </c>
      <c r="K113" s="447">
        <v>6094.080078125</v>
      </c>
    </row>
    <row r="114" spans="1:11" ht="14.45" customHeight="1" x14ac:dyDescent="0.2">
      <c r="A114" s="441" t="s">
        <v>448</v>
      </c>
      <c r="B114" s="442" t="s">
        <v>449</v>
      </c>
      <c r="C114" s="443" t="s">
        <v>455</v>
      </c>
      <c r="D114" s="444" t="s">
        <v>456</v>
      </c>
      <c r="E114" s="443" t="s">
        <v>757</v>
      </c>
      <c r="F114" s="444" t="s">
        <v>758</v>
      </c>
      <c r="G114" s="443" t="s">
        <v>811</v>
      </c>
      <c r="H114" s="443" t="s">
        <v>812</v>
      </c>
      <c r="I114" s="446">
        <v>1512.5</v>
      </c>
      <c r="J114" s="446">
        <v>5</v>
      </c>
      <c r="K114" s="447">
        <v>7562.5</v>
      </c>
    </row>
    <row r="115" spans="1:11" ht="14.45" customHeight="1" x14ac:dyDescent="0.2">
      <c r="A115" s="441" t="s">
        <v>448</v>
      </c>
      <c r="B115" s="442" t="s">
        <v>449</v>
      </c>
      <c r="C115" s="443" t="s">
        <v>455</v>
      </c>
      <c r="D115" s="444" t="s">
        <v>456</v>
      </c>
      <c r="E115" s="443" t="s">
        <v>757</v>
      </c>
      <c r="F115" s="444" t="s">
        <v>758</v>
      </c>
      <c r="G115" s="443" t="s">
        <v>813</v>
      </c>
      <c r="H115" s="443" t="s">
        <v>814</v>
      </c>
      <c r="I115" s="446">
        <v>393.8599853515625</v>
      </c>
      <c r="J115" s="446">
        <v>4</v>
      </c>
      <c r="K115" s="447">
        <v>1575.449951171875</v>
      </c>
    </row>
    <row r="116" spans="1:11" ht="14.45" customHeight="1" x14ac:dyDescent="0.2">
      <c r="A116" s="441" t="s">
        <v>448</v>
      </c>
      <c r="B116" s="442" t="s">
        <v>449</v>
      </c>
      <c r="C116" s="443" t="s">
        <v>455</v>
      </c>
      <c r="D116" s="444" t="s">
        <v>456</v>
      </c>
      <c r="E116" s="443" t="s">
        <v>757</v>
      </c>
      <c r="F116" s="444" t="s">
        <v>758</v>
      </c>
      <c r="G116" s="443" t="s">
        <v>815</v>
      </c>
      <c r="H116" s="443" t="s">
        <v>816</v>
      </c>
      <c r="I116" s="446">
        <v>1501.43994140625</v>
      </c>
      <c r="J116" s="446">
        <v>2</v>
      </c>
      <c r="K116" s="447">
        <v>3002.8798828125</v>
      </c>
    </row>
    <row r="117" spans="1:11" ht="14.45" customHeight="1" x14ac:dyDescent="0.2">
      <c r="A117" s="441" t="s">
        <v>448</v>
      </c>
      <c r="B117" s="442" t="s">
        <v>449</v>
      </c>
      <c r="C117" s="443" t="s">
        <v>455</v>
      </c>
      <c r="D117" s="444" t="s">
        <v>456</v>
      </c>
      <c r="E117" s="443" t="s">
        <v>757</v>
      </c>
      <c r="F117" s="444" t="s">
        <v>758</v>
      </c>
      <c r="G117" s="443" t="s">
        <v>817</v>
      </c>
      <c r="H117" s="443" t="s">
        <v>818</v>
      </c>
      <c r="I117" s="446">
        <v>128</v>
      </c>
      <c r="J117" s="446">
        <v>10</v>
      </c>
      <c r="K117" s="447">
        <v>1280</v>
      </c>
    </row>
    <row r="118" spans="1:11" ht="14.45" customHeight="1" x14ac:dyDescent="0.2">
      <c r="A118" s="441" t="s">
        <v>448</v>
      </c>
      <c r="B118" s="442" t="s">
        <v>449</v>
      </c>
      <c r="C118" s="443" t="s">
        <v>455</v>
      </c>
      <c r="D118" s="444" t="s">
        <v>456</v>
      </c>
      <c r="E118" s="443" t="s">
        <v>757</v>
      </c>
      <c r="F118" s="444" t="s">
        <v>758</v>
      </c>
      <c r="G118" s="443" t="s">
        <v>819</v>
      </c>
      <c r="H118" s="443" t="s">
        <v>820</v>
      </c>
      <c r="I118" s="446">
        <v>128</v>
      </c>
      <c r="J118" s="446">
        <v>10</v>
      </c>
      <c r="K118" s="447">
        <v>1280</v>
      </c>
    </row>
    <row r="119" spans="1:11" ht="14.45" customHeight="1" x14ac:dyDescent="0.2">
      <c r="A119" s="441" t="s">
        <v>448</v>
      </c>
      <c r="B119" s="442" t="s">
        <v>449</v>
      </c>
      <c r="C119" s="443" t="s">
        <v>455</v>
      </c>
      <c r="D119" s="444" t="s">
        <v>456</v>
      </c>
      <c r="E119" s="443" t="s">
        <v>757</v>
      </c>
      <c r="F119" s="444" t="s">
        <v>758</v>
      </c>
      <c r="G119" s="443" t="s">
        <v>821</v>
      </c>
      <c r="H119" s="443" t="s">
        <v>822</v>
      </c>
      <c r="I119" s="446">
        <v>128</v>
      </c>
      <c r="J119" s="446">
        <v>10</v>
      </c>
      <c r="K119" s="447">
        <v>1280</v>
      </c>
    </row>
    <row r="120" spans="1:11" ht="14.45" customHeight="1" x14ac:dyDescent="0.2">
      <c r="A120" s="441" t="s">
        <v>448</v>
      </c>
      <c r="B120" s="442" t="s">
        <v>449</v>
      </c>
      <c r="C120" s="443" t="s">
        <v>455</v>
      </c>
      <c r="D120" s="444" t="s">
        <v>456</v>
      </c>
      <c r="E120" s="443" t="s">
        <v>757</v>
      </c>
      <c r="F120" s="444" t="s">
        <v>758</v>
      </c>
      <c r="G120" s="443" t="s">
        <v>823</v>
      </c>
      <c r="H120" s="443" t="s">
        <v>824</v>
      </c>
      <c r="I120" s="446">
        <v>128</v>
      </c>
      <c r="J120" s="446">
        <v>20</v>
      </c>
      <c r="K120" s="447">
        <v>2560</v>
      </c>
    </row>
    <row r="121" spans="1:11" ht="14.45" customHeight="1" x14ac:dyDescent="0.2">
      <c r="A121" s="441" t="s">
        <v>448</v>
      </c>
      <c r="B121" s="442" t="s">
        <v>449</v>
      </c>
      <c r="C121" s="443" t="s">
        <v>455</v>
      </c>
      <c r="D121" s="444" t="s">
        <v>456</v>
      </c>
      <c r="E121" s="443" t="s">
        <v>757</v>
      </c>
      <c r="F121" s="444" t="s">
        <v>758</v>
      </c>
      <c r="G121" s="443" t="s">
        <v>825</v>
      </c>
      <c r="H121" s="443" t="s">
        <v>826</v>
      </c>
      <c r="I121" s="446">
        <v>960.010009765625</v>
      </c>
      <c r="J121" s="446">
        <v>1</v>
      </c>
      <c r="K121" s="447">
        <v>960.010009765625</v>
      </c>
    </row>
    <row r="122" spans="1:11" ht="14.45" customHeight="1" x14ac:dyDescent="0.2">
      <c r="A122" s="441" t="s">
        <v>448</v>
      </c>
      <c r="B122" s="442" t="s">
        <v>449</v>
      </c>
      <c r="C122" s="443" t="s">
        <v>455</v>
      </c>
      <c r="D122" s="444" t="s">
        <v>456</v>
      </c>
      <c r="E122" s="443" t="s">
        <v>757</v>
      </c>
      <c r="F122" s="444" t="s">
        <v>758</v>
      </c>
      <c r="G122" s="443" t="s">
        <v>827</v>
      </c>
      <c r="H122" s="443" t="s">
        <v>828</v>
      </c>
      <c r="I122" s="446">
        <v>955.9000244140625</v>
      </c>
      <c r="J122" s="446">
        <v>2</v>
      </c>
      <c r="K122" s="447">
        <v>1911.800048828125</v>
      </c>
    </row>
    <row r="123" spans="1:11" ht="14.45" customHeight="1" x14ac:dyDescent="0.2">
      <c r="A123" s="441" t="s">
        <v>448</v>
      </c>
      <c r="B123" s="442" t="s">
        <v>449</v>
      </c>
      <c r="C123" s="443" t="s">
        <v>455</v>
      </c>
      <c r="D123" s="444" t="s">
        <v>456</v>
      </c>
      <c r="E123" s="443" t="s">
        <v>757</v>
      </c>
      <c r="F123" s="444" t="s">
        <v>758</v>
      </c>
      <c r="G123" s="443" t="s">
        <v>829</v>
      </c>
      <c r="H123" s="443" t="s">
        <v>830</v>
      </c>
      <c r="I123" s="446">
        <v>1874.5</v>
      </c>
      <c r="J123" s="446">
        <v>1</v>
      </c>
      <c r="K123" s="447">
        <v>1874.5</v>
      </c>
    </row>
    <row r="124" spans="1:11" ht="14.45" customHeight="1" x14ac:dyDescent="0.2">
      <c r="A124" s="441" t="s">
        <v>448</v>
      </c>
      <c r="B124" s="442" t="s">
        <v>449</v>
      </c>
      <c r="C124" s="443" t="s">
        <v>455</v>
      </c>
      <c r="D124" s="444" t="s">
        <v>456</v>
      </c>
      <c r="E124" s="443" t="s">
        <v>757</v>
      </c>
      <c r="F124" s="444" t="s">
        <v>758</v>
      </c>
      <c r="G124" s="443" t="s">
        <v>831</v>
      </c>
      <c r="H124" s="443" t="s">
        <v>832</v>
      </c>
      <c r="I124" s="446">
        <v>1633.0699462890625</v>
      </c>
      <c r="J124" s="446">
        <v>1</v>
      </c>
      <c r="K124" s="447">
        <v>1633.0699462890625</v>
      </c>
    </row>
    <row r="125" spans="1:11" ht="14.45" customHeight="1" x14ac:dyDescent="0.2">
      <c r="A125" s="441" t="s">
        <v>448</v>
      </c>
      <c r="B125" s="442" t="s">
        <v>449</v>
      </c>
      <c r="C125" s="443" t="s">
        <v>455</v>
      </c>
      <c r="D125" s="444" t="s">
        <v>456</v>
      </c>
      <c r="E125" s="443" t="s">
        <v>757</v>
      </c>
      <c r="F125" s="444" t="s">
        <v>758</v>
      </c>
      <c r="G125" s="443" t="s">
        <v>833</v>
      </c>
      <c r="H125" s="443" t="s">
        <v>834</v>
      </c>
      <c r="I125" s="446">
        <v>22.270000457763672</v>
      </c>
      <c r="J125" s="446">
        <v>200</v>
      </c>
      <c r="K125" s="447">
        <v>4454.39990234375</v>
      </c>
    </row>
    <row r="126" spans="1:11" ht="14.45" customHeight="1" x14ac:dyDescent="0.2">
      <c r="A126" s="441" t="s">
        <v>448</v>
      </c>
      <c r="B126" s="442" t="s">
        <v>449</v>
      </c>
      <c r="C126" s="443" t="s">
        <v>455</v>
      </c>
      <c r="D126" s="444" t="s">
        <v>456</v>
      </c>
      <c r="E126" s="443" t="s">
        <v>757</v>
      </c>
      <c r="F126" s="444" t="s">
        <v>758</v>
      </c>
      <c r="G126" s="443" t="s">
        <v>835</v>
      </c>
      <c r="H126" s="443" t="s">
        <v>836</v>
      </c>
      <c r="I126" s="446">
        <v>22.270000457763672</v>
      </c>
      <c r="J126" s="446">
        <v>350</v>
      </c>
      <c r="K126" s="447">
        <v>7795.190185546875</v>
      </c>
    </row>
    <row r="127" spans="1:11" ht="14.45" customHeight="1" x14ac:dyDescent="0.2">
      <c r="A127" s="441" t="s">
        <v>448</v>
      </c>
      <c r="B127" s="442" t="s">
        <v>449</v>
      </c>
      <c r="C127" s="443" t="s">
        <v>455</v>
      </c>
      <c r="D127" s="444" t="s">
        <v>456</v>
      </c>
      <c r="E127" s="443" t="s">
        <v>757</v>
      </c>
      <c r="F127" s="444" t="s">
        <v>758</v>
      </c>
      <c r="G127" s="443" t="s">
        <v>837</v>
      </c>
      <c r="H127" s="443" t="s">
        <v>838</v>
      </c>
      <c r="I127" s="446">
        <v>141.55999755859375</v>
      </c>
      <c r="J127" s="446">
        <v>10</v>
      </c>
      <c r="K127" s="447">
        <v>1415.5799560546875</v>
      </c>
    </row>
    <row r="128" spans="1:11" ht="14.45" customHeight="1" x14ac:dyDescent="0.2">
      <c r="A128" s="441" t="s">
        <v>448</v>
      </c>
      <c r="B128" s="442" t="s">
        <v>449</v>
      </c>
      <c r="C128" s="443" t="s">
        <v>455</v>
      </c>
      <c r="D128" s="444" t="s">
        <v>456</v>
      </c>
      <c r="E128" s="443" t="s">
        <v>757</v>
      </c>
      <c r="F128" s="444" t="s">
        <v>758</v>
      </c>
      <c r="G128" s="443" t="s">
        <v>839</v>
      </c>
      <c r="H128" s="443" t="s">
        <v>840</v>
      </c>
      <c r="I128" s="446">
        <v>141.55999755859375</v>
      </c>
      <c r="J128" s="446">
        <v>10</v>
      </c>
      <c r="K128" s="447">
        <v>1415.5799560546875</v>
      </c>
    </row>
    <row r="129" spans="1:11" ht="14.45" customHeight="1" x14ac:dyDescent="0.2">
      <c r="A129" s="441" t="s">
        <v>448</v>
      </c>
      <c r="B129" s="442" t="s">
        <v>449</v>
      </c>
      <c r="C129" s="443" t="s">
        <v>455</v>
      </c>
      <c r="D129" s="444" t="s">
        <v>456</v>
      </c>
      <c r="E129" s="443" t="s">
        <v>757</v>
      </c>
      <c r="F129" s="444" t="s">
        <v>758</v>
      </c>
      <c r="G129" s="443" t="s">
        <v>841</v>
      </c>
      <c r="H129" s="443" t="s">
        <v>842</v>
      </c>
      <c r="I129" s="446">
        <v>49.300000508626304</v>
      </c>
      <c r="J129" s="446">
        <v>60</v>
      </c>
      <c r="K129" s="447">
        <v>2958.010009765625</v>
      </c>
    </row>
    <row r="130" spans="1:11" ht="14.45" customHeight="1" x14ac:dyDescent="0.2">
      <c r="A130" s="441" t="s">
        <v>448</v>
      </c>
      <c r="B130" s="442" t="s">
        <v>449</v>
      </c>
      <c r="C130" s="443" t="s">
        <v>455</v>
      </c>
      <c r="D130" s="444" t="s">
        <v>456</v>
      </c>
      <c r="E130" s="443" t="s">
        <v>757</v>
      </c>
      <c r="F130" s="444" t="s">
        <v>758</v>
      </c>
      <c r="G130" s="443" t="s">
        <v>843</v>
      </c>
      <c r="H130" s="443" t="s">
        <v>844</v>
      </c>
      <c r="I130" s="446">
        <v>47.850000381469727</v>
      </c>
      <c r="J130" s="446">
        <v>90</v>
      </c>
      <c r="K130" s="447">
        <v>4292.030029296875</v>
      </c>
    </row>
    <row r="131" spans="1:11" ht="14.45" customHeight="1" x14ac:dyDescent="0.2">
      <c r="A131" s="441" t="s">
        <v>448</v>
      </c>
      <c r="B131" s="442" t="s">
        <v>449</v>
      </c>
      <c r="C131" s="443" t="s">
        <v>455</v>
      </c>
      <c r="D131" s="444" t="s">
        <v>456</v>
      </c>
      <c r="E131" s="443" t="s">
        <v>757</v>
      </c>
      <c r="F131" s="444" t="s">
        <v>758</v>
      </c>
      <c r="G131" s="443" t="s">
        <v>845</v>
      </c>
      <c r="H131" s="443" t="s">
        <v>846</v>
      </c>
      <c r="I131" s="446">
        <v>50.266667048136391</v>
      </c>
      <c r="J131" s="446">
        <v>130</v>
      </c>
      <c r="K131" s="447">
        <v>6583.0400390625</v>
      </c>
    </row>
    <row r="132" spans="1:11" ht="14.45" customHeight="1" x14ac:dyDescent="0.2">
      <c r="A132" s="441" t="s">
        <v>448</v>
      </c>
      <c r="B132" s="442" t="s">
        <v>449</v>
      </c>
      <c r="C132" s="443" t="s">
        <v>455</v>
      </c>
      <c r="D132" s="444" t="s">
        <v>456</v>
      </c>
      <c r="E132" s="443" t="s">
        <v>757</v>
      </c>
      <c r="F132" s="444" t="s">
        <v>758</v>
      </c>
      <c r="G132" s="443" t="s">
        <v>847</v>
      </c>
      <c r="H132" s="443" t="s">
        <v>848</v>
      </c>
      <c r="I132" s="446">
        <v>50.128571646554128</v>
      </c>
      <c r="J132" s="446">
        <v>170</v>
      </c>
      <c r="K132" s="447">
        <v>8642.070068359375</v>
      </c>
    </row>
    <row r="133" spans="1:11" ht="14.45" customHeight="1" x14ac:dyDescent="0.2">
      <c r="A133" s="441" t="s">
        <v>448</v>
      </c>
      <c r="B133" s="442" t="s">
        <v>449</v>
      </c>
      <c r="C133" s="443" t="s">
        <v>455</v>
      </c>
      <c r="D133" s="444" t="s">
        <v>456</v>
      </c>
      <c r="E133" s="443" t="s">
        <v>757</v>
      </c>
      <c r="F133" s="444" t="s">
        <v>758</v>
      </c>
      <c r="G133" s="443" t="s">
        <v>849</v>
      </c>
      <c r="H133" s="443" t="s">
        <v>850</v>
      </c>
      <c r="I133" s="446">
        <v>47.850000381469727</v>
      </c>
      <c r="J133" s="446">
        <v>120</v>
      </c>
      <c r="K133" s="447">
        <v>5713.030029296875</v>
      </c>
    </row>
    <row r="134" spans="1:11" ht="14.45" customHeight="1" x14ac:dyDescent="0.2">
      <c r="A134" s="441" t="s">
        <v>448</v>
      </c>
      <c r="B134" s="442" t="s">
        <v>449</v>
      </c>
      <c r="C134" s="443" t="s">
        <v>455</v>
      </c>
      <c r="D134" s="444" t="s">
        <v>456</v>
      </c>
      <c r="E134" s="443" t="s">
        <v>757</v>
      </c>
      <c r="F134" s="444" t="s">
        <v>758</v>
      </c>
      <c r="G134" s="443" t="s">
        <v>851</v>
      </c>
      <c r="H134" s="443" t="s">
        <v>852</v>
      </c>
      <c r="I134" s="446">
        <v>49.300000508626304</v>
      </c>
      <c r="J134" s="446">
        <v>70</v>
      </c>
      <c r="K134" s="447">
        <v>3451</v>
      </c>
    </row>
    <row r="135" spans="1:11" ht="14.45" customHeight="1" x14ac:dyDescent="0.2">
      <c r="A135" s="441" t="s">
        <v>448</v>
      </c>
      <c r="B135" s="442" t="s">
        <v>449</v>
      </c>
      <c r="C135" s="443" t="s">
        <v>455</v>
      </c>
      <c r="D135" s="444" t="s">
        <v>456</v>
      </c>
      <c r="E135" s="443" t="s">
        <v>757</v>
      </c>
      <c r="F135" s="444" t="s">
        <v>758</v>
      </c>
      <c r="G135" s="443" t="s">
        <v>853</v>
      </c>
      <c r="H135" s="443" t="s">
        <v>854</v>
      </c>
      <c r="I135" s="446">
        <v>47.850000381469727</v>
      </c>
      <c r="J135" s="446">
        <v>210</v>
      </c>
      <c r="K135" s="447">
        <v>9947.0400390625</v>
      </c>
    </row>
    <row r="136" spans="1:11" ht="14.45" customHeight="1" x14ac:dyDescent="0.2">
      <c r="A136" s="441" t="s">
        <v>448</v>
      </c>
      <c r="B136" s="442" t="s">
        <v>449</v>
      </c>
      <c r="C136" s="443" t="s">
        <v>455</v>
      </c>
      <c r="D136" s="444" t="s">
        <v>456</v>
      </c>
      <c r="E136" s="443" t="s">
        <v>757</v>
      </c>
      <c r="F136" s="444" t="s">
        <v>758</v>
      </c>
      <c r="G136" s="443" t="s">
        <v>855</v>
      </c>
      <c r="H136" s="443" t="s">
        <v>856</v>
      </c>
      <c r="I136" s="446">
        <v>48.81666692097982</v>
      </c>
      <c r="J136" s="446">
        <v>170</v>
      </c>
      <c r="K136" s="447">
        <v>8265.030029296875</v>
      </c>
    </row>
    <row r="137" spans="1:11" ht="14.45" customHeight="1" x14ac:dyDescent="0.2">
      <c r="A137" s="441" t="s">
        <v>448</v>
      </c>
      <c r="B137" s="442" t="s">
        <v>449</v>
      </c>
      <c r="C137" s="443" t="s">
        <v>455</v>
      </c>
      <c r="D137" s="444" t="s">
        <v>456</v>
      </c>
      <c r="E137" s="443" t="s">
        <v>757</v>
      </c>
      <c r="F137" s="444" t="s">
        <v>758</v>
      </c>
      <c r="G137" s="443" t="s">
        <v>857</v>
      </c>
      <c r="H137" s="443" t="s">
        <v>858</v>
      </c>
      <c r="I137" s="446">
        <v>76.5</v>
      </c>
      <c r="J137" s="446">
        <v>60</v>
      </c>
      <c r="K137" s="447">
        <v>4590.010009765625</v>
      </c>
    </row>
    <row r="138" spans="1:11" ht="14.45" customHeight="1" x14ac:dyDescent="0.2">
      <c r="A138" s="441" t="s">
        <v>448</v>
      </c>
      <c r="B138" s="442" t="s">
        <v>449</v>
      </c>
      <c r="C138" s="443" t="s">
        <v>455</v>
      </c>
      <c r="D138" s="444" t="s">
        <v>456</v>
      </c>
      <c r="E138" s="443" t="s">
        <v>757</v>
      </c>
      <c r="F138" s="444" t="s">
        <v>758</v>
      </c>
      <c r="G138" s="443" t="s">
        <v>859</v>
      </c>
      <c r="H138" s="443" t="s">
        <v>860</v>
      </c>
      <c r="I138" s="446">
        <v>75.75</v>
      </c>
      <c r="J138" s="446">
        <v>200</v>
      </c>
      <c r="K138" s="447">
        <v>14895.039794921875</v>
      </c>
    </row>
    <row r="139" spans="1:11" ht="14.45" customHeight="1" x14ac:dyDescent="0.2">
      <c r="A139" s="441" t="s">
        <v>448</v>
      </c>
      <c r="B139" s="442" t="s">
        <v>449</v>
      </c>
      <c r="C139" s="443" t="s">
        <v>455</v>
      </c>
      <c r="D139" s="444" t="s">
        <v>456</v>
      </c>
      <c r="E139" s="443" t="s">
        <v>757</v>
      </c>
      <c r="F139" s="444" t="s">
        <v>758</v>
      </c>
      <c r="G139" s="443" t="s">
        <v>861</v>
      </c>
      <c r="H139" s="443" t="s">
        <v>862</v>
      </c>
      <c r="I139" s="446">
        <v>79.875</v>
      </c>
      <c r="J139" s="446">
        <v>80</v>
      </c>
      <c r="K139" s="447">
        <v>6570.010009765625</v>
      </c>
    </row>
    <row r="140" spans="1:11" ht="14.45" customHeight="1" x14ac:dyDescent="0.2">
      <c r="A140" s="441" t="s">
        <v>448</v>
      </c>
      <c r="B140" s="442" t="s">
        <v>449</v>
      </c>
      <c r="C140" s="443" t="s">
        <v>455</v>
      </c>
      <c r="D140" s="444" t="s">
        <v>456</v>
      </c>
      <c r="E140" s="443" t="s">
        <v>757</v>
      </c>
      <c r="F140" s="444" t="s">
        <v>758</v>
      </c>
      <c r="G140" s="443" t="s">
        <v>863</v>
      </c>
      <c r="H140" s="443" t="s">
        <v>864</v>
      </c>
      <c r="I140" s="446">
        <v>72.5</v>
      </c>
      <c r="J140" s="446">
        <v>60</v>
      </c>
      <c r="K140" s="447">
        <v>4185</v>
      </c>
    </row>
    <row r="141" spans="1:11" ht="14.45" customHeight="1" x14ac:dyDescent="0.2">
      <c r="A141" s="441" t="s">
        <v>448</v>
      </c>
      <c r="B141" s="442" t="s">
        <v>449</v>
      </c>
      <c r="C141" s="443" t="s">
        <v>455</v>
      </c>
      <c r="D141" s="444" t="s">
        <v>456</v>
      </c>
      <c r="E141" s="443" t="s">
        <v>757</v>
      </c>
      <c r="F141" s="444" t="s">
        <v>758</v>
      </c>
      <c r="G141" s="443" t="s">
        <v>865</v>
      </c>
      <c r="H141" s="443" t="s">
        <v>866</v>
      </c>
      <c r="I141" s="446">
        <v>76.5</v>
      </c>
      <c r="J141" s="446">
        <v>10</v>
      </c>
      <c r="K141" s="447">
        <v>765</v>
      </c>
    </row>
    <row r="142" spans="1:11" ht="14.45" customHeight="1" x14ac:dyDescent="0.2">
      <c r="A142" s="441" t="s">
        <v>448</v>
      </c>
      <c r="B142" s="442" t="s">
        <v>449</v>
      </c>
      <c r="C142" s="443" t="s">
        <v>455</v>
      </c>
      <c r="D142" s="444" t="s">
        <v>456</v>
      </c>
      <c r="E142" s="443" t="s">
        <v>757</v>
      </c>
      <c r="F142" s="444" t="s">
        <v>758</v>
      </c>
      <c r="G142" s="443" t="s">
        <v>867</v>
      </c>
      <c r="H142" s="443" t="s">
        <v>868</v>
      </c>
      <c r="I142" s="446">
        <v>72</v>
      </c>
      <c r="J142" s="446">
        <v>20</v>
      </c>
      <c r="K142" s="447">
        <v>1440.010009765625</v>
      </c>
    </row>
    <row r="143" spans="1:11" ht="14.45" customHeight="1" x14ac:dyDescent="0.2">
      <c r="A143" s="441" t="s">
        <v>448</v>
      </c>
      <c r="B143" s="442" t="s">
        <v>449</v>
      </c>
      <c r="C143" s="443" t="s">
        <v>455</v>
      </c>
      <c r="D143" s="444" t="s">
        <v>456</v>
      </c>
      <c r="E143" s="443" t="s">
        <v>757</v>
      </c>
      <c r="F143" s="444" t="s">
        <v>758</v>
      </c>
      <c r="G143" s="443" t="s">
        <v>869</v>
      </c>
      <c r="H143" s="443" t="s">
        <v>870</v>
      </c>
      <c r="I143" s="446">
        <v>20</v>
      </c>
      <c r="J143" s="446">
        <v>10</v>
      </c>
      <c r="K143" s="447">
        <v>199.99000549316406</v>
      </c>
    </row>
    <row r="144" spans="1:11" ht="14.45" customHeight="1" x14ac:dyDescent="0.2">
      <c r="A144" s="441" t="s">
        <v>448</v>
      </c>
      <c r="B144" s="442" t="s">
        <v>449</v>
      </c>
      <c r="C144" s="443" t="s">
        <v>455</v>
      </c>
      <c r="D144" s="444" t="s">
        <v>456</v>
      </c>
      <c r="E144" s="443" t="s">
        <v>757</v>
      </c>
      <c r="F144" s="444" t="s">
        <v>758</v>
      </c>
      <c r="G144" s="443" t="s">
        <v>871</v>
      </c>
      <c r="H144" s="443" t="s">
        <v>872</v>
      </c>
      <c r="I144" s="446">
        <v>20</v>
      </c>
      <c r="J144" s="446">
        <v>90</v>
      </c>
      <c r="K144" s="447">
        <v>1799.969970703125</v>
      </c>
    </row>
    <row r="145" spans="1:11" ht="14.45" customHeight="1" x14ac:dyDescent="0.2">
      <c r="A145" s="441" t="s">
        <v>448</v>
      </c>
      <c r="B145" s="442" t="s">
        <v>449</v>
      </c>
      <c r="C145" s="443" t="s">
        <v>455</v>
      </c>
      <c r="D145" s="444" t="s">
        <v>456</v>
      </c>
      <c r="E145" s="443" t="s">
        <v>757</v>
      </c>
      <c r="F145" s="444" t="s">
        <v>758</v>
      </c>
      <c r="G145" s="443" t="s">
        <v>873</v>
      </c>
      <c r="H145" s="443" t="s">
        <v>874</v>
      </c>
      <c r="I145" s="446">
        <v>20</v>
      </c>
      <c r="J145" s="446">
        <v>60</v>
      </c>
      <c r="K145" s="447">
        <v>1199.969970703125</v>
      </c>
    </row>
    <row r="146" spans="1:11" ht="14.45" customHeight="1" x14ac:dyDescent="0.2">
      <c r="A146" s="441" t="s">
        <v>448</v>
      </c>
      <c r="B146" s="442" t="s">
        <v>449</v>
      </c>
      <c r="C146" s="443" t="s">
        <v>455</v>
      </c>
      <c r="D146" s="444" t="s">
        <v>456</v>
      </c>
      <c r="E146" s="443" t="s">
        <v>757</v>
      </c>
      <c r="F146" s="444" t="s">
        <v>758</v>
      </c>
      <c r="G146" s="443" t="s">
        <v>875</v>
      </c>
      <c r="H146" s="443" t="s">
        <v>876</v>
      </c>
      <c r="I146" s="446">
        <v>20</v>
      </c>
      <c r="J146" s="446">
        <v>10</v>
      </c>
      <c r="K146" s="447">
        <v>200</v>
      </c>
    </row>
    <row r="147" spans="1:11" ht="14.45" customHeight="1" x14ac:dyDescent="0.2">
      <c r="A147" s="441" t="s">
        <v>448</v>
      </c>
      <c r="B147" s="442" t="s">
        <v>449</v>
      </c>
      <c r="C147" s="443" t="s">
        <v>455</v>
      </c>
      <c r="D147" s="444" t="s">
        <v>456</v>
      </c>
      <c r="E147" s="443" t="s">
        <v>757</v>
      </c>
      <c r="F147" s="444" t="s">
        <v>758</v>
      </c>
      <c r="G147" s="443" t="s">
        <v>877</v>
      </c>
      <c r="H147" s="443" t="s">
        <v>878</v>
      </c>
      <c r="I147" s="446">
        <v>282.79998779296875</v>
      </c>
      <c r="J147" s="446">
        <v>6</v>
      </c>
      <c r="K147" s="447">
        <v>1696.8099975585938</v>
      </c>
    </row>
    <row r="148" spans="1:11" ht="14.45" customHeight="1" x14ac:dyDescent="0.2">
      <c r="A148" s="441" t="s">
        <v>448</v>
      </c>
      <c r="B148" s="442" t="s">
        <v>449</v>
      </c>
      <c r="C148" s="443" t="s">
        <v>455</v>
      </c>
      <c r="D148" s="444" t="s">
        <v>456</v>
      </c>
      <c r="E148" s="443" t="s">
        <v>757</v>
      </c>
      <c r="F148" s="444" t="s">
        <v>758</v>
      </c>
      <c r="G148" s="443" t="s">
        <v>879</v>
      </c>
      <c r="H148" s="443" t="s">
        <v>880</v>
      </c>
      <c r="I148" s="446">
        <v>129.46000671386719</v>
      </c>
      <c r="J148" s="446">
        <v>5</v>
      </c>
      <c r="K148" s="447">
        <v>647.28997802734375</v>
      </c>
    </row>
    <row r="149" spans="1:11" ht="14.45" customHeight="1" x14ac:dyDescent="0.2">
      <c r="A149" s="441" t="s">
        <v>448</v>
      </c>
      <c r="B149" s="442" t="s">
        <v>449</v>
      </c>
      <c r="C149" s="443" t="s">
        <v>455</v>
      </c>
      <c r="D149" s="444" t="s">
        <v>456</v>
      </c>
      <c r="E149" s="443" t="s">
        <v>757</v>
      </c>
      <c r="F149" s="444" t="s">
        <v>758</v>
      </c>
      <c r="G149" s="443" t="s">
        <v>881</v>
      </c>
      <c r="H149" s="443" t="s">
        <v>882</v>
      </c>
      <c r="I149" s="446">
        <v>496.10000610351563</v>
      </c>
      <c r="J149" s="446">
        <v>2</v>
      </c>
      <c r="K149" s="447">
        <v>992.20001220703125</v>
      </c>
    </row>
    <row r="150" spans="1:11" ht="14.45" customHeight="1" x14ac:dyDescent="0.2">
      <c r="A150" s="441" t="s">
        <v>448</v>
      </c>
      <c r="B150" s="442" t="s">
        <v>449</v>
      </c>
      <c r="C150" s="443" t="s">
        <v>455</v>
      </c>
      <c r="D150" s="444" t="s">
        <v>456</v>
      </c>
      <c r="E150" s="443" t="s">
        <v>757</v>
      </c>
      <c r="F150" s="444" t="s">
        <v>758</v>
      </c>
      <c r="G150" s="443" t="s">
        <v>883</v>
      </c>
      <c r="H150" s="443" t="s">
        <v>884</v>
      </c>
      <c r="I150" s="446">
        <v>2810.60009765625</v>
      </c>
      <c r="J150" s="446">
        <v>1</v>
      </c>
      <c r="K150" s="447">
        <v>2810.60009765625</v>
      </c>
    </row>
    <row r="151" spans="1:11" ht="14.45" customHeight="1" x14ac:dyDescent="0.2">
      <c r="A151" s="441" t="s">
        <v>448</v>
      </c>
      <c r="B151" s="442" t="s">
        <v>449</v>
      </c>
      <c r="C151" s="443" t="s">
        <v>455</v>
      </c>
      <c r="D151" s="444" t="s">
        <v>456</v>
      </c>
      <c r="E151" s="443" t="s">
        <v>757</v>
      </c>
      <c r="F151" s="444" t="s">
        <v>758</v>
      </c>
      <c r="G151" s="443" t="s">
        <v>885</v>
      </c>
      <c r="H151" s="443" t="s">
        <v>886</v>
      </c>
      <c r="I151" s="446">
        <v>2810.60009765625</v>
      </c>
      <c r="J151" s="446">
        <v>1</v>
      </c>
      <c r="K151" s="447">
        <v>2810.60009765625</v>
      </c>
    </row>
    <row r="152" spans="1:11" ht="14.45" customHeight="1" x14ac:dyDescent="0.2">
      <c r="A152" s="441" t="s">
        <v>448</v>
      </c>
      <c r="B152" s="442" t="s">
        <v>449</v>
      </c>
      <c r="C152" s="443" t="s">
        <v>455</v>
      </c>
      <c r="D152" s="444" t="s">
        <v>456</v>
      </c>
      <c r="E152" s="443" t="s">
        <v>757</v>
      </c>
      <c r="F152" s="444" t="s">
        <v>758</v>
      </c>
      <c r="G152" s="443" t="s">
        <v>887</v>
      </c>
      <c r="H152" s="443" t="s">
        <v>888</v>
      </c>
      <c r="I152" s="446">
        <v>52.029998779296875</v>
      </c>
      <c r="J152" s="446">
        <v>20</v>
      </c>
      <c r="K152" s="447">
        <v>1040.5400390625</v>
      </c>
    </row>
    <row r="153" spans="1:11" ht="14.45" customHeight="1" x14ac:dyDescent="0.2">
      <c r="A153" s="441" t="s">
        <v>448</v>
      </c>
      <c r="B153" s="442" t="s">
        <v>449</v>
      </c>
      <c r="C153" s="443" t="s">
        <v>455</v>
      </c>
      <c r="D153" s="444" t="s">
        <v>456</v>
      </c>
      <c r="E153" s="443" t="s">
        <v>757</v>
      </c>
      <c r="F153" s="444" t="s">
        <v>758</v>
      </c>
      <c r="G153" s="443" t="s">
        <v>889</v>
      </c>
      <c r="H153" s="443" t="s">
        <v>890</v>
      </c>
      <c r="I153" s="446">
        <v>44.312500953674316</v>
      </c>
      <c r="J153" s="446">
        <v>80</v>
      </c>
      <c r="K153" s="447">
        <v>3545.0899658203125</v>
      </c>
    </row>
    <row r="154" spans="1:11" ht="14.45" customHeight="1" x14ac:dyDescent="0.2">
      <c r="A154" s="441" t="s">
        <v>448</v>
      </c>
      <c r="B154" s="442" t="s">
        <v>449</v>
      </c>
      <c r="C154" s="443" t="s">
        <v>455</v>
      </c>
      <c r="D154" s="444" t="s">
        <v>456</v>
      </c>
      <c r="E154" s="443" t="s">
        <v>757</v>
      </c>
      <c r="F154" s="444" t="s">
        <v>758</v>
      </c>
      <c r="G154" s="443" t="s">
        <v>891</v>
      </c>
      <c r="H154" s="443" t="s">
        <v>892</v>
      </c>
      <c r="I154" s="446">
        <v>118.56999969482422</v>
      </c>
      <c r="J154" s="446">
        <v>20</v>
      </c>
      <c r="K154" s="447">
        <v>2371.39990234375</v>
      </c>
    </row>
    <row r="155" spans="1:11" ht="14.45" customHeight="1" x14ac:dyDescent="0.2">
      <c r="A155" s="441" t="s">
        <v>448</v>
      </c>
      <c r="B155" s="442" t="s">
        <v>449</v>
      </c>
      <c r="C155" s="443" t="s">
        <v>455</v>
      </c>
      <c r="D155" s="444" t="s">
        <v>456</v>
      </c>
      <c r="E155" s="443" t="s">
        <v>757</v>
      </c>
      <c r="F155" s="444" t="s">
        <v>758</v>
      </c>
      <c r="G155" s="443" t="s">
        <v>893</v>
      </c>
      <c r="H155" s="443" t="s">
        <v>894</v>
      </c>
      <c r="I155" s="446">
        <v>2722.340087890625</v>
      </c>
      <c r="J155" s="446">
        <v>4</v>
      </c>
      <c r="K155" s="447">
        <v>10889.3603515625</v>
      </c>
    </row>
    <row r="156" spans="1:11" ht="14.45" customHeight="1" x14ac:dyDescent="0.2">
      <c r="A156" s="441" t="s">
        <v>448</v>
      </c>
      <c r="B156" s="442" t="s">
        <v>449</v>
      </c>
      <c r="C156" s="443" t="s">
        <v>455</v>
      </c>
      <c r="D156" s="444" t="s">
        <v>456</v>
      </c>
      <c r="E156" s="443" t="s">
        <v>757</v>
      </c>
      <c r="F156" s="444" t="s">
        <v>758</v>
      </c>
      <c r="G156" s="443" t="s">
        <v>895</v>
      </c>
      <c r="H156" s="443" t="s">
        <v>896</v>
      </c>
      <c r="I156" s="446">
        <v>436.010009765625</v>
      </c>
      <c r="J156" s="446">
        <v>3</v>
      </c>
      <c r="K156" s="447">
        <v>1308.030029296875</v>
      </c>
    </row>
    <row r="157" spans="1:11" ht="14.45" customHeight="1" x14ac:dyDescent="0.2">
      <c r="A157" s="441" t="s">
        <v>448</v>
      </c>
      <c r="B157" s="442" t="s">
        <v>449</v>
      </c>
      <c r="C157" s="443" t="s">
        <v>455</v>
      </c>
      <c r="D157" s="444" t="s">
        <v>456</v>
      </c>
      <c r="E157" s="443" t="s">
        <v>757</v>
      </c>
      <c r="F157" s="444" t="s">
        <v>758</v>
      </c>
      <c r="G157" s="443" t="s">
        <v>897</v>
      </c>
      <c r="H157" s="443" t="s">
        <v>898</v>
      </c>
      <c r="I157" s="446">
        <v>534.17999267578125</v>
      </c>
      <c r="J157" s="446">
        <v>5</v>
      </c>
      <c r="K157" s="447">
        <v>2693.31005859375</v>
      </c>
    </row>
    <row r="158" spans="1:11" ht="14.45" customHeight="1" x14ac:dyDescent="0.2">
      <c r="A158" s="441" t="s">
        <v>448</v>
      </c>
      <c r="B158" s="442" t="s">
        <v>449</v>
      </c>
      <c r="C158" s="443" t="s">
        <v>455</v>
      </c>
      <c r="D158" s="444" t="s">
        <v>456</v>
      </c>
      <c r="E158" s="443" t="s">
        <v>757</v>
      </c>
      <c r="F158" s="444" t="s">
        <v>758</v>
      </c>
      <c r="G158" s="443" t="s">
        <v>899</v>
      </c>
      <c r="H158" s="443" t="s">
        <v>900</v>
      </c>
      <c r="I158" s="446">
        <v>1053.8499755859375</v>
      </c>
      <c r="J158" s="446">
        <v>3</v>
      </c>
      <c r="K158" s="447">
        <v>3161.5499267578125</v>
      </c>
    </row>
    <row r="159" spans="1:11" ht="14.45" customHeight="1" x14ac:dyDescent="0.2">
      <c r="A159" s="441" t="s">
        <v>448</v>
      </c>
      <c r="B159" s="442" t="s">
        <v>449</v>
      </c>
      <c r="C159" s="443" t="s">
        <v>455</v>
      </c>
      <c r="D159" s="444" t="s">
        <v>456</v>
      </c>
      <c r="E159" s="443" t="s">
        <v>757</v>
      </c>
      <c r="F159" s="444" t="s">
        <v>758</v>
      </c>
      <c r="G159" s="443" t="s">
        <v>901</v>
      </c>
      <c r="H159" s="443" t="s">
        <v>902</v>
      </c>
      <c r="I159" s="446">
        <v>953.29998779296875</v>
      </c>
      <c r="J159" s="446">
        <v>4</v>
      </c>
      <c r="K159" s="447">
        <v>3813.199951171875</v>
      </c>
    </row>
    <row r="160" spans="1:11" ht="14.45" customHeight="1" x14ac:dyDescent="0.2">
      <c r="A160" s="441" t="s">
        <v>448</v>
      </c>
      <c r="B160" s="442" t="s">
        <v>449</v>
      </c>
      <c r="C160" s="443" t="s">
        <v>455</v>
      </c>
      <c r="D160" s="444" t="s">
        <v>456</v>
      </c>
      <c r="E160" s="443" t="s">
        <v>757</v>
      </c>
      <c r="F160" s="444" t="s">
        <v>758</v>
      </c>
      <c r="G160" s="443" t="s">
        <v>903</v>
      </c>
      <c r="H160" s="443" t="s">
        <v>904</v>
      </c>
      <c r="I160" s="446">
        <v>1524.4200439453125</v>
      </c>
      <c r="J160" s="446">
        <v>4</v>
      </c>
      <c r="K160" s="447">
        <v>6097.68017578125</v>
      </c>
    </row>
    <row r="161" spans="1:11" ht="14.45" customHeight="1" x14ac:dyDescent="0.2">
      <c r="A161" s="441" t="s">
        <v>448</v>
      </c>
      <c r="B161" s="442" t="s">
        <v>449</v>
      </c>
      <c r="C161" s="443" t="s">
        <v>455</v>
      </c>
      <c r="D161" s="444" t="s">
        <v>456</v>
      </c>
      <c r="E161" s="443" t="s">
        <v>757</v>
      </c>
      <c r="F161" s="444" t="s">
        <v>758</v>
      </c>
      <c r="G161" s="443" t="s">
        <v>905</v>
      </c>
      <c r="H161" s="443" t="s">
        <v>906</v>
      </c>
      <c r="I161" s="446">
        <v>1454.239990234375</v>
      </c>
      <c r="J161" s="446">
        <v>3</v>
      </c>
      <c r="K161" s="447">
        <v>4362.719970703125</v>
      </c>
    </row>
    <row r="162" spans="1:11" ht="14.45" customHeight="1" x14ac:dyDescent="0.2">
      <c r="A162" s="441" t="s">
        <v>448</v>
      </c>
      <c r="B162" s="442" t="s">
        <v>449</v>
      </c>
      <c r="C162" s="443" t="s">
        <v>455</v>
      </c>
      <c r="D162" s="444" t="s">
        <v>456</v>
      </c>
      <c r="E162" s="443" t="s">
        <v>757</v>
      </c>
      <c r="F162" s="444" t="s">
        <v>758</v>
      </c>
      <c r="G162" s="443" t="s">
        <v>907</v>
      </c>
      <c r="H162" s="443" t="s">
        <v>908</v>
      </c>
      <c r="I162" s="446">
        <v>320.70999145507813</v>
      </c>
      <c r="J162" s="446">
        <v>9</v>
      </c>
      <c r="K162" s="447">
        <v>2886.3900146484375</v>
      </c>
    </row>
    <row r="163" spans="1:11" ht="14.45" customHeight="1" x14ac:dyDescent="0.2">
      <c r="A163" s="441" t="s">
        <v>448</v>
      </c>
      <c r="B163" s="442" t="s">
        <v>449</v>
      </c>
      <c r="C163" s="443" t="s">
        <v>455</v>
      </c>
      <c r="D163" s="444" t="s">
        <v>456</v>
      </c>
      <c r="E163" s="443" t="s">
        <v>757</v>
      </c>
      <c r="F163" s="444" t="s">
        <v>758</v>
      </c>
      <c r="G163" s="443" t="s">
        <v>909</v>
      </c>
      <c r="H163" s="443" t="s">
        <v>910</v>
      </c>
      <c r="I163" s="446">
        <v>2056.22998046875</v>
      </c>
      <c r="J163" s="446">
        <v>4</v>
      </c>
      <c r="K163" s="447">
        <v>8224.919921875</v>
      </c>
    </row>
    <row r="164" spans="1:11" ht="14.45" customHeight="1" x14ac:dyDescent="0.2">
      <c r="A164" s="441" t="s">
        <v>448</v>
      </c>
      <c r="B164" s="442" t="s">
        <v>449</v>
      </c>
      <c r="C164" s="443" t="s">
        <v>455</v>
      </c>
      <c r="D164" s="444" t="s">
        <v>456</v>
      </c>
      <c r="E164" s="443" t="s">
        <v>757</v>
      </c>
      <c r="F164" s="444" t="s">
        <v>758</v>
      </c>
      <c r="G164" s="443" t="s">
        <v>911</v>
      </c>
      <c r="H164" s="443" t="s">
        <v>912</v>
      </c>
      <c r="I164" s="446">
        <v>1687.9200439453125</v>
      </c>
      <c r="J164" s="446">
        <v>3</v>
      </c>
      <c r="K164" s="447">
        <v>5063.77001953125</v>
      </c>
    </row>
    <row r="165" spans="1:11" ht="14.45" customHeight="1" x14ac:dyDescent="0.2">
      <c r="A165" s="441" t="s">
        <v>448</v>
      </c>
      <c r="B165" s="442" t="s">
        <v>449</v>
      </c>
      <c r="C165" s="443" t="s">
        <v>455</v>
      </c>
      <c r="D165" s="444" t="s">
        <v>456</v>
      </c>
      <c r="E165" s="443" t="s">
        <v>757</v>
      </c>
      <c r="F165" s="444" t="s">
        <v>758</v>
      </c>
      <c r="G165" s="443" t="s">
        <v>913</v>
      </c>
      <c r="H165" s="443" t="s">
        <v>914</v>
      </c>
      <c r="I165" s="446">
        <v>973.989990234375</v>
      </c>
      <c r="J165" s="446">
        <v>1</v>
      </c>
      <c r="K165" s="447">
        <v>973.989990234375</v>
      </c>
    </row>
    <row r="166" spans="1:11" ht="14.45" customHeight="1" x14ac:dyDescent="0.2">
      <c r="A166" s="441" t="s">
        <v>448</v>
      </c>
      <c r="B166" s="442" t="s">
        <v>449</v>
      </c>
      <c r="C166" s="443" t="s">
        <v>455</v>
      </c>
      <c r="D166" s="444" t="s">
        <v>456</v>
      </c>
      <c r="E166" s="443" t="s">
        <v>757</v>
      </c>
      <c r="F166" s="444" t="s">
        <v>758</v>
      </c>
      <c r="G166" s="443" t="s">
        <v>915</v>
      </c>
      <c r="H166" s="443" t="s">
        <v>916</v>
      </c>
      <c r="I166" s="446">
        <v>973.989990234375</v>
      </c>
      <c r="J166" s="446">
        <v>2</v>
      </c>
      <c r="K166" s="447">
        <v>1947.97998046875</v>
      </c>
    </row>
    <row r="167" spans="1:11" ht="14.45" customHeight="1" x14ac:dyDescent="0.2">
      <c r="A167" s="441" t="s">
        <v>448</v>
      </c>
      <c r="B167" s="442" t="s">
        <v>449</v>
      </c>
      <c r="C167" s="443" t="s">
        <v>455</v>
      </c>
      <c r="D167" s="444" t="s">
        <v>456</v>
      </c>
      <c r="E167" s="443" t="s">
        <v>757</v>
      </c>
      <c r="F167" s="444" t="s">
        <v>758</v>
      </c>
      <c r="G167" s="443" t="s">
        <v>917</v>
      </c>
      <c r="H167" s="443" t="s">
        <v>918</v>
      </c>
      <c r="I167" s="446">
        <v>973.989990234375</v>
      </c>
      <c r="J167" s="446">
        <v>1</v>
      </c>
      <c r="K167" s="447">
        <v>973.989990234375</v>
      </c>
    </row>
    <row r="168" spans="1:11" ht="14.45" customHeight="1" x14ac:dyDescent="0.2">
      <c r="A168" s="441" t="s">
        <v>448</v>
      </c>
      <c r="B168" s="442" t="s">
        <v>449</v>
      </c>
      <c r="C168" s="443" t="s">
        <v>455</v>
      </c>
      <c r="D168" s="444" t="s">
        <v>456</v>
      </c>
      <c r="E168" s="443" t="s">
        <v>757</v>
      </c>
      <c r="F168" s="444" t="s">
        <v>758</v>
      </c>
      <c r="G168" s="443" t="s">
        <v>919</v>
      </c>
      <c r="H168" s="443" t="s">
        <v>920</v>
      </c>
      <c r="I168" s="446">
        <v>281.92001342773438</v>
      </c>
      <c r="J168" s="446">
        <v>2</v>
      </c>
      <c r="K168" s="447">
        <v>563.84002685546875</v>
      </c>
    </row>
    <row r="169" spans="1:11" ht="14.45" customHeight="1" x14ac:dyDescent="0.2">
      <c r="A169" s="441" t="s">
        <v>448</v>
      </c>
      <c r="B169" s="442" t="s">
        <v>449</v>
      </c>
      <c r="C169" s="443" t="s">
        <v>455</v>
      </c>
      <c r="D169" s="444" t="s">
        <v>456</v>
      </c>
      <c r="E169" s="443" t="s">
        <v>757</v>
      </c>
      <c r="F169" s="444" t="s">
        <v>758</v>
      </c>
      <c r="G169" s="443" t="s">
        <v>921</v>
      </c>
      <c r="H169" s="443" t="s">
        <v>922</v>
      </c>
      <c r="I169" s="446">
        <v>281.92001342773438</v>
      </c>
      <c r="J169" s="446">
        <v>5</v>
      </c>
      <c r="K169" s="447">
        <v>1409.5900268554688</v>
      </c>
    </row>
    <row r="170" spans="1:11" ht="14.45" customHeight="1" x14ac:dyDescent="0.2">
      <c r="A170" s="441" t="s">
        <v>448</v>
      </c>
      <c r="B170" s="442" t="s">
        <v>449</v>
      </c>
      <c r="C170" s="443" t="s">
        <v>455</v>
      </c>
      <c r="D170" s="444" t="s">
        <v>456</v>
      </c>
      <c r="E170" s="443" t="s">
        <v>757</v>
      </c>
      <c r="F170" s="444" t="s">
        <v>758</v>
      </c>
      <c r="G170" s="443" t="s">
        <v>923</v>
      </c>
      <c r="H170" s="443" t="s">
        <v>924</v>
      </c>
      <c r="I170" s="446">
        <v>281.92001342773438</v>
      </c>
      <c r="J170" s="446">
        <v>4</v>
      </c>
      <c r="K170" s="447">
        <v>1127.6800537109375</v>
      </c>
    </row>
    <row r="171" spans="1:11" ht="14.45" customHeight="1" x14ac:dyDescent="0.2">
      <c r="A171" s="441" t="s">
        <v>448</v>
      </c>
      <c r="B171" s="442" t="s">
        <v>449</v>
      </c>
      <c r="C171" s="443" t="s">
        <v>455</v>
      </c>
      <c r="D171" s="444" t="s">
        <v>456</v>
      </c>
      <c r="E171" s="443" t="s">
        <v>757</v>
      </c>
      <c r="F171" s="444" t="s">
        <v>758</v>
      </c>
      <c r="G171" s="443" t="s">
        <v>925</v>
      </c>
      <c r="H171" s="443" t="s">
        <v>926</v>
      </c>
      <c r="I171" s="446">
        <v>1591.1500244140625</v>
      </c>
      <c r="J171" s="446">
        <v>2</v>
      </c>
      <c r="K171" s="447">
        <v>3182.300048828125</v>
      </c>
    </row>
    <row r="172" spans="1:11" ht="14.45" customHeight="1" x14ac:dyDescent="0.2">
      <c r="A172" s="441" t="s">
        <v>448</v>
      </c>
      <c r="B172" s="442" t="s">
        <v>449</v>
      </c>
      <c r="C172" s="443" t="s">
        <v>455</v>
      </c>
      <c r="D172" s="444" t="s">
        <v>456</v>
      </c>
      <c r="E172" s="443" t="s">
        <v>757</v>
      </c>
      <c r="F172" s="444" t="s">
        <v>758</v>
      </c>
      <c r="G172" s="443" t="s">
        <v>927</v>
      </c>
      <c r="H172" s="443" t="s">
        <v>928</v>
      </c>
      <c r="I172" s="446">
        <v>597.9949951171875</v>
      </c>
      <c r="J172" s="446">
        <v>3</v>
      </c>
      <c r="K172" s="447">
        <v>1793.97998046875</v>
      </c>
    </row>
    <row r="173" spans="1:11" ht="14.45" customHeight="1" x14ac:dyDescent="0.2">
      <c r="A173" s="441" t="s">
        <v>448</v>
      </c>
      <c r="B173" s="442" t="s">
        <v>449</v>
      </c>
      <c r="C173" s="443" t="s">
        <v>455</v>
      </c>
      <c r="D173" s="444" t="s">
        <v>456</v>
      </c>
      <c r="E173" s="443" t="s">
        <v>757</v>
      </c>
      <c r="F173" s="444" t="s">
        <v>758</v>
      </c>
      <c r="G173" s="443" t="s">
        <v>929</v>
      </c>
      <c r="H173" s="443" t="s">
        <v>930</v>
      </c>
      <c r="I173" s="446">
        <v>1416.9649658203125</v>
      </c>
      <c r="J173" s="446">
        <v>4</v>
      </c>
      <c r="K173" s="447">
        <v>5667.83984375</v>
      </c>
    </row>
    <row r="174" spans="1:11" ht="14.45" customHeight="1" x14ac:dyDescent="0.2">
      <c r="A174" s="441" t="s">
        <v>448</v>
      </c>
      <c r="B174" s="442" t="s">
        <v>449</v>
      </c>
      <c r="C174" s="443" t="s">
        <v>455</v>
      </c>
      <c r="D174" s="444" t="s">
        <v>456</v>
      </c>
      <c r="E174" s="443" t="s">
        <v>757</v>
      </c>
      <c r="F174" s="444" t="s">
        <v>758</v>
      </c>
      <c r="G174" s="443" t="s">
        <v>931</v>
      </c>
      <c r="H174" s="443" t="s">
        <v>932</v>
      </c>
      <c r="I174" s="446">
        <v>3254.719970703125</v>
      </c>
      <c r="J174" s="446">
        <v>1</v>
      </c>
      <c r="K174" s="447">
        <v>3254.719970703125</v>
      </c>
    </row>
    <row r="175" spans="1:11" ht="14.45" customHeight="1" x14ac:dyDescent="0.2">
      <c r="A175" s="441" t="s">
        <v>448</v>
      </c>
      <c r="B175" s="442" t="s">
        <v>449</v>
      </c>
      <c r="C175" s="443" t="s">
        <v>455</v>
      </c>
      <c r="D175" s="444" t="s">
        <v>456</v>
      </c>
      <c r="E175" s="443" t="s">
        <v>757</v>
      </c>
      <c r="F175" s="444" t="s">
        <v>758</v>
      </c>
      <c r="G175" s="443" t="s">
        <v>933</v>
      </c>
      <c r="H175" s="443" t="s">
        <v>934</v>
      </c>
      <c r="I175" s="446">
        <v>124.62000274658203</v>
      </c>
      <c r="J175" s="446">
        <v>20</v>
      </c>
      <c r="K175" s="447">
        <v>2492.449951171875</v>
      </c>
    </row>
    <row r="176" spans="1:11" ht="14.45" customHeight="1" x14ac:dyDescent="0.2">
      <c r="A176" s="441" t="s">
        <v>448</v>
      </c>
      <c r="B176" s="442" t="s">
        <v>449</v>
      </c>
      <c r="C176" s="443" t="s">
        <v>455</v>
      </c>
      <c r="D176" s="444" t="s">
        <v>456</v>
      </c>
      <c r="E176" s="443" t="s">
        <v>757</v>
      </c>
      <c r="F176" s="444" t="s">
        <v>758</v>
      </c>
      <c r="G176" s="443" t="s">
        <v>935</v>
      </c>
      <c r="H176" s="443" t="s">
        <v>936</v>
      </c>
      <c r="I176" s="446">
        <v>7200.009765625</v>
      </c>
      <c r="J176" s="446">
        <v>4</v>
      </c>
      <c r="K176" s="447">
        <v>28800.029296875</v>
      </c>
    </row>
    <row r="177" spans="1:11" ht="14.45" customHeight="1" x14ac:dyDescent="0.2">
      <c r="A177" s="441" t="s">
        <v>448</v>
      </c>
      <c r="B177" s="442" t="s">
        <v>449</v>
      </c>
      <c r="C177" s="443" t="s">
        <v>455</v>
      </c>
      <c r="D177" s="444" t="s">
        <v>456</v>
      </c>
      <c r="E177" s="443" t="s">
        <v>757</v>
      </c>
      <c r="F177" s="444" t="s">
        <v>758</v>
      </c>
      <c r="G177" s="443" t="s">
        <v>937</v>
      </c>
      <c r="H177" s="443" t="s">
        <v>938</v>
      </c>
      <c r="I177" s="446">
        <v>7200</v>
      </c>
      <c r="J177" s="446">
        <v>2</v>
      </c>
      <c r="K177" s="447">
        <v>14400</v>
      </c>
    </row>
    <row r="178" spans="1:11" ht="14.45" customHeight="1" x14ac:dyDescent="0.2">
      <c r="A178" s="441" t="s">
        <v>448</v>
      </c>
      <c r="B178" s="442" t="s">
        <v>449</v>
      </c>
      <c r="C178" s="443" t="s">
        <v>455</v>
      </c>
      <c r="D178" s="444" t="s">
        <v>456</v>
      </c>
      <c r="E178" s="443" t="s">
        <v>757</v>
      </c>
      <c r="F178" s="444" t="s">
        <v>758</v>
      </c>
      <c r="G178" s="443" t="s">
        <v>939</v>
      </c>
      <c r="H178" s="443" t="s">
        <v>940</v>
      </c>
      <c r="I178" s="446">
        <v>7200.0048828125</v>
      </c>
      <c r="J178" s="446">
        <v>5</v>
      </c>
      <c r="K178" s="447">
        <v>36000.029296875</v>
      </c>
    </row>
    <row r="179" spans="1:11" ht="14.45" customHeight="1" x14ac:dyDescent="0.2">
      <c r="A179" s="441" t="s">
        <v>448</v>
      </c>
      <c r="B179" s="442" t="s">
        <v>449</v>
      </c>
      <c r="C179" s="443" t="s">
        <v>455</v>
      </c>
      <c r="D179" s="444" t="s">
        <v>456</v>
      </c>
      <c r="E179" s="443" t="s">
        <v>757</v>
      </c>
      <c r="F179" s="444" t="s">
        <v>758</v>
      </c>
      <c r="G179" s="443" t="s">
        <v>941</v>
      </c>
      <c r="H179" s="443" t="s">
        <v>942</v>
      </c>
      <c r="I179" s="446">
        <v>7200</v>
      </c>
      <c r="J179" s="446">
        <v>2</v>
      </c>
      <c r="K179" s="447">
        <v>14400</v>
      </c>
    </row>
    <row r="180" spans="1:11" ht="14.45" customHeight="1" x14ac:dyDescent="0.2">
      <c r="A180" s="441" t="s">
        <v>448</v>
      </c>
      <c r="B180" s="442" t="s">
        <v>449</v>
      </c>
      <c r="C180" s="443" t="s">
        <v>455</v>
      </c>
      <c r="D180" s="444" t="s">
        <v>456</v>
      </c>
      <c r="E180" s="443" t="s">
        <v>757</v>
      </c>
      <c r="F180" s="444" t="s">
        <v>758</v>
      </c>
      <c r="G180" s="443" t="s">
        <v>943</v>
      </c>
      <c r="H180" s="443" t="s">
        <v>944</v>
      </c>
      <c r="I180" s="446">
        <v>7200.009765625</v>
      </c>
      <c r="J180" s="446">
        <v>2</v>
      </c>
      <c r="K180" s="447">
        <v>14400.01953125</v>
      </c>
    </row>
    <row r="181" spans="1:11" ht="14.45" customHeight="1" x14ac:dyDescent="0.2">
      <c r="A181" s="441" t="s">
        <v>448</v>
      </c>
      <c r="B181" s="442" t="s">
        <v>449</v>
      </c>
      <c r="C181" s="443" t="s">
        <v>455</v>
      </c>
      <c r="D181" s="444" t="s">
        <v>456</v>
      </c>
      <c r="E181" s="443" t="s">
        <v>757</v>
      </c>
      <c r="F181" s="444" t="s">
        <v>758</v>
      </c>
      <c r="G181" s="443" t="s">
        <v>945</v>
      </c>
      <c r="H181" s="443" t="s">
        <v>946</v>
      </c>
      <c r="I181" s="446">
        <v>7200</v>
      </c>
      <c r="J181" s="446">
        <v>9</v>
      </c>
      <c r="K181" s="447">
        <v>64800</v>
      </c>
    </row>
    <row r="182" spans="1:11" ht="14.45" customHeight="1" x14ac:dyDescent="0.2">
      <c r="A182" s="441" t="s">
        <v>448</v>
      </c>
      <c r="B182" s="442" t="s">
        <v>449</v>
      </c>
      <c r="C182" s="443" t="s">
        <v>455</v>
      </c>
      <c r="D182" s="444" t="s">
        <v>456</v>
      </c>
      <c r="E182" s="443" t="s">
        <v>757</v>
      </c>
      <c r="F182" s="444" t="s">
        <v>758</v>
      </c>
      <c r="G182" s="443" t="s">
        <v>947</v>
      </c>
      <c r="H182" s="443" t="s">
        <v>948</v>
      </c>
      <c r="I182" s="446">
        <v>769.55999755859375</v>
      </c>
      <c r="J182" s="446">
        <v>9</v>
      </c>
      <c r="K182" s="447">
        <v>6926.0399780273438</v>
      </c>
    </row>
    <row r="183" spans="1:11" ht="14.45" customHeight="1" x14ac:dyDescent="0.2">
      <c r="A183" s="441" t="s">
        <v>448</v>
      </c>
      <c r="B183" s="442" t="s">
        <v>449</v>
      </c>
      <c r="C183" s="443" t="s">
        <v>455</v>
      </c>
      <c r="D183" s="444" t="s">
        <v>456</v>
      </c>
      <c r="E183" s="443" t="s">
        <v>757</v>
      </c>
      <c r="F183" s="444" t="s">
        <v>758</v>
      </c>
      <c r="G183" s="443" t="s">
        <v>949</v>
      </c>
      <c r="H183" s="443" t="s">
        <v>950</v>
      </c>
      <c r="I183" s="446">
        <v>362.98001098632813</v>
      </c>
      <c r="J183" s="446">
        <v>2</v>
      </c>
      <c r="K183" s="447">
        <v>725.95001220703125</v>
      </c>
    </row>
    <row r="184" spans="1:11" ht="14.45" customHeight="1" x14ac:dyDescent="0.2">
      <c r="A184" s="441" t="s">
        <v>448</v>
      </c>
      <c r="B184" s="442" t="s">
        <v>449</v>
      </c>
      <c r="C184" s="443" t="s">
        <v>455</v>
      </c>
      <c r="D184" s="444" t="s">
        <v>456</v>
      </c>
      <c r="E184" s="443" t="s">
        <v>757</v>
      </c>
      <c r="F184" s="444" t="s">
        <v>758</v>
      </c>
      <c r="G184" s="443" t="s">
        <v>951</v>
      </c>
      <c r="H184" s="443" t="s">
        <v>952</v>
      </c>
      <c r="I184" s="446">
        <v>439.79998779296875</v>
      </c>
      <c r="J184" s="446">
        <v>5</v>
      </c>
      <c r="K184" s="447">
        <v>2199</v>
      </c>
    </row>
    <row r="185" spans="1:11" ht="14.45" customHeight="1" x14ac:dyDescent="0.2">
      <c r="A185" s="441" t="s">
        <v>448</v>
      </c>
      <c r="B185" s="442" t="s">
        <v>449</v>
      </c>
      <c r="C185" s="443" t="s">
        <v>455</v>
      </c>
      <c r="D185" s="444" t="s">
        <v>456</v>
      </c>
      <c r="E185" s="443" t="s">
        <v>757</v>
      </c>
      <c r="F185" s="444" t="s">
        <v>758</v>
      </c>
      <c r="G185" s="443" t="s">
        <v>953</v>
      </c>
      <c r="H185" s="443" t="s">
        <v>954</v>
      </c>
      <c r="I185" s="446">
        <v>156.07000732421875</v>
      </c>
      <c r="J185" s="446">
        <v>1</v>
      </c>
      <c r="K185" s="447">
        <v>156.07000732421875</v>
      </c>
    </row>
    <row r="186" spans="1:11" ht="14.45" customHeight="1" x14ac:dyDescent="0.2">
      <c r="A186" s="441" t="s">
        <v>448</v>
      </c>
      <c r="B186" s="442" t="s">
        <v>449</v>
      </c>
      <c r="C186" s="443" t="s">
        <v>455</v>
      </c>
      <c r="D186" s="444" t="s">
        <v>456</v>
      </c>
      <c r="E186" s="443" t="s">
        <v>757</v>
      </c>
      <c r="F186" s="444" t="s">
        <v>758</v>
      </c>
      <c r="G186" s="443" t="s">
        <v>955</v>
      </c>
      <c r="H186" s="443" t="s">
        <v>956</v>
      </c>
      <c r="I186" s="446">
        <v>1367.300048828125</v>
      </c>
      <c r="J186" s="446">
        <v>1</v>
      </c>
      <c r="K186" s="447">
        <v>1367.300048828125</v>
      </c>
    </row>
    <row r="187" spans="1:11" ht="14.45" customHeight="1" x14ac:dyDescent="0.2">
      <c r="A187" s="441" t="s">
        <v>448</v>
      </c>
      <c r="B187" s="442" t="s">
        <v>449</v>
      </c>
      <c r="C187" s="443" t="s">
        <v>455</v>
      </c>
      <c r="D187" s="444" t="s">
        <v>456</v>
      </c>
      <c r="E187" s="443" t="s">
        <v>757</v>
      </c>
      <c r="F187" s="444" t="s">
        <v>758</v>
      </c>
      <c r="G187" s="443" t="s">
        <v>957</v>
      </c>
      <c r="H187" s="443" t="s">
        <v>958</v>
      </c>
      <c r="I187" s="446">
        <v>3.2899999618530273</v>
      </c>
      <c r="J187" s="446">
        <v>200</v>
      </c>
      <c r="K187" s="447">
        <v>658</v>
      </c>
    </row>
    <row r="188" spans="1:11" ht="14.45" customHeight="1" x14ac:dyDescent="0.2">
      <c r="A188" s="441" t="s">
        <v>448</v>
      </c>
      <c r="B188" s="442" t="s">
        <v>449</v>
      </c>
      <c r="C188" s="443" t="s">
        <v>455</v>
      </c>
      <c r="D188" s="444" t="s">
        <v>456</v>
      </c>
      <c r="E188" s="443" t="s">
        <v>757</v>
      </c>
      <c r="F188" s="444" t="s">
        <v>758</v>
      </c>
      <c r="G188" s="443" t="s">
        <v>959</v>
      </c>
      <c r="H188" s="443" t="s">
        <v>960</v>
      </c>
      <c r="I188" s="446">
        <v>843.3699951171875</v>
      </c>
      <c r="J188" s="446">
        <v>3</v>
      </c>
      <c r="K188" s="447">
        <v>2530.1099853515625</v>
      </c>
    </row>
    <row r="189" spans="1:11" ht="14.45" customHeight="1" x14ac:dyDescent="0.2">
      <c r="A189" s="441" t="s">
        <v>448</v>
      </c>
      <c r="B189" s="442" t="s">
        <v>449</v>
      </c>
      <c r="C189" s="443" t="s">
        <v>455</v>
      </c>
      <c r="D189" s="444" t="s">
        <v>456</v>
      </c>
      <c r="E189" s="443" t="s">
        <v>757</v>
      </c>
      <c r="F189" s="444" t="s">
        <v>758</v>
      </c>
      <c r="G189" s="443" t="s">
        <v>961</v>
      </c>
      <c r="H189" s="443" t="s">
        <v>962</v>
      </c>
      <c r="I189" s="446">
        <v>843.3699951171875</v>
      </c>
      <c r="J189" s="446">
        <v>2</v>
      </c>
      <c r="K189" s="447">
        <v>1686.739990234375</v>
      </c>
    </row>
    <row r="190" spans="1:11" ht="14.45" customHeight="1" x14ac:dyDescent="0.2">
      <c r="A190" s="441" t="s">
        <v>448</v>
      </c>
      <c r="B190" s="442" t="s">
        <v>449</v>
      </c>
      <c r="C190" s="443" t="s">
        <v>455</v>
      </c>
      <c r="D190" s="444" t="s">
        <v>456</v>
      </c>
      <c r="E190" s="443" t="s">
        <v>757</v>
      </c>
      <c r="F190" s="444" t="s">
        <v>758</v>
      </c>
      <c r="G190" s="443" t="s">
        <v>963</v>
      </c>
      <c r="H190" s="443" t="s">
        <v>964</v>
      </c>
      <c r="I190" s="446">
        <v>843.3699951171875</v>
      </c>
      <c r="J190" s="446">
        <v>3</v>
      </c>
      <c r="K190" s="447">
        <v>2530.1099853515625</v>
      </c>
    </row>
    <row r="191" spans="1:11" ht="14.45" customHeight="1" x14ac:dyDescent="0.2">
      <c r="A191" s="441" t="s">
        <v>448</v>
      </c>
      <c r="B191" s="442" t="s">
        <v>449</v>
      </c>
      <c r="C191" s="443" t="s">
        <v>455</v>
      </c>
      <c r="D191" s="444" t="s">
        <v>456</v>
      </c>
      <c r="E191" s="443" t="s">
        <v>757</v>
      </c>
      <c r="F191" s="444" t="s">
        <v>758</v>
      </c>
      <c r="G191" s="443" t="s">
        <v>965</v>
      </c>
      <c r="H191" s="443" t="s">
        <v>966</v>
      </c>
      <c r="I191" s="446">
        <v>843.3699951171875</v>
      </c>
      <c r="J191" s="446">
        <v>3</v>
      </c>
      <c r="K191" s="447">
        <v>2530.1099853515625</v>
      </c>
    </row>
    <row r="192" spans="1:11" ht="14.45" customHeight="1" x14ac:dyDescent="0.2">
      <c r="A192" s="441" t="s">
        <v>448</v>
      </c>
      <c r="B192" s="442" t="s">
        <v>449</v>
      </c>
      <c r="C192" s="443" t="s">
        <v>455</v>
      </c>
      <c r="D192" s="444" t="s">
        <v>456</v>
      </c>
      <c r="E192" s="443" t="s">
        <v>757</v>
      </c>
      <c r="F192" s="444" t="s">
        <v>758</v>
      </c>
      <c r="G192" s="443" t="s">
        <v>967</v>
      </c>
      <c r="H192" s="443" t="s">
        <v>968</v>
      </c>
      <c r="I192" s="446">
        <v>843.3699951171875</v>
      </c>
      <c r="J192" s="446">
        <v>3</v>
      </c>
      <c r="K192" s="447">
        <v>2530.1099853515625</v>
      </c>
    </row>
    <row r="193" spans="1:11" ht="14.45" customHeight="1" x14ac:dyDescent="0.2">
      <c r="A193" s="441" t="s">
        <v>448</v>
      </c>
      <c r="B193" s="442" t="s">
        <v>449</v>
      </c>
      <c r="C193" s="443" t="s">
        <v>455</v>
      </c>
      <c r="D193" s="444" t="s">
        <v>456</v>
      </c>
      <c r="E193" s="443" t="s">
        <v>757</v>
      </c>
      <c r="F193" s="444" t="s">
        <v>758</v>
      </c>
      <c r="G193" s="443" t="s">
        <v>969</v>
      </c>
      <c r="H193" s="443" t="s">
        <v>970</v>
      </c>
      <c r="I193" s="446">
        <v>843.40499877929688</v>
      </c>
      <c r="J193" s="446">
        <v>2</v>
      </c>
      <c r="K193" s="447">
        <v>1686.8099975585938</v>
      </c>
    </row>
    <row r="194" spans="1:11" ht="14.45" customHeight="1" x14ac:dyDescent="0.2">
      <c r="A194" s="441" t="s">
        <v>448</v>
      </c>
      <c r="B194" s="442" t="s">
        <v>449</v>
      </c>
      <c r="C194" s="443" t="s">
        <v>455</v>
      </c>
      <c r="D194" s="444" t="s">
        <v>456</v>
      </c>
      <c r="E194" s="443" t="s">
        <v>757</v>
      </c>
      <c r="F194" s="444" t="s">
        <v>758</v>
      </c>
      <c r="G194" s="443" t="s">
        <v>971</v>
      </c>
      <c r="H194" s="443" t="s">
        <v>972</v>
      </c>
      <c r="I194" s="446">
        <v>843.35666910807288</v>
      </c>
      <c r="J194" s="446">
        <v>5</v>
      </c>
      <c r="K194" s="447">
        <v>4216.77001953125</v>
      </c>
    </row>
    <row r="195" spans="1:11" ht="14.45" customHeight="1" x14ac:dyDescent="0.2">
      <c r="A195" s="441" t="s">
        <v>448</v>
      </c>
      <c r="B195" s="442" t="s">
        <v>449</v>
      </c>
      <c r="C195" s="443" t="s">
        <v>455</v>
      </c>
      <c r="D195" s="444" t="s">
        <v>456</v>
      </c>
      <c r="E195" s="443" t="s">
        <v>757</v>
      </c>
      <c r="F195" s="444" t="s">
        <v>758</v>
      </c>
      <c r="G195" s="443" t="s">
        <v>973</v>
      </c>
      <c r="H195" s="443" t="s">
        <v>974</v>
      </c>
      <c r="I195" s="446">
        <v>843.3699951171875</v>
      </c>
      <c r="J195" s="446">
        <v>5</v>
      </c>
      <c r="K195" s="447">
        <v>4216.8499755859375</v>
      </c>
    </row>
    <row r="196" spans="1:11" ht="14.45" customHeight="1" x14ac:dyDescent="0.2">
      <c r="A196" s="441" t="s">
        <v>448</v>
      </c>
      <c r="B196" s="442" t="s">
        <v>449</v>
      </c>
      <c r="C196" s="443" t="s">
        <v>455</v>
      </c>
      <c r="D196" s="444" t="s">
        <v>456</v>
      </c>
      <c r="E196" s="443" t="s">
        <v>757</v>
      </c>
      <c r="F196" s="444" t="s">
        <v>758</v>
      </c>
      <c r="G196" s="443" t="s">
        <v>975</v>
      </c>
      <c r="H196" s="443" t="s">
        <v>976</v>
      </c>
      <c r="I196" s="446">
        <v>72.480003356933594</v>
      </c>
      <c r="J196" s="446">
        <v>80</v>
      </c>
      <c r="K196" s="447">
        <v>5798.409912109375</v>
      </c>
    </row>
    <row r="197" spans="1:11" ht="14.45" customHeight="1" x14ac:dyDescent="0.2">
      <c r="A197" s="441" t="s">
        <v>448</v>
      </c>
      <c r="B197" s="442" t="s">
        <v>449</v>
      </c>
      <c r="C197" s="443" t="s">
        <v>455</v>
      </c>
      <c r="D197" s="444" t="s">
        <v>456</v>
      </c>
      <c r="E197" s="443" t="s">
        <v>757</v>
      </c>
      <c r="F197" s="444" t="s">
        <v>758</v>
      </c>
      <c r="G197" s="443" t="s">
        <v>977</v>
      </c>
      <c r="H197" s="443" t="s">
        <v>978</v>
      </c>
      <c r="I197" s="446">
        <v>120</v>
      </c>
      <c r="J197" s="446">
        <v>10</v>
      </c>
      <c r="K197" s="447">
        <v>1199.989990234375</v>
      </c>
    </row>
    <row r="198" spans="1:11" ht="14.45" customHeight="1" x14ac:dyDescent="0.2">
      <c r="A198" s="441" t="s">
        <v>448</v>
      </c>
      <c r="B198" s="442" t="s">
        <v>449</v>
      </c>
      <c r="C198" s="443" t="s">
        <v>455</v>
      </c>
      <c r="D198" s="444" t="s">
        <v>456</v>
      </c>
      <c r="E198" s="443" t="s">
        <v>757</v>
      </c>
      <c r="F198" s="444" t="s">
        <v>758</v>
      </c>
      <c r="G198" s="443" t="s">
        <v>979</v>
      </c>
      <c r="H198" s="443" t="s">
        <v>980</v>
      </c>
      <c r="I198" s="446">
        <v>120</v>
      </c>
      <c r="J198" s="446">
        <v>20</v>
      </c>
      <c r="K198" s="447">
        <v>2399.97998046875</v>
      </c>
    </row>
    <row r="199" spans="1:11" ht="14.45" customHeight="1" x14ac:dyDescent="0.2">
      <c r="A199" s="441" t="s">
        <v>448</v>
      </c>
      <c r="B199" s="442" t="s">
        <v>449</v>
      </c>
      <c r="C199" s="443" t="s">
        <v>455</v>
      </c>
      <c r="D199" s="444" t="s">
        <v>456</v>
      </c>
      <c r="E199" s="443" t="s">
        <v>757</v>
      </c>
      <c r="F199" s="444" t="s">
        <v>758</v>
      </c>
      <c r="G199" s="443" t="s">
        <v>981</v>
      </c>
      <c r="H199" s="443" t="s">
        <v>982</v>
      </c>
      <c r="I199" s="446">
        <v>120</v>
      </c>
      <c r="J199" s="446">
        <v>10</v>
      </c>
      <c r="K199" s="447">
        <v>1199.989990234375</v>
      </c>
    </row>
    <row r="200" spans="1:11" ht="14.45" customHeight="1" x14ac:dyDescent="0.2">
      <c r="A200" s="441" t="s">
        <v>448</v>
      </c>
      <c r="B200" s="442" t="s">
        <v>449</v>
      </c>
      <c r="C200" s="443" t="s">
        <v>455</v>
      </c>
      <c r="D200" s="444" t="s">
        <v>456</v>
      </c>
      <c r="E200" s="443" t="s">
        <v>757</v>
      </c>
      <c r="F200" s="444" t="s">
        <v>758</v>
      </c>
      <c r="G200" s="443" t="s">
        <v>983</v>
      </c>
      <c r="H200" s="443" t="s">
        <v>984</v>
      </c>
      <c r="I200" s="446">
        <v>26.020000457763672</v>
      </c>
      <c r="J200" s="446">
        <v>60</v>
      </c>
      <c r="K200" s="447">
        <v>1560.8999633789063</v>
      </c>
    </row>
    <row r="201" spans="1:11" ht="14.45" customHeight="1" x14ac:dyDescent="0.2">
      <c r="A201" s="441" t="s">
        <v>448</v>
      </c>
      <c r="B201" s="442" t="s">
        <v>449</v>
      </c>
      <c r="C201" s="443" t="s">
        <v>455</v>
      </c>
      <c r="D201" s="444" t="s">
        <v>456</v>
      </c>
      <c r="E201" s="443" t="s">
        <v>757</v>
      </c>
      <c r="F201" s="444" t="s">
        <v>758</v>
      </c>
      <c r="G201" s="443" t="s">
        <v>985</v>
      </c>
      <c r="H201" s="443" t="s">
        <v>986</v>
      </c>
      <c r="I201" s="446">
        <v>34.919998168945313</v>
      </c>
      <c r="J201" s="446">
        <v>36</v>
      </c>
      <c r="K201" s="447">
        <v>1257</v>
      </c>
    </row>
    <row r="202" spans="1:11" ht="14.45" customHeight="1" x14ac:dyDescent="0.2">
      <c r="A202" s="441" t="s">
        <v>448</v>
      </c>
      <c r="B202" s="442" t="s">
        <v>449</v>
      </c>
      <c r="C202" s="443" t="s">
        <v>455</v>
      </c>
      <c r="D202" s="444" t="s">
        <v>456</v>
      </c>
      <c r="E202" s="443" t="s">
        <v>757</v>
      </c>
      <c r="F202" s="444" t="s">
        <v>758</v>
      </c>
      <c r="G202" s="443" t="s">
        <v>987</v>
      </c>
      <c r="H202" s="443" t="s">
        <v>988</v>
      </c>
      <c r="I202" s="446">
        <v>246.00999450683594</v>
      </c>
      <c r="J202" s="446">
        <v>3</v>
      </c>
      <c r="K202" s="447">
        <v>738.02000427246094</v>
      </c>
    </row>
    <row r="203" spans="1:11" ht="14.45" customHeight="1" x14ac:dyDescent="0.2">
      <c r="A203" s="441" t="s">
        <v>448</v>
      </c>
      <c r="B203" s="442" t="s">
        <v>449</v>
      </c>
      <c r="C203" s="443" t="s">
        <v>455</v>
      </c>
      <c r="D203" s="444" t="s">
        <v>456</v>
      </c>
      <c r="E203" s="443" t="s">
        <v>757</v>
      </c>
      <c r="F203" s="444" t="s">
        <v>758</v>
      </c>
      <c r="G203" s="443" t="s">
        <v>989</v>
      </c>
      <c r="H203" s="443" t="s">
        <v>990</v>
      </c>
      <c r="I203" s="446">
        <v>1380.97998046875</v>
      </c>
      <c r="J203" s="446">
        <v>12</v>
      </c>
      <c r="K203" s="447">
        <v>16571.73046875</v>
      </c>
    </row>
    <row r="204" spans="1:11" ht="14.45" customHeight="1" x14ac:dyDescent="0.2">
      <c r="A204" s="441" t="s">
        <v>448</v>
      </c>
      <c r="B204" s="442" t="s">
        <v>449</v>
      </c>
      <c r="C204" s="443" t="s">
        <v>455</v>
      </c>
      <c r="D204" s="444" t="s">
        <v>456</v>
      </c>
      <c r="E204" s="443" t="s">
        <v>757</v>
      </c>
      <c r="F204" s="444" t="s">
        <v>758</v>
      </c>
      <c r="G204" s="443" t="s">
        <v>991</v>
      </c>
      <c r="H204" s="443" t="s">
        <v>992</v>
      </c>
      <c r="I204" s="446">
        <v>894.760009765625</v>
      </c>
      <c r="J204" s="446">
        <v>4</v>
      </c>
      <c r="K204" s="447">
        <v>3579.030029296875</v>
      </c>
    </row>
    <row r="205" spans="1:11" ht="14.45" customHeight="1" x14ac:dyDescent="0.2">
      <c r="A205" s="441" t="s">
        <v>448</v>
      </c>
      <c r="B205" s="442" t="s">
        <v>449</v>
      </c>
      <c r="C205" s="443" t="s">
        <v>455</v>
      </c>
      <c r="D205" s="444" t="s">
        <v>456</v>
      </c>
      <c r="E205" s="443" t="s">
        <v>757</v>
      </c>
      <c r="F205" s="444" t="s">
        <v>758</v>
      </c>
      <c r="G205" s="443" t="s">
        <v>993</v>
      </c>
      <c r="H205" s="443" t="s">
        <v>994</v>
      </c>
      <c r="I205" s="446">
        <v>452.489990234375</v>
      </c>
      <c r="J205" s="446">
        <v>6</v>
      </c>
      <c r="K205" s="447">
        <v>2714.949951171875</v>
      </c>
    </row>
    <row r="206" spans="1:11" ht="14.45" customHeight="1" x14ac:dyDescent="0.2">
      <c r="A206" s="441" t="s">
        <v>448</v>
      </c>
      <c r="B206" s="442" t="s">
        <v>449</v>
      </c>
      <c r="C206" s="443" t="s">
        <v>455</v>
      </c>
      <c r="D206" s="444" t="s">
        <v>456</v>
      </c>
      <c r="E206" s="443" t="s">
        <v>757</v>
      </c>
      <c r="F206" s="444" t="s">
        <v>758</v>
      </c>
      <c r="G206" s="443" t="s">
        <v>995</v>
      </c>
      <c r="H206" s="443" t="s">
        <v>996</v>
      </c>
      <c r="I206" s="446">
        <v>846.8499755859375</v>
      </c>
      <c r="J206" s="446">
        <v>1</v>
      </c>
      <c r="K206" s="447">
        <v>846.8499755859375</v>
      </c>
    </row>
    <row r="207" spans="1:11" ht="14.45" customHeight="1" x14ac:dyDescent="0.2">
      <c r="A207" s="441" t="s">
        <v>448</v>
      </c>
      <c r="B207" s="442" t="s">
        <v>449</v>
      </c>
      <c r="C207" s="443" t="s">
        <v>455</v>
      </c>
      <c r="D207" s="444" t="s">
        <v>456</v>
      </c>
      <c r="E207" s="443" t="s">
        <v>757</v>
      </c>
      <c r="F207" s="444" t="s">
        <v>758</v>
      </c>
      <c r="G207" s="443" t="s">
        <v>997</v>
      </c>
      <c r="H207" s="443" t="s">
        <v>998</v>
      </c>
      <c r="I207" s="446">
        <v>499</v>
      </c>
      <c r="J207" s="446">
        <v>1</v>
      </c>
      <c r="K207" s="447">
        <v>499</v>
      </c>
    </row>
    <row r="208" spans="1:11" ht="14.45" customHeight="1" x14ac:dyDescent="0.2">
      <c r="A208" s="441" t="s">
        <v>448</v>
      </c>
      <c r="B208" s="442" t="s">
        <v>449</v>
      </c>
      <c r="C208" s="443" t="s">
        <v>455</v>
      </c>
      <c r="D208" s="444" t="s">
        <v>456</v>
      </c>
      <c r="E208" s="443" t="s">
        <v>757</v>
      </c>
      <c r="F208" s="444" t="s">
        <v>758</v>
      </c>
      <c r="G208" s="443" t="s">
        <v>999</v>
      </c>
      <c r="H208" s="443" t="s">
        <v>1000</v>
      </c>
      <c r="I208" s="446">
        <v>937.75</v>
      </c>
      <c r="J208" s="446">
        <v>1</v>
      </c>
      <c r="K208" s="447">
        <v>937.75</v>
      </c>
    </row>
    <row r="209" spans="1:11" ht="14.45" customHeight="1" x14ac:dyDescent="0.2">
      <c r="A209" s="441" t="s">
        <v>448</v>
      </c>
      <c r="B209" s="442" t="s">
        <v>449</v>
      </c>
      <c r="C209" s="443" t="s">
        <v>455</v>
      </c>
      <c r="D209" s="444" t="s">
        <v>456</v>
      </c>
      <c r="E209" s="443" t="s">
        <v>757</v>
      </c>
      <c r="F209" s="444" t="s">
        <v>758</v>
      </c>
      <c r="G209" s="443" t="s">
        <v>1001</v>
      </c>
      <c r="H209" s="443" t="s">
        <v>1002</v>
      </c>
      <c r="I209" s="446">
        <v>937.75</v>
      </c>
      <c r="J209" s="446">
        <v>1</v>
      </c>
      <c r="K209" s="447">
        <v>937.75</v>
      </c>
    </row>
    <row r="210" spans="1:11" ht="14.45" customHeight="1" x14ac:dyDescent="0.2">
      <c r="A210" s="441" t="s">
        <v>448</v>
      </c>
      <c r="B210" s="442" t="s">
        <v>449</v>
      </c>
      <c r="C210" s="443" t="s">
        <v>455</v>
      </c>
      <c r="D210" s="444" t="s">
        <v>456</v>
      </c>
      <c r="E210" s="443" t="s">
        <v>757</v>
      </c>
      <c r="F210" s="444" t="s">
        <v>758</v>
      </c>
      <c r="G210" s="443" t="s">
        <v>1003</v>
      </c>
      <c r="H210" s="443" t="s">
        <v>1004</v>
      </c>
      <c r="I210" s="446">
        <v>4.1999998092651367</v>
      </c>
      <c r="J210" s="446">
        <v>100</v>
      </c>
      <c r="K210" s="447">
        <v>420</v>
      </c>
    </row>
    <row r="211" spans="1:11" ht="14.45" customHeight="1" x14ac:dyDescent="0.2">
      <c r="A211" s="441" t="s">
        <v>448</v>
      </c>
      <c r="B211" s="442" t="s">
        <v>449</v>
      </c>
      <c r="C211" s="443" t="s">
        <v>455</v>
      </c>
      <c r="D211" s="444" t="s">
        <v>456</v>
      </c>
      <c r="E211" s="443" t="s">
        <v>757</v>
      </c>
      <c r="F211" s="444" t="s">
        <v>758</v>
      </c>
      <c r="G211" s="443" t="s">
        <v>1005</v>
      </c>
      <c r="H211" s="443" t="s">
        <v>1006</v>
      </c>
      <c r="I211" s="446">
        <v>235</v>
      </c>
      <c r="J211" s="446">
        <v>20</v>
      </c>
      <c r="K211" s="447">
        <v>4700</v>
      </c>
    </row>
    <row r="212" spans="1:11" ht="14.45" customHeight="1" x14ac:dyDescent="0.2">
      <c r="A212" s="441" t="s">
        <v>448</v>
      </c>
      <c r="B212" s="442" t="s">
        <v>449</v>
      </c>
      <c r="C212" s="443" t="s">
        <v>455</v>
      </c>
      <c r="D212" s="444" t="s">
        <v>456</v>
      </c>
      <c r="E212" s="443" t="s">
        <v>757</v>
      </c>
      <c r="F212" s="444" t="s">
        <v>758</v>
      </c>
      <c r="G212" s="443" t="s">
        <v>1007</v>
      </c>
      <c r="H212" s="443" t="s">
        <v>1008</v>
      </c>
      <c r="I212" s="446">
        <v>810.6500244140625</v>
      </c>
      <c r="J212" s="446">
        <v>1</v>
      </c>
      <c r="K212" s="447">
        <v>810.6500244140625</v>
      </c>
    </row>
    <row r="213" spans="1:11" ht="14.45" customHeight="1" x14ac:dyDescent="0.2">
      <c r="A213" s="441" t="s">
        <v>448</v>
      </c>
      <c r="B213" s="442" t="s">
        <v>449</v>
      </c>
      <c r="C213" s="443" t="s">
        <v>455</v>
      </c>
      <c r="D213" s="444" t="s">
        <v>456</v>
      </c>
      <c r="E213" s="443" t="s">
        <v>757</v>
      </c>
      <c r="F213" s="444" t="s">
        <v>758</v>
      </c>
      <c r="G213" s="443" t="s">
        <v>1009</v>
      </c>
      <c r="H213" s="443" t="s">
        <v>1010</v>
      </c>
      <c r="I213" s="446">
        <v>525.32000732421875</v>
      </c>
      <c r="J213" s="446">
        <v>10</v>
      </c>
      <c r="K213" s="447">
        <v>5253.22021484375</v>
      </c>
    </row>
    <row r="214" spans="1:11" ht="14.45" customHeight="1" x14ac:dyDescent="0.2">
      <c r="A214" s="441" t="s">
        <v>448</v>
      </c>
      <c r="B214" s="442" t="s">
        <v>449</v>
      </c>
      <c r="C214" s="443" t="s">
        <v>455</v>
      </c>
      <c r="D214" s="444" t="s">
        <v>456</v>
      </c>
      <c r="E214" s="443" t="s">
        <v>757</v>
      </c>
      <c r="F214" s="444" t="s">
        <v>758</v>
      </c>
      <c r="G214" s="443" t="s">
        <v>1011</v>
      </c>
      <c r="H214" s="443" t="s">
        <v>1012</v>
      </c>
      <c r="I214" s="446">
        <v>634.780029296875</v>
      </c>
      <c r="J214" s="446">
        <v>10</v>
      </c>
      <c r="K214" s="447">
        <v>6347.77978515625</v>
      </c>
    </row>
    <row r="215" spans="1:11" ht="14.45" customHeight="1" x14ac:dyDescent="0.2">
      <c r="A215" s="441" t="s">
        <v>448</v>
      </c>
      <c r="B215" s="442" t="s">
        <v>449</v>
      </c>
      <c r="C215" s="443" t="s">
        <v>455</v>
      </c>
      <c r="D215" s="444" t="s">
        <v>456</v>
      </c>
      <c r="E215" s="443" t="s">
        <v>757</v>
      </c>
      <c r="F215" s="444" t="s">
        <v>758</v>
      </c>
      <c r="G215" s="443" t="s">
        <v>1013</v>
      </c>
      <c r="H215" s="443" t="s">
        <v>1014</v>
      </c>
      <c r="I215" s="446">
        <v>372.09498596191406</v>
      </c>
      <c r="J215" s="446">
        <v>12</v>
      </c>
      <c r="K215" s="447">
        <v>4465.2601318359375</v>
      </c>
    </row>
    <row r="216" spans="1:11" ht="14.45" customHeight="1" x14ac:dyDescent="0.2">
      <c r="A216" s="441" t="s">
        <v>448</v>
      </c>
      <c r="B216" s="442" t="s">
        <v>449</v>
      </c>
      <c r="C216" s="443" t="s">
        <v>455</v>
      </c>
      <c r="D216" s="444" t="s">
        <v>456</v>
      </c>
      <c r="E216" s="443" t="s">
        <v>757</v>
      </c>
      <c r="F216" s="444" t="s">
        <v>758</v>
      </c>
      <c r="G216" s="443" t="s">
        <v>1015</v>
      </c>
      <c r="H216" s="443" t="s">
        <v>1016</v>
      </c>
      <c r="I216" s="446">
        <v>519.7440063476563</v>
      </c>
      <c r="J216" s="446">
        <v>15</v>
      </c>
      <c r="K216" s="447">
        <v>9640.8997558653355</v>
      </c>
    </row>
    <row r="217" spans="1:11" ht="14.45" customHeight="1" x14ac:dyDescent="0.2">
      <c r="A217" s="441" t="s">
        <v>448</v>
      </c>
      <c r="B217" s="442" t="s">
        <v>449</v>
      </c>
      <c r="C217" s="443" t="s">
        <v>455</v>
      </c>
      <c r="D217" s="444" t="s">
        <v>456</v>
      </c>
      <c r="E217" s="443" t="s">
        <v>757</v>
      </c>
      <c r="F217" s="444" t="s">
        <v>758</v>
      </c>
      <c r="G217" s="443" t="s">
        <v>1017</v>
      </c>
      <c r="H217" s="443" t="s">
        <v>1018</v>
      </c>
      <c r="I217" s="446">
        <v>685.80001831054688</v>
      </c>
      <c r="J217" s="446">
        <v>13</v>
      </c>
      <c r="K217" s="447">
        <v>8915.22021484375</v>
      </c>
    </row>
    <row r="218" spans="1:11" ht="14.45" customHeight="1" x14ac:dyDescent="0.2">
      <c r="A218" s="441" t="s">
        <v>448</v>
      </c>
      <c r="B218" s="442" t="s">
        <v>449</v>
      </c>
      <c r="C218" s="443" t="s">
        <v>455</v>
      </c>
      <c r="D218" s="444" t="s">
        <v>456</v>
      </c>
      <c r="E218" s="443" t="s">
        <v>757</v>
      </c>
      <c r="F218" s="444" t="s">
        <v>758</v>
      </c>
      <c r="G218" s="443" t="s">
        <v>1019</v>
      </c>
      <c r="H218" s="443" t="s">
        <v>1020</v>
      </c>
      <c r="I218" s="446">
        <v>320.97499847412109</v>
      </c>
      <c r="J218" s="446">
        <v>14</v>
      </c>
      <c r="K218" s="447">
        <v>4494</v>
      </c>
    </row>
    <row r="219" spans="1:11" ht="14.45" customHeight="1" x14ac:dyDescent="0.2">
      <c r="A219" s="441" t="s">
        <v>448</v>
      </c>
      <c r="B219" s="442" t="s">
        <v>449</v>
      </c>
      <c r="C219" s="443" t="s">
        <v>455</v>
      </c>
      <c r="D219" s="444" t="s">
        <v>456</v>
      </c>
      <c r="E219" s="443" t="s">
        <v>757</v>
      </c>
      <c r="F219" s="444" t="s">
        <v>758</v>
      </c>
      <c r="G219" s="443" t="s">
        <v>1021</v>
      </c>
      <c r="H219" s="443" t="s">
        <v>1022</v>
      </c>
      <c r="I219" s="446">
        <v>180.27999877929688</v>
      </c>
      <c r="J219" s="446">
        <v>115</v>
      </c>
      <c r="K219" s="447">
        <v>20731.969482421875</v>
      </c>
    </row>
    <row r="220" spans="1:11" ht="14.45" customHeight="1" x14ac:dyDescent="0.2">
      <c r="A220" s="441" t="s">
        <v>448</v>
      </c>
      <c r="B220" s="442" t="s">
        <v>449</v>
      </c>
      <c r="C220" s="443" t="s">
        <v>455</v>
      </c>
      <c r="D220" s="444" t="s">
        <v>456</v>
      </c>
      <c r="E220" s="443" t="s">
        <v>757</v>
      </c>
      <c r="F220" s="444" t="s">
        <v>758</v>
      </c>
      <c r="G220" s="443" t="s">
        <v>1023</v>
      </c>
      <c r="H220" s="443" t="s">
        <v>1024</v>
      </c>
      <c r="I220" s="446">
        <v>71.389999389648438</v>
      </c>
      <c r="J220" s="446">
        <v>10</v>
      </c>
      <c r="K220" s="447">
        <v>713.9000244140625</v>
      </c>
    </row>
    <row r="221" spans="1:11" ht="14.45" customHeight="1" x14ac:dyDescent="0.2">
      <c r="A221" s="441" t="s">
        <v>448</v>
      </c>
      <c r="B221" s="442" t="s">
        <v>449</v>
      </c>
      <c r="C221" s="443" t="s">
        <v>455</v>
      </c>
      <c r="D221" s="444" t="s">
        <v>456</v>
      </c>
      <c r="E221" s="443" t="s">
        <v>757</v>
      </c>
      <c r="F221" s="444" t="s">
        <v>758</v>
      </c>
      <c r="G221" s="443" t="s">
        <v>1025</v>
      </c>
      <c r="H221" s="443" t="s">
        <v>1026</v>
      </c>
      <c r="I221" s="446">
        <v>14.880000114440918</v>
      </c>
      <c r="J221" s="446">
        <v>300</v>
      </c>
      <c r="K221" s="447">
        <v>4464.659912109375</v>
      </c>
    </row>
    <row r="222" spans="1:11" ht="14.45" customHeight="1" x14ac:dyDescent="0.2">
      <c r="A222" s="441" t="s">
        <v>448</v>
      </c>
      <c r="B222" s="442" t="s">
        <v>449</v>
      </c>
      <c r="C222" s="443" t="s">
        <v>455</v>
      </c>
      <c r="D222" s="444" t="s">
        <v>456</v>
      </c>
      <c r="E222" s="443" t="s">
        <v>757</v>
      </c>
      <c r="F222" s="444" t="s">
        <v>758</v>
      </c>
      <c r="G222" s="443" t="s">
        <v>1027</v>
      </c>
      <c r="H222" s="443" t="s">
        <v>1028</v>
      </c>
      <c r="I222" s="446">
        <v>14.880000114440918</v>
      </c>
      <c r="J222" s="446">
        <v>100</v>
      </c>
      <c r="K222" s="447">
        <v>1488.219970703125</v>
      </c>
    </row>
    <row r="223" spans="1:11" ht="14.45" customHeight="1" x14ac:dyDescent="0.2">
      <c r="A223" s="441" t="s">
        <v>448</v>
      </c>
      <c r="B223" s="442" t="s">
        <v>449</v>
      </c>
      <c r="C223" s="443" t="s">
        <v>455</v>
      </c>
      <c r="D223" s="444" t="s">
        <v>456</v>
      </c>
      <c r="E223" s="443" t="s">
        <v>757</v>
      </c>
      <c r="F223" s="444" t="s">
        <v>758</v>
      </c>
      <c r="G223" s="443" t="s">
        <v>1029</v>
      </c>
      <c r="H223" s="443" t="s">
        <v>1030</v>
      </c>
      <c r="I223" s="446">
        <v>996</v>
      </c>
      <c r="J223" s="446">
        <v>1</v>
      </c>
      <c r="K223" s="447">
        <v>996</v>
      </c>
    </row>
    <row r="224" spans="1:11" ht="14.45" customHeight="1" x14ac:dyDescent="0.2">
      <c r="A224" s="441" t="s">
        <v>448</v>
      </c>
      <c r="B224" s="442" t="s">
        <v>449</v>
      </c>
      <c r="C224" s="443" t="s">
        <v>455</v>
      </c>
      <c r="D224" s="444" t="s">
        <v>456</v>
      </c>
      <c r="E224" s="443" t="s">
        <v>757</v>
      </c>
      <c r="F224" s="444" t="s">
        <v>758</v>
      </c>
      <c r="G224" s="443" t="s">
        <v>1031</v>
      </c>
      <c r="H224" s="443" t="s">
        <v>1032</v>
      </c>
      <c r="I224" s="446">
        <v>996</v>
      </c>
      <c r="J224" s="446">
        <v>1</v>
      </c>
      <c r="K224" s="447">
        <v>996</v>
      </c>
    </row>
    <row r="225" spans="1:11" ht="14.45" customHeight="1" x14ac:dyDescent="0.2">
      <c r="A225" s="441" t="s">
        <v>448</v>
      </c>
      <c r="B225" s="442" t="s">
        <v>449</v>
      </c>
      <c r="C225" s="443" t="s">
        <v>455</v>
      </c>
      <c r="D225" s="444" t="s">
        <v>456</v>
      </c>
      <c r="E225" s="443" t="s">
        <v>757</v>
      </c>
      <c r="F225" s="444" t="s">
        <v>758</v>
      </c>
      <c r="G225" s="443" t="s">
        <v>1033</v>
      </c>
      <c r="H225" s="443" t="s">
        <v>1034</v>
      </c>
      <c r="I225" s="446">
        <v>996</v>
      </c>
      <c r="J225" s="446">
        <v>1</v>
      </c>
      <c r="K225" s="447">
        <v>996</v>
      </c>
    </row>
    <row r="226" spans="1:11" ht="14.45" customHeight="1" x14ac:dyDescent="0.2">
      <c r="A226" s="441" t="s">
        <v>448</v>
      </c>
      <c r="B226" s="442" t="s">
        <v>449</v>
      </c>
      <c r="C226" s="443" t="s">
        <v>455</v>
      </c>
      <c r="D226" s="444" t="s">
        <v>456</v>
      </c>
      <c r="E226" s="443" t="s">
        <v>757</v>
      </c>
      <c r="F226" s="444" t="s">
        <v>758</v>
      </c>
      <c r="G226" s="443" t="s">
        <v>1035</v>
      </c>
      <c r="H226" s="443" t="s">
        <v>1036</v>
      </c>
      <c r="I226" s="446">
        <v>86.139999389648438</v>
      </c>
      <c r="J226" s="446">
        <v>50</v>
      </c>
      <c r="K226" s="447">
        <v>4307</v>
      </c>
    </row>
    <row r="227" spans="1:11" ht="14.45" customHeight="1" x14ac:dyDescent="0.2">
      <c r="A227" s="441" t="s">
        <v>448</v>
      </c>
      <c r="B227" s="442" t="s">
        <v>449</v>
      </c>
      <c r="C227" s="443" t="s">
        <v>455</v>
      </c>
      <c r="D227" s="444" t="s">
        <v>456</v>
      </c>
      <c r="E227" s="443" t="s">
        <v>757</v>
      </c>
      <c r="F227" s="444" t="s">
        <v>758</v>
      </c>
      <c r="G227" s="443" t="s">
        <v>1037</v>
      </c>
      <c r="H227" s="443" t="s">
        <v>1038</v>
      </c>
      <c r="I227" s="446">
        <v>86.139999389648438</v>
      </c>
      <c r="J227" s="446">
        <v>50</v>
      </c>
      <c r="K227" s="447">
        <v>4307</v>
      </c>
    </row>
    <row r="228" spans="1:11" ht="14.45" customHeight="1" x14ac:dyDescent="0.2">
      <c r="A228" s="441" t="s">
        <v>448</v>
      </c>
      <c r="B228" s="442" t="s">
        <v>449</v>
      </c>
      <c r="C228" s="443" t="s">
        <v>455</v>
      </c>
      <c r="D228" s="444" t="s">
        <v>456</v>
      </c>
      <c r="E228" s="443" t="s">
        <v>757</v>
      </c>
      <c r="F228" s="444" t="s">
        <v>758</v>
      </c>
      <c r="G228" s="443" t="s">
        <v>1039</v>
      </c>
      <c r="H228" s="443" t="s">
        <v>1040</v>
      </c>
      <c r="I228" s="446">
        <v>617.05999755859375</v>
      </c>
      <c r="J228" s="446">
        <v>5</v>
      </c>
      <c r="K228" s="447">
        <v>3085.320068359375</v>
      </c>
    </row>
    <row r="229" spans="1:11" ht="14.45" customHeight="1" x14ac:dyDescent="0.2">
      <c r="A229" s="441" t="s">
        <v>448</v>
      </c>
      <c r="B229" s="442" t="s">
        <v>449</v>
      </c>
      <c r="C229" s="443" t="s">
        <v>455</v>
      </c>
      <c r="D229" s="444" t="s">
        <v>456</v>
      </c>
      <c r="E229" s="443" t="s">
        <v>757</v>
      </c>
      <c r="F229" s="444" t="s">
        <v>758</v>
      </c>
      <c r="G229" s="443" t="s">
        <v>1041</v>
      </c>
      <c r="H229" s="443" t="s">
        <v>1042</v>
      </c>
      <c r="I229" s="446">
        <v>797.27999877929688</v>
      </c>
      <c r="J229" s="446">
        <v>13</v>
      </c>
      <c r="K229" s="447">
        <v>10042.030029296875</v>
      </c>
    </row>
    <row r="230" spans="1:11" ht="14.45" customHeight="1" x14ac:dyDescent="0.2">
      <c r="A230" s="441" t="s">
        <v>448</v>
      </c>
      <c r="B230" s="442" t="s">
        <v>449</v>
      </c>
      <c r="C230" s="443" t="s">
        <v>455</v>
      </c>
      <c r="D230" s="444" t="s">
        <v>456</v>
      </c>
      <c r="E230" s="443" t="s">
        <v>757</v>
      </c>
      <c r="F230" s="444" t="s">
        <v>758</v>
      </c>
      <c r="G230" s="443" t="s">
        <v>1043</v>
      </c>
      <c r="H230" s="443" t="s">
        <v>1044</v>
      </c>
      <c r="I230" s="446">
        <v>2.5699999332427979</v>
      </c>
      <c r="J230" s="446">
        <v>400</v>
      </c>
      <c r="K230" s="447">
        <v>1028.43994140625</v>
      </c>
    </row>
    <row r="231" spans="1:11" ht="14.45" customHeight="1" x14ac:dyDescent="0.2">
      <c r="A231" s="441" t="s">
        <v>448</v>
      </c>
      <c r="B231" s="442" t="s">
        <v>449</v>
      </c>
      <c r="C231" s="443" t="s">
        <v>455</v>
      </c>
      <c r="D231" s="444" t="s">
        <v>456</v>
      </c>
      <c r="E231" s="443" t="s">
        <v>757</v>
      </c>
      <c r="F231" s="444" t="s">
        <v>758</v>
      </c>
      <c r="G231" s="443" t="s">
        <v>1045</v>
      </c>
      <c r="H231" s="443" t="s">
        <v>1046</v>
      </c>
      <c r="I231" s="446">
        <v>133.08999633789063</v>
      </c>
      <c r="J231" s="446">
        <v>10</v>
      </c>
      <c r="K231" s="447">
        <v>1330.8800048828125</v>
      </c>
    </row>
    <row r="232" spans="1:11" ht="14.45" customHeight="1" x14ac:dyDescent="0.2">
      <c r="A232" s="441" t="s">
        <v>448</v>
      </c>
      <c r="B232" s="442" t="s">
        <v>449</v>
      </c>
      <c r="C232" s="443" t="s">
        <v>455</v>
      </c>
      <c r="D232" s="444" t="s">
        <v>456</v>
      </c>
      <c r="E232" s="443" t="s">
        <v>757</v>
      </c>
      <c r="F232" s="444" t="s">
        <v>758</v>
      </c>
      <c r="G232" s="443" t="s">
        <v>1047</v>
      </c>
      <c r="H232" s="443" t="s">
        <v>1048</v>
      </c>
      <c r="I232" s="446">
        <v>194.80999755859375</v>
      </c>
      <c r="J232" s="446">
        <v>1</v>
      </c>
      <c r="K232" s="447">
        <v>194.80999755859375</v>
      </c>
    </row>
    <row r="233" spans="1:11" ht="14.45" customHeight="1" x14ac:dyDescent="0.2">
      <c r="A233" s="441" t="s">
        <v>448</v>
      </c>
      <c r="B233" s="442" t="s">
        <v>449</v>
      </c>
      <c r="C233" s="443" t="s">
        <v>455</v>
      </c>
      <c r="D233" s="444" t="s">
        <v>456</v>
      </c>
      <c r="E233" s="443" t="s">
        <v>757</v>
      </c>
      <c r="F233" s="444" t="s">
        <v>758</v>
      </c>
      <c r="G233" s="443" t="s">
        <v>1049</v>
      </c>
      <c r="H233" s="443" t="s">
        <v>1050</v>
      </c>
      <c r="I233" s="446">
        <v>996.739990234375</v>
      </c>
      <c r="J233" s="446">
        <v>2</v>
      </c>
      <c r="K233" s="447">
        <v>1993.47998046875</v>
      </c>
    </row>
    <row r="234" spans="1:11" ht="14.45" customHeight="1" x14ac:dyDescent="0.2">
      <c r="A234" s="441" t="s">
        <v>448</v>
      </c>
      <c r="B234" s="442" t="s">
        <v>449</v>
      </c>
      <c r="C234" s="443" t="s">
        <v>455</v>
      </c>
      <c r="D234" s="444" t="s">
        <v>456</v>
      </c>
      <c r="E234" s="443" t="s">
        <v>757</v>
      </c>
      <c r="F234" s="444" t="s">
        <v>758</v>
      </c>
      <c r="G234" s="443" t="s">
        <v>1051</v>
      </c>
      <c r="H234" s="443" t="s">
        <v>1052</v>
      </c>
      <c r="I234" s="446">
        <v>1023.489990234375</v>
      </c>
      <c r="J234" s="446">
        <v>1</v>
      </c>
      <c r="K234" s="447">
        <v>1023.489990234375</v>
      </c>
    </row>
    <row r="235" spans="1:11" ht="14.45" customHeight="1" x14ac:dyDescent="0.2">
      <c r="A235" s="441" t="s">
        <v>448</v>
      </c>
      <c r="B235" s="442" t="s">
        <v>449</v>
      </c>
      <c r="C235" s="443" t="s">
        <v>455</v>
      </c>
      <c r="D235" s="444" t="s">
        <v>456</v>
      </c>
      <c r="E235" s="443" t="s">
        <v>757</v>
      </c>
      <c r="F235" s="444" t="s">
        <v>758</v>
      </c>
      <c r="G235" s="443" t="s">
        <v>1053</v>
      </c>
      <c r="H235" s="443" t="s">
        <v>1054</v>
      </c>
      <c r="I235" s="446">
        <v>970</v>
      </c>
      <c r="J235" s="446">
        <v>1</v>
      </c>
      <c r="K235" s="447">
        <v>970</v>
      </c>
    </row>
    <row r="236" spans="1:11" ht="14.45" customHeight="1" x14ac:dyDescent="0.2">
      <c r="A236" s="441" t="s">
        <v>448</v>
      </c>
      <c r="B236" s="442" t="s">
        <v>449</v>
      </c>
      <c r="C236" s="443" t="s">
        <v>455</v>
      </c>
      <c r="D236" s="444" t="s">
        <v>456</v>
      </c>
      <c r="E236" s="443" t="s">
        <v>757</v>
      </c>
      <c r="F236" s="444" t="s">
        <v>758</v>
      </c>
      <c r="G236" s="443" t="s">
        <v>1055</v>
      </c>
      <c r="H236" s="443" t="s">
        <v>1056</v>
      </c>
      <c r="I236" s="446">
        <v>969.989990234375</v>
      </c>
      <c r="J236" s="446">
        <v>1</v>
      </c>
      <c r="K236" s="447">
        <v>969.989990234375</v>
      </c>
    </row>
    <row r="237" spans="1:11" ht="14.45" customHeight="1" x14ac:dyDescent="0.2">
      <c r="A237" s="441" t="s">
        <v>448</v>
      </c>
      <c r="B237" s="442" t="s">
        <v>449</v>
      </c>
      <c r="C237" s="443" t="s">
        <v>455</v>
      </c>
      <c r="D237" s="444" t="s">
        <v>456</v>
      </c>
      <c r="E237" s="443" t="s">
        <v>757</v>
      </c>
      <c r="F237" s="444" t="s">
        <v>758</v>
      </c>
      <c r="G237" s="443" t="s">
        <v>1057</v>
      </c>
      <c r="H237" s="443" t="s">
        <v>1058</v>
      </c>
      <c r="I237" s="446">
        <v>970</v>
      </c>
      <c r="J237" s="446">
        <v>1</v>
      </c>
      <c r="K237" s="447">
        <v>970</v>
      </c>
    </row>
    <row r="238" spans="1:11" ht="14.45" customHeight="1" x14ac:dyDescent="0.2">
      <c r="A238" s="441" t="s">
        <v>448</v>
      </c>
      <c r="B238" s="442" t="s">
        <v>449</v>
      </c>
      <c r="C238" s="443" t="s">
        <v>455</v>
      </c>
      <c r="D238" s="444" t="s">
        <v>456</v>
      </c>
      <c r="E238" s="443" t="s">
        <v>757</v>
      </c>
      <c r="F238" s="444" t="s">
        <v>758</v>
      </c>
      <c r="G238" s="443" t="s">
        <v>1059</v>
      </c>
      <c r="H238" s="443" t="s">
        <v>1060</v>
      </c>
      <c r="I238" s="446">
        <v>970</v>
      </c>
      <c r="J238" s="446">
        <v>1</v>
      </c>
      <c r="K238" s="447">
        <v>970</v>
      </c>
    </row>
    <row r="239" spans="1:11" ht="14.45" customHeight="1" x14ac:dyDescent="0.2">
      <c r="A239" s="441" t="s">
        <v>448</v>
      </c>
      <c r="B239" s="442" t="s">
        <v>449</v>
      </c>
      <c r="C239" s="443" t="s">
        <v>455</v>
      </c>
      <c r="D239" s="444" t="s">
        <v>456</v>
      </c>
      <c r="E239" s="443" t="s">
        <v>757</v>
      </c>
      <c r="F239" s="444" t="s">
        <v>758</v>
      </c>
      <c r="G239" s="443" t="s">
        <v>1061</v>
      </c>
      <c r="H239" s="443" t="s">
        <v>1062</v>
      </c>
      <c r="I239" s="446">
        <v>970</v>
      </c>
      <c r="J239" s="446">
        <v>1</v>
      </c>
      <c r="K239" s="447">
        <v>970</v>
      </c>
    </row>
    <row r="240" spans="1:11" ht="14.45" customHeight="1" x14ac:dyDescent="0.2">
      <c r="A240" s="441" t="s">
        <v>448</v>
      </c>
      <c r="B240" s="442" t="s">
        <v>449</v>
      </c>
      <c r="C240" s="443" t="s">
        <v>455</v>
      </c>
      <c r="D240" s="444" t="s">
        <v>456</v>
      </c>
      <c r="E240" s="443" t="s">
        <v>757</v>
      </c>
      <c r="F240" s="444" t="s">
        <v>758</v>
      </c>
      <c r="G240" s="443" t="s">
        <v>1063</v>
      </c>
      <c r="H240" s="443" t="s">
        <v>1064</v>
      </c>
      <c r="I240" s="446">
        <v>970</v>
      </c>
      <c r="J240" s="446">
        <v>1</v>
      </c>
      <c r="K240" s="447">
        <v>970</v>
      </c>
    </row>
    <row r="241" spans="1:11" ht="14.45" customHeight="1" x14ac:dyDescent="0.2">
      <c r="A241" s="441" t="s">
        <v>448</v>
      </c>
      <c r="B241" s="442" t="s">
        <v>449</v>
      </c>
      <c r="C241" s="443" t="s">
        <v>455</v>
      </c>
      <c r="D241" s="444" t="s">
        <v>456</v>
      </c>
      <c r="E241" s="443" t="s">
        <v>757</v>
      </c>
      <c r="F241" s="444" t="s">
        <v>758</v>
      </c>
      <c r="G241" s="443" t="s">
        <v>1065</v>
      </c>
      <c r="H241" s="443" t="s">
        <v>1066</v>
      </c>
      <c r="I241" s="446">
        <v>651.5999755859375</v>
      </c>
      <c r="J241" s="446">
        <v>1</v>
      </c>
      <c r="K241" s="447">
        <v>651.5999755859375</v>
      </c>
    </row>
    <row r="242" spans="1:11" ht="14.45" customHeight="1" x14ac:dyDescent="0.2">
      <c r="A242" s="441" t="s">
        <v>448</v>
      </c>
      <c r="B242" s="442" t="s">
        <v>449</v>
      </c>
      <c r="C242" s="443" t="s">
        <v>455</v>
      </c>
      <c r="D242" s="444" t="s">
        <v>456</v>
      </c>
      <c r="E242" s="443" t="s">
        <v>757</v>
      </c>
      <c r="F242" s="444" t="s">
        <v>758</v>
      </c>
      <c r="G242" s="443" t="s">
        <v>1067</v>
      </c>
      <c r="H242" s="443" t="s">
        <v>1068</v>
      </c>
      <c r="I242" s="446">
        <v>970</v>
      </c>
      <c r="J242" s="446">
        <v>1</v>
      </c>
      <c r="K242" s="447">
        <v>970</v>
      </c>
    </row>
    <row r="243" spans="1:11" ht="14.45" customHeight="1" x14ac:dyDescent="0.2">
      <c r="A243" s="441" t="s">
        <v>448</v>
      </c>
      <c r="B243" s="442" t="s">
        <v>449</v>
      </c>
      <c r="C243" s="443" t="s">
        <v>455</v>
      </c>
      <c r="D243" s="444" t="s">
        <v>456</v>
      </c>
      <c r="E243" s="443" t="s">
        <v>757</v>
      </c>
      <c r="F243" s="444" t="s">
        <v>758</v>
      </c>
      <c r="G243" s="443" t="s">
        <v>1069</v>
      </c>
      <c r="H243" s="443" t="s">
        <v>1070</v>
      </c>
      <c r="I243" s="446">
        <v>970</v>
      </c>
      <c r="J243" s="446">
        <v>1</v>
      </c>
      <c r="K243" s="447">
        <v>970</v>
      </c>
    </row>
    <row r="244" spans="1:11" ht="14.45" customHeight="1" x14ac:dyDescent="0.2">
      <c r="A244" s="441" t="s">
        <v>448</v>
      </c>
      <c r="B244" s="442" t="s">
        <v>449</v>
      </c>
      <c r="C244" s="443" t="s">
        <v>455</v>
      </c>
      <c r="D244" s="444" t="s">
        <v>456</v>
      </c>
      <c r="E244" s="443" t="s">
        <v>757</v>
      </c>
      <c r="F244" s="444" t="s">
        <v>758</v>
      </c>
      <c r="G244" s="443" t="s">
        <v>1071</v>
      </c>
      <c r="H244" s="443" t="s">
        <v>1072</v>
      </c>
      <c r="I244" s="446">
        <v>594.989990234375</v>
      </c>
      <c r="J244" s="446">
        <v>1</v>
      </c>
      <c r="K244" s="447">
        <v>594.989990234375</v>
      </c>
    </row>
    <row r="245" spans="1:11" ht="14.45" customHeight="1" x14ac:dyDescent="0.2">
      <c r="A245" s="441" t="s">
        <v>448</v>
      </c>
      <c r="B245" s="442" t="s">
        <v>449</v>
      </c>
      <c r="C245" s="443" t="s">
        <v>455</v>
      </c>
      <c r="D245" s="444" t="s">
        <v>456</v>
      </c>
      <c r="E245" s="443" t="s">
        <v>757</v>
      </c>
      <c r="F245" s="444" t="s">
        <v>758</v>
      </c>
      <c r="G245" s="443" t="s">
        <v>1073</v>
      </c>
      <c r="H245" s="443" t="s">
        <v>1074</v>
      </c>
      <c r="I245" s="446">
        <v>595.010009765625</v>
      </c>
      <c r="J245" s="446">
        <v>1</v>
      </c>
      <c r="K245" s="447">
        <v>595.010009765625</v>
      </c>
    </row>
    <row r="246" spans="1:11" ht="14.45" customHeight="1" x14ac:dyDescent="0.2">
      <c r="A246" s="441" t="s">
        <v>448</v>
      </c>
      <c r="B246" s="442" t="s">
        <v>449</v>
      </c>
      <c r="C246" s="443" t="s">
        <v>455</v>
      </c>
      <c r="D246" s="444" t="s">
        <v>456</v>
      </c>
      <c r="E246" s="443" t="s">
        <v>757</v>
      </c>
      <c r="F246" s="444" t="s">
        <v>758</v>
      </c>
      <c r="G246" s="443" t="s">
        <v>1075</v>
      </c>
      <c r="H246" s="443" t="s">
        <v>1076</v>
      </c>
      <c r="I246" s="446">
        <v>651.4000244140625</v>
      </c>
      <c r="J246" s="446">
        <v>1</v>
      </c>
      <c r="K246" s="447">
        <v>651.4000244140625</v>
      </c>
    </row>
    <row r="247" spans="1:11" ht="14.45" customHeight="1" x14ac:dyDescent="0.2">
      <c r="A247" s="441" t="s">
        <v>448</v>
      </c>
      <c r="B247" s="442" t="s">
        <v>449</v>
      </c>
      <c r="C247" s="443" t="s">
        <v>455</v>
      </c>
      <c r="D247" s="444" t="s">
        <v>456</v>
      </c>
      <c r="E247" s="443" t="s">
        <v>757</v>
      </c>
      <c r="F247" s="444" t="s">
        <v>758</v>
      </c>
      <c r="G247" s="443" t="s">
        <v>1077</v>
      </c>
      <c r="H247" s="443" t="s">
        <v>1078</v>
      </c>
      <c r="I247" s="446">
        <v>921.719970703125</v>
      </c>
      <c r="J247" s="446">
        <v>1</v>
      </c>
      <c r="K247" s="447">
        <v>921.719970703125</v>
      </c>
    </row>
    <row r="248" spans="1:11" ht="14.45" customHeight="1" x14ac:dyDescent="0.2">
      <c r="A248" s="441" t="s">
        <v>448</v>
      </c>
      <c r="B248" s="442" t="s">
        <v>449</v>
      </c>
      <c r="C248" s="443" t="s">
        <v>455</v>
      </c>
      <c r="D248" s="444" t="s">
        <v>456</v>
      </c>
      <c r="E248" s="443" t="s">
        <v>757</v>
      </c>
      <c r="F248" s="444" t="s">
        <v>758</v>
      </c>
      <c r="G248" s="443" t="s">
        <v>1079</v>
      </c>
      <c r="H248" s="443" t="s">
        <v>1080</v>
      </c>
      <c r="I248" s="446">
        <v>597.46665445963538</v>
      </c>
      <c r="J248" s="446">
        <v>11</v>
      </c>
      <c r="K248" s="447">
        <v>6515.9200439453125</v>
      </c>
    </row>
    <row r="249" spans="1:11" ht="14.45" customHeight="1" x14ac:dyDescent="0.2">
      <c r="A249" s="441" t="s">
        <v>448</v>
      </c>
      <c r="B249" s="442" t="s">
        <v>449</v>
      </c>
      <c r="C249" s="443" t="s">
        <v>455</v>
      </c>
      <c r="D249" s="444" t="s">
        <v>456</v>
      </c>
      <c r="E249" s="443" t="s">
        <v>757</v>
      </c>
      <c r="F249" s="444" t="s">
        <v>758</v>
      </c>
      <c r="G249" s="443" t="s">
        <v>1081</v>
      </c>
      <c r="H249" s="443" t="s">
        <v>1082</v>
      </c>
      <c r="I249" s="446">
        <v>133.75999450683594</v>
      </c>
      <c r="J249" s="446">
        <v>5</v>
      </c>
      <c r="K249" s="447">
        <v>668.80999755859375</v>
      </c>
    </row>
    <row r="250" spans="1:11" ht="14.45" customHeight="1" x14ac:dyDescent="0.2">
      <c r="A250" s="441" t="s">
        <v>448</v>
      </c>
      <c r="B250" s="442" t="s">
        <v>449</v>
      </c>
      <c r="C250" s="443" t="s">
        <v>455</v>
      </c>
      <c r="D250" s="444" t="s">
        <v>456</v>
      </c>
      <c r="E250" s="443" t="s">
        <v>757</v>
      </c>
      <c r="F250" s="444" t="s">
        <v>758</v>
      </c>
      <c r="G250" s="443" t="s">
        <v>1083</v>
      </c>
      <c r="H250" s="443" t="s">
        <v>1084</v>
      </c>
      <c r="I250" s="446">
        <v>321.90250396728516</v>
      </c>
      <c r="J250" s="446">
        <v>10</v>
      </c>
      <c r="K250" s="447">
        <v>3173.7599792480469</v>
      </c>
    </row>
    <row r="251" spans="1:11" ht="14.45" customHeight="1" x14ac:dyDescent="0.2">
      <c r="A251" s="441" t="s">
        <v>448</v>
      </c>
      <c r="B251" s="442" t="s">
        <v>449</v>
      </c>
      <c r="C251" s="443" t="s">
        <v>455</v>
      </c>
      <c r="D251" s="444" t="s">
        <v>456</v>
      </c>
      <c r="E251" s="443" t="s">
        <v>757</v>
      </c>
      <c r="F251" s="444" t="s">
        <v>758</v>
      </c>
      <c r="G251" s="443" t="s">
        <v>1085</v>
      </c>
      <c r="H251" s="443" t="s">
        <v>1086</v>
      </c>
      <c r="I251" s="446">
        <v>6.7599999904632568</v>
      </c>
      <c r="J251" s="446">
        <v>180</v>
      </c>
      <c r="K251" s="447">
        <v>1228.9200134277344</v>
      </c>
    </row>
    <row r="252" spans="1:11" ht="14.45" customHeight="1" x14ac:dyDescent="0.2">
      <c r="A252" s="441" t="s">
        <v>448</v>
      </c>
      <c r="B252" s="442" t="s">
        <v>449</v>
      </c>
      <c r="C252" s="443" t="s">
        <v>455</v>
      </c>
      <c r="D252" s="444" t="s">
        <v>456</v>
      </c>
      <c r="E252" s="443" t="s">
        <v>757</v>
      </c>
      <c r="F252" s="444" t="s">
        <v>758</v>
      </c>
      <c r="G252" s="443" t="s">
        <v>1087</v>
      </c>
      <c r="H252" s="443" t="s">
        <v>1088</v>
      </c>
      <c r="I252" s="446">
        <v>6.6550000905990601</v>
      </c>
      <c r="J252" s="446">
        <v>390</v>
      </c>
      <c r="K252" s="447">
        <v>2604.1300354003906</v>
      </c>
    </row>
    <row r="253" spans="1:11" ht="14.45" customHeight="1" x14ac:dyDescent="0.2">
      <c r="A253" s="441" t="s">
        <v>448</v>
      </c>
      <c r="B253" s="442" t="s">
        <v>449</v>
      </c>
      <c r="C253" s="443" t="s">
        <v>455</v>
      </c>
      <c r="D253" s="444" t="s">
        <v>456</v>
      </c>
      <c r="E253" s="443" t="s">
        <v>757</v>
      </c>
      <c r="F253" s="444" t="s">
        <v>758</v>
      </c>
      <c r="G253" s="443" t="s">
        <v>1089</v>
      </c>
      <c r="H253" s="443" t="s">
        <v>1090</v>
      </c>
      <c r="I253" s="446">
        <v>6.6200001239776611</v>
      </c>
      <c r="J253" s="446">
        <v>450</v>
      </c>
      <c r="K253" s="447">
        <v>2997.050048828125</v>
      </c>
    </row>
    <row r="254" spans="1:11" ht="14.45" customHeight="1" x14ac:dyDescent="0.2">
      <c r="A254" s="441" t="s">
        <v>448</v>
      </c>
      <c r="B254" s="442" t="s">
        <v>449</v>
      </c>
      <c r="C254" s="443" t="s">
        <v>455</v>
      </c>
      <c r="D254" s="444" t="s">
        <v>456</v>
      </c>
      <c r="E254" s="443" t="s">
        <v>757</v>
      </c>
      <c r="F254" s="444" t="s">
        <v>758</v>
      </c>
      <c r="G254" s="443" t="s">
        <v>1091</v>
      </c>
      <c r="H254" s="443" t="s">
        <v>1092</v>
      </c>
      <c r="I254" s="446">
        <v>262.5</v>
      </c>
      <c r="J254" s="446">
        <v>16</v>
      </c>
      <c r="K254" s="447">
        <v>4200.009765625</v>
      </c>
    </row>
    <row r="255" spans="1:11" ht="14.45" customHeight="1" x14ac:dyDescent="0.2">
      <c r="A255" s="441" t="s">
        <v>448</v>
      </c>
      <c r="B255" s="442" t="s">
        <v>449</v>
      </c>
      <c r="C255" s="443" t="s">
        <v>455</v>
      </c>
      <c r="D255" s="444" t="s">
        <v>456</v>
      </c>
      <c r="E255" s="443" t="s">
        <v>757</v>
      </c>
      <c r="F255" s="444" t="s">
        <v>758</v>
      </c>
      <c r="G255" s="443" t="s">
        <v>1093</v>
      </c>
      <c r="H255" s="443" t="s">
        <v>1094</v>
      </c>
      <c r="I255" s="446">
        <v>262.5</v>
      </c>
      <c r="J255" s="446">
        <v>16</v>
      </c>
      <c r="K255" s="447">
        <v>4200.009765625</v>
      </c>
    </row>
    <row r="256" spans="1:11" ht="14.45" customHeight="1" x14ac:dyDescent="0.2">
      <c r="A256" s="441" t="s">
        <v>448</v>
      </c>
      <c r="B256" s="442" t="s">
        <v>449</v>
      </c>
      <c r="C256" s="443" t="s">
        <v>455</v>
      </c>
      <c r="D256" s="444" t="s">
        <v>456</v>
      </c>
      <c r="E256" s="443" t="s">
        <v>757</v>
      </c>
      <c r="F256" s="444" t="s">
        <v>758</v>
      </c>
      <c r="G256" s="443" t="s">
        <v>1095</v>
      </c>
      <c r="H256" s="443" t="s">
        <v>1096</v>
      </c>
      <c r="I256" s="446">
        <v>262.5</v>
      </c>
      <c r="J256" s="446">
        <v>16</v>
      </c>
      <c r="K256" s="447">
        <v>4200</v>
      </c>
    </row>
    <row r="257" spans="1:11" ht="14.45" customHeight="1" x14ac:dyDescent="0.2">
      <c r="A257" s="441" t="s">
        <v>448</v>
      </c>
      <c r="B257" s="442" t="s">
        <v>449</v>
      </c>
      <c r="C257" s="443" t="s">
        <v>455</v>
      </c>
      <c r="D257" s="444" t="s">
        <v>456</v>
      </c>
      <c r="E257" s="443" t="s">
        <v>757</v>
      </c>
      <c r="F257" s="444" t="s">
        <v>758</v>
      </c>
      <c r="G257" s="443" t="s">
        <v>1097</v>
      </c>
      <c r="H257" s="443" t="s">
        <v>1098</v>
      </c>
      <c r="I257" s="446">
        <v>262.5</v>
      </c>
      <c r="J257" s="446">
        <v>48</v>
      </c>
      <c r="K257" s="447">
        <v>12600</v>
      </c>
    </row>
    <row r="258" spans="1:11" ht="14.45" customHeight="1" x14ac:dyDescent="0.2">
      <c r="A258" s="441" t="s">
        <v>448</v>
      </c>
      <c r="B258" s="442" t="s">
        <v>449</v>
      </c>
      <c r="C258" s="443" t="s">
        <v>455</v>
      </c>
      <c r="D258" s="444" t="s">
        <v>456</v>
      </c>
      <c r="E258" s="443" t="s">
        <v>757</v>
      </c>
      <c r="F258" s="444" t="s">
        <v>758</v>
      </c>
      <c r="G258" s="443" t="s">
        <v>1099</v>
      </c>
      <c r="H258" s="443" t="s">
        <v>1100</v>
      </c>
      <c r="I258" s="446">
        <v>1353.7333170572917</v>
      </c>
      <c r="J258" s="446">
        <v>6</v>
      </c>
      <c r="K258" s="447">
        <v>8122.389892578125</v>
      </c>
    </row>
    <row r="259" spans="1:11" ht="14.45" customHeight="1" x14ac:dyDescent="0.2">
      <c r="A259" s="441" t="s">
        <v>448</v>
      </c>
      <c r="B259" s="442" t="s">
        <v>449</v>
      </c>
      <c r="C259" s="443" t="s">
        <v>455</v>
      </c>
      <c r="D259" s="444" t="s">
        <v>456</v>
      </c>
      <c r="E259" s="443" t="s">
        <v>757</v>
      </c>
      <c r="F259" s="444" t="s">
        <v>758</v>
      </c>
      <c r="G259" s="443" t="s">
        <v>1101</v>
      </c>
      <c r="H259" s="443" t="s">
        <v>1102</v>
      </c>
      <c r="I259" s="446">
        <v>319.60000610351563</v>
      </c>
      <c r="J259" s="446">
        <v>8</v>
      </c>
      <c r="K259" s="447">
        <v>2556.81005859375</v>
      </c>
    </row>
    <row r="260" spans="1:11" ht="14.45" customHeight="1" x14ac:dyDescent="0.2">
      <c r="A260" s="441" t="s">
        <v>448</v>
      </c>
      <c r="B260" s="442" t="s">
        <v>449</v>
      </c>
      <c r="C260" s="443" t="s">
        <v>455</v>
      </c>
      <c r="D260" s="444" t="s">
        <v>456</v>
      </c>
      <c r="E260" s="443" t="s">
        <v>757</v>
      </c>
      <c r="F260" s="444" t="s">
        <v>758</v>
      </c>
      <c r="G260" s="443" t="s">
        <v>1103</v>
      </c>
      <c r="H260" s="443" t="s">
        <v>1104</v>
      </c>
      <c r="I260" s="446">
        <v>153.58000183105469</v>
      </c>
      <c r="J260" s="446">
        <v>6</v>
      </c>
      <c r="K260" s="447">
        <v>921.5</v>
      </c>
    </row>
    <row r="261" spans="1:11" ht="14.45" customHeight="1" x14ac:dyDescent="0.2">
      <c r="A261" s="441" t="s">
        <v>448</v>
      </c>
      <c r="B261" s="442" t="s">
        <v>449</v>
      </c>
      <c r="C261" s="443" t="s">
        <v>455</v>
      </c>
      <c r="D261" s="444" t="s">
        <v>456</v>
      </c>
      <c r="E261" s="443" t="s">
        <v>757</v>
      </c>
      <c r="F261" s="444" t="s">
        <v>758</v>
      </c>
      <c r="G261" s="443" t="s">
        <v>1105</v>
      </c>
      <c r="H261" s="443" t="s">
        <v>1106</v>
      </c>
      <c r="I261" s="446">
        <v>153.58000183105469</v>
      </c>
      <c r="J261" s="446">
        <v>6</v>
      </c>
      <c r="K261" s="447">
        <v>921.5</v>
      </c>
    </row>
    <row r="262" spans="1:11" ht="14.45" customHeight="1" x14ac:dyDescent="0.2">
      <c r="A262" s="441" t="s">
        <v>448</v>
      </c>
      <c r="B262" s="442" t="s">
        <v>449</v>
      </c>
      <c r="C262" s="443" t="s">
        <v>455</v>
      </c>
      <c r="D262" s="444" t="s">
        <v>456</v>
      </c>
      <c r="E262" s="443" t="s">
        <v>757</v>
      </c>
      <c r="F262" s="444" t="s">
        <v>758</v>
      </c>
      <c r="G262" s="443" t="s">
        <v>1107</v>
      </c>
      <c r="H262" s="443" t="s">
        <v>1108</v>
      </c>
      <c r="I262" s="446">
        <v>641.25</v>
      </c>
      <c r="J262" s="446">
        <v>6</v>
      </c>
      <c r="K262" s="447">
        <v>3847.5</v>
      </c>
    </row>
    <row r="263" spans="1:11" ht="14.45" customHeight="1" x14ac:dyDescent="0.2">
      <c r="A263" s="441" t="s">
        <v>448</v>
      </c>
      <c r="B263" s="442" t="s">
        <v>449</v>
      </c>
      <c r="C263" s="443" t="s">
        <v>455</v>
      </c>
      <c r="D263" s="444" t="s">
        <v>456</v>
      </c>
      <c r="E263" s="443" t="s">
        <v>757</v>
      </c>
      <c r="F263" s="444" t="s">
        <v>758</v>
      </c>
      <c r="G263" s="443" t="s">
        <v>1109</v>
      </c>
      <c r="H263" s="443" t="s">
        <v>1110</v>
      </c>
      <c r="I263" s="446">
        <v>153.58000183105469</v>
      </c>
      <c r="J263" s="446">
        <v>6</v>
      </c>
      <c r="K263" s="447">
        <v>921.5</v>
      </c>
    </row>
    <row r="264" spans="1:11" ht="14.45" customHeight="1" x14ac:dyDescent="0.2">
      <c r="A264" s="441" t="s">
        <v>448</v>
      </c>
      <c r="B264" s="442" t="s">
        <v>449</v>
      </c>
      <c r="C264" s="443" t="s">
        <v>455</v>
      </c>
      <c r="D264" s="444" t="s">
        <v>456</v>
      </c>
      <c r="E264" s="443" t="s">
        <v>757</v>
      </c>
      <c r="F264" s="444" t="s">
        <v>758</v>
      </c>
      <c r="G264" s="443" t="s">
        <v>1111</v>
      </c>
      <c r="H264" s="443" t="s">
        <v>1112</v>
      </c>
      <c r="I264" s="446">
        <v>4180.22998046875</v>
      </c>
      <c r="J264" s="446">
        <v>3</v>
      </c>
      <c r="K264" s="447">
        <v>12540.6796875</v>
      </c>
    </row>
    <row r="265" spans="1:11" ht="14.45" customHeight="1" x14ac:dyDescent="0.2">
      <c r="A265" s="441" t="s">
        <v>448</v>
      </c>
      <c r="B265" s="442" t="s">
        <v>449</v>
      </c>
      <c r="C265" s="443" t="s">
        <v>455</v>
      </c>
      <c r="D265" s="444" t="s">
        <v>456</v>
      </c>
      <c r="E265" s="443" t="s">
        <v>757</v>
      </c>
      <c r="F265" s="444" t="s">
        <v>758</v>
      </c>
      <c r="G265" s="443" t="s">
        <v>1113</v>
      </c>
      <c r="H265" s="443" t="s">
        <v>1114</v>
      </c>
      <c r="I265" s="446">
        <v>4972.97021484375</v>
      </c>
      <c r="J265" s="446">
        <v>5</v>
      </c>
      <c r="K265" s="447">
        <v>24864.8603515625</v>
      </c>
    </row>
    <row r="266" spans="1:11" ht="14.45" customHeight="1" x14ac:dyDescent="0.2">
      <c r="A266" s="441" t="s">
        <v>448</v>
      </c>
      <c r="B266" s="442" t="s">
        <v>449</v>
      </c>
      <c r="C266" s="443" t="s">
        <v>455</v>
      </c>
      <c r="D266" s="444" t="s">
        <v>456</v>
      </c>
      <c r="E266" s="443" t="s">
        <v>757</v>
      </c>
      <c r="F266" s="444" t="s">
        <v>758</v>
      </c>
      <c r="G266" s="443" t="s">
        <v>1115</v>
      </c>
      <c r="H266" s="443" t="s">
        <v>1116</v>
      </c>
      <c r="I266" s="446">
        <v>1725</v>
      </c>
      <c r="J266" s="446">
        <v>3</v>
      </c>
      <c r="K266" s="447">
        <v>5175</v>
      </c>
    </row>
    <row r="267" spans="1:11" ht="14.45" customHeight="1" x14ac:dyDescent="0.2">
      <c r="A267" s="441" t="s">
        <v>448</v>
      </c>
      <c r="B267" s="442" t="s">
        <v>449</v>
      </c>
      <c r="C267" s="443" t="s">
        <v>455</v>
      </c>
      <c r="D267" s="444" t="s">
        <v>456</v>
      </c>
      <c r="E267" s="443" t="s">
        <v>757</v>
      </c>
      <c r="F267" s="444" t="s">
        <v>758</v>
      </c>
      <c r="G267" s="443" t="s">
        <v>1117</v>
      </c>
      <c r="H267" s="443" t="s">
        <v>1118</v>
      </c>
      <c r="I267" s="446">
        <v>2530</v>
      </c>
      <c r="J267" s="446">
        <v>3</v>
      </c>
      <c r="K267" s="447">
        <v>7590</v>
      </c>
    </row>
    <row r="268" spans="1:11" ht="14.45" customHeight="1" x14ac:dyDescent="0.2">
      <c r="A268" s="441" t="s">
        <v>448</v>
      </c>
      <c r="B268" s="442" t="s">
        <v>449</v>
      </c>
      <c r="C268" s="443" t="s">
        <v>455</v>
      </c>
      <c r="D268" s="444" t="s">
        <v>456</v>
      </c>
      <c r="E268" s="443" t="s">
        <v>757</v>
      </c>
      <c r="F268" s="444" t="s">
        <v>758</v>
      </c>
      <c r="G268" s="443" t="s">
        <v>1119</v>
      </c>
      <c r="H268" s="443" t="s">
        <v>1120</v>
      </c>
      <c r="I268" s="446">
        <v>1725</v>
      </c>
      <c r="J268" s="446">
        <v>3</v>
      </c>
      <c r="K268" s="447">
        <v>5175</v>
      </c>
    </row>
    <row r="269" spans="1:11" ht="14.45" customHeight="1" x14ac:dyDescent="0.2">
      <c r="A269" s="441" t="s">
        <v>448</v>
      </c>
      <c r="B269" s="442" t="s">
        <v>449</v>
      </c>
      <c r="C269" s="443" t="s">
        <v>455</v>
      </c>
      <c r="D269" s="444" t="s">
        <v>456</v>
      </c>
      <c r="E269" s="443" t="s">
        <v>757</v>
      </c>
      <c r="F269" s="444" t="s">
        <v>758</v>
      </c>
      <c r="G269" s="443" t="s">
        <v>1121</v>
      </c>
      <c r="H269" s="443" t="s">
        <v>1122</v>
      </c>
      <c r="I269" s="446">
        <v>635.25</v>
      </c>
      <c r="J269" s="446">
        <v>1</v>
      </c>
      <c r="K269" s="447">
        <v>635.25</v>
      </c>
    </row>
    <row r="270" spans="1:11" ht="14.45" customHeight="1" x14ac:dyDescent="0.2">
      <c r="A270" s="441" t="s">
        <v>448</v>
      </c>
      <c r="B270" s="442" t="s">
        <v>449</v>
      </c>
      <c r="C270" s="443" t="s">
        <v>455</v>
      </c>
      <c r="D270" s="444" t="s">
        <v>456</v>
      </c>
      <c r="E270" s="443" t="s">
        <v>757</v>
      </c>
      <c r="F270" s="444" t="s">
        <v>758</v>
      </c>
      <c r="G270" s="443" t="s">
        <v>1123</v>
      </c>
      <c r="H270" s="443" t="s">
        <v>1124</v>
      </c>
      <c r="I270" s="446">
        <v>635.21002197265625</v>
      </c>
      <c r="J270" s="446">
        <v>1</v>
      </c>
      <c r="K270" s="447">
        <v>635.21002197265625</v>
      </c>
    </row>
    <row r="271" spans="1:11" ht="14.45" customHeight="1" x14ac:dyDescent="0.2">
      <c r="A271" s="441" t="s">
        <v>448</v>
      </c>
      <c r="B271" s="442" t="s">
        <v>449</v>
      </c>
      <c r="C271" s="443" t="s">
        <v>455</v>
      </c>
      <c r="D271" s="444" t="s">
        <v>456</v>
      </c>
      <c r="E271" s="443" t="s">
        <v>757</v>
      </c>
      <c r="F271" s="444" t="s">
        <v>758</v>
      </c>
      <c r="G271" s="443" t="s">
        <v>1125</v>
      </c>
      <c r="H271" s="443" t="s">
        <v>1126</v>
      </c>
      <c r="I271" s="446">
        <v>655.219970703125</v>
      </c>
      <c r="J271" s="446">
        <v>1</v>
      </c>
      <c r="K271" s="447">
        <v>655.219970703125</v>
      </c>
    </row>
    <row r="272" spans="1:11" ht="14.45" customHeight="1" x14ac:dyDescent="0.2">
      <c r="A272" s="441" t="s">
        <v>448</v>
      </c>
      <c r="B272" s="442" t="s">
        <v>449</v>
      </c>
      <c r="C272" s="443" t="s">
        <v>455</v>
      </c>
      <c r="D272" s="444" t="s">
        <v>456</v>
      </c>
      <c r="E272" s="443" t="s">
        <v>757</v>
      </c>
      <c r="F272" s="444" t="s">
        <v>758</v>
      </c>
      <c r="G272" s="443" t="s">
        <v>1127</v>
      </c>
      <c r="H272" s="443" t="s">
        <v>1128</v>
      </c>
      <c r="I272" s="446">
        <v>163.35000610351563</v>
      </c>
      <c r="J272" s="446">
        <v>1</v>
      </c>
      <c r="K272" s="447">
        <v>163.35000610351563</v>
      </c>
    </row>
    <row r="273" spans="1:11" ht="14.45" customHeight="1" x14ac:dyDescent="0.2">
      <c r="A273" s="441" t="s">
        <v>448</v>
      </c>
      <c r="B273" s="442" t="s">
        <v>449</v>
      </c>
      <c r="C273" s="443" t="s">
        <v>455</v>
      </c>
      <c r="D273" s="444" t="s">
        <v>456</v>
      </c>
      <c r="E273" s="443" t="s">
        <v>757</v>
      </c>
      <c r="F273" s="444" t="s">
        <v>758</v>
      </c>
      <c r="G273" s="443" t="s">
        <v>1129</v>
      </c>
      <c r="H273" s="443" t="s">
        <v>1130</v>
      </c>
      <c r="I273" s="446">
        <v>379.33999633789063</v>
      </c>
      <c r="J273" s="446">
        <v>1</v>
      </c>
      <c r="K273" s="447">
        <v>379.33999633789063</v>
      </c>
    </row>
    <row r="274" spans="1:11" ht="14.45" customHeight="1" x14ac:dyDescent="0.2">
      <c r="A274" s="441" t="s">
        <v>448</v>
      </c>
      <c r="B274" s="442" t="s">
        <v>449</v>
      </c>
      <c r="C274" s="443" t="s">
        <v>455</v>
      </c>
      <c r="D274" s="444" t="s">
        <v>456</v>
      </c>
      <c r="E274" s="443" t="s">
        <v>757</v>
      </c>
      <c r="F274" s="444" t="s">
        <v>758</v>
      </c>
      <c r="G274" s="443" t="s">
        <v>1131</v>
      </c>
      <c r="H274" s="443" t="s">
        <v>1132</v>
      </c>
      <c r="I274" s="446">
        <v>59</v>
      </c>
      <c r="J274" s="446">
        <v>10</v>
      </c>
      <c r="K274" s="447">
        <v>590</v>
      </c>
    </row>
    <row r="275" spans="1:11" ht="14.45" customHeight="1" x14ac:dyDescent="0.2">
      <c r="A275" s="441" t="s">
        <v>448</v>
      </c>
      <c r="B275" s="442" t="s">
        <v>449</v>
      </c>
      <c r="C275" s="443" t="s">
        <v>455</v>
      </c>
      <c r="D275" s="444" t="s">
        <v>456</v>
      </c>
      <c r="E275" s="443" t="s">
        <v>757</v>
      </c>
      <c r="F275" s="444" t="s">
        <v>758</v>
      </c>
      <c r="G275" s="443" t="s">
        <v>1133</v>
      </c>
      <c r="H275" s="443" t="s">
        <v>1134</v>
      </c>
      <c r="I275" s="446">
        <v>42.950000762939453</v>
      </c>
      <c r="J275" s="446">
        <v>30</v>
      </c>
      <c r="K275" s="447">
        <v>1288.5799560546875</v>
      </c>
    </row>
    <row r="276" spans="1:11" ht="14.45" customHeight="1" x14ac:dyDescent="0.2">
      <c r="A276" s="441" t="s">
        <v>448</v>
      </c>
      <c r="B276" s="442" t="s">
        <v>449</v>
      </c>
      <c r="C276" s="443" t="s">
        <v>455</v>
      </c>
      <c r="D276" s="444" t="s">
        <v>456</v>
      </c>
      <c r="E276" s="443" t="s">
        <v>757</v>
      </c>
      <c r="F276" s="444" t="s">
        <v>758</v>
      </c>
      <c r="G276" s="443" t="s">
        <v>1135</v>
      </c>
      <c r="H276" s="443" t="s">
        <v>1136</v>
      </c>
      <c r="I276" s="446">
        <v>387.17999267578125</v>
      </c>
      <c r="J276" s="446">
        <v>8</v>
      </c>
      <c r="K276" s="447">
        <v>3097.39990234375</v>
      </c>
    </row>
    <row r="277" spans="1:11" ht="14.45" customHeight="1" x14ac:dyDescent="0.2">
      <c r="A277" s="441" t="s">
        <v>448</v>
      </c>
      <c r="B277" s="442" t="s">
        <v>449</v>
      </c>
      <c r="C277" s="443" t="s">
        <v>455</v>
      </c>
      <c r="D277" s="444" t="s">
        <v>456</v>
      </c>
      <c r="E277" s="443" t="s">
        <v>757</v>
      </c>
      <c r="F277" s="444" t="s">
        <v>758</v>
      </c>
      <c r="G277" s="443" t="s">
        <v>1137</v>
      </c>
      <c r="H277" s="443" t="s">
        <v>1138</v>
      </c>
      <c r="I277" s="446">
        <v>937.75</v>
      </c>
      <c r="J277" s="446">
        <v>1</v>
      </c>
      <c r="K277" s="447">
        <v>937.75</v>
      </c>
    </row>
    <row r="278" spans="1:11" ht="14.45" customHeight="1" x14ac:dyDescent="0.2">
      <c r="A278" s="441" t="s">
        <v>448</v>
      </c>
      <c r="B278" s="442" t="s">
        <v>449</v>
      </c>
      <c r="C278" s="443" t="s">
        <v>455</v>
      </c>
      <c r="D278" s="444" t="s">
        <v>456</v>
      </c>
      <c r="E278" s="443" t="s">
        <v>757</v>
      </c>
      <c r="F278" s="444" t="s">
        <v>758</v>
      </c>
      <c r="G278" s="443" t="s">
        <v>1139</v>
      </c>
      <c r="H278" s="443" t="s">
        <v>1140</v>
      </c>
      <c r="I278" s="446">
        <v>937.75</v>
      </c>
      <c r="J278" s="446">
        <v>2</v>
      </c>
      <c r="K278" s="447">
        <v>1875.5</v>
      </c>
    </row>
    <row r="279" spans="1:11" ht="14.45" customHeight="1" x14ac:dyDescent="0.2">
      <c r="A279" s="441" t="s">
        <v>448</v>
      </c>
      <c r="B279" s="442" t="s">
        <v>449</v>
      </c>
      <c r="C279" s="443" t="s">
        <v>455</v>
      </c>
      <c r="D279" s="444" t="s">
        <v>456</v>
      </c>
      <c r="E279" s="443" t="s">
        <v>757</v>
      </c>
      <c r="F279" s="444" t="s">
        <v>758</v>
      </c>
      <c r="G279" s="443" t="s">
        <v>1141</v>
      </c>
      <c r="H279" s="443" t="s">
        <v>1142</v>
      </c>
      <c r="I279" s="446">
        <v>938.96002197265625</v>
      </c>
      <c r="J279" s="446">
        <v>2</v>
      </c>
      <c r="K279" s="447">
        <v>1877.9200439453125</v>
      </c>
    </row>
    <row r="280" spans="1:11" ht="14.45" customHeight="1" x14ac:dyDescent="0.2">
      <c r="A280" s="441" t="s">
        <v>448</v>
      </c>
      <c r="B280" s="442" t="s">
        <v>449</v>
      </c>
      <c r="C280" s="443" t="s">
        <v>455</v>
      </c>
      <c r="D280" s="444" t="s">
        <v>456</v>
      </c>
      <c r="E280" s="443" t="s">
        <v>757</v>
      </c>
      <c r="F280" s="444" t="s">
        <v>758</v>
      </c>
      <c r="G280" s="443" t="s">
        <v>1143</v>
      </c>
      <c r="H280" s="443" t="s">
        <v>1144</v>
      </c>
      <c r="I280" s="446">
        <v>7465.27978515625</v>
      </c>
      <c r="J280" s="446">
        <v>1</v>
      </c>
      <c r="K280" s="447">
        <v>7465.27978515625</v>
      </c>
    </row>
    <row r="281" spans="1:11" ht="14.45" customHeight="1" x14ac:dyDescent="0.2">
      <c r="A281" s="441" t="s">
        <v>448</v>
      </c>
      <c r="B281" s="442" t="s">
        <v>449</v>
      </c>
      <c r="C281" s="443" t="s">
        <v>455</v>
      </c>
      <c r="D281" s="444" t="s">
        <v>456</v>
      </c>
      <c r="E281" s="443" t="s">
        <v>757</v>
      </c>
      <c r="F281" s="444" t="s">
        <v>758</v>
      </c>
      <c r="G281" s="443" t="s">
        <v>1145</v>
      </c>
      <c r="H281" s="443" t="s">
        <v>1146</v>
      </c>
      <c r="I281" s="446">
        <v>2153.679931640625</v>
      </c>
      <c r="J281" s="446">
        <v>2</v>
      </c>
      <c r="K281" s="447">
        <v>4307.35986328125</v>
      </c>
    </row>
    <row r="282" spans="1:11" ht="14.45" customHeight="1" x14ac:dyDescent="0.2">
      <c r="A282" s="441" t="s">
        <v>448</v>
      </c>
      <c r="B282" s="442" t="s">
        <v>449</v>
      </c>
      <c r="C282" s="443" t="s">
        <v>455</v>
      </c>
      <c r="D282" s="444" t="s">
        <v>456</v>
      </c>
      <c r="E282" s="443" t="s">
        <v>757</v>
      </c>
      <c r="F282" s="444" t="s">
        <v>758</v>
      </c>
      <c r="G282" s="443" t="s">
        <v>1147</v>
      </c>
      <c r="H282" s="443" t="s">
        <v>1148</v>
      </c>
      <c r="I282" s="446">
        <v>942.53997802734375</v>
      </c>
      <c r="J282" s="446">
        <v>2</v>
      </c>
      <c r="K282" s="447">
        <v>1885.0799560546875</v>
      </c>
    </row>
    <row r="283" spans="1:11" ht="14.45" customHeight="1" x14ac:dyDescent="0.2">
      <c r="A283" s="441" t="s">
        <v>448</v>
      </c>
      <c r="B283" s="442" t="s">
        <v>449</v>
      </c>
      <c r="C283" s="443" t="s">
        <v>455</v>
      </c>
      <c r="D283" s="444" t="s">
        <v>456</v>
      </c>
      <c r="E283" s="443" t="s">
        <v>757</v>
      </c>
      <c r="F283" s="444" t="s">
        <v>758</v>
      </c>
      <c r="G283" s="443" t="s">
        <v>1149</v>
      </c>
      <c r="H283" s="443" t="s">
        <v>1150</v>
      </c>
      <c r="I283" s="446">
        <v>865.0999755859375</v>
      </c>
      <c r="J283" s="446">
        <v>2</v>
      </c>
      <c r="K283" s="447">
        <v>1730.199951171875</v>
      </c>
    </row>
    <row r="284" spans="1:11" ht="14.45" customHeight="1" x14ac:dyDescent="0.2">
      <c r="A284" s="441" t="s">
        <v>448</v>
      </c>
      <c r="B284" s="442" t="s">
        <v>449</v>
      </c>
      <c r="C284" s="443" t="s">
        <v>455</v>
      </c>
      <c r="D284" s="444" t="s">
        <v>456</v>
      </c>
      <c r="E284" s="443" t="s">
        <v>757</v>
      </c>
      <c r="F284" s="444" t="s">
        <v>758</v>
      </c>
      <c r="G284" s="443" t="s">
        <v>1151</v>
      </c>
      <c r="H284" s="443" t="s">
        <v>1152</v>
      </c>
      <c r="I284" s="446">
        <v>2637.64990234375</v>
      </c>
      <c r="J284" s="446">
        <v>1</v>
      </c>
      <c r="K284" s="447">
        <v>2637.64990234375</v>
      </c>
    </row>
    <row r="285" spans="1:11" ht="14.45" customHeight="1" x14ac:dyDescent="0.2">
      <c r="A285" s="441" t="s">
        <v>448</v>
      </c>
      <c r="B285" s="442" t="s">
        <v>449</v>
      </c>
      <c r="C285" s="443" t="s">
        <v>455</v>
      </c>
      <c r="D285" s="444" t="s">
        <v>456</v>
      </c>
      <c r="E285" s="443" t="s">
        <v>757</v>
      </c>
      <c r="F285" s="444" t="s">
        <v>758</v>
      </c>
      <c r="G285" s="443" t="s">
        <v>1153</v>
      </c>
      <c r="H285" s="443" t="s">
        <v>1154</v>
      </c>
      <c r="I285" s="446">
        <v>426.04000854492188</v>
      </c>
      <c r="J285" s="446">
        <v>1</v>
      </c>
      <c r="K285" s="447">
        <v>426.04000854492188</v>
      </c>
    </row>
    <row r="286" spans="1:11" ht="14.45" customHeight="1" x14ac:dyDescent="0.2">
      <c r="A286" s="441" t="s">
        <v>448</v>
      </c>
      <c r="B286" s="442" t="s">
        <v>449</v>
      </c>
      <c r="C286" s="443" t="s">
        <v>455</v>
      </c>
      <c r="D286" s="444" t="s">
        <v>456</v>
      </c>
      <c r="E286" s="443" t="s">
        <v>757</v>
      </c>
      <c r="F286" s="444" t="s">
        <v>758</v>
      </c>
      <c r="G286" s="443" t="s">
        <v>1155</v>
      </c>
      <c r="H286" s="443" t="s">
        <v>1156</v>
      </c>
      <c r="I286" s="446">
        <v>191.16999816894531</v>
      </c>
      <c r="J286" s="446">
        <v>16</v>
      </c>
      <c r="K286" s="447">
        <v>3058.6900329589844</v>
      </c>
    </row>
    <row r="287" spans="1:11" ht="14.45" customHeight="1" x14ac:dyDescent="0.2">
      <c r="A287" s="441" t="s">
        <v>448</v>
      </c>
      <c r="B287" s="442" t="s">
        <v>449</v>
      </c>
      <c r="C287" s="443" t="s">
        <v>455</v>
      </c>
      <c r="D287" s="444" t="s">
        <v>456</v>
      </c>
      <c r="E287" s="443" t="s">
        <v>757</v>
      </c>
      <c r="F287" s="444" t="s">
        <v>758</v>
      </c>
      <c r="G287" s="443" t="s">
        <v>1157</v>
      </c>
      <c r="H287" s="443" t="s">
        <v>1158</v>
      </c>
      <c r="I287" s="446">
        <v>292.80999755859375</v>
      </c>
      <c r="J287" s="446">
        <v>7</v>
      </c>
      <c r="K287" s="447">
        <v>2049.6499633789063</v>
      </c>
    </row>
    <row r="288" spans="1:11" ht="14.45" customHeight="1" x14ac:dyDescent="0.2">
      <c r="A288" s="441" t="s">
        <v>448</v>
      </c>
      <c r="B288" s="442" t="s">
        <v>449</v>
      </c>
      <c r="C288" s="443" t="s">
        <v>455</v>
      </c>
      <c r="D288" s="444" t="s">
        <v>456</v>
      </c>
      <c r="E288" s="443" t="s">
        <v>757</v>
      </c>
      <c r="F288" s="444" t="s">
        <v>758</v>
      </c>
      <c r="G288" s="443" t="s">
        <v>1159</v>
      </c>
      <c r="H288" s="443" t="s">
        <v>1160</v>
      </c>
      <c r="I288" s="446">
        <v>160.63999938964844</v>
      </c>
      <c r="J288" s="446">
        <v>5</v>
      </c>
      <c r="K288" s="447">
        <v>803.219970703125</v>
      </c>
    </row>
    <row r="289" spans="1:11" ht="14.45" customHeight="1" x14ac:dyDescent="0.2">
      <c r="A289" s="441" t="s">
        <v>448</v>
      </c>
      <c r="B289" s="442" t="s">
        <v>449</v>
      </c>
      <c r="C289" s="443" t="s">
        <v>455</v>
      </c>
      <c r="D289" s="444" t="s">
        <v>456</v>
      </c>
      <c r="E289" s="443" t="s">
        <v>757</v>
      </c>
      <c r="F289" s="444" t="s">
        <v>758</v>
      </c>
      <c r="G289" s="443" t="s">
        <v>1161</v>
      </c>
      <c r="H289" s="443" t="s">
        <v>1162</v>
      </c>
      <c r="I289" s="446">
        <v>107.16000366210938</v>
      </c>
      <c r="J289" s="446">
        <v>14</v>
      </c>
      <c r="K289" s="447">
        <v>1500.280029296875</v>
      </c>
    </row>
    <row r="290" spans="1:11" ht="14.45" customHeight="1" x14ac:dyDescent="0.2">
      <c r="A290" s="441" t="s">
        <v>448</v>
      </c>
      <c r="B290" s="442" t="s">
        <v>449</v>
      </c>
      <c r="C290" s="443" t="s">
        <v>455</v>
      </c>
      <c r="D290" s="444" t="s">
        <v>456</v>
      </c>
      <c r="E290" s="443" t="s">
        <v>757</v>
      </c>
      <c r="F290" s="444" t="s">
        <v>758</v>
      </c>
      <c r="G290" s="443" t="s">
        <v>1163</v>
      </c>
      <c r="H290" s="443" t="s">
        <v>1164</v>
      </c>
      <c r="I290" s="446">
        <v>91</v>
      </c>
      <c r="J290" s="446">
        <v>30</v>
      </c>
      <c r="K290" s="447">
        <v>2730</v>
      </c>
    </row>
    <row r="291" spans="1:11" ht="14.45" customHeight="1" x14ac:dyDescent="0.2">
      <c r="A291" s="441" t="s">
        <v>448</v>
      </c>
      <c r="B291" s="442" t="s">
        <v>449</v>
      </c>
      <c r="C291" s="443" t="s">
        <v>455</v>
      </c>
      <c r="D291" s="444" t="s">
        <v>456</v>
      </c>
      <c r="E291" s="443" t="s">
        <v>757</v>
      </c>
      <c r="F291" s="444" t="s">
        <v>758</v>
      </c>
      <c r="G291" s="443" t="s">
        <v>1165</v>
      </c>
      <c r="H291" s="443" t="s">
        <v>1166</v>
      </c>
      <c r="I291" s="446">
        <v>143.67999267578125</v>
      </c>
      <c r="J291" s="446">
        <v>11</v>
      </c>
      <c r="K291" s="447">
        <v>1580.4299926757813</v>
      </c>
    </row>
    <row r="292" spans="1:11" ht="14.45" customHeight="1" x14ac:dyDescent="0.2">
      <c r="A292" s="441" t="s">
        <v>448</v>
      </c>
      <c r="B292" s="442" t="s">
        <v>449</v>
      </c>
      <c r="C292" s="443" t="s">
        <v>455</v>
      </c>
      <c r="D292" s="444" t="s">
        <v>456</v>
      </c>
      <c r="E292" s="443" t="s">
        <v>757</v>
      </c>
      <c r="F292" s="444" t="s">
        <v>758</v>
      </c>
      <c r="G292" s="443" t="s">
        <v>1167</v>
      </c>
      <c r="H292" s="443" t="s">
        <v>1168</v>
      </c>
      <c r="I292" s="446">
        <v>379.92001342773438</v>
      </c>
      <c r="J292" s="446">
        <v>2</v>
      </c>
      <c r="K292" s="447">
        <v>759.83001708984375</v>
      </c>
    </row>
    <row r="293" spans="1:11" ht="14.45" customHeight="1" x14ac:dyDescent="0.2">
      <c r="A293" s="441" t="s">
        <v>448</v>
      </c>
      <c r="B293" s="442" t="s">
        <v>449</v>
      </c>
      <c r="C293" s="443" t="s">
        <v>455</v>
      </c>
      <c r="D293" s="444" t="s">
        <v>456</v>
      </c>
      <c r="E293" s="443" t="s">
        <v>757</v>
      </c>
      <c r="F293" s="444" t="s">
        <v>758</v>
      </c>
      <c r="G293" s="443" t="s">
        <v>1169</v>
      </c>
      <c r="H293" s="443" t="s">
        <v>1170</v>
      </c>
      <c r="I293" s="446">
        <v>249</v>
      </c>
      <c r="J293" s="446">
        <v>5</v>
      </c>
      <c r="K293" s="447">
        <v>1245</v>
      </c>
    </row>
    <row r="294" spans="1:11" ht="14.45" customHeight="1" x14ac:dyDescent="0.2">
      <c r="A294" s="441" t="s">
        <v>448</v>
      </c>
      <c r="B294" s="442" t="s">
        <v>449</v>
      </c>
      <c r="C294" s="443" t="s">
        <v>455</v>
      </c>
      <c r="D294" s="444" t="s">
        <v>456</v>
      </c>
      <c r="E294" s="443" t="s">
        <v>757</v>
      </c>
      <c r="F294" s="444" t="s">
        <v>758</v>
      </c>
      <c r="G294" s="443" t="s">
        <v>1171</v>
      </c>
      <c r="H294" s="443" t="s">
        <v>1172</v>
      </c>
      <c r="I294" s="446">
        <v>955.8499755859375</v>
      </c>
      <c r="J294" s="446">
        <v>4</v>
      </c>
      <c r="K294" s="447">
        <v>3823.39990234375</v>
      </c>
    </row>
    <row r="295" spans="1:11" ht="14.45" customHeight="1" x14ac:dyDescent="0.2">
      <c r="A295" s="441" t="s">
        <v>448</v>
      </c>
      <c r="B295" s="442" t="s">
        <v>449</v>
      </c>
      <c r="C295" s="443" t="s">
        <v>455</v>
      </c>
      <c r="D295" s="444" t="s">
        <v>456</v>
      </c>
      <c r="E295" s="443" t="s">
        <v>757</v>
      </c>
      <c r="F295" s="444" t="s">
        <v>758</v>
      </c>
      <c r="G295" s="443" t="s">
        <v>1173</v>
      </c>
      <c r="H295" s="443" t="s">
        <v>1174</v>
      </c>
      <c r="I295" s="446">
        <v>106.43833414713542</v>
      </c>
      <c r="J295" s="446">
        <v>30</v>
      </c>
      <c r="K295" s="447">
        <v>3193.1499328613281</v>
      </c>
    </row>
    <row r="296" spans="1:11" ht="14.45" customHeight="1" x14ac:dyDescent="0.2">
      <c r="A296" s="441" t="s">
        <v>448</v>
      </c>
      <c r="B296" s="442" t="s">
        <v>449</v>
      </c>
      <c r="C296" s="443" t="s">
        <v>455</v>
      </c>
      <c r="D296" s="444" t="s">
        <v>456</v>
      </c>
      <c r="E296" s="443" t="s">
        <v>757</v>
      </c>
      <c r="F296" s="444" t="s">
        <v>758</v>
      </c>
      <c r="G296" s="443" t="s">
        <v>1175</v>
      </c>
      <c r="H296" s="443" t="s">
        <v>1176</v>
      </c>
      <c r="I296" s="446">
        <v>2570.5</v>
      </c>
      <c r="J296" s="446">
        <v>1</v>
      </c>
      <c r="K296" s="447">
        <v>2570.5</v>
      </c>
    </row>
    <row r="297" spans="1:11" ht="14.45" customHeight="1" x14ac:dyDescent="0.2">
      <c r="A297" s="441" t="s">
        <v>448</v>
      </c>
      <c r="B297" s="442" t="s">
        <v>449</v>
      </c>
      <c r="C297" s="443" t="s">
        <v>455</v>
      </c>
      <c r="D297" s="444" t="s">
        <v>456</v>
      </c>
      <c r="E297" s="443" t="s">
        <v>757</v>
      </c>
      <c r="F297" s="444" t="s">
        <v>758</v>
      </c>
      <c r="G297" s="443" t="s">
        <v>1177</v>
      </c>
      <c r="H297" s="443" t="s">
        <v>1178</v>
      </c>
      <c r="I297" s="446">
        <v>49.610000610351563</v>
      </c>
      <c r="J297" s="446">
        <v>36</v>
      </c>
      <c r="K297" s="447">
        <v>1785.9599609375</v>
      </c>
    </row>
    <row r="298" spans="1:11" ht="14.45" customHeight="1" x14ac:dyDescent="0.2">
      <c r="A298" s="441" t="s">
        <v>448</v>
      </c>
      <c r="B298" s="442" t="s">
        <v>449</v>
      </c>
      <c r="C298" s="443" t="s">
        <v>455</v>
      </c>
      <c r="D298" s="444" t="s">
        <v>456</v>
      </c>
      <c r="E298" s="443" t="s">
        <v>757</v>
      </c>
      <c r="F298" s="444" t="s">
        <v>758</v>
      </c>
      <c r="G298" s="443" t="s">
        <v>1179</v>
      </c>
      <c r="H298" s="443" t="s">
        <v>1180</v>
      </c>
      <c r="I298" s="446">
        <v>49.610000610351563</v>
      </c>
      <c r="J298" s="446">
        <v>48</v>
      </c>
      <c r="K298" s="447">
        <v>2381.280029296875</v>
      </c>
    </row>
    <row r="299" spans="1:11" ht="14.45" customHeight="1" x14ac:dyDescent="0.2">
      <c r="A299" s="441" t="s">
        <v>448</v>
      </c>
      <c r="B299" s="442" t="s">
        <v>449</v>
      </c>
      <c r="C299" s="443" t="s">
        <v>455</v>
      </c>
      <c r="D299" s="444" t="s">
        <v>456</v>
      </c>
      <c r="E299" s="443" t="s">
        <v>757</v>
      </c>
      <c r="F299" s="444" t="s">
        <v>758</v>
      </c>
      <c r="G299" s="443" t="s">
        <v>1181</v>
      </c>
      <c r="H299" s="443" t="s">
        <v>1182</v>
      </c>
      <c r="I299" s="446">
        <v>49.610000610351563</v>
      </c>
      <c r="J299" s="446">
        <v>318</v>
      </c>
      <c r="K299" s="447">
        <v>15775.980163574219</v>
      </c>
    </row>
    <row r="300" spans="1:11" ht="14.45" customHeight="1" x14ac:dyDescent="0.2">
      <c r="A300" s="441" t="s">
        <v>448</v>
      </c>
      <c r="B300" s="442" t="s">
        <v>449</v>
      </c>
      <c r="C300" s="443" t="s">
        <v>455</v>
      </c>
      <c r="D300" s="444" t="s">
        <v>456</v>
      </c>
      <c r="E300" s="443" t="s">
        <v>757</v>
      </c>
      <c r="F300" s="444" t="s">
        <v>758</v>
      </c>
      <c r="G300" s="443" t="s">
        <v>1183</v>
      </c>
      <c r="H300" s="443" t="s">
        <v>1184</v>
      </c>
      <c r="I300" s="446">
        <v>190.08000183105469</v>
      </c>
      <c r="J300" s="446">
        <v>3</v>
      </c>
      <c r="K300" s="447">
        <v>570.24000549316406</v>
      </c>
    </row>
    <row r="301" spans="1:11" ht="14.45" customHeight="1" x14ac:dyDescent="0.2">
      <c r="A301" s="441" t="s">
        <v>448</v>
      </c>
      <c r="B301" s="442" t="s">
        <v>449</v>
      </c>
      <c r="C301" s="443" t="s">
        <v>455</v>
      </c>
      <c r="D301" s="444" t="s">
        <v>456</v>
      </c>
      <c r="E301" s="443" t="s">
        <v>757</v>
      </c>
      <c r="F301" s="444" t="s">
        <v>758</v>
      </c>
      <c r="G301" s="443" t="s">
        <v>1185</v>
      </c>
      <c r="H301" s="443" t="s">
        <v>1186</v>
      </c>
      <c r="I301" s="446">
        <v>95.589996337890625</v>
      </c>
      <c r="J301" s="446">
        <v>10</v>
      </c>
      <c r="K301" s="447">
        <v>955.8599853515625</v>
      </c>
    </row>
    <row r="302" spans="1:11" ht="14.45" customHeight="1" x14ac:dyDescent="0.2">
      <c r="A302" s="441" t="s">
        <v>448</v>
      </c>
      <c r="B302" s="442" t="s">
        <v>449</v>
      </c>
      <c r="C302" s="443" t="s">
        <v>455</v>
      </c>
      <c r="D302" s="444" t="s">
        <v>456</v>
      </c>
      <c r="E302" s="443" t="s">
        <v>757</v>
      </c>
      <c r="F302" s="444" t="s">
        <v>758</v>
      </c>
      <c r="G302" s="443" t="s">
        <v>1187</v>
      </c>
      <c r="H302" s="443" t="s">
        <v>1188</v>
      </c>
      <c r="I302" s="446">
        <v>95.589996337890625</v>
      </c>
      <c r="J302" s="446">
        <v>30</v>
      </c>
      <c r="K302" s="447">
        <v>2867.6599731445313</v>
      </c>
    </row>
    <row r="303" spans="1:11" ht="14.45" customHeight="1" x14ac:dyDescent="0.2">
      <c r="A303" s="441" t="s">
        <v>448</v>
      </c>
      <c r="B303" s="442" t="s">
        <v>449</v>
      </c>
      <c r="C303" s="443" t="s">
        <v>455</v>
      </c>
      <c r="D303" s="444" t="s">
        <v>456</v>
      </c>
      <c r="E303" s="443" t="s">
        <v>757</v>
      </c>
      <c r="F303" s="444" t="s">
        <v>758</v>
      </c>
      <c r="G303" s="443" t="s">
        <v>1189</v>
      </c>
      <c r="H303" s="443" t="s">
        <v>1190</v>
      </c>
      <c r="I303" s="446">
        <v>458.614990234375</v>
      </c>
      <c r="J303" s="446">
        <v>6</v>
      </c>
      <c r="K303" s="447">
        <v>2751.6700439453125</v>
      </c>
    </row>
    <row r="304" spans="1:11" ht="14.45" customHeight="1" x14ac:dyDescent="0.2">
      <c r="A304" s="441" t="s">
        <v>448</v>
      </c>
      <c r="B304" s="442" t="s">
        <v>449</v>
      </c>
      <c r="C304" s="443" t="s">
        <v>455</v>
      </c>
      <c r="D304" s="444" t="s">
        <v>456</v>
      </c>
      <c r="E304" s="443" t="s">
        <v>757</v>
      </c>
      <c r="F304" s="444" t="s">
        <v>758</v>
      </c>
      <c r="G304" s="443" t="s">
        <v>1191</v>
      </c>
      <c r="H304" s="443" t="s">
        <v>1192</v>
      </c>
      <c r="I304" s="446">
        <v>32.439998626708984</v>
      </c>
      <c r="J304" s="446">
        <v>480</v>
      </c>
      <c r="K304" s="447">
        <v>15569.97998046875</v>
      </c>
    </row>
    <row r="305" spans="1:11" ht="14.45" customHeight="1" x14ac:dyDescent="0.2">
      <c r="A305" s="441" t="s">
        <v>448</v>
      </c>
      <c r="B305" s="442" t="s">
        <v>449</v>
      </c>
      <c r="C305" s="443" t="s">
        <v>455</v>
      </c>
      <c r="D305" s="444" t="s">
        <v>456</v>
      </c>
      <c r="E305" s="443" t="s">
        <v>757</v>
      </c>
      <c r="F305" s="444" t="s">
        <v>758</v>
      </c>
      <c r="G305" s="443" t="s">
        <v>1193</v>
      </c>
      <c r="H305" s="443" t="s">
        <v>1194</v>
      </c>
      <c r="I305" s="446">
        <v>32.439998626708984</v>
      </c>
      <c r="J305" s="446">
        <v>160</v>
      </c>
      <c r="K305" s="447">
        <v>5189.989990234375</v>
      </c>
    </row>
    <row r="306" spans="1:11" ht="14.45" customHeight="1" x14ac:dyDescent="0.2">
      <c r="A306" s="441" t="s">
        <v>448</v>
      </c>
      <c r="B306" s="442" t="s">
        <v>449</v>
      </c>
      <c r="C306" s="443" t="s">
        <v>455</v>
      </c>
      <c r="D306" s="444" t="s">
        <v>456</v>
      </c>
      <c r="E306" s="443" t="s">
        <v>757</v>
      </c>
      <c r="F306" s="444" t="s">
        <v>758</v>
      </c>
      <c r="G306" s="443" t="s">
        <v>1195</v>
      </c>
      <c r="H306" s="443" t="s">
        <v>1196</v>
      </c>
      <c r="I306" s="446">
        <v>360</v>
      </c>
      <c r="J306" s="446">
        <v>4</v>
      </c>
      <c r="K306" s="447">
        <v>1440</v>
      </c>
    </row>
    <row r="307" spans="1:11" ht="14.45" customHeight="1" x14ac:dyDescent="0.2">
      <c r="A307" s="441" t="s">
        <v>448</v>
      </c>
      <c r="B307" s="442" t="s">
        <v>449</v>
      </c>
      <c r="C307" s="443" t="s">
        <v>455</v>
      </c>
      <c r="D307" s="444" t="s">
        <v>456</v>
      </c>
      <c r="E307" s="443" t="s">
        <v>757</v>
      </c>
      <c r="F307" s="444" t="s">
        <v>758</v>
      </c>
      <c r="G307" s="443" t="s">
        <v>1197</v>
      </c>
      <c r="H307" s="443" t="s">
        <v>1198</v>
      </c>
      <c r="I307" s="446">
        <v>109.69999694824219</v>
      </c>
      <c r="J307" s="446">
        <v>12</v>
      </c>
      <c r="K307" s="447">
        <v>1316.3999938964844</v>
      </c>
    </row>
    <row r="308" spans="1:11" ht="14.45" customHeight="1" x14ac:dyDescent="0.2">
      <c r="A308" s="441" t="s">
        <v>448</v>
      </c>
      <c r="B308" s="442" t="s">
        <v>449</v>
      </c>
      <c r="C308" s="443" t="s">
        <v>455</v>
      </c>
      <c r="D308" s="444" t="s">
        <v>456</v>
      </c>
      <c r="E308" s="443" t="s">
        <v>757</v>
      </c>
      <c r="F308" s="444" t="s">
        <v>758</v>
      </c>
      <c r="G308" s="443" t="s">
        <v>1199</v>
      </c>
      <c r="H308" s="443" t="s">
        <v>1200</v>
      </c>
      <c r="I308" s="446">
        <v>1476.199951171875</v>
      </c>
      <c r="J308" s="446">
        <v>1</v>
      </c>
      <c r="K308" s="447">
        <v>1476.199951171875</v>
      </c>
    </row>
    <row r="309" spans="1:11" ht="14.45" customHeight="1" x14ac:dyDescent="0.2">
      <c r="A309" s="441" t="s">
        <v>448</v>
      </c>
      <c r="B309" s="442" t="s">
        <v>449</v>
      </c>
      <c r="C309" s="443" t="s">
        <v>455</v>
      </c>
      <c r="D309" s="444" t="s">
        <v>456</v>
      </c>
      <c r="E309" s="443" t="s">
        <v>757</v>
      </c>
      <c r="F309" s="444" t="s">
        <v>758</v>
      </c>
      <c r="G309" s="443" t="s">
        <v>1201</v>
      </c>
      <c r="H309" s="443" t="s">
        <v>1202</v>
      </c>
      <c r="I309" s="446">
        <v>281.6300048828125</v>
      </c>
      <c r="J309" s="446">
        <v>8</v>
      </c>
      <c r="K309" s="447">
        <v>2253.030029296875</v>
      </c>
    </row>
    <row r="310" spans="1:11" ht="14.45" customHeight="1" x14ac:dyDescent="0.2">
      <c r="A310" s="441" t="s">
        <v>448</v>
      </c>
      <c r="B310" s="442" t="s">
        <v>449</v>
      </c>
      <c r="C310" s="443" t="s">
        <v>455</v>
      </c>
      <c r="D310" s="444" t="s">
        <v>456</v>
      </c>
      <c r="E310" s="443" t="s">
        <v>757</v>
      </c>
      <c r="F310" s="444" t="s">
        <v>758</v>
      </c>
      <c r="G310" s="443" t="s">
        <v>1203</v>
      </c>
      <c r="H310" s="443" t="s">
        <v>1204</v>
      </c>
      <c r="I310" s="446">
        <v>902.3599853515625</v>
      </c>
      <c r="J310" s="446">
        <v>2</v>
      </c>
      <c r="K310" s="447">
        <v>1804.719970703125</v>
      </c>
    </row>
    <row r="311" spans="1:11" ht="14.45" customHeight="1" x14ac:dyDescent="0.2">
      <c r="A311" s="441" t="s">
        <v>448</v>
      </c>
      <c r="B311" s="442" t="s">
        <v>449</v>
      </c>
      <c r="C311" s="443" t="s">
        <v>455</v>
      </c>
      <c r="D311" s="444" t="s">
        <v>456</v>
      </c>
      <c r="E311" s="443" t="s">
        <v>757</v>
      </c>
      <c r="F311" s="444" t="s">
        <v>758</v>
      </c>
      <c r="G311" s="443" t="s">
        <v>1205</v>
      </c>
      <c r="H311" s="443" t="s">
        <v>1206</v>
      </c>
      <c r="I311" s="446">
        <v>890.864990234375</v>
      </c>
      <c r="J311" s="446">
        <v>3</v>
      </c>
      <c r="K311" s="447">
        <v>2672.5899658203125</v>
      </c>
    </row>
    <row r="312" spans="1:11" ht="14.45" customHeight="1" x14ac:dyDescent="0.2">
      <c r="A312" s="441" t="s">
        <v>448</v>
      </c>
      <c r="B312" s="442" t="s">
        <v>449</v>
      </c>
      <c r="C312" s="443" t="s">
        <v>455</v>
      </c>
      <c r="D312" s="444" t="s">
        <v>456</v>
      </c>
      <c r="E312" s="443" t="s">
        <v>757</v>
      </c>
      <c r="F312" s="444" t="s">
        <v>758</v>
      </c>
      <c r="G312" s="443" t="s">
        <v>1207</v>
      </c>
      <c r="H312" s="443" t="s">
        <v>1208</v>
      </c>
      <c r="I312" s="446">
        <v>5752.2998046875</v>
      </c>
      <c r="J312" s="446">
        <v>9</v>
      </c>
      <c r="K312" s="447">
        <v>51770.6982421875</v>
      </c>
    </row>
    <row r="313" spans="1:11" ht="14.45" customHeight="1" x14ac:dyDescent="0.2">
      <c r="A313" s="441" t="s">
        <v>448</v>
      </c>
      <c r="B313" s="442" t="s">
        <v>449</v>
      </c>
      <c r="C313" s="443" t="s">
        <v>455</v>
      </c>
      <c r="D313" s="444" t="s">
        <v>456</v>
      </c>
      <c r="E313" s="443" t="s">
        <v>757</v>
      </c>
      <c r="F313" s="444" t="s">
        <v>758</v>
      </c>
      <c r="G313" s="443" t="s">
        <v>1209</v>
      </c>
      <c r="H313" s="443" t="s">
        <v>1210</v>
      </c>
      <c r="I313" s="446">
        <v>42.349998474121094</v>
      </c>
      <c r="J313" s="446">
        <v>300</v>
      </c>
      <c r="K313" s="447">
        <v>12705.030029296875</v>
      </c>
    </row>
    <row r="314" spans="1:11" ht="14.45" customHeight="1" x14ac:dyDescent="0.2">
      <c r="A314" s="441" t="s">
        <v>448</v>
      </c>
      <c r="B314" s="442" t="s">
        <v>449</v>
      </c>
      <c r="C314" s="443" t="s">
        <v>455</v>
      </c>
      <c r="D314" s="444" t="s">
        <v>456</v>
      </c>
      <c r="E314" s="443" t="s">
        <v>757</v>
      </c>
      <c r="F314" s="444" t="s">
        <v>758</v>
      </c>
      <c r="G314" s="443" t="s">
        <v>1211</v>
      </c>
      <c r="H314" s="443" t="s">
        <v>1212</v>
      </c>
      <c r="I314" s="446">
        <v>42.349998474121094</v>
      </c>
      <c r="J314" s="446">
        <v>60</v>
      </c>
      <c r="K314" s="447">
        <v>2541</v>
      </c>
    </row>
    <row r="315" spans="1:11" ht="14.45" customHeight="1" x14ac:dyDescent="0.2">
      <c r="A315" s="441" t="s">
        <v>448</v>
      </c>
      <c r="B315" s="442" t="s">
        <v>449</v>
      </c>
      <c r="C315" s="443" t="s">
        <v>455</v>
      </c>
      <c r="D315" s="444" t="s">
        <v>456</v>
      </c>
      <c r="E315" s="443" t="s">
        <v>757</v>
      </c>
      <c r="F315" s="444" t="s">
        <v>758</v>
      </c>
      <c r="G315" s="443" t="s">
        <v>1213</v>
      </c>
      <c r="H315" s="443" t="s">
        <v>1214</v>
      </c>
      <c r="I315" s="446">
        <v>3197.1298828125</v>
      </c>
      <c r="J315" s="446">
        <v>2</v>
      </c>
      <c r="K315" s="447">
        <v>6394.25</v>
      </c>
    </row>
    <row r="316" spans="1:11" ht="14.45" customHeight="1" x14ac:dyDescent="0.2">
      <c r="A316" s="441" t="s">
        <v>448</v>
      </c>
      <c r="B316" s="442" t="s">
        <v>449</v>
      </c>
      <c r="C316" s="443" t="s">
        <v>455</v>
      </c>
      <c r="D316" s="444" t="s">
        <v>456</v>
      </c>
      <c r="E316" s="443" t="s">
        <v>757</v>
      </c>
      <c r="F316" s="444" t="s">
        <v>758</v>
      </c>
      <c r="G316" s="443" t="s">
        <v>1215</v>
      </c>
      <c r="H316" s="443" t="s">
        <v>1216</v>
      </c>
      <c r="I316" s="446">
        <v>550</v>
      </c>
      <c r="J316" s="446">
        <v>7</v>
      </c>
      <c r="K316" s="447">
        <v>3850</v>
      </c>
    </row>
    <row r="317" spans="1:11" ht="14.45" customHeight="1" x14ac:dyDescent="0.2">
      <c r="A317" s="441" t="s">
        <v>448</v>
      </c>
      <c r="B317" s="442" t="s">
        <v>449</v>
      </c>
      <c r="C317" s="443" t="s">
        <v>455</v>
      </c>
      <c r="D317" s="444" t="s">
        <v>456</v>
      </c>
      <c r="E317" s="443" t="s">
        <v>757</v>
      </c>
      <c r="F317" s="444" t="s">
        <v>758</v>
      </c>
      <c r="G317" s="443" t="s">
        <v>1217</v>
      </c>
      <c r="H317" s="443" t="s">
        <v>1218</v>
      </c>
      <c r="I317" s="446">
        <v>1326.0899658203125</v>
      </c>
      <c r="J317" s="446">
        <v>2</v>
      </c>
      <c r="K317" s="447">
        <v>2652.179931640625</v>
      </c>
    </row>
    <row r="318" spans="1:11" ht="14.45" customHeight="1" x14ac:dyDescent="0.2">
      <c r="A318" s="441" t="s">
        <v>448</v>
      </c>
      <c r="B318" s="442" t="s">
        <v>449</v>
      </c>
      <c r="C318" s="443" t="s">
        <v>455</v>
      </c>
      <c r="D318" s="444" t="s">
        <v>456</v>
      </c>
      <c r="E318" s="443" t="s">
        <v>757</v>
      </c>
      <c r="F318" s="444" t="s">
        <v>758</v>
      </c>
      <c r="G318" s="443" t="s">
        <v>1219</v>
      </c>
      <c r="H318" s="443" t="s">
        <v>1220</v>
      </c>
      <c r="I318" s="446">
        <v>367.82000732421875</v>
      </c>
      <c r="J318" s="446">
        <v>8</v>
      </c>
      <c r="K318" s="447">
        <v>2942.52001953125</v>
      </c>
    </row>
    <row r="319" spans="1:11" ht="14.45" customHeight="1" x14ac:dyDescent="0.2">
      <c r="A319" s="441" t="s">
        <v>448</v>
      </c>
      <c r="B319" s="442" t="s">
        <v>449</v>
      </c>
      <c r="C319" s="443" t="s">
        <v>455</v>
      </c>
      <c r="D319" s="444" t="s">
        <v>456</v>
      </c>
      <c r="E319" s="443" t="s">
        <v>757</v>
      </c>
      <c r="F319" s="444" t="s">
        <v>758</v>
      </c>
      <c r="G319" s="443" t="s">
        <v>1221</v>
      </c>
      <c r="H319" s="443" t="s">
        <v>1222</v>
      </c>
      <c r="I319" s="446">
        <v>130</v>
      </c>
      <c r="J319" s="446">
        <v>23</v>
      </c>
      <c r="K319" s="447">
        <v>2990.0400390625</v>
      </c>
    </row>
    <row r="320" spans="1:11" ht="14.45" customHeight="1" x14ac:dyDescent="0.2">
      <c r="A320" s="441" t="s">
        <v>448</v>
      </c>
      <c r="B320" s="442" t="s">
        <v>449</v>
      </c>
      <c r="C320" s="443" t="s">
        <v>455</v>
      </c>
      <c r="D320" s="444" t="s">
        <v>456</v>
      </c>
      <c r="E320" s="443" t="s">
        <v>757</v>
      </c>
      <c r="F320" s="444" t="s">
        <v>758</v>
      </c>
      <c r="G320" s="443" t="s">
        <v>1223</v>
      </c>
      <c r="H320" s="443" t="s">
        <v>1224</v>
      </c>
      <c r="I320" s="446">
        <v>21.379999160766602</v>
      </c>
      <c r="J320" s="446">
        <v>425</v>
      </c>
      <c r="K320" s="447">
        <v>9086.15966796875</v>
      </c>
    </row>
    <row r="321" spans="1:11" ht="14.45" customHeight="1" x14ac:dyDescent="0.2">
      <c r="A321" s="441" t="s">
        <v>448</v>
      </c>
      <c r="B321" s="442" t="s">
        <v>449</v>
      </c>
      <c r="C321" s="443" t="s">
        <v>455</v>
      </c>
      <c r="D321" s="444" t="s">
        <v>456</v>
      </c>
      <c r="E321" s="443" t="s">
        <v>757</v>
      </c>
      <c r="F321" s="444" t="s">
        <v>758</v>
      </c>
      <c r="G321" s="443" t="s">
        <v>1225</v>
      </c>
      <c r="H321" s="443" t="s">
        <v>1226</v>
      </c>
      <c r="I321" s="446">
        <v>43.450000762939453</v>
      </c>
      <c r="J321" s="446">
        <v>200</v>
      </c>
      <c r="K321" s="447">
        <v>8690.240234375</v>
      </c>
    </row>
    <row r="322" spans="1:11" ht="14.45" customHeight="1" x14ac:dyDescent="0.2">
      <c r="A322" s="441" t="s">
        <v>448</v>
      </c>
      <c r="B322" s="442" t="s">
        <v>449</v>
      </c>
      <c r="C322" s="443" t="s">
        <v>455</v>
      </c>
      <c r="D322" s="444" t="s">
        <v>456</v>
      </c>
      <c r="E322" s="443" t="s">
        <v>757</v>
      </c>
      <c r="F322" s="444" t="s">
        <v>758</v>
      </c>
      <c r="G322" s="443" t="s">
        <v>1227</v>
      </c>
      <c r="H322" s="443" t="s">
        <v>1228</v>
      </c>
      <c r="I322" s="446">
        <v>2344.860107421875</v>
      </c>
      <c r="J322" s="446">
        <v>3</v>
      </c>
      <c r="K322" s="447">
        <v>7034.580322265625</v>
      </c>
    </row>
    <row r="323" spans="1:11" ht="14.45" customHeight="1" x14ac:dyDescent="0.2">
      <c r="A323" s="441" t="s">
        <v>448</v>
      </c>
      <c r="B323" s="442" t="s">
        <v>449</v>
      </c>
      <c r="C323" s="443" t="s">
        <v>455</v>
      </c>
      <c r="D323" s="444" t="s">
        <v>456</v>
      </c>
      <c r="E323" s="443" t="s">
        <v>757</v>
      </c>
      <c r="F323" s="444" t="s">
        <v>758</v>
      </c>
      <c r="G323" s="443" t="s">
        <v>1229</v>
      </c>
      <c r="H323" s="443" t="s">
        <v>1230</v>
      </c>
      <c r="I323" s="446">
        <v>93.790000915527344</v>
      </c>
      <c r="J323" s="446">
        <v>100</v>
      </c>
      <c r="K323" s="447">
        <v>9379.4404296875</v>
      </c>
    </row>
    <row r="324" spans="1:11" ht="14.45" customHeight="1" x14ac:dyDescent="0.2">
      <c r="A324" s="441" t="s">
        <v>448</v>
      </c>
      <c r="B324" s="442" t="s">
        <v>449</v>
      </c>
      <c r="C324" s="443" t="s">
        <v>455</v>
      </c>
      <c r="D324" s="444" t="s">
        <v>456</v>
      </c>
      <c r="E324" s="443" t="s">
        <v>757</v>
      </c>
      <c r="F324" s="444" t="s">
        <v>758</v>
      </c>
      <c r="G324" s="443" t="s">
        <v>1231</v>
      </c>
      <c r="H324" s="443" t="s">
        <v>1232</v>
      </c>
      <c r="I324" s="446">
        <v>35.400001525878906</v>
      </c>
      <c r="J324" s="446">
        <v>550</v>
      </c>
      <c r="K324" s="447">
        <v>19471.440063476563</v>
      </c>
    </row>
    <row r="325" spans="1:11" ht="14.45" customHeight="1" x14ac:dyDescent="0.2">
      <c r="A325" s="441" t="s">
        <v>448</v>
      </c>
      <c r="B325" s="442" t="s">
        <v>449</v>
      </c>
      <c r="C325" s="443" t="s">
        <v>455</v>
      </c>
      <c r="D325" s="444" t="s">
        <v>456</v>
      </c>
      <c r="E325" s="443" t="s">
        <v>757</v>
      </c>
      <c r="F325" s="444" t="s">
        <v>758</v>
      </c>
      <c r="G325" s="443" t="s">
        <v>1233</v>
      </c>
      <c r="H325" s="443" t="s">
        <v>1234</v>
      </c>
      <c r="I325" s="446">
        <v>3508.81005859375</v>
      </c>
      <c r="J325" s="446">
        <v>3</v>
      </c>
      <c r="K325" s="447">
        <v>10526.43017578125</v>
      </c>
    </row>
    <row r="326" spans="1:11" ht="14.45" customHeight="1" x14ac:dyDescent="0.2">
      <c r="A326" s="441" t="s">
        <v>448</v>
      </c>
      <c r="B326" s="442" t="s">
        <v>449</v>
      </c>
      <c r="C326" s="443" t="s">
        <v>455</v>
      </c>
      <c r="D326" s="444" t="s">
        <v>456</v>
      </c>
      <c r="E326" s="443" t="s">
        <v>757</v>
      </c>
      <c r="F326" s="444" t="s">
        <v>758</v>
      </c>
      <c r="G326" s="443" t="s">
        <v>1235</v>
      </c>
      <c r="H326" s="443" t="s">
        <v>1236</v>
      </c>
      <c r="I326" s="446">
        <v>2117.3798828125</v>
      </c>
      <c r="J326" s="446">
        <v>4</v>
      </c>
      <c r="K326" s="447">
        <v>8469.51953125</v>
      </c>
    </row>
    <row r="327" spans="1:11" ht="14.45" customHeight="1" x14ac:dyDescent="0.2">
      <c r="A327" s="441" t="s">
        <v>448</v>
      </c>
      <c r="B327" s="442" t="s">
        <v>449</v>
      </c>
      <c r="C327" s="443" t="s">
        <v>455</v>
      </c>
      <c r="D327" s="444" t="s">
        <v>456</v>
      </c>
      <c r="E327" s="443" t="s">
        <v>757</v>
      </c>
      <c r="F327" s="444" t="s">
        <v>758</v>
      </c>
      <c r="G327" s="443" t="s">
        <v>1237</v>
      </c>
      <c r="H327" s="443" t="s">
        <v>1238</v>
      </c>
      <c r="I327" s="446">
        <v>2.380000114440918</v>
      </c>
      <c r="J327" s="446">
        <v>300</v>
      </c>
      <c r="K327" s="447">
        <v>712.989990234375</v>
      </c>
    </row>
    <row r="328" spans="1:11" ht="14.45" customHeight="1" x14ac:dyDescent="0.2">
      <c r="A328" s="441" t="s">
        <v>448</v>
      </c>
      <c r="B328" s="442" t="s">
        <v>449</v>
      </c>
      <c r="C328" s="443" t="s">
        <v>455</v>
      </c>
      <c r="D328" s="444" t="s">
        <v>456</v>
      </c>
      <c r="E328" s="443" t="s">
        <v>757</v>
      </c>
      <c r="F328" s="444" t="s">
        <v>758</v>
      </c>
      <c r="G328" s="443" t="s">
        <v>1239</v>
      </c>
      <c r="H328" s="443" t="s">
        <v>1240</v>
      </c>
      <c r="I328" s="446">
        <v>1.1883333722750347</v>
      </c>
      <c r="J328" s="446">
        <v>5200</v>
      </c>
      <c r="K328" s="447">
        <v>6161.2100830078125</v>
      </c>
    </row>
    <row r="329" spans="1:11" ht="14.45" customHeight="1" x14ac:dyDescent="0.2">
      <c r="A329" s="441" t="s">
        <v>448</v>
      </c>
      <c r="B329" s="442" t="s">
        <v>449</v>
      </c>
      <c r="C329" s="443" t="s">
        <v>455</v>
      </c>
      <c r="D329" s="444" t="s">
        <v>456</v>
      </c>
      <c r="E329" s="443" t="s">
        <v>757</v>
      </c>
      <c r="F329" s="444" t="s">
        <v>758</v>
      </c>
      <c r="G329" s="443" t="s">
        <v>1241</v>
      </c>
      <c r="H329" s="443" t="s">
        <v>1242</v>
      </c>
      <c r="I329" s="446">
        <v>798.489990234375</v>
      </c>
      <c r="J329" s="446">
        <v>6</v>
      </c>
      <c r="K329" s="447">
        <v>4790.93994140625</v>
      </c>
    </row>
    <row r="330" spans="1:11" ht="14.45" customHeight="1" x14ac:dyDescent="0.2">
      <c r="A330" s="441" t="s">
        <v>448</v>
      </c>
      <c r="B330" s="442" t="s">
        <v>449</v>
      </c>
      <c r="C330" s="443" t="s">
        <v>455</v>
      </c>
      <c r="D330" s="444" t="s">
        <v>456</v>
      </c>
      <c r="E330" s="443" t="s">
        <v>757</v>
      </c>
      <c r="F330" s="444" t="s">
        <v>758</v>
      </c>
      <c r="G330" s="443" t="s">
        <v>1243</v>
      </c>
      <c r="H330" s="443" t="s">
        <v>1244</v>
      </c>
      <c r="I330" s="446">
        <v>690.8800048828125</v>
      </c>
      <c r="J330" s="446">
        <v>2</v>
      </c>
      <c r="K330" s="447">
        <v>1381.75</v>
      </c>
    </row>
    <row r="331" spans="1:11" ht="14.45" customHeight="1" x14ac:dyDescent="0.2">
      <c r="A331" s="441" t="s">
        <v>448</v>
      </c>
      <c r="B331" s="442" t="s">
        <v>449</v>
      </c>
      <c r="C331" s="443" t="s">
        <v>455</v>
      </c>
      <c r="D331" s="444" t="s">
        <v>456</v>
      </c>
      <c r="E331" s="443" t="s">
        <v>757</v>
      </c>
      <c r="F331" s="444" t="s">
        <v>758</v>
      </c>
      <c r="G331" s="443" t="s">
        <v>1245</v>
      </c>
      <c r="H331" s="443" t="s">
        <v>1246</v>
      </c>
      <c r="I331" s="446">
        <v>510.6199951171875</v>
      </c>
      <c r="J331" s="446">
        <v>2</v>
      </c>
      <c r="K331" s="447">
        <v>1021.239990234375</v>
      </c>
    </row>
    <row r="332" spans="1:11" ht="14.45" customHeight="1" x14ac:dyDescent="0.2">
      <c r="A332" s="441" t="s">
        <v>448</v>
      </c>
      <c r="B332" s="442" t="s">
        <v>449</v>
      </c>
      <c r="C332" s="443" t="s">
        <v>455</v>
      </c>
      <c r="D332" s="444" t="s">
        <v>456</v>
      </c>
      <c r="E332" s="443" t="s">
        <v>757</v>
      </c>
      <c r="F332" s="444" t="s">
        <v>758</v>
      </c>
      <c r="G332" s="443" t="s">
        <v>1247</v>
      </c>
      <c r="H332" s="443" t="s">
        <v>1248</v>
      </c>
      <c r="I332" s="446">
        <v>2431.969970703125</v>
      </c>
      <c r="J332" s="446">
        <v>1</v>
      </c>
      <c r="K332" s="447">
        <v>2431.969970703125</v>
      </c>
    </row>
    <row r="333" spans="1:11" ht="14.45" customHeight="1" x14ac:dyDescent="0.2">
      <c r="A333" s="441" t="s">
        <v>448</v>
      </c>
      <c r="B333" s="442" t="s">
        <v>449</v>
      </c>
      <c r="C333" s="443" t="s">
        <v>455</v>
      </c>
      <c r="D333" s="444" t="s">
        <v>456</v>
      </c>
      <c r="E333" s="443" t="s">
        <v>757</v>
      </c>
      <c r="F333" s="444" t="s">
        <v>758</v>
      </c>
      <c r="G333" s="443" t="s">
        <v>1249</v>
      </c>
      <c r="H333" s="443" t="s">
        <v>1250</v>
      </c>
      <c r="I333" s="446">
        <v>617.05999755859375</v>
      </c>
      <c r="J333" s="446">
        <v>4</v>
      </c>
      <c r="K333" s="447">
        <v>2468.2499389648438</v>
      </c>
    </row>
    <row r="334" spans="1:11" ht="14.45" customHeight="1" x14ac:dyDescent="0.2">
      <c r="A334" s="441" t="s">
        <v>448</v>
      </c>
      <c r="B334" s="442" t="s">
        <v>449</v>
      </c>
      <c r="C334" s="443" t="s">
        <v>455</v>
      </c>
      <c r="D334" s="444" t="s">
        <v>456</v>
      </c>
      <c r="E334" s="443" t="s">
        <v>757</v>
      </c>
      <c r="F334" s="444" t="s">
        <v>758</v>
      </c>
      <c r="G334" s="443" t="s">
        <v>1251</v>
      </c>
      <c r="H334" s="443" t="s">
        <v>1252</v>
      </c>
      <c r="I334" s="446">
        <v>776.77001953125</v>
      </c>
      <c r="J334" s="446">
        <v>4</v>
      </c>
      <c r="K334" s="447">
        <v>3107.090087890625</v>
      </c>
    </row>
    <row r="335" spans="1:11" ht="14.45" customHeight="1" x14ac:dyDescent="0.2">
      <c r="A335" s="441" t="s">
        <v>448</v>
      </c>
      <c r="B335" s="442" t="s">
        <v>449</v>
      </c>
      <c r="C335" s="443" t="s">
        <v>455</v>
      </c>
      <c r="D335" s="444" t="s">
        <v>456</v>
      </c>
      <c r="E335" s="443" t="s">
        <v>757</v>
      </c>
      <c r="F335" s="444" t="s">
        <v>758</v>
      </c>
      <c r="G335" s="443" t="s">
        <v>1253</v>
      </c>
      <c r="H335" s="443" t="s">
        <v>1254</v>
      </c>
      <c r="I335" s="446">
        <v>241.99000549316406</v>
      </c>
      <c r="J335" s="446">
        <v>63</v>
      </c>
      <c r="K335" s="447">
        <v>15245.250183105469</v>
      </c>
    </row>
    <row r="336" spans="1:11" ht="14.45" customHeight="1" x14ac:dyDescent="0.2">
      <c r="A336" s="441" t="s">
        <v>448</v>
      </c>
      <c r="B336" s="442" t="s">
        <v>449</v>
      </c>
      <c r="C336" s="443" t="s">
        <v>455</v>
      </c>
      <c r="D336" s="444" t="s">
        <v>456</v>
      </c>
      <c r="E336" s="443" t="s">
        <v>757</v>
      </c>
      <c r="F336" s="444" t="s">
        <v>758</v>
      </c>
      <c r="G336" s="443" t="s">
        <v>1255</v>
      </c>
      <c r="H336" s="443" t="s">
        <v>1256</v>
      </c>
      <c r="I336" s="446">
        <v>1122.8699951171875</v>
      </c>
      <c r="J336" s="446">
        <v>4</v>
      </c>
      <c r="K336" s="447">
        <v>4491.47998046875</v>
      </c>
    </row>
    <row r="337" spans="1:11" ht="14.45" customHeight="1" x14ac:dyDescent="0.2">
      <c r="A337" s="441" t="s">
        <v>448</v>
      </c>
      <c r="B337" s="442" t="s">
        <v>449</v>
      </c>
      <c r="C337" s="443" t="s">
        <v>455</v>
      </c>
      <c r="D337" s="444" t="s">
        <v>456</v>
      </c>
      <c r="E337" s="443" t="s">
        <v>757</v>
      </c>
      <c r="F337" s="444" t="s">
        <v>758</v>
      </c>
      <c r="G337" s="443" t="s">
        <v>1257</v>
      </c>
      <c r="H337" s="443" t="s">
        <v>1258</v>
      </c>
      <c r="I337" s="446">
        <v>1122.8699951171875</v>
      </c>
      <c r="J337" s="446">
        <v>2</v>
      </c>
      <c r="K337" s="447">
        <v>2245.739990234375</v>
      </c>
    </row>
    <row r="338" spans="1:11" ht="14.45" customHeight="1" x14ac:dyDescent="0.2">
      <c r="A338" s="441" t="s">
        <v>448</v>
      </c>
      <c r="B338" s="442" t="s">
        <v>449</v>
      </c>
      <c r="C338" s="443" t="s">
        <v>455</v>
      </c>
      <c r="D338" s="444" t="s">
        <v>456</v>
      </c>
      <c r="E338" s="443" t="s">
        <v>757</v>
      </c>
      <c r="F338" s="444" t="s">
        <v>758</v>
      </c>
      <c r="G338" s="443" t="s">
        <v>1259</v>
      </c>
      <c r="H338" s="443" t="s">
        <v>1260</v>
      </c>
      <c r="I338" s="446">
        <v>1006.719970703125</v>
      </c>
      <c r="J338" s="446">
        <v>18</v>
      </c>
      <c r="K338" s="447">
        <v>18120.95947265625</v>
      </c>
    </row>
    <row r="339" spans="1:11" ht="14.45" customHeight="1" x14ac:dyDescent="0.2">
      <c r="A339" s="441" t="s">
        <v>448</v>
      </c>
      <c r="B339" s="442" t="s">
        <v>449</v>
      </c>
      <c r="C339" s="443" t="s">
        <v>455</v>
      </c>
      <c r="D339" s="444" t="s">
        <v>456</v>
      </c>
      <c r="E339" s="443" t="s">
        <v>757</v>
      </c>
      <c r="F339" s="444" t="s">
        <v>758</v>
      </c>
      <c r="G339" s="443" t="s">
        <v>1261</v>
      </c>
      <c r="H339" s="443" t="s">
        <v>1262</v>
      </c>
      <c r="I339" s="446">
        <v>1127.1300048828125</v>
      </c>
      <c r="J339" s="446">
        <v>2</v>
      </c>
      <c r="K339" s="447">
        <v>2254.260009765625</v>
      </c>
    </row>
    <row r="340" spans="1:11" ht="14.45" customHeight="1" x14ac:dyDescent="0.2">
      <c r="A340" s="441" t="s">
        <v>448</v>
      </c>
      <c r="B340" s="442" t="s">
        <v>449</v>
      </c>
      <c r="C340" s="443" t="s">
        <v>455</v>
      </c>
      <c r="D340" s="444" t="s">
        <v>456</v>
      </c>
      <c r="E340" s="443" t="s">
        <v>757</v>
      </c>
      <c r="F340" s="444" t="s">
        <v>758</v>
      </c>
      <c r="G340" s="443" t="s">
        <v>1263</v>
      </c>
      <c r="H340" s="443" t="s">
        <v>1264</v>
      </c>
      <c r="I340" s="446">
        <v>221.85500335693359</v>
      </c>
      <c r="J340" s="446">
        <v>11</v>
      </c>
      <c r="K340" s="447">
        <v>2440.3899536132813</v>
      </c>
    </row>
    <row r="341" spans="1:11" ht="14.45" customHeight="1" x14ac:dyDescent="0.2">
      <c r="A341" s="441" t="s">
        <v>448</v>
      </c>
      <c r="B341" s="442" t="s">
        <v>449</v>
      </c>
      <c r="C341" s="443" t="s">
        <v>455</v>
      </c>
      <c r="D341" s="444" t="s">
        <v>456</v>
      </c>
      <c r="E341" s="443" t="s">
        <v>757</v>
      </c>
      <c r="F341" s="444" t="s">
        <v>758</v>
      </c>
      <c r="G341" s="443" t="s">
        <v>1265</v>
      </c>
      <c r="H341" s="443" t="s">
        <v>1266</v>
      </c>
      <c r="I341" s="446">
        <v>597.70401611328123</v>
      </c>
      <c r="J341" s="446">
        <v>14</v>
      </c>
      <c r="K341" s="447">
        <v>8367.85009765625</v>
      </c>
    </row>
    <row r="342" spans="1:11" ht="14.45" customHeight="1" x14ac:dyDescent="0.2">
      <c r="A342" s="441" t="s">
        <v>448</v>
      </c>
      <c r="B342" s="442" t="s">
        <v>449</v>
      </c>
      <c r="C342" s="443" t="s">
        <v>455</v>
      </c>
      <c r="D342" s="444" t="s">
        <v>456</v>
      </c>
      <c r="E342" s="443" t="s">
        <v>757</v>
      </c>
      <c r="F342" s="444" t="s">
        <v>758</v>
      </c>
      <c r="G342" s="443" t="s">
        <v>1267</v>
      </c>
      <c r="H342" s="443" t="s">
        <v>1268</v>
      </c>
      <c r="I342" s="446">
        <v>224.15499877929688</v>
      </c>
      <c r="J342" s="446">
        <v>3</v>
      </c>
      <c r="K342" s="447">
        <v>672.45999145507813</v>
      </c>
    </row>
    <row r="343" spans="1:11" ht="14.45" customHeight="1" x14ac:dyDescent="0.2">
      <c r="A343" s="441" t="s">
        <v>448</v>
      </c>
      <c r="B343" s="442" t="s">
        <v>449</v>
      </c>
      <c r="C343" s="443" t="s">
        <v>455</v>
      </c>
      <c r="D343" s="444" t="s">
        <v>456</v>
      </c>
      <c r="E343" s="443" t="s">
        <v>757</v>
      </c>
      <c r="F343" s="444" t="s">
        <v>758</v>
      </c>
      <c r="G343" s="443" t="s">
        <v>1269</v>
      </c>
      <c r="H343" s="443" t="s">
        <v>1270</v>
      </c>
      <c r="I343" s="446">
        <v>24</v>
      </c>
      <c r="J343" s="446">
        <v>20</v>
      </c>
      <c r="K343" s="447">
        <v>480.010009765625</v>
      </c>
    </row>
    <row r="344" spans="1:11" ht="14.45" customHeight="1" x14ac:dyDescent="0.2">
      <c r="A344" s="441" t="s">
        <v>448</v>
      </c>
      <c r="B344" s="442" t="s">
        <v>449</v>
      </c>
      <c r="C344" s="443" t="s">
        <v>455</v>
      </c>
      <c r="D344" s="444" t="s">
        <v>456</v>
      </c>
      <c r="E344" s="443" t="s">
        <v>757</v>
      </c>
      <c r="F344" s="444" t="s">
        <v>758</v>
      </c>
      <c r="G344" s="443" t="s">
        <v>1271</v>
      </c>
      <c r="H344" s="443" t="s">
        <v>1272</v>
      </c>
      <c r="I344" s="446">
        <v>24</v>
      </c>
      <c r="J344" s="446">
        <v>110</v>
      </c>
      <c r="K344" s="447">
        <v>2640.06005859375</v>
      </c>
    </row>
    <row r="345" spans="1:11" ht="14.45" customHeight="1" x14ac:dyDescent="0.2">
      <c r="A345" s="441" t="s">
        <v>448</v>
      </c>
      <c r="B345" s="442" t="s">
        <v>449</v>
      </c>
      <c r="C345" s="443" t="s">
        <v>455</v>
      </c>
      <c r="D345" s="444" t="s">
        <v>456</v>
      </c>
      <c r="E345" s="443" t="s">
        <v>757</v>
      </c>
      <c r="F345" s="444" t="s">
        <v>758</v>
      </c>
      <c r="G345" s="443" t="s">
        <v>1273</v>
      </c>
      <c r="H345" s="443" t="s">
        <v>1274</v>
      </c>
      <c r="I345" s="446">
        <v>2180.419921875</v>
      </c>
      <c r="J345" s="446">
        <v>1</v>
      </c>
      <c r="K345" s="447">
        <v>2180.419921875</v>
      </c>
    </row>
    <row r="346" spans="1:11" ht="14.45" customHeight="1" x14ac:dyDescent="0.2">
      <c r="A346" s="441" t="s">
        <v>448</v>
      </c>
      <c r="B346" s="442" t="s">
        <v>449</v>
      </c>
      <c r="C346" s="443" t="s">
        <v>455</v>
      </c>
      <c r="D346" s="444" t="s">
        <v>456</v>
      </c>
      <c r="E346" s="443" t="s">
        <v>757</v>
      </c>
      <c r="F346" s="444" t="s">
        <v>758</v>
      </c>
      <c r="G346" s="443" t="s">
        <v>1275</v>
      </c>
      <c r="H346" s="443" t="s">
        <v>1276</v>
      </c>
      <c r="I346" s="446">
        <v>591.6400146484375</v>
      </c>
      <c r="J346" s="446">
        <v>2</v>
      </c>
      <c r="K346" s="447">
        <v>1183.280029296875</v>
      </c>
    </row>
    <row r="347" spans="1:11" ht="14.45" customHeight="1" x14ac:dyDescent="0.2">
      <c r="A347" s="441" t="s">
        <v>448</v>
      </c>
      <c r="B347" s="442" t="s">
        <v>449</v>
      </c>
      <c r="C347" s="443" t="s">
        <v>455</v>
      </c>
      <c r="D347" s="444" t="s">
        <v>456</v>
      </c>
      <c r="E347" s="443" t="s">
        <v>757</v>
      </c>
      <c r="F347" s="444" t="s">
        <v>758</v>
      </c>
      <c r="G347" s="443" t="s">
        <v>1277</v>
      </c>
      <c r="H347" s="443" t="s">
        <v>1278</v>
      </c>
      <c r="I347" s="446">
        <v>515</v>
      </c>
      <c r="J347" s="446">
        <v>1</v>
      </c>
      <c r="K347" s="447">
        <v>515</v>
      </c>
    </row>
    <row r="348" spans="1:11" ht="14.45" customHeight="1" x14ac:dyDescent="0.2">
      <c r="A348" s="441" t="s">
        <v>448</v>
      </c>
      <c r="B348" s="442" t="s">
        <v>449</v>
      </c>
      <c r="C348" s="443" t="s">
        <v>455</v>
      </c>
      <c r="D348" s="444" t="s">
        <v>456</v>
      </c>
      <c r="E348" s="443" t="s">
        <v>757</v>
      </c>
      <c r="F348" s="444" t="s">
        <v>758</v>
      </c>
      <c r="G348" s="443" t="s">
        <v>1279</v>
      </c>
      <c r="H348" s="443" t="s">
        <v>1280</v>
      </c>
      <c r="I348" s="446">
        <v>938</v>
      </c>
      <c r="J348" s="446">
        <v>1</v>
      </c>
      <c r="K348" s="447">
        <v>938</v>
      </c>
    </row>
    <row r="349" spans="1:11" ht="14.45" customHeight="1" x14ac:dyDescent="0.2">
      <c r="A349" s="441" t="s">
        <v>448</v>
      </c>
      <c r="B349" s="442" t="s">
        <v>449</v>
      </c>
      <c r="C349" s="443" t="s">
        <v>455</v>
      </c>
      <c r="D349" s="444" t="s">
        <v>456</v>
      </c>
      <c r="E349" s="443" t="s">
        <v>757</v>
      </c>
      <c r="F349" s="444" t="s">
        <v>758</v>
      </c>
      <c r="G349" s="443" t="s">
        <v>1281</v>
      </c>
      <c r="H349" s="443" t="s">
        <v>1282</v>
      </c>
      <c r="I349" s="446">
        <v>938.010009765625</v>
      </c>
      <c r="J349" s="446">
        <v>1</v>
      </c>
      <c r="K349" s="447">
        <v>938.010009765625</v>
      </c>
    </row>
    <row r="350" spans="1:11" ht="14.45" customHeight="1" x14ac:dyDescent="0.2">
      <c r="A350" s="441" t="s">
        <v>448</v>
      </c>
      <c r="B350" s="442" t="s">
        <v>449</v>
      </c>
      <c r="C350" s="443" t="s">
        <v>455</v>
      </c>
      <c r="D350" s="444" t="s">
        <v>456</v>
      </c>
      <c r="E350" s="443" t="s">
        <v>757</v>
      </c>
      <c r="F350" s="444" t="s">
        <v>758</v>
      </c>
      <c r="G350" s="443" t="s">
        <v>1283</v>
      </c>
      <c r="H350" s="443" t="s">
        <v>1284</v>
      </c>
      <c r="I350" s="446">
        <v>1070.0750122070313</v>
      </c>
      <c r="J350" s="446">
        <v>17</v>
      </c>
      <c r="K350" s="447">
        <v>18207.949951171875</v>
      </c>
    </row>
    <row r="351" spans="1:11" ht="14.45" customHeight="1" x14ac:dyDescent="0.2">
      <c r="A351" s="441" t="s">
        <v>448</v>
      </c>
      <c r="B351" s="442" t="s">
        <v>449</v>
      </c>
      <c r="C351" s="443" t="s">
        <v>455</v>
      </c>
      <c r="D351" s="444" t="s">
        <v>456</v>
      </c>
      <c r="E351" s="443" t="s">
        <v>757</v>
      </c>
      <c r="F351" s="444" t="s">
        <v>758</v>
      </c>
      <c r="G351" s="443" t="s">
        <v>1285</v>
      </c>
      <c r="H351" s="443" t="s">
        <v>1286</v>
      </c>
      <c r="I351" s="446">
        <v>1075.6333414713542</v>
      </c>
      <c r="J351" s="446">
        <v>27</v>
      </c>
      <c r="K351" s="447">
        <v>29008.75</v>
      </c>
    </row>
    <row r="352" spans="1:11" ht="14.45" customHeight="1" x14ac:dyDescent="0.2">
      <c r="A352" s="441" t="s">
        <v>448</v>
      </c>
      <c r="B352" s="442" t="s">
        <v>449</v>
      </c>
      <c r="C352" s="443" t="s">
        <v>455</v>
      </c>
      <c r="D352" s="444" t="s">
        <v>456</v>
      </c>
      <c r="E352" s="443" t="s">
        <v>757</v>
      </c>
      <c r="F352" s="444" t="s">
        <v>758</v>
      </c>
      <c r="G352" s="443" t="s">
        <v>1287</v>
      </c>
      <c r="H352" s="443" t="s">
        <v>1288</v>
      </c>
      <c r="I352" s="446">
        <v>4356</v>
      </c>
      <c r="J352" s="446">
        <v>3</v>
      </c>
      <c r="K352" s="447">
        <v>13068</v>
      </c>
    </row>
    <row r="353" spans="1:11" ht="14.45" customHeight="1" x14ac:dyDescent="0.2">
      <c r="A353" s="441" t="s">
        <v>448</v>
      </c>
      <c r="B353" s="442" t="s">
        <v>449</v>
      </c>
      <c r="C353" s="443" t="s">
        <v>455</v>
      </c>
      <c r="D353" s="444" t="s">
        <v>456</v>
      </c>
      <c r="E353" s="443" t="s">
        <v>757</v>
      </c>
      <c r="F353" s="444" t="s">
        <v>758</v>
      </c>
      <c r="G353" s="443" t="s">
        <v>1289</v>
      </c>
      <c r="H353" s="443" t="s">
        <v>1290</v>
      </c>
      <c r="I353" s="446">
        <v>2238.18994140625</v>
      </c>
      <c r="J353" s="446">
        <v>1</v>
      </c>
      <c r="K353" s="447">
        <v>2238.18994140625</v>
      </c>
    </row>
    <row r="354" spans="1:11" ht="14.45" customHeight="1" x14ac:dyDescent="0.2">
      <c r="A354" s="441" t="s">
        <v>448</v>
      </c>
      <c r="B354" s="442" t="s">
        <v>449</v>
      </c>
      <c r="C354" s="443" t="s">
        <v>455</v>
      </c>
      <c r="D354" s="444" t="s">
        <v>456</v>
      </c>
      <c r="E354" s="443" t="s">
        <v>757</v>
      </c>
      <c r="F354" s="444" t="s">
        <v>758</v>
      </c>
      <c r="G354" s="443" t="s">
        <v>1291</v>
      </c>
      <c r="H354" s="443" t="s">
        <v>1292</v>
      </c>
      <c r="I354" s="446">
        <v>913.54998779296875</v>
      </c>
      <c r="J354" s="446">
        <v>1</v>
      </c>
      <c r="K354" s="447">
        <v>913.54998779296875</v>
      </c>
    </row>
    <row r="355" spans="1:11" ht="14.45" customHeight="1" x14ac:dyDescent="0.2">
      <c r="A355" s="441" t="s">
        <v>448</v>
      </c>
      <c r="B355" s="442" t="s">
        <v>449</v>
      </c>
      <c r="C355" s="443" t="s">
        <v>455</v>
      </c>
      <c r="D355" s="444" t="s">
        <v>456</v>
      </c>
      <c r="E355" s="443" t="s">
        <v>757</v>
      </c>
      <c r="F355" s="444" t="s">
        <v>758</v>
      </c>
      <c r="G355" s="443" t="s">
        <v>1293</v>
      </c>
      <c r="H355" s="443" t="s">
        <v>1294</v>
      </c>
      <c r="I355" s="446">
        <v>410.19000244140625</v>
      </c>
      <c r="J355" s="446">
        <v>10</v>
      </c>
      <c r="K355" s="447">
        <v>4101.89990234375</v>
      </c>
    </row>
    <row r="356" spans="1:11" ht="14.45" customHeight="1" x14ac:dyDescent="0.2">
      <c r="A356" s="441" t="s">
        <v>448</v>
      </c>
      <c r="B356" s="442" t="s">
        <v>449</v>
      </c>
      <c r="C356" s="443" t="s">
        <v>455</v>
      </c>
      <c r="D356" s="444" t="s">
        <v>456</v>
      </c>
      <c r="E356" s="443" t="s">
        <v>757</v>
      </c>
      <c r="F356" s="444" t="s">
        <v>758</v>
      </c>
      <c r="G356" s="443" t="s">
        <v>1295</v>
      </c>
      <c r="H356" s="443" t="s">
        <v>1296</v>
      </c>
      <c r="I356" s="446">
        <v>1784</v>
      </c>
      <c r="J356" s="446">
        <v>3</v>
      </c>
      <c r="K356" s="447">
        <v>5352</v>
      </c>
    </row>
    <row r="357" spans="1:11" ht="14.45" customHeight="1" x14ac:dyDescent="0.2">
      <c r="A357" s="441" t="s">
        <v>448</v>
      </c>
      <c r="B357" s="442" t="s">
        <v>449</v>
      </c>
      <c r="C357" s="443" t="s">
        <v>455</v>
      </c>
      <c r="D357" s="444" t="s">
        <v>456</v>
      </c>
      <c r="E357" s="443" t="s">
        <v>757</v>
      </c>
      <c r="F357" s="444" t="s">
        <v>758</v>
      </c>
      <c r="G357" s="443" t="s">
        <v>1297</v>
      </c>
      <c r="H357" s="443" t="s">
        <v>1298</v>
      </c>
      <c r="I357" s="446">
        <v>1784</v>
      </c>
      <c r="J357" s="446">
        <v>4</v>
      </c>
      <c r="K357" s="447">
        <v>7136</v>
      </c>
    </row>
    <row r="358" spans="1:11" ht="14.45" customHeight="1" x14ac:dyDescent="0.2">
      <c r="A358" s="441" t="s">
        <v>448</v>
      </c>
      <c r="B358" s="442" t="s">
        <v>449</v>
      </c>
      <c r="C358" s="443" t="s">
        <v>455</v>
      </c>
      <c r="D358" s="444" t="s">
        <v>456</v>
      </c>
      <c r="E358" s="443" t="s">
        <v>757</v>
      </c>
      <c r="F358" s="444" t="s">
        <v>758</v>
      </c>
      <c r="G358" s="443" t="s">
        <v>1299</v>
      </c>
      <c r="H358" s="443" t="s">
        <v>1300</v>
      </c>
      <c r="I358" s="446">
        <v>1784</v>
      </c>
      <c r="J358" s="446">
        <v>6</v>
      </c>
      <c r="K358" s="447">
        <v>10703.990234375</v>
      </c>
    </row>
    <row r="359" spans="1:11" ht="14.45" customHeight="1" x14ac:dyDescent="0.2">
      <c r="A359" s="441" t="s">
        <v>448</v>
      </c>
      <c r="B359" s="442" t="s">
        <v>449</v>
      </c>
      <c r="C359" s="443" t="s">
        <v>455</v>
      </c>
      <c r="D359" s="444" t="s">
        <v>456</v>
      </c>
      <c r="E359" s="443" t="s">
        <v>757</v>
      </c>
      <c r="F359" s="444" t="s">
        <v>758</v>
      </c>
      <c r="G359" s="443" t="s">
        <v>1301</v>
      </c>
      <c r="H359" s="443" t="s">
        <v>1302</v>
      </c>
      <c r="I359" s="446">
        <v>1784</v>
      </c>
      <c r="J359" s="446">
        <v>9</v>
      </c>
      <c r="K359" s="447">
        <v>16055.960205078125</v>
      </c>
    </row>
    <row r="360" spans="1:11" ht="14.45" customHeight="1" x14ac:dyDescent="0.2">
      <c r="A360" s="441" t="s">
        <v>448</v>
      </c>
      <c r="B360" s="442" t="s">
        <v>449</v>
      </c>
      <c r="C360" s="443" t="s">
        <v>455</v>
      </c>
      <c r="D360" s="444" t="s">
        <v>456</v>
      </c>
      <c r="E360" s="443" t="s">
        <v>757</v>
      </c>
      <c r="F360" s="444" t="s">
        <v>758</v>
      </c>
      <c r="G360" s="443" t="s">
        <v>1303</v>
      </c>
      <c r="H360" s="443" t="s">
        <v>1304</v>
      </c>
      <c r="I360" s="446">
        <v>1784</v>
      </c>
      <c r="J360" s="446">
        <v>2</v>
      </c>
      <c r="K360" s="447">
        <v>3567.989990234375</v>
      </c>
    </row>
    <row r="361" spans="1:11" ht="14.45" customHeight="1" x14ac:dyDescent="0.2">
      <c r="A361" s="441" t="s">
        <v>448</v>
      </c>
      <c r="B361" s="442" t="s">
        <v>449</v>
      </c>
      <c r="C361" s="443" t="s">
        <v>455</v>
      </c>
      <c r="D361" s="444" t="s">
        <v>456</v>
      </c>
      <c r="E361" s="443" t="s">
        <v>757</v>
      </c>
      <c r="F361" s="444" t="s">
        <v>758</v>
      </c>
      <c r="G361" s="443" t="s">
        <v>1305</v>
      </c>
      <c r="H361" s="443" t="s">
        <v>1306</v>
      </c>
      <c r="I361" s="446">
        <v>1784</v>
      </c>
      <c r="J361" s="446">
        <v>8</v>
      </c>
      <c r="K361" s="447">
        <v>14271.97021484375</v>
      </c>
    </row>
    <row r="362" spans="1:11" ht="14.45" customHeight="1" x14ac:dyDescent="0.2">
      <c r="A362" s="441" t="s">
        <v>448</v>
      </c>
      <c r="B362" s="442" t="s">
        <v>449</v>
      </c>
      <c r="C362" s="443" t="s">
        <v>455</v>
      </c>
      <c r="D362" s="444" t="s">
        <v>456</v>
      </c>
      <c r="E362" s="443" t="s">
        <v>757</v>
      </c>
      <c r="F362" s="444" t="s">
        <v>758</v>
      </c>
      <c r="G362" s="443" t="s">
        <v>1307</v>
      </c>
      <c r="H362" s="443" t="s">
        <v>1308</v>
      </c>
      <c r="I362" s="446">
        <v>1784</v>
      </c>
      <c r="J362" s="446">
        <v>4</v>
      </c>
      <c r="K362" s="447">
        <v>7135.989990234375</v>
      </c>
    </row>
    <row r="363" spans="1:11" ht="14.45" customHeight="1" x14ac:dyDescent="0.2">
      <c r="A363" s="441" t="s">
        <v>448</v>
      </c>
      <c r="B363" s="442" t="s">
        <v>449</v>
      </c>
      <c r="C363" s="443" t="s">
        <v>455</v>
      </c>
      <c r="D363" s="444" t="s">
        <v>456</v>
      </c>
      <c r="E363" s="443" t="s">
        <v>757</v>
      </c>
      <c r="F363" s="444" t="s">
        <v>758</v>
      </c>
      <c r="G363" s="443" t="s">
        <v>1309</v>
      </c>
      <c r="H363" s="443" t="s">
        <v>1310</v>
      </c>
      <c r="I363" s="446">
        <v>7.9999998211860657E-2</v>
      </c>
      <c r="J363" s="446">
        <v>7500</v>
      </c>
      <c r="K363" s="447">
        <v>635.1500244140625</v>
      </c>
    </row>
    <row r="364" spans="1:11" ht="14.45" customHeight="1" x14ac:dyDescent="0.2">
      <c r="A364" s="441" t="s">
        <v>448</v>
      </c>
      <c r="B364" s="442" t="s">
        <v>449</v>
      </c>
      <c r="C364" s="443" t="s">
        <v>455</v>
      </c>
      <c r="D364" s="444" t="s">
        <v>456</v>
      </c>
      <c r="E364" s="443" t="s">
        <v>757</v>
      </c>
      <c r="F364" s="444" t="s">
        <v>758</v>
      </c>
      <c r="G364" s="443" t="s">
        <v>1311</v>
      </c>
      <c r="H364" s="443" t="s">
        <v>1312</v>
      </c>
      <c r="I364" s="446">
        <v>0.10000000149011612</v>
      </c>
      <c r="J364" s="446">
        <v>7500</v>
      </c>
      <c r="K364" s="447">
        <v>731.6300048828125</v>
      </c>
    </row>
    <row r="365" spans="1:11" ht="14.45" customHeight="1" x14ac:dyDescent="0.2">
      <c r="A365" s="441" t="s">
        <v>448</v>
      </c>
      <c r="B365" s="442" t="s">
        <v>449</v>
      </c>
      <c r="C365" s="443" t="s">
        <v>455</v>
      </c>
      <c r="D365" s="444" t="s">
        <v>456</v>
      </c>
      <c r="E365" s="443" t="s">
        <v>757</v>
      </c>
      <c r="F365" s="444" t="s">
        <v>758</v>
      </c>
      <c r="G365" s="443" t="s">
        <v>1313</v>
      </c>
      <c r="H365" s="443" t="s">
        <v>1314</v>
      </c>
      <c r="I365" s="446">
        <v>815.03997802734375</v>
      </c>
      <c r="J365" s="446">
        <v>3</v>
      </c>
      <c r="K365" s="447">
        <v>2445.1201171875</v>
      </c>
    </row>
    <row r="366" spans="1:11" ht="14.45" customHeight="1" x14ac:dyDescent="0.2">
      <c r="A366" s="441" t="s">
        <v>448</v>
      </c>
      <c r="B366" s="442" t="s">
        <v>449</v>
      </c>
      <c r="C366" s="443" t="s">
        <v>455</v>
      </c>
      <c r="D366" s="444" t="s">
        <v>456</v>
      </c>
      <c r="E366" s="443" t="s">
        <v>757</v>
      </c>
      <c r="F366" s="444" t="s">
        <v>758</v>
      </c>
      <c r="G366" s="443" t="s">
        <v>1315</v>
      </c>
      <c r="H366" s="443" t="s">
        <v>1316</v>
      </c>
      <c r="I366" s="446">
        <v>112.68000030517578</v>
      </c>
      <c r="J366" s="446">
        <v>15</v>
      </c>
      <c r="K366" s="447">
        <v>1576.7999877929688</v>
      </c>
    </row>
    <row r="367" spans="1:11" ht="14.45" customHeight="1" x14ac:dyDescent="0.2">
      <c r="A367" s="441" t="s">
        <v>448</v>
      </c>
      <c r="B367" s="442" t="s">
        <v>449</v>
      </c>
      <c r="C367" s="443" t="s">
        <v>455</v>
      </c>
      <c r="D367" s="444" t="s">
        <v>456</v>
      </c>
      <c r="E367" s="443" t="s">
        <v>757</v>
      </c>
      <c r="F367" s="444" t="s">
        <v>758</v>
      </c>
      <c r="G367" s="443" t="s">
        <v>1317</v>
      </c>
      <c r="H367" s="443" t="s">
        <v>1318</v>
      </c>
      <c r="I367" s="446">
        <v>650.6199951171875</v>
      </c>
      <c r="J367" s="446">
        <v>10</v>
      </c>
      <c r="K367" s="447">
        <v>6506.159912109375</v>
      </c>
    </row>
    <row r="368" spans="1:11" ht="14.45" customHeight="1" x14ac:dyDescent="0.2">
      <c r="A368" s="441" t="s">
        <v>448</v>
      </c>
      <c r="B368" s="442" t="s">
        <v>449</v>
      </c>
      <c r="C368" s="443" t="s">
        <v>455</v>
      </c>
      <c r="D368" s="444" t="s">
        <v>456</v>
      </c>
      <c r="E368" s="443" t="s">
        <v>757</v>
      </c>
      <c r="F368" s="444" t="s">
        <v>758</v>
      </c>
      <c r="G368" s="443" t="s">
        <v>1319</v>
      </c>
      <c r="H368" s="443" t="s">
        <v>1320</v>
      </c>
      <c r="I368" s="446">
        <v>1197.9000244140625</v>
      </c>
      <c r="J368" s="446">
        <v>3</v>
      </c>
      <c r="K368" s="447">
        <v>3593.7000732421875</v>
      </c>
    </row>
    <row r="369" spans="1:11" ht="14.45" customHeight="1" x14ac:dyDescent="0.2">
      <c r="A369" s="441" t="s">
        <v>448</v>
      </c>
      <c r="B369" s="442" t="s">
        <v>449</v>
      </c>
      <c r="C369" s="443" t="s">
        <v>455</v>
      </c>
      <c r="D369" s="444" t="s">
        <v>456</v>
      </c>
      <c r="E369" s="443" t="s">
        <v>757</v>
      </c>
      <c r="F369" s="444" t="s">
        <v>758</v>
      </c>
      <c r="G369" s="443" t="s">
        <v>1321</v>
      </c>
      <c r="H369" s="443" t="s">
        <v>1322</v>
      </c>
      <c r="I369" s="446">
        <v>381.1300048828125</v>
      </c>
      <c r="J369" s="446">
        <v>2</v>
      </c>
      <c r="K369" s="447">
        <v>762.25</v>
      </c>
    </row>
    <row r="370" spans="1:11" ht="14.45" customHeight="1" x14ac:dyDescent="0.2">
      <c r="A370" s="441" t="s">
        <v>448</v>
      </c>
      <c r="B370" s="442" t="s">
        <v>449</v>
      </c>
      <c r="C370" s="443" t="s">
        <v>455</v>
      </c>
      <c r="D370" s="444" t="s">
        <v>456</v>
      </c>
      <c r="E370" s="443" t="s">
        <v>757</v>
      </c>
      <c r="F370" s="444" t="s">
        <v>758</v>
      </c>
      <c r="G370" s="443" t="s">
        <v>1323</v>
      </c>
      <c r="H370" s="443" t="s">
        <v>1324</v>
      </c>
      <c r="I370" s="446">
        <v>320</v>
      </c>
      <c r="J370" s="446">
        <v>2</v>
      </c>
      <c r="K370" s="447">
        <v>640</v>
      </c>
    </row>
    <row r="371" spans="1:11" ht="14.45" customHeight="1" x14ac:dyDescent="0.2">
      <c r="A371" s="441" t="s">
        <v>448</v>
      </c>
      <c r="B371" s="442" t="s">
        <v>449</v>
      </c>
      <c r="C371" s="443" t="s">
        <v>455</v>
      </c>
      <c r="D371" s="444" t="s">
        <v>456</v>
      </c>
      <c r="E371" s="443" t="s">
        <v>757</v>
      </c>
      <c r="F371" s="444" t="s">
        <v>758</v>
      </c>
      <c r="G371" s="443" t="s">
        <v>1325</v>
      </c>
      <c r="H371" s="443" t="s">
        <v>1326</v>
      </c>
      <c r="I371" s="446">
        <v>302.67999267578125</v>
      </c>
      <c r="J371" s="446">
        <v>6</v>
      </c>
      <c r="K371" s="447">
        <v>1816.0799560546875</v>
      </c>
    </row>
    <row r="372" spans="1:11" ht="14.45" customHeight="1" x14ac:dyDescent="0.2">
      <c r="A372" s="441" t="s">
        <v>448</v>
      </c>
      <c r="B372" s="442" t="s">
        <v>449</v>
      </c>
      <c r="C372" s="443" t="s">
        <v>455</v>
      </c>
      <c r="D372" s="444" t="s">
        <v>456</v>
      </c>
      <c r="E372" s="443" t="s">
        <v>757</v>
      </c>
      <c r="F372" s="444" t="s">
        <v>758</v>
      </c>
      <c r="G372" s="443" t="s">
        <v>1327</v>
      </c>
      <c r="H372" s="443" t="s">
        <v>1328</v>
      </c>
      <c r="I372" s="446">
        <v>1179.989990234375</v>
      </c>
      <c r="J372" s="446">
        <v>45</v>
      </c>
      <c r="K372" s="447">
        <v>53099.640625</v>
      </c>
    </row>
    <row r="373" spans="1:11" ht="14.45" customHeight="1" x14ac:dyDescent="0.2">
      <c r="A373" s="441" t="s">
        <v>448</v>
      </c>
      <c r="B373" s="442" t="s">
        <v>449</v>
      </c>
      <c r="C373" s="443" t="s">
        <v>455</v>
      </c>
      <c r="D373" s="444" t="s">
        <v>456</v>
      </c>
      <c r="E373" s="443" t="s">
        <v>757</v>
      </c>
      <c r="F373" s="444" t="s">
        <v>758</v>
      </c>
      <c r="G373" s="443" t="s">
        <v>1329</v>
      </c>
      <c r="H373" s="443" t="s">
        <v>1330</v>
      </c>
      <c r="I373" s="446">
        <v>138</v>
      </c>
      <c r="J373" s="446">
        <v>255</v>
      </c>
      <c r="K373" s="447">
        <v>35190</v>
      </c>
    </row>
    <row r="374" spans="1:11" ht="14.45" customHeight="1" thickBot="1" x14ac:dyDescent="0.25">
      <c r="A374" s="448" t="s">
        <v>448</v>
      </c>
      <c r="B374" s="449" t="s">
        <v>449</v>
      </c>
      <c r="C374" s="450" t="s">
        <v>455</v>
      </c>
      <c r="D374" s="451" t="s">
        <v>456</v>
      </c>
      <c r="E374" s="450" t="s">
        <v>757</v>
      </c>
      <c r="F374" s="451" t="s">
        <v>758</v>
      </c>
      <c r="G374" s="450" t="s">
        <v>1331</v>
      </c>
      <c r="H374" s="450" t="s">
        <v>1332</v>
      </c>
      <c r="I374" s="453">
        <v>138</v>
      </c>
      <c r="J374" s="453">
        <v>277</v>
      </c>
      <c r="K374" s="454">
        <v>38226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FFC7336-997B-4B52-8E3F-B86C2C501CB2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5" customWidth="1"/>
    <col min="18" max="18" width="7.28515625" style="250" customWidth="1"/>
    <col min="19" max="19" width="8" style="205" customWidth="1"/>
    <col min="21" max="21" width="11.28515625" bestFit="1" customWidth="1"/>
  </cols>
  <sheetData>
    <row r="1" spans="1:19" ht="19.5" thickBot="1" x14ac:dyDescent="0.35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6" t="s">
        <v>242</v>
      </c>
      <c r="B2" s="207"/>
    </row>
    <row r="3" spans="1:19" x14ac:dyDescent="0.25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214</v>
      </c>
      <c r="Q3" s="379"/>
      <c r="R3" s="379"/>
      <c r="S3" s="380"/>
    </row>
    <row r="4" spans="1:19" ht="15.75" thickBot="1" x14ac:dyDescent="0.3">
      <c r="A4" s="392">
        <v>2021</v>
      </c>
      <c r="B4" s="393"/>
      <c r="C4" s="394" t="s">
        <v>213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212</v>
      </c>
      <c r="J4" s="390" t="s">
        <v>155</v>
      </c>
      <c r="K4" s="368" t="s">
        <v>211</v>
      </c>
      <c r="L4" s="369"/>
      <c r="M4" s="369"/>
      <c r="N4" s="370"/>
      <c r="O4" s="371" t="s">
        <v>210</v>
      </c>
      <c r="P4" s="360" t="s">
        <v>209</v>
      </c>
      <c r="Q4" s="360" t="s">
        <v>165</v>
      </c>
      <c r="R4" s="362" t="s">
        <v>61</v>
      </c>
      <c r="S4" s="364" t="s">
        <v>164</v>
      </c>
    </row>
    <row r="5" spans="1:19" s="285" customFormat="1" ht="19.149999999999999" customHeight="1" x14ac:dyDescent="0.25">
      <c r="A5" s="366" t="s">
        <v>208</v>
      </c>
      <c r="B5" s="367"/>
      <c r="C5" s="395"/>
      <c r="D5" s="397"/>
      <c r="E5" s="397"/>
      <c r="F5" s="372"/>
      <c r="G5" s="387"/>
      <c r="H5" s="389"/>
      <c r="I5" s="389"/>
      <c r="J5" s="391"/>
      <c r="K5" s="288" t="s">
        <v>156</v>
      </c>
      <c r="L5" s="287" t="s">
        <v>157</v>
      </c>
      <c r="M5" s="287" t="s">
        <v>207</v>
      </c>
      <c r="N5" s="286" t="s">
        <v>3</v>
      </c>
      <c r="O5" s="372"/>
      <c r="P5" s="361"/>
      <c r="Q5" s="361"/>
      <c r="R5" s="363"/>
      <c r="S5" s="365"/>
    </row>
    <row r="6" spans="1:19" ht="15.75" thickBot="1" x14ac:dyDescent="0.3">
      <c r="A6" s="384" t="s">
        <v>151</v>
      </c>
      <c r="B6" s="385"/>
      <c r="C6" s="284">
        <f ca="1">SUM(Tabulka[01 uv_sk])/2</f>
        <v>54.250000000000007</v>
      </c>
      <c r="D6" s="282"/>
      <c r="E6" s="282"/>
      <c r="F6" s="281"/>
      <c r="G6" s="283">
        <f ca="1">SUM(Tabulka[05 h_vram])/2</f>
        <v>63081.1</v>
      </c>
      <c r="H6" s="282">
        <f ca="1">SUM(Tabulka[06 h_naduv])/2</f>
        <v>0</v>
      </c>
      <c r="I6" s="282">
        <f ca="1">SUM(Tabulka[07 h_nadzk])/2</f>
        <v>0</v>
      </c>
      <c r="J6" s="281">
        <f ca="1">SUM(Tabulka[08 h_oon])/2</f>
        <v>890</v>
      </c>
      <c r="K6" s="283">
        <f ca="1">SUM(Tabulka[09 m_kl])/2</f>
        <v>0</v>
      </c>
      <c r="L6" s="282">
        <f ca="1">SUM(Tabulka[10 m_gr])/2</f>
        <v>0</v>
      </c>
      <c r="M6" s="282">
        <f ca="1">SUM(Tabulka[11 m_jo])/2</f>
        <v>1120626</v>
      </c>
      <c r="N6" s="282">
        <f ca="1">SUM(Tabulka[12 m_oc])/2</f>
        <v>1120626</v>
      </c>
      <c r="O6" s="281">
        <f ca="1">SUM(Tabulka[13 m_sk])/2</f>
        <v>23264601</v>
      </c>
      <c r="P6" s="280">
        <f ca="1">SUM(Tabulka[14_vzsk])/2</f>
        <v>9348.1</v>
      </c>
      <c r="Q6" s="280">
        <f ca="1">SUM(Tabulka[15_vzpl])/2</f>
        <v>65112.414467253169</v>
      </c>
      <c r="R6" s="279">
        <f ca="1">IF(Q6=0,0,P6/Q6)</f>
        <v>0.14356862783365862</v>
      </c>
      <c r="S6" s="278">
        <f ca="1">Q6-P6</f>
        <v>55764.314467253171</v>
      </c>
    </row>
    <row r="7" spans="1:19" hidden="1" x14ac:dyDescent="0.25">
      <c r="A7" s="277" t="s">
        <v>206</v>
      </c>
      <c r="B7" s="276" t="s">
        <v>205</v>
      </c>
      <c r="C7" s="275" t="s">
        <v>204</v>
      </c>
      <c r="D7" s="274" t="s">
        <v>203</v>
      </c>
      <c r="E7" s="273" t="s">
        <v>202</v>
      </c>
      <c r="F7" s="272" t="s">
        <v>201</v>
      </c>
      <c r="G7" s="271" t="s">
        <v>200</v>
      </c>
      <c r="H7" s="269" t="s">
        <v>199</v>
      </c>
      <c r="I7" s="269" t="s">
        <v>198</v>
      </c>
      <c r="J7" s="268" t="s">
        <v>197</v>
      </c>
      <c r="K7" s="270" t="s">
        <v>196</v>
      </c>
      <c r="L7" s="269" t="s">
        <v>195</v>
      </c>
      <c r="M7" s="269" t="s">
        <v>194</v>
      </c>
      <c r="N7" s="268" t="s">
        <v>193</v>
      </c>
      <c r="O7" s="267" t="s">
        <v>192</v>
      </c>
      <c r="P7" s="266" t="s">
        <v>191</v>
      </c>
      <c r="Q7" s="265" t="s">
        <v>190</v>
      </c>
      <c r="R7" s="264" t="s">
        <v>189</v>
      </c>
      <c r="S7" s="263" t="s">
        <v>188</v>
      </c>
    </row>
    <row r="8" spans="1:19" x14ac:dyDescent="0.25">
      <c r="A8" s="260" t="s">
        <v>187</v>
      </c>
      <c r="B8" s="259"/>
      <c r="C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13.337499999999999</v>
      </c>
      <c r="D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15980.900000000001</v>
      </c>
      <c r="H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</v>
      </c>
      <c r="K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362216</v>
      </c>
      <c r="N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362216</v>
      </c>
      <c r="O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7521056</v>
      </c>
      <c r="P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28445.747800586509</v>
      </c>
      <c r="R8" s="262">
        <f ca="1">IF(Tabulka[[#This Row],[15_vzpl]]=0,"",Tabulka[[#This Row],[14_vzsk]]/Tabulka[[#This Row],[15_vzpl]])</f>
        <v>0.14061855670103093</v>
      </c>
      <c r="S8" s="261">
        <f ca="1">IF(Tabulka[[#This Row],[15_vzpl]]-Tabulka[[#This Row],[14_vzsk]]=0,"",Tabulka[[#This Row],[15_vzpl]]-Tabulka[[#This Row],[14_vzsk]])</f>
        <v>24445.747800586509</v>
      </c>
    </row>
    <row r="9" spans="1:19" x14ac:dyDescent="0.25">
      <c r="A9" s="260">
        <v>99</v>
      </c>
      <c r="B9" s="259" t="s">
        <v>1346</v>
      </c>
      <c r="C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28445.747800586509</v>
      </c>
      <c r="R9" s="262">
        <f ca="1">IF(Tabulka[[#This Row],[15_vzpl]]=0,"",Tabulka[[#This Row],[14_vzsk]]/Tabulka[[#This Row],[15_vzpl]])</f>
        <v>0.14061855670103093</v>
      </c>
      <c r="S9" s="261">
        <f ca="1">IF(Tabulka[[#This Row],[15_vzpl]]-Tabulka[[#This Row],[14_vzsk]]=0,"",Tabulka[[#This Row],[15_vzpl]]-Tabulka[[#This Row],[14_vzsk]])</f>
        <v>24445.747800586509</v>
      </c>
    </row>
    <row r="10" spans="1:19" x14ac:dyDescent="0.25">
      <c r="A10" s="260">
        <v>102</v>
      </c>
      <c r="B10" s="259" t="s">
        <v>1347</v>
      </c>
      <c r="C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7.6375000000000002</v>
      </c>
      <c r="D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9002.1999999999989</v>
      </c>
      <c r="H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</v>
      </c>
      <c r="K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216638</v>
      </c>
      <c r="N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216638</v>
      </c>
      <c r="O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3838181</v>
      </c>
      <c r="P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2" t="str">
        <f ca="1">IF(Tabulka[[#This Row],[15_vzpl]]=0,"",Tabulka[[#This Row],[14_vzsk]]/Tabulka[[#This Row],[15_vzpl]])</f>
        <v/>
      </c>
      <c r="S10" s="261" t="str">
        <f ca="1">IF(Tabulka[[#This Row],[15_vzpl]]-Tabulka[[#This Row],[14_vzsk]]=0,"",Tabulka[[#This Row],[15_vzpl]]-Tabulka[[#This Row],[14_vzsk]])</f>
        <v/>
      </c>
    </row>
    <row r="11" spans="1:19" x14ac:dyDescent="0.25">
      <c r="A11" s="260">
        <v>103</v>
      </c>
      <c r="B11" s="259" t="s">
        <v>1348</v>
      </c>
      <c r="C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5.7000000000000011</v>
      </c>
      <c r="D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6978.7000000000007</v>
      </c>
      <c r="H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K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145578</v>
      </c>
      <c r="N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145578</v>
      </c>
      <c r="O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3682875</v>
      </c>
      <c r="P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2" t="str">
        <f ca="1">IF(Tabulka[[#This Row],[15_vzpl]]=0,"",Tabulka[[#This Row],[14_vzsk]]/Tabulka[[#This Row],[15_vzpl]])</f>
        <v/>
      </c>
      <c r="S11" s="261" t="str">
        <f ca="1">IF(Tabulka[[#This Row],[15_vzpl]]-Tabulka[[#This Row],[14_vzsk]]=0,"",Tabulka[[#This Row],[15_vzpl]]-Tabulka[[#This Row],[14_vzsk]])</f>
        <v/>
      </c>
    </row>
    <row r="12" spans="1:19" x14ac:dyDescent="0.25">
      <c r="A12" s="260" t="s">
        <v>1334</v>
      </c>
      <c r="B12" s="259"/>
      <c r="C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37.337500000000006</v>
      </c>
      <c r="D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42769.899999999994</v>
      </c>
      <c r="H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718940</v>
      </c>
      <c r="N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718940</v>
      </c>
      <c r="O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14867584</v>
      </c>
      <c r="P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36666.666666666664</v>
      </c>
      <c r="R12" s="262">
        <f ca="1">IF(Tabulka[[#This Row],[15_vzpl]]=0,"",Tabulka[[#This Row],[14_vzsk]]/Tabulka[[#This Row],[15_vzpl]])</f>
        <v>0.14585727272727275</v>
      </c>
      <c r="S12" s="261">
        <f ca="1">IF(Tabulka[[#This Row],[15_vzpl]]-Tabulka[[#This Row],[14_vzsk]]=0,"",Tabulka[[#This Row],[15_vzpl]]-Tabulka[[#This Row],[14_vzsk]])</f>
        <v>31318.566666666666</v>
      </c>
    </row>
    <row r="13" spans="1:19" x14ac:dyDescent="0.25">
      <c r="A13" s="260">
        <v>303</v>
      </c>
      <c r="B13" s="259" t="s">
        <v>1349</v>
      </c>
      <c r="C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</v>
      </c>
      <c r="D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25740.7</v>
      </c>
      <c r="H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401121</v>
      </c>
      <c r="N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401121</v>
      </c>
      <c r="O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8736824</v>
      </c>
      <c r="P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36666.666666666664</v>
      </c>
      <c r="R13" s="262">
        <f ca="1">IF(Tabulka[[#This Row],[15_vzpl]]=0,"",Tabulka[[#This Row],[14_vzsk]]/Tabulka[[#This Row],[15_vzpl]])</f>
        <v>0.14585727272727275</v>
      </c>
      <c r="S13" s="261">
        <f ca="1">IF(Tabulka[[#This Row],[15_vzpl]]-Tabulka[[#This Row],[14_vzsk]]=0,"",Tabulka[[#This Row],[15_vzpl]]-Tabulka[[#This Row],[14_vzsk]])</f>
        <v>31318.566666666666</v>
      </c>
    </row>
    <row r="14" spans="1:19" x14ac:dyDescent="0.25">
      <c r="A14" s="260">
        <v>304</v>
      </c>
      <c r="B14" s="259" t="s">
        <v>1350</v>
      </c>
      <c r="C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4976</v>
      </c>
      <c r="H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111440</v>
      </c>
      <c r="N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111440</v>
      </c>
      <c r="O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1924112</v>
      </c>
      <c r="P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2" t="str">
        <f ca="1">IF(Tabulka[[#This Row],[15_vzpl]]=0,"",Tabulka[[#This Row],[14_vzsk]]/Tabulka[[#This Row],[15_vzpl]])</f>
        <v/>
      </c>
      <c r="S14" s="261" t="str">
        <f ca="1">IF(Tabulka[[#This Row],[15_vzpl]]-Tabulka[[#This Row],[14_vzsk]]=0,"",Tabulka[[#This Row],[15_vzpl]]-Tabulka[[#This Row],[14_vzsk]])</f>
        <v/>
      </c>
    </row>
    <row r="15" spans="1:19" x14ac:dyDescent="0.25">
      <c r="A15" s="260">
        <v>408</v>
      </c>
      <c r="B15" s="259" t="s">
        <v>1351</v>
      </c>
      <c r="C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N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O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P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2" t="str">
        <f ca="1">IF(Tabulka[[#This Row],[15_vzpl]]=0,"",Tabulka[[#This Row],[14_vzsk]]/Tabulka[[#This Row],[15_vzpl]])</f>
        <v/>
      </c>
      <c r="S15" s="261" t="str">
        <f ca="1">IF(Tabulka[[#This Row],[15_vzpl]]-Tabulka[[#This Row],[14_vzsk]]=0,"",Tabulka[[#This Row],[15_vzpl]]-Tabulka[[#This Row],[14_vzsk]])</f>
        <v/>
      </c>
    </row>
    <row r="16" spans="1:19" x14ac:dyDescent="0.25">
      <c r="A16" s="260">
        <v>416</v>
      </c>
      <c r="B16" s="259" t="s">
        <v>1352</v>
      </c>
      <c r="C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11.237499999999999</v>
      </c>
      <c r="D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12053.2</v>
      </c>
      <c r="H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198579</v>
      </c>
      <c r="N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198579</v>
      </c>
      <c r="O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4203972</v>
      </c>
      <c r="P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2" t="str">
        <f ca="1">IF(Tabulka[[#This Row],[15_vzpl]]=0,"",Tabulka[[#This Row],[14_vzsk]]/Tabulka[[#This Row],[15_vzpl]])</f>
        <v/>
      </c>
      <c r="S16" s="261" t="str">
        <f ca="1">IF(Tabulka[[#This Row],[15_vzpl]]-Tabulka[[#This Row],[14_vzsk]]=0,"",Tabulka[[#This Row],[15_vzpl]]-Tabulka[[#This Row],[14_vzsk]])</f>
        <v/>
      </c>
    </row>
    <row r="17" spans="1:19" x14ac:dyDescent="0.25">
      <c r="A17" s="260">
        <v>642</v>
      </c>
      <c r="B17" s="259" t="s">
        <v>1353</v>
      </c>
      <c r="C17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5124</v>
      </c>
      <c r="N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5124</v>
      </c>
      <c r="O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2" t="str">
        <f ca="1">IF(Tabulka[[#This Row],[15_vzpl]]=0,"",Tabulka[[#This Row],[14_vzsk]]/Tabulka[[#This Row],[15_vzpl]])</f>
        <v/>
      </c>
      <c r="S17" s="261" t="str">
        <f ca="1">IF(Tabulka[[#This Row],[15_vzpl]]-Tabulka[[#This Row],[14_vzsk]]=0,"",Tabulka[[#This Row],[15_vzpl]]-Tabulka[[#This Row],[14_vzsk]])</f>
        <v/>
      </c>
    </row>
    <row r="18" spans="1:19" x14ac:dyDescent="0.25">
      <c r="A18" s="260" t="s">
        <v>1335</v>
      </c>
      <c r="B18" s="259"/>
      <c r="C1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3.5749999999999997</v>
      </c>
      <c r="D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4330.3</v>
      </c>
      <c r="H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</v>
      </c>
      <c r="K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39470</v>
      </c>
      <c r="N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39470</v>
      </c>
      <c r="O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867203</v>
      </c>
      <c r="P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2" t="str">
        <f ca="1">IF(Tabulka[[#This Row],[15_vzpl]]=0,"",Tabulka[[#This Row],[14_vzsk]]/Tabulka[[#This Row],[15_vzpl]])</f>
        <v/>
      </c>
      <c r="S18" s="261" t="str">
        <f ca="1">IF(Tabulka[[#This Row],[15_vzpl]]-Tabulka[[#This Row],[14_vzsk]]=0,"",Tabulka[[#This Row],[15_vzpl]]-Tabulka[[#This Row],[14_vzsk]])</f>
        <v/>
      </c>
    </row>
    <row r="19" spans="1:19" x14ac:dyDescent="0.25">
      <c r="A19" s="260">
        <v>25</v>
      </c>
      <c r="B19" s="259" t="s">
        <v>1354</v>
      </c>
      <c r="C1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</v>
      </c>
      <c r="H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9490</v>
      </c>
      <c r="N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9490</v>
      </c>
      <c r="O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207249</v>
      </c>
      <c r="P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2" t="str">
        <f ca="1">IF(Tabulka[[#This Row],[15_vzpl]]=0,"",Tabulka[[#This Row],[14_vzsk]]/Tabulka[[#This Row],[15_vzpl]])</f>
        <v/>
      </c>
      <c r="S19" s="261" t="str">
        <f ca="1">IF(Tabulka[[#This Row],[15_vzpl]]-Tabulka[[#This Row],[14_vzsk]]=0,"",Tabulka[[#This Row],[15_vzpl]]-Tabulka[[#This Row],[14_vzsk]])</f>
        <v/>
      </c>
    </row>
    <row r="20" spans="1:19" x14ac:dyDescent="0.25">
      <c r="A20" s="260">
        <v>30</v>
      </c>
      <c r="B20" s="259" t="s">
        <v>1355</v>
      </c>
      <c r="C2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2.5749999999999997</v>
      </c>
      <c r="D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3106.3</v>
      </c>
      <c r="H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</v>
      </c>
      <c r="K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29980</v>
      </c>
      <c r="N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29980</v>
      </c>
      <c r="O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659954</v>
      </c>
      <c r="P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2" t="str">
        <f ca="1">IF(Tabulka[[#This Row],[15_vzpl]]=0,"",Tabulka[[#This Row],[14_vzsk]]/Tabulka[[#This Row],[15_vzpl]])</f>
        <v/>
      </c>
      <c r="S20" s="261" t="str">
        <f ca="1">IF(Tabulka[[#This Row],[15_vzpl]]-Tabulka[[#This Row],[14_vzsk]]=0,"",Tabulka[[#This Row],[15_vzpl]]-Tabulka[[#This Row],[14_vzsk]])</f>
        <v/>
      </c>
    </row>
    <row r="21" spans="1:19" x14ac:dyDescent="0.25">
      <c r="A21" s="260" t="s">
        <v>1336</v>
      </c>
      <c r="B21" s="259"/>
      <c r="C2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</v>
      </c>
      <c r="K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8758</v>
      </c>
      <c r="P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2" t="str">
        <f ca="1">IF(Tabulka[[#This Row],[15_vzpl]]=0,"",Tabulka[[#This Row],[14_vzsk]]/Tabulka[[#This Row],[15_vzpl]])</f>
        <v/>
      </c>
      <c r="S21" s="261" t="str">
        <f ca="1">IF(Tabulka[[#This Row],[15_vzpl]]-Tabulka[[#This Row],[14_vzsk]]=0,"",Tabulka[[#This Row],[15_vzpl]]-Tabulka[[#This Row],[14_vzsk]])</f>
        <v/>
      </c>
    </row>
    <row r="22" spans="1:19" x14ac:dyDescent="0.25">
      <c r="A22" s="260">
        <v>417</v>
      </c>
      <c r="B22" s="259" t="s">
        <v>1336</v>
      </c>
      <c r="C2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</v>
      </c>
      <c r="K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8758</v>
      </c>
      <c r="P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2" t="str">
        <f ca="1">IF(Tabulka[[#This Row],[15_vzpl]]=0,"",Tabulka[[#This Row],[14_vzsk]]/Tabulka[[#This Row],[15_vzpl]])</f>
        <v/>
      </c>
      <c r="S22" s="261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216</v>
      </c>
    </row>
    <row r="24" spans="1:19" x14ac:dyDescent="0.25">
      <c r="A24" s="98" t="s">
        <v>133</v>
      </c>
    </row>
    <row r="25" spans="1:19" x14ac:dyDescent="0.25">
      <c r="A25" s="99" t="s">
        <v>186</v>
      </c>
    </row>
    <row r="26" spans="1:19" x14ac:dyDescent="0.25">
      <c r="A26" s="252" t="s">
        <v>185</v>
      </c>
    </row>
    <row r="27" spans="1:19" x14ac:dyDescent="0.25">
      <c r="A27" s="209" t="s">
        <v>161</v>
      </c>
    </row>
    <row r="28" spans="1:19" x14ac:dyDescent="0.25">
      <c r="A28" s="211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F718348-FDD1-4A5F-AB0D-38593D8C200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1345</v>
      </c>
    </row>
    <row r="2" spans="1:19" x14ac:dyDescent="0.25">
      <c r="A2" s="206" t="s">
        <v>242</v>
      </c>
    </row>
    <row r="3" spans="1:19" x14ac:dyDescent="0.25">
      <c r="A3" s="298" t="s">
        <v>138</v>
      </c>
      <c r="B3" s="297">
        <v>2021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6" t="s">
        <v>139</v>
      </c>
      <c r="B4" s="295">
        <v>1</v>
      </c>
      <c r="C4" s="290">
        <v>1</v>
      </c>
      <c r="D4" s="290" t="s">
        <v>187</v>
      </c>
      <c r="E4" s="289">
        <v>12.55</v>
      </c>
      <c r="F4" s="289"/>
      <c r="G4" s="289"/>
      <c r="H4" s="289"/>
      <c r="I4" s="289">
        <v>1889.7</v>
      </c>
      <c r="J4" s="289"/>
      <c r="K4" s="289"/>
      <c r="L4" s="289">
        <v>64</v>
      </c>
      <c r="M4" s="289"/>
      <c r="N4" s="289"/>
      <c r="O4" s="289"/>
      <c r="P4" s="289"/>
      <c r="Q4" s="289">
        <v>717805</v>
      </c>
      <c r="R4" s="289"/>
      <c r="S4" s="289">
        <v>3555.7184750733136</v>
      </c>
    </row>
    <row r="5" spans="1:19" x14ac:dyDescent="0.25">
      <c r="A5" s="294" t="s">
        <v>140</v>
      </c>
      <c r="B5" s="293">
        <v>2</v>
      </c>
      <c r="C5">
        <v>1</v>
      </c>
      <c r="D5">
        <v>99</v>
      </c>
      <c r="S5">
        <v>3555.7184750733136</v>
      </c>
    </row>
    <row r="6" spans="1:19" x14ac:dyDescent="0.25">
      <c r="A6" s="296" t="s">
        <v>141</v>
      </c>
      <c r="B6" s="295">
        <v>3</v>
      </c>
      <c r="C6">
        <v>1</v>
      </c>
      <c r="D6">
        <v>102</v>
      </c>
      <c r="E6">
        <v>6.85</v>
      </c>
      <c r="I6">
        <v>998.6</v>
      </c>
      <c r="L6">
        <v>62</v>
      </c>
      <c r="Q6">
        <v>330009</v>
      </c>
    </row>
    <row r="7" spans="1:19" x14ac:dyDescent="0.25">
      <c r="A7" s="294" t="s">
        <v>142</v>
      </c>
      <c r="B7" s="293">
        <v>4</v>
      </c>
      <c r="C7">
        <v>1</v>
      </c>
      <c r="D7">
        <v>103</v>
      </c>
      <c r="E7">
        <v>5.7</v>
      </c>
      <c r="I7">
        <v>891.1</v>
      </c>
      <c r="L7">
        <v>2</v>
      </c>
      <c r="Q7">
        <v>387796</v>
      </c>
    </row>
    <row r="8" spans="1:19" x14ac:dyDescent="0.25">
      <c r="A8" s="296" t="s">
        <v>143</v>
      </c>
      <c r="B8" s="295">
        <v>5</v>
      </c>
      <c r="C8">
        <v>1</v>
      </c>
      <c r="D8" t="s">
        <v>1334</v>
      </c>
      <c r="E8">
        <v>39.1</v>
      </c>
      <c r="I8">
        <v>5882.7999999999993</v>
      </c>
      <c r="O8">
        <v>19676</v>
      </c>
      <c r="P8">
        <v>19676</v>
      </c>
      <c r="Q8">
        <v>1564879</v>
      </c>
      <c r="S8">
        <v>4583.333333333333</v>
      </c>
    </row>
    <row r="9" spans="1:19" x14ac:dyDescent="0.25">
      <c r="A9" s="294" t="s">
        <v>144</v>
      </c>
      <c r="B9" s="293">
        <v>6</v>
      </c>
      <c r="C9">
        <v>1</v>
      </c>
      <c r="D9">
        <v>303</v>
      </c>
      <c r="E9">
        <v>22.8</v>
      </c>
      <c r="I9">
        <v>3667.2</v>
      </c>
      <c r="Q9">
        <v>928306</v>
      </c>
      <c r="S9">
        <v>4583.333333333333</v>
      </c>
    </row>
    <row r="10" spans="1:19" x14ac:dyDescent="0.25">
      <c r="A10" s="296" t="s">
        <v>145</v>
      </c>
      <c r="B10" s="295">
        <v>7</v>
      </c>
      <c r="C10">
        <v>1</v>
      </c>
      <c r="D10">
        <v>304</v>
      </c>
      <c r="E10">
        <v>4</v>
      </c>
      <c r="I10">
        <v>664</v>
      </c>
      <c r="Q10">
        <v>191767</v>
      </c>
    </row>
    <row r="11" spans="1:19" x14ac:dyDescent="0.25">
      <c r="A11" s="294" t="s">
        <v>146</v>
      </c>
      <c r="B11" s="293">
        <v>8</v>
      </c>
      <c r="C11">
        <v>1</v>
      </c>
      <c r="D11">
        <v>416</v>
      </c>
      <c r="E11">
        <v>12.3</v>
      </c>
      <c r="I11">
        <v>1551.6</v>
      </c>
      <c r="O11">
        <v>19676</v>
      </c>
      <c r="P11">
        <v>19676</v>
      </c>
      <c r="Q11">
        <v>444806</v>
      </c>
    </row>
    <row r="12" spans="1:19" x14ac:dyDescent="0.25">
      <c r="A12" s="296" t="s">
        <v>147</v>
      </c>
      <c r="B12" s="295">
        <v>9</v>
      </c>
      <c r="C12">
        <v>1</v>
      </c>
      <c r="D12" t="s">
        <v>1335</v>
      </c>
      <c r="E12">
        <v>1.95</v>
      </c>
      <c r="I12">
        <v>327.60000000000002</v>
      </c>
      <c r="L12">
        <v>36.5</v>
      </c>
      <c r="Q12">
        <v>52724</v>
      </c>
    </row>
    <row r="13" spans="1:19" x14ac:dyDescent="0.25">
      <c r="A13" s="294" t="s">
        <v>148</v>
      </c>
      <c r="B13" s="293">
        <v>10</v>
      </c>
      <c r="C13">
        <v>1</v>
      </c>
      <c r="D13">
        <v>25</v>
      </c>
      <c r="E13">
        <v>1</v>
      </c>
      <c r="I13">
        <v>168</v>
      </c>
      <c r="Q13">
        <v>21190</v>
      </c>
    </row>
    <row r="14" spans="1:19" x14ac:dyDescent="0.25">
      <c r="A14" s="296" t="s">
        <v>149</v>
      </c>
      <c r="B14" s="295">
        <v>11</v>
      </c>
      <c r="C14">
        <v>1</v>
      </c>
      <c r="D14">
        <v>30</v>
      </c>
      <c r="E14">
        <v>0.95</v>
      </c>
      <c r="I14">
        <v>159.6</v>
      </c>
      <c r="L14">
        <v>36.5</v>
      </c>
      <c r="Q14">
        <v>31534</v>
      </c>
    </row>
    <row r="15" spans="1:19" x14ac:dyDescent="0.25">
      <c r="A15" s="294" t="s">
        <v>150</v>
      </c>
      <c r="B15" s="293">
        <v>12</v>
      </c>
      <c r="C15">
        <v>1</v>
      </c>
      <c r="D15" t="s">
        <v>1336</v>
      </c>
      <c r="L15">
        <v>7</v>
      </c>
      <c r="Q15">
        <v>1260</v>
      </c>
    </row>
    <row r="16" spans="1:19" x14ac:dyDescent="0.25">
      <c r="A16" s="292" t="s">
        <v>138</v>
      </c>
      <c r="B16" s="291">
        <v>2021</v>
      </c>
      <c r="C16">
        <v>1</v>
      </c>
      <c r="D16">
        <v>417</v>
      </c>
      <c r="L16">
        <v>7</v>
      </c>
      <c r="Q16">
        <v>1260</v>
      </c>
    </row>
    <row r="17" spans="3:19" x14ac:dyDescent="0.25">
      <c r="C17" t="s">
        <v>1337</v>
      </c>
      <c r="E17">
        <v>53.600000000000009</v>
      </c>
      <c r="I17">
        <v>8100.1</v>
      </c>
      <c r="L17">
        <v>107.5</v>
      </c>
      <c r="O17">
        <v>19676</v>
      </c>
      <c r="P17">
        <v>19676</v>
      </c>
      <c r="Q17">
        <v>2336668</v>
      </c>
      <c r="S17">
        <v>8139.0518084066462</v>
      </c>
    </row>
    <row r="18" spans="3:19" x14ac:dyDescent="0.25">
      <c r="C18">
        <v>2</v>
      </c>
      <c r="D18" t="s">
        <v>187</v>
      </c>
      <c r="E18">
        <v>13.600000000000001</v>
      </c>
      <c r="I18">
        <v>2106</v>
      </c>
      <c r="L18">
        <v>79.5</v>
      </c>
      <c r="O18">
        <v>26678</v>
      </c>
      <c r="P18">
        <v>26678</v>
      </c>
      <c r="Q18">
        <v>796344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7.9</v>
      </c>
      <c r="I20">
        <v>1208.4000000000001</v>
      </c>
      <c r="L20">
        <v>77.5</v>
      </c>
      <c r="O20">
        <v>17900</v>
      </c>
      <c r="P20">
        <v>17900</v>
      </c>
      <c r="Q20">
        <v>399390</v>
      </c>
    </row>
    <row r="21" spans="3:19" x14ac:dyDescent="0.25">
      <c r="C21">
        <v>2</v>
      </c>
      <c r="D21">
        <v>103</v>
      </c>
      <c r="E21">
        <v>5.7</v>
      </c>
      <c r="I21">
        <v>897.6</v>
      </c>
      <c r="L21">
        <v>2</v>
      </c>
      <c r="O21">
        <v>8778</v>
      </c>
      <c r="P21">
        <v>8778</v>
      </c>
      <c r="Q21">
        <v>396954</v>
      </c>
    </row>
    <row r="22" spans="3:19" x14ac:dyDescent="0.25">
      <c r="C22">
        <v>2</v>
      </c>
      <c r="D22" t="s">
        <v>1334</v>
      </c>
      <c r="E22">
        <v>37.299999999999997</v>
      </c>
      <c r="I22">
        <v>5275.2</v>
      </c>
      <c r="O22">
        <v>1500</v>
      </c>
      <c r="P22">
        <v>1500</v>
      </c>
      <c r="Q22">
        <v>1476633</v>
      </c>
      <c r="S22">
        <v>4583.333333333333</v>
      </c>
    </row>
    <row r="23" spans="3:19" x14ac:dyDescent="0.25">
      <c r="C23">
        <v>2</v>
      </c>
      <c r="D23">
        <v>303</v>
      </c>
      <c r="E23">
        <v>21</v>
      </c>
      <c r="I23">
        <v>3024</v>
      </c>
      <c r="Q23">
        <v>821525</v>
      </c>
      <c r="S23">
        <v>4583.333333333333</v>
      </c>
    </row>
    <row r="24" spans="3:19" x14ac:dyDescent="0.25">
      <c r="C24">
        <v>2</v>
      </c>
      <c r="D24">
        <v>304</v>
      </c>
      <c r="E24">
        <v>4</v>
      </c>
      <c r="I24">
        <v>632</v>
      </c>
      <c r="Q24">
        <v>191556</v>
      </c>
    </row>
    <row r="25" spans="3:19" x14ac:dyDescent="0.25">
      <c r="C25">
        <v>2</v>
      </c>
      <c r="D25">
        <v>416</v>
      </c>
      <c r="E25">
        <v>12.3</v>
      </c>
      <c r="I25">
        <v>1619.2</v>
      </c>
      <c r="O25">
        <v>1500</v>
      </c>
      <c r="P25">
        <v>1500</v>
      </c>
      <c r="Q25">
        <v>463552</v>
      </c>
    </row>
    <row r="26" spans="3:19" x14ac:dyDescent="0.25">
      <c r="C26">
        <v>2</v>
      </c>
      <c r="D26" t="s">
        <v>1335</v>
      </c>
      <c r="E26">
        <v>2.95</v>
      </c>
      <c r="I26">
        <v>352</v>
      </c>
      <c r="L26">
        <v>40</v>
      </c>
      <c r="Q26">
        <v>68594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1.95</v>
      </c>
      <c r="I28">
        <v>192</v>
      </c>
      <c r="L28">
        <v>40</v>
      </c>
      <c r="Q28">
        <v>47404</v>
      </c>
    </row>
    <row r="29" spans="3:19" x14ac:dyDescent="0.25">
      <c r="C29">
        <v>2</v>
      </c>
      <c r="D29" t="s">
        <v>1336</v>
      </c>
      <c r="L29">
        <v>2.5</v>
      </c>
      <c r="Q29">
        <v>450</v>
      </c>
    </row>
    <row r="30" spans="3:19" x14ac:dyDescent="0.25">
      <c r="C30">
        <v>2</v>
      </c>
      <c r="D30">
        <v>417</v>
      </c>
      <c r="L30">
        <v>2.5</v>
      </c>
      <c r="Q30">
        <v>450</v>
      </c>
    </row>
    <row r="31" spans="3:19" x14ac:dyDescent="0.25">
      <c r="C31" t="s">
        <v>1338</v>
      </c>
      <c r="E31">
        <v>53.850000000000009</v>
      </c>
      <c r="I31">
        <v>7733.2</v>
      </c>
      <c r="L31">
        <v>122</v>
      </c>
      <c r="O31">
        <v>28178</v>
      </c>
      <c r="P31">
        <v>28178</v>
      </c>
      <c r="Q31">
        <v>2342021</v>
      </c>
      <c r="S31">
        <v>8139.0518084066462</v>
      </c>
    </row>
    <row r="32" spans="3:19" x14ac:dyDescent="0.25">
      <c r="C32">
        <v>3</v>
      </c>
      <c r="D32" t="s">
        <v>187</v>
      </c>
      <c r="E32">
        <v>13.55</v>
      </c>
      <c r="I32">
        <v>2330.1999999999998</v>
      </c>
      <c r="L32">
        <v>92</v>
      </c>
      <c r="O32">
        <v>7500</v>
      </c>
      <c r="P32">
        <v>7500</v>
      </c>
      <c r="Q32">
        <v>769400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7.85</v>
      </c>
      <c r="I34">
        <v>1309.4000000000001</v>
      </c>
      <c r="L34">
        <v>90</v>
      </c>
      <c r="Q34">
        <v>377253</v>
      </c>
    </row>
    <row r="35" spans="3:19" x14ac:dyDescent="0.25">
      <c r="C35">
        <v>3</v>
      </c>
      <c r="D35">
        <v>103</v>
      </c>
      <c r="E35">
        <v>5.7</v>
      </c>
      <c r="I35">
        <v>1020.8</v>
      </c>
      <c r="L35">
        <v>2</v>
      </c>
      <c r="O35">
        <v>7500</v>
      </c>
      <c r="P35">
        <v>7500</v>
      </c>
      <c r="Q35">
        <v>392147</v>
      </c>
    </row>
    <row r="36" spans="3:19" x14ac:dyDescent="0.25">
      <c r="C36">
        <v>3</v>
      </c>
      <c r="D36" t="s">
        <v>1334</v>
      </c>
      <c r="E36">
        <v>37.299999999999997</v>
      </c>
      <c r="I36">
        <v>6109.1</v>
      </c>
      <c r="O36">
        <v>29884</v>
      </c>
      <c r="P36">
        <v>29884</v>
      </c>
      <c r="Q36">
        <v>1493055</v>
      </c>
      <c r="S36">
        <v>4583.333333333333</v>
      </c>
    </row>
    <row r="37" spans="3:19" x14ac:dyDescent="0.25">
      <c r="C37">
        <v>3</v>
      </c>
      <c r="D37">
        <v>303</v>
      </c>
      <c r="E37">
        <v>22</v>
      </c>
      <c r="I37">
        <v>3705.5</v>
      </c>
      <c r="O37">
        <v>22708</v>
      </c>
      <c r="P37">
        <v>22708</v>
      </c>
      <c r="Q37">
        <v>867706</v>
      </c>
      <c r="S37">
        <v>4583.333333333333</v>
      </c>
    </row>
    <row r="38" spans="3:19" x14ac:dyDescent="0.25">
      <c r="C38">
        <v>3</v>
      </c>
      <c r="D38">
        <v>304</v>
      </c>
      <c r="E38">
        <v>4</v>
      </c>
      <c r="I38">
        <v>728</v>
      </c>
      <c r="O38">
        <v>4500</v>
      </c>
      <c r="P38">
        <v>4500</v>
      </c>
      <c r="Q38">
        <v>196354</v>
      </c>
    </row>
    <row r="39" spans="3:19" x14ac:dyDescent="0.25">
      <c r="C39">
        <v>3</v>
      </c>
      <c r="D39">
        <v>408</v>
      </c>
      <c r="O39">
        <v>2676</v>
      </c>
      <c r="P39">
        <v>2676</v>
      </c>
      <c r="Q39">
        <v>2676</v>
      </c>
    </row>
    <row r="40" spans="3:19" x14ac:dyDescent="0.25">
      <c r="C40">
        <v>3</v>
      </c>
      <c r="D40">
        <v>416</v>
      </c>
      <c r="E40">
        <v>11.3</v>
      </c>
      <c r="I40">
        <v>1675.6</v>
      </c>
      <c r="Q40">
        <v>426319</v>
      </c>
    </row>
    <row r="41" spans="3:19" x14ac:dyDescent="0.25">
      <c r="C41">
        <v>3</v>
      </c>
      <c r="D41" t="s">
        <v>1335</v>
      </c>
      <c r="E41">
        <v>3.95</v>
      </c>
      <c r="I41">
        <v>723.9</v>
      </c>
      <c r="L41">
        <v>57.5</v>
      </c>
      <c r="Q41">
        <v>103039</v>
      </c>
    </row>
    <row r="42" spans="3:19" x14ac:dyDescent="0.25">
      <c r="C42">
        <v>3</v>
      </c>
      <c r="D42">
        <v>25</v>
      </c>
      <c r="E42">
        <v>1</v>
      </c>
      <c r="I42">
        <v>184</v>
      </c>
      <c r="Q42">
        <v>21190</v>
      </c>
    </row>
    <row r="43" spans="3:19" x14ac:dyDescent="0.25">
      <c r="C43">
        <v>3</v>
      </c>
      <c r="D43">
        <v>30</v>
      </c>
      <c r="E43">
        <v>2.95</v>
      </c>
      <c r="I43">
        <v>539.9</v>
      </c>
      <c r="L43">
        <v>57.5</v>
      </c>
      <c r="Q43">
        <v>81849</v>
      </c>
    </row>
    <row r="44" spans="3:19" x14ac:dyDescent="0.25">
      <c r="C44">
        <v>3</v>
      </c>
      <c r="D44" t="s">
        <v>1336</v>
      </c>
      <c r="L44">
        <v>0.5</v>
      </c>
      <c r="Q44">
        <v>90</v>
      </c>
    </row>
    <row r="45" spans="3:19" x14ac:dyDescent="0.25">
      <c r="C45">
        <v>3</v>
      </c>
      <c r="D45">
        <v>417</v>
      </c>
      <c r="L45">
        <v>0.5</v>
      </c>
      <c r="Q45">
        <v>90</v>
      </c>
    </row>
    <row r="46" spans="3:19" x14ac:dyDescent="0.25">
      <c r="C46" t="s">
        <v>1339</v>
      </c>
      <c r="E46">
        <v>54.8</v>
      </c>
      <c r="I46">
        <v>9163.1999999999989</v>
      </c>
      <c r="L46">
        <v>150</v>
      </c>
      <c r="O46">
        <v>37384</v>
      </c>
      <c r="P46">
        <v>37384</v>
      </c>
      <c r="Q46">
        <v>2365584</v>
      </c>
      <c r="S46">
        <v>8139.0518084066462</v>
      </c>
    </row>
    <row r="47" spans="3:19" x14ac:dyDescent="0.25">
      <c r="C47">
        <v>4</v>
      </c>
      <c r="D47" t="s">
        <v>187</v>
      </c>
      <c r="E47">
        <v>13.55</v>
      </c>
      <c r="I47">
        <v>2291.3000000000002</v>
      </c>
      <c r="L47">
        <v>80</v>
      </c>
      <c r="Q47">
        <v>1863254</v>
      </c>
      <c r="S47">
        <v>3555.7184750733136</v>
      </c>
    </row>
    <row r="48" spans="3:19" x14ac:dyDescent="0.25">
      <c r="C48">
        <v>4</v>
      </c>
      <c r="D48">
        <v>99</v>
      </c>
      <c r="S48">
        <v>3555.7184750733136</v>
      </c>
    </row>
    <row r="49" spans="3:19" x14ac:dyDescent="0.25">
      <c r="C49">
        <v>4</v>
      </c>
      <c r="D49">
        <v>102</v>
      </c>
      <c r="E49">
        <v>7.85</v>
      </c>
      <c r="I49">
        <v>1320.9</v>
      </c>
      <c r="L49">
        <v>77</v>
      </c>
      <c r="Q49">
        <v>1041261</v>
      </c>
    </row>
    <row r="50" spans="3:19" x14ac:dyDescent="0.25">
      <c r="C50">
        <v>4</v>
      </c>
      <c r="D50">
        <v>103</v>
      </c>
      <c r="E50">
        <v>5.7</v>
      </c>
      <c r="I50">
        <v>970.4</v>
      </c>
      <c r="L50">
        <v>3</v>
      </c>
      <c r="Q50">
        <v>821993</v>
      </c>
    </row>
    <row r="51" spans="3:19" x14ac:dyDescent="0.25">
      <c r="C51">
        <v>4</v>
      </c>
      <c r="D51" t="s">
        <v>1334</v>
      </c>
      <c r="E51">
        <v>37.299999999999997</v>
      </c>
      <c r="I51">
        <v>5989.6</v>
      </c>
      <c r="O51">
        <v>15208</v>
      </c>
      <c r="P51">
        <v>15208</v>
      </c>
      <c r="Q51">
        <v>3793368</v>
      </c>
      <c r="S51">
        <v>4583.333333333333</v>
      </c>
    </row>
    <row r="52" spans="3:19" x14ac:dyDescent="0.25">
      <c r="C52">
        <v>4</v>
      </c>
      <c r="D52">
        <v>303</v>
      </c>
      <c r="E52">
        <v>22</v>
      </c>
      <c r="I52">
        <v>3628</v>
      </c>
      <c r="O52">
        <v>10708</v>
      </c>
      <c r="P52">
        <v>10708</v>
      </c>
      <c r="Q52">
        <v>2270332</v>
      </c>
      <c r="S52">
        <v>4583.333333333333</v>
      </c>
    </row>
    <row r="53" spans="3:19" x14ac:dyDescent="0.25">
      <c r="C53">
        <v>4</v>
      </c>
      <c r="D53">
        <v>304</v>
      </c>
      <c r="E53">
        <v>4</v>
      </c>
      <c r="I53">
        <v>648</v>
      </c>
      <c r="O53">
        <v>4500</v>
      </c>
      <c r="P53">
        <v>4500</v>
      </c>
      <c r="Q53">
        <v>481721</v>
      </c>
    </row>
    <row r="54" spans="3:19" x14ac:dyDescent="0.25">
      <c r="C54">
        <v>4</v>
      </c>
      <c r="D54">
        <v>416</v>
      </c>
      <c r="E54">
        <v>11.3</v>
      </c>
      <c r="I54">
        <v>1713.6</v>
      </c>
      <c r="Q54">
        <v>1041315</v>
      </c>
    </row>
    <row r="55" spans="3:19" x14ac:dyDescent="0.25">
      <c r="C55">
        <v>4</v>
      </c>
      <c r="D55" t="s">
        <v>1335</v>
      </c>
      <c r="E55">
        <v>3.95</v>
      </c>
      <c r="I55">
        <v>659.7</v>
      </c>
      <c r="L55">
        <v>52</v>
      </c>
      <c r="Q55">
        <v>202312</v>
      </c>
    </row>
    <row r="56" spans="3:19" x14ac:dyDescent="0.25">
      <c r="C56">
        <v>4</v>
      </c>
      <c r="D56">
        <v>25</v>
      </c>
      <c r="E56">
        <v>1</v>
      </c>
      <c r="I56">
        <v>168</v>
      </c>
      <c r="Q56">
        <v>48770</v>
      </c>
    </row>
    <row r="57" spans="3:19" x14ac:dyDescent="0.25">
      <c r="C57">
        <v>4</v>
      </c>
      <c r="D57">
        <v>30</v>
      </c>
      <c r="E57">
        <v>2.95</v>
      </c>
      <c r="I57">
        <v>491.7</v>
      </c>
      <c r="L57">
        <v>52</v>
      </c>
      <c r="Q57">
        <v>153542</v>
      </c>
    </row>
    <row r="58" spans="3:19" x14ac:dyDescent="0.25">
      <c r="C58">
        <v>4</v>
      </c>
      <c r="D58" t="s">
        <v>1336</v>
      </c>
      <c r="L58">
        <v>5.5</v>
      </c>
      <c r="Q58">
        <v>3088</v>
      </c>
    </row>
    <row r="59" spans="3:19" x14ac:dyDescent="0.25">
      <c r="C59">
        <v>4</v>
      </c>
      <c r="D59">
        <v>417</v>
      </c>
      <c r="L59">
        <v>5.5</v>
      </c>
      <c r="Q59">
        <v>3088</v>
      </c>
    </row>
    <row r="60" spans="3:19" x14ac:dyDescent="0.25">
      <c r="C60" t="s">
        <v>1340</v>
      </c>
      <c r="E60">
        <v>54.8</v>
      </c>
      <c r="I60">
        <v>8940.6</v>
      </c>
      <c r="L60">
        <v>137.5</v>
      </c>
      <c r="O60">
        <v>15208</v>
      </c>
      <c r="P60">
        <v>15208</v>
      </c>
      <c r="Q60">
        <v>5862022</v>
      </c>
      <c r="S60">
        <v>8139.0518084066462</v>
      </c>
    </row>
    <row r="61" spans="3:19" x14ac:dyDescent="0.25">
      <c r="C61">
        <v>5</v>
      </c>
      <c r="D61" t="s">
        <v>187</v>
      </c>
      <c r="E61">
        <v>13.4</v>
      </c>
      <c r="I61">
        <v>2080.5</v>
      </c>
      <c r="L61">
        <v>85.5</v>
      </c>
      <c r="O61">
        <v>21339</v>
      </c>
      <c r="P61">
        <v>21339</v>
      </c>
      <c r="Q61">
        <v>756027</v>
      </c>
      <c r="S61">
        <v>3555.7184750733136</v>
      </c>
    </row>
    <row r="62" spans="3:19" x14ac:dyDescent="0.25">
      <c r="C62">
        <v>5</v>
      </c>
      <c r="D62">
        <v>99</v>
      </c>
      <c r="S62">
        <v>3555.7184750733136</v>
      </c>
    </row>
    <row r="63" spans="3:19" x14ac:dyDescent="0.25">
      <c r="C63">
        <v>5</v>
      </c>
      <c r="D63">
        <v>102</v>
      </c>
      <c r="E63">
        <v>7.7</v>
      </c>
      <c r="I63">
        <v>1177.0999999999999</v>
      </c>
      <c r="L63">
        <v>83.5</v>
      </c>
      <c r="O63">
        <v>5497</v>
      </c>
      <c r="P63">
        <v>5497</v>
      </c>
      <c r="Q63">
        <v>379594</v>
      </c>
    </row>
    <row r="64" spans="3:19" x14ac:dyDescent="0.25">
      <c r="C64">
        <v>5</v>
      </c>
      <c r="D64">
        <v>103</v>
      </c>
      <c r="E64">
        <v>5.7</v>
      </c>
      <c r="I64">
        <v>903.4</v>
      </c>
      <c r="L64">
        <v>2</v>
      </c>
      <c r="O64">
        <v>15842</v>
      </c>
      <c r="P64">
        <v>15842</v>
      </c>
      <c r="Q64">
        <v>376433</v>
      </c>
    </row>
    <row r="65" spans="3:19" x14ac:dyDescent="0.25">
      <c r="C65">
        <v>5</v>
      </c>
      <c r="D65" t="s">
        <v>1334</v>
      </c>
      <c r="E65">
        <v>37.299999999999997</v>
      </c>
      <c r="I65">
        <v>5699.6</v>
      </c>
      <c r="O65">
        <v>29016</v>
      </c>
      <c r="P65">
        <v>29016</v>
      </c>
      <c r="Q65">
        <v>1513441</v>
      </c>
      <c r="R65">
        <v>5348.1</v>
      </c>
      <c r="S65">
        <v>4583.333333333333</v>
      </c>
    </row>
    <row r="66" spans="3:19" x14ac:dyDescent="0.25">
      <c r="C66">
        <v>5</v>
      </c>
      <c r="D66">
        <v>303</v>
      </c>
      <c r="E66">
        <v>22</v>
      </c>
      <c r="I66">
        <v>3328</v>
      </c>
      <c r="O66">
        <v>11000</v>
      </c>
      <c r="P66">
        <v>11000</v>
      </c>
      <c r="Q66">
        <v>884485</v>
      </c>
      <c r="R66">
        <v>5348.1</v>
      </c>
      <c r="S66">
        <v>4583.333333333333</v>
      </c>
    </row>
    <row r="67" spans="3:19" x14ac:dyDescent="0.25">
      <c r="C67">
        <v>5</v>
      </c>
      <c r="D67">
        <v>304</v>
      </c>
      <c r="E67">
        <v>4</v>
      </c>
      <c r="I67">
        <v>664</v>
      </c>
      <c r="O67">
        <v>4208</v>
      </c>
      <c r="P67">
        <v>4208</v>
      </c>
      <c r="Q67">
        <v>196034</v>
      </c>
    </row>
    <row r="68" spans="3:19" x14ac:dyDescent="0.25">
      <c r="C68">
        <v>5</v>
      </c>
      <c r="D68">
        <v>416</v>
      </c>
      <c r="E68">
        <v>11.3</v>
      </c>
      <c r="I68">
        <v>1707.6</v>
      </c>
      <c r="O68">
        <v>13808</v>
      </c>
      <c r="P68">
        <v>13808</v>
      </c>
      <c r="Q68">
        <v>432922</v>
      </c>
    </row>
    <row r="69" spans="3:19" x14ac:dyDescent="0.25">
      <c r="C69">
        <v>5</v>
      </c>
      <c r="D69" t="s">
        <v>1335</v>
      </c>
      <c r="E69">
        <v>3.95</v>
      </c>
      <c r="I69">
        <v>636.79999999999995</v>
      </c>
      <c r="L69">
        <v>51.5</v>
      </c>
      <c r="Q69">
        <v>99974</v>
      </c>
    </row>
    <row r="70" spans="3:19" x14ac:dyDescent="0.25">
      <c r="C70">
        <v>5</v>
      </c>
      <c r="D70">
        <v>25</v>
      </c>
      <c r="E70">
        <v>1</v>
      </c>
      <c r="I70">
        <v>168</v>
      </c>
      <c r="Q70">
        <v>21190</v>
      </c>
    </row>
    <row r="71" spans="3:19" x14ac:dyDescent="0.25">
      <c r="C71">
        <v>5</v>
      </c>
      <c r="D71">
        <v>30</v>
      </c>
      <c r="E71">
        <v>2.95</v>
      </c>
      <c r="I71">
        <v>468.8</v>
      </c>
      <c r="L71">
        <v>51.5</v>
      </c>
      <c r="Q71">
        <v>78784</v>
      </c>
    </row>
    <row r="72" spans="3:19" x14ac:dyDescent="0.25">
      <c r="C72">
        <v>5</v>
      </c>
      <c r="D72" t="s">
        <v>1336</v>
      </c>
      <c r="L72">
        <v>8</v>
      </c>
      <c r="Q72">
        <v>1440</v>
      </c>
    </row>
    <row r="73" spans="3:19" x14ac:dyDescent="0.25">
      <c r="C73">
        <v>5</v>
      </c>
      <c r="D73">
        <v>417</v>
      </c>
      <c r="L73">
        <v>8</v>
      </c>
      <c r="Q73">
        <v>1440</v>
      </c>
    </row>
    <row r="74" spans="3:19" x14ac:dyDescent="0.25">
      <c r="C74" t="s">
        <v>1341</v>
      </c>
      <c r="E74">
        <v>54.650000000000006</v>
      </c>
      <c r="I74">
        <v>8416.9</v>
      </c>
      <c r="L74">
        <v>145</v>
      </c>
      <c r="O74">
        <v>50355</v>
      </c>
      <c r="P74">
        <v>50355</v>
      </c>
      <c r="Q74">
        <v>2370882</v>
      </c>
      <c r="R74">
        <v>5348.1</v>
      </c>
      <c r="S74">
        <v>8139.0518084066462</v>
      </c>
    </row>
    <row r="75" spans="3:19" x14ac:dyDescent="0.25">
      <c r="C75">
        <v>6</v>
      </c>
      <c r="D75" t="s">
        <v>187</v>
      </c>
      <c r="E75">
        <v>13.350000000000001</v>
      </c>
      <c r="I75">
        <v>2226.1</v>
      </c>
      <c r="L75">
        <v>52.5</v>
      </c>
      <c r="Q75">
        <v>762535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7.65</v>
      </c>
      <c r="I77">
        <v>1261.8</v>
      </c>
      <c r="L77">
        <v>50.5</v>
      </c>
      <c r="Q77">
        <v>373780</v>
      </c>
    </row>
    <row r="78" spans="3:19" x14ac:dyDescent="0.25">
      <c r="C78">
        <v>6</v>
      </c>
      <c r="D78">
        <v>103</v>
      </c>
      <c r="E78">
        <v>5.7</v>
      </c>
      <c r="I78">
        <v>964.3</v>
      </c>
      <c r="L78">
        <v>2</v>
      </c>
      <c r="Q78">
        <v>388755</v>
      </c>
    </row>
    <row r="79" spans="3:19" x14ac:dyDescent="0.25">
      <c r="C79">
        <v>6</v>
      </c>
      <c r="D79" t="s">
        <v>1334</v>
      </c>
      <c r="E79">
        <v>37.299999999999997</v>
      </c>
      <c r="I79">
        <v>5947.8</v>
      </c>
      <c r="O79">
        <v>55782</v>
      </c>
      <c r="P79">
        <v>55782</v>
      </c>
      <c r="Q79">
        <v>1529899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3496</v>
      </c>
      <c r="O80">
        <v>22200</v>
      </c>
      <c r="P80">
        <v>22200</v>
      </c>
      <c r="Q80">
        <v>883477</v>
      </c>
      <c r="S80">
        <v>4583.333333333333</v>
      </c>
    </row>
    <row r="81" spans="3:19" x14ac:dyDescent="0.25">
      <c r="C81">
        <v>6</v>
      </c>
      <c r="D81">
        <v>304</v>
      </c>
      <c r="E81">
        <v>4</v>
      </c>
      <c r="I81">
        <v>688</v>
      </c>
      <c r="O81">
        <v>8216</v>
      </c>
      <c r="P81">
        <v>8216</v>
      </c>
      <c r="Q81">
        <v>200405</v>
      </c>
    </row>
    <row r="82" spans="3:19" x14ac:dyDescent="0.25">
      <c r="C82">
        <v>6</v>
      </c>
      <c r="D82">
        <v>416</v>
      </c>
      <c r="E82">
        <v>11.3</v>
      </c>
      <c r="I82">
        <v>1763.8</v>
      </c>
      <c r="O82">
        <v>25366</v>
      </c>
      <c r="P82">
        <v>25366</v>
      </c>
      <c r="Q82">
        <v>446017</v>
      </c>
    </row>
    <row r="83" spans="3:19" x14ac:dyDescent="0.25">
      <c r="C83">
        <v>6</v>
      </c>
      <c r="D83" t="s">
        <v>1335</v>
      </c>
      <c r="E83">
        <v>3.95</v>
      </c>
      <c r="I83">
        <v>631.4</v>
      </c>
      <c r="L83">
        <v>55</v>
      </c>
      <c r="Q83">
        <v>103580</v>
      </c>
    </row>
    <row r="84" spans="3:19" x14ac:dyDescent="0.25">
      <c r="C84">
        <v>6</v>
      </c>
      <c r="D84">
        <v>25</v>
      </c>
      <c r="E84">
        <v>1</v>
      </c>
      <c r="I84">
        <v>144</v>
      </c>
      <c r="Q84">
        <v>21607</v>
      </c>
    </row>
    <row r="85" spans="3:19" x14ac:dyDescent="0.25">
      <c r="C85">
        <v>6</v>
      </c>
      <c r="D85">
        <v>30</v>
      </c>
      <c r="E85">
        <v>2.95</v>
      </c>
      <c r="I85">
        <v>487.4</v>
      </c>
      <c r="L85">
        <v>55</v>
      </c>
      <c r="Q85">
        <v>81973</v>
      </c>
    </row>
    <row r="86" spans="3:19" x14ac:dyDescent="0.25">
      <c r="C86">
        <v>6</v>
      </c>
      <c r="D86" t="s">
        <v>1336</v>
      </c>
      <c r="L86">
        <v>11</v>
      </c>
      <c r="Q86">
        <v>1980</v>
      </c>
    </row>
    <row r="87" spans="3:19" x14ac:dyDescent="0.25">
      <c r="C87">
        <v>6</v>
      </c>
      <c r="D87">
        <v>417</v>
      </c>
      <c r="L87">
        <v>11</v>
      </c>
      <c r="Q87">
        <v>1980</v>
      </c>
    </row>
    <row r="88" spans="3:19" x14ac:dyDescent="0.25">
      <c r="C88" t="s">
        <v>1342</v>
      </c>
      <c r="E88">
        <v>54.600000000000009</v>
      </c>
      <c r="I88">
        <v>8805.3000000000011</v>
      </c>
      <c r="L88">
        <v>118.5</v>
      </c>
      <c r="O88">
        <v>55782</v>
      </c>
      <c r="P88">
        <v>55782</v>
      </c>
      <c r="Q88">
        <v>2397994</v>
      </c>
      <c r="S88">
        <v>8139.0518084066462</v>
      </c>
    </row>
    <row r="89" spans="3:19" x14ac:dyDescent="0.25">
      <c r="C89">
        <v>7</v>
      </c>
      <c r="D89" t="s">
        <v>187</v>
      </c>
      <c r="E89">
        <v>13.350000000000001</v>
      </c>
      <c r="I89">
        <v>1510.5</v>
      </c>
      <c r="L89">
        <v>32.5</v>
      </c>
      <c r="O89">
        <v>288449</v>
      </c>
      <c r="P89">
        <v>288449</v>
      </c>
      <c r="Q89">
        <v>1093759</v>
      </c>
      <c r="R89">
        <v>4000</v>
      </c>
      <c r="S89">
        <v>3555.7184750733136</v>
      </c>
    </row>
    <row r="90" spans="3:19" x14ac:dyDescent="0.25">
      <c r="C90">
        <v>7</v>
      </c>
      <c r="D90">
        <v>99</v>
      </c>
      <c r="R90">
        <v>4000</v>
      </c>
      <c r="S90">
        <v>3555.7184750733136</v>
      </c>
    </row>
    <row r="91" spans="3:19" x14ac:dyDescent="0.25">
      <c r="C91">
        <v>7</v>
      </c>
      <c r="D91">
        <v>102</v>
      </c>
      <c r="E91">
        <v>7.65</v>
      </c>
      <c r="I91">
        <v>859.7</v>
      </c>
      <c r="L91">
        <v>32.5</v>
      </c>
      <c r="O91">
        <v>192491</v>
      </c>
      <c r="P91">
        <v>192491</v>
      </c>
      <c r="Q91">
        <v>569932</v>
      </c>
    </row>
    <row r="92" spans="3:19" x14ac:dyDescent="0.25">
      <c r="C92">
        <v>7</v>
      </c>
      <c r="D92">
        <v>103</v>
      </c>
      <c r="E92">
        <v>5.7</v>
      </c>
      <c r="I92">
        <v>650.79999999999995</v>
      </c>
      <c r="O92">
        <v>95958</v>
      </c>
      <c r="P92">
        <v>95958</v>
      </c>
      <c r="Q92">
        <v>523827</v>
      </c>
    </row>
    <row r="93" spans="3:19" x14ac:dyDescent="0.25">
      <c r="C93">
        <v>7</v>
      </c>
      <c r="D93" t="s">
        <v>1334</v>
      </c>
      <c r="E93">
        <v>36.299999999999997</v>
      </c>
      <c r="I93">
        <v>4070.6</v>
      </c>
      <c r="O93">
        <v>565624</v>
      </c>
      <c r="P93">
        <v>565624</v>
      </c>
      <c r="Q93">
        <v>2014635</v>
      </c>
      <c r="S93">
        <v>4583.333333333333</v>
      </c>
    </row>
    <row r="94" spans="3:19" x14ac:dyDescent="0.25">
      <c r="C94">
        <v>7</v>
      </c>
      <c r="D94">
        <v>303</v>
      </c>
      <c r="E94">
        <v>22</v>
      </c>
      <c r="I94">
        <v>2500</v>
      </c>
      <c r="O94">
        <v>334505</v>
      </c>
      <c r="P94">
        <v>334505</v>
      </c>
      <c r="Q94">
        <v>1186896</v>
      </c>
      <c r="S94">
        <v>4583.333333333333</v>
      </c>
    </row>
    <row r="95" spans="3:19" x14ac:dyDescent="0.25">
      <c r="C95">
        <v>7</v>
      </c>
      <c r="D95">
        <v>304</v>
      </c>
      <c r="E95">
        <v>4</v>
      </c>
      <c r="I95">
        <v>464</v>
      </c>
      <c r="O95">
        <v>90016</v>
      </c>
      <c r="P95">
        <v>90016</v>
      </c>
      <c r="Q95">
        <v>272357</v>
      </c>
    </row>
    <row r="96" spans="3:19" x14ac:dyDescent="0.25">
      <c r="C96">
        <v>7</v>
      </c>
      <c r="D96">
        <v>416</v>
      </c>
      <c r="E96">
        <v>10.3</v>
      </c>
      <c r="I96">
        <v>1106.5999999999999</v>
      </c>
      <c r="O96">
        <v>135979</v>
      </c>
      <c r="P96">
        <v>135979</v>
      </c>
      <c r="Q96">
        <v>555382</v>
      </c>
    </row>
    <row r="97" spans="3:19" x14ac:dyDescent="0.25">
      <c r="C97">
        <v>7</v>
      </c>
      <c r="D97">
        <v>642</v>
      </c>
      <c r="O97">
        <v>5124</v>
      </c>
      <c r="P97">
        <v>5124</v>
      </c>
    </row>
    <row r="98" spans="3:19" x14ac:dyDescent="0.25">
      <c r="C98">
        <v>7</v>
      </c>
      <c r="D98" t="s">
        <v>1335</v>
      </c>
      <c r="E98">
        <v>3.95</v>
      </c>
      <c r="I98">
        <v>439.1</v>
      </c>
      <c r="L98">
        <v>29.5</v>
      </c>
      <c r="O98">
        <v>39470</v>
      </c>
      <c r="P98">
        <v>39470</v>
      </c>
      <c r="Q98">
        <v>138809</v>
      </c>
    </row>
    <row r="99" spans="3:19" x14ac:dyDescent="0.25">
      <c r="C99">
        <v>7</v>
      </c>
      <c r="D99">
        <v>25</v>
      </c>
      <c r="E99">
        <v>1</v>
      </c>
      <c r="I99">
        <v>96</v>
      </c>
      <c r="O99">
        <v>9490</v>
      </c>
      <c r="P99">
        <v>9490</v>
      </c>
      <c r="Q99">
        <v>30841</v>
      </c>
    </row>
    <row r="100" spans="3:19" x14ac:dyDescent="0.25">
      <c r="C100">
        <v>7</v>
      </c>
      <c r="D100">
        <v>30</v>
      </c>
      <c r="E100">
        <v>2.95</v>
      </c>
      <c r="I100">
        <v>343.1</v>
      </c>
      <c r="L100">
        <v>29.5</v>
      </c>
      <c r="O100">
        <v>29980</v>
      </c>
      <c r="P100">
        <v>29980</v>
      </c>
      <c r="Q100">
        <v>107968</v>
      </c>
    </row>
    <row r="101" spans="3:19" x14ac:dyDescent="0.25">
      <c r="C101">
        <v>7</v>
      </c>
      <c r="D101" t="s">
        <v>1336</v>
      </c>
      <c r="L101">
        <v>2.5</v>
      </c>
      <c r="Q101">
        <v>450</v>
      </c>
    </row>
    <row r="102" spans="3:19" x14ac:dyDescent="0.25">
      <c r="C102">
        <v>7</v>
      </c>
      <c r="D102">
        <v>417</v>
      </c>
      <c r="L102">
        <v>2.5</v>
      </c>
      <c r="Q102">
        <v>450</v>
      </c>
    </row>
    <row r="103" spans="3:19" x14ac:dyDescent="0.25">
      <c r="C103" t="s">
        <v>1343</v>
      </c>
      <c r="E103">
        <v>53.600000000000009</v>
      </c>
      <c r="I103">
        <v>6020.2000000000007</v>
      </c>
      <c r="L103">
        <v>64.5</v>
      </c>
      <c r="O103">
        <v>893543</v>
      </c>
      <c r="P103">
        <v>893543</v>
      </c>
      <c r="Q103">
        <v>3247653</v>
      </c>
      <c r="R103">
        <v>4000</v>
      </c>
      <c r="S103">
        <v>8139.0518084066462</v>
      </c>
    </row>
    <row r="104" spans="3:19" x14ac:dyDescent="0.25">
      <c r="C104">
        <v>8</v>
      </c>
      <c r="D104" t="s">
        <v>187</v>
      </c>
      <c r="E104">
        <v>13.350000000000001</v>
      </c>
      <c r="I104">
        <v>1546.6</v>
      </c>
      <c r="L104">
        <v>21</v>
      </c>
      <c r="O104">
        <v>18250</v>
      </c>
      <c r="P104">
        <v>18250</v>
      </c>
      <c r="Q104">
        <v>761932</v>
      </c>
      <c r="S104">
        <v>3555.7184750733136</v>
      </c>
    </row>
    <row r="105" spans="3:19" x14ac:dyDescent="0.25">
      <c r="C105">
        <v>8</v>
      </c>
      <c r="D105">
        <v>99</v>
      </c>
      <c r="S105">
        <v>3555.7184750733136</v>
      </c>
    </row>
    <row r="106" spans="3:19" x14ac:dyDescent="0.25">
      <c r="C106">
        <v>8</v>
      </c>
      <c r="D106">
        <v>102</v>
      </c>
      <c r="E106">
        <v>7.65</v>
      </c>
      <c r="I106">
        <v>866.3</v>
      </c>
      <c r="L106">
        <v>21</v>
      </c>
      <c r="O106">
        <v>750</v>
      </c>
      <c r="P106">
        <v>750</v>
      </c>
      <c r="Q106">
        <v>366962</v>
      </c>
    </row>
    <row r="107" spans="3:19" x14ac:dyDescent="0.25">
      <c r="C107">
        <v>8</v>
      </c>
      <c r="D107">
        <v>103</v>
      </c>
      <c r="E107">
        <v>5.7</v>
      </c>
      <c r="I107">
        <v>680.3</v>
      </c>
      <c r="O107">
        <v>17500</v>
      </c>
      <c r="P107">
        <v>17500</v>
      </c>
      <c r="Q107">
        <v>394970</v>
      </c>
    </row>
    <row r="108" spans="3:19" x14ac:dyDescent="0.25">
      <c r="C108">
        <v>8</v>
      </c>
      <c r="D108" t="s">
        <v>1334</v>
      </c>
      <c r="E108">
        <v>36.799999999999997</v>
      </c>
      <c r="I108">
        <v>3795.2</v>
      </c>
      <c r="O108">
        <v>2250</v>
      </c>
      <c r="P108">
        <v>2250</v>
      </c>
      <c r="Q108">
        <v>1481674</v>
      </c>
      <c r="S108">
        <v>4583.333333333333</v>
      </c>
    </row>
    <row r="109" spans="3:19" x14ac:dyDescent="0.25">
      <c r="C109">
        <v>8</v>
      </c>
      <c r="D109">
        <v>303</v>
      </c>
      <c r="E109">
        <v>23</v>
      </c>
      <c r="I109">
        <v>2392</v>
      </c>
      <c r="Q109">
        <v>894097</v>
      </c>
      <c r="S109">
        <v>4583.333333333333</v>
      </c>
    </row>
    <row r="110" spans="3:19" x14ac:dyDescent="0.25">
      <c r="C110">
        <v>8</v>
      </c>
      <c r="D110">
        <v>304</v>
      </c>
      <c r="E110">
        <v>4</v>
      </c>
      <c r="I110">
        <v>488</v>
      </c>
      <c r="Q110">
        <v>193918</v>
      </c>
    </row>
    <row r="111" spans="3:19" x14ac:dyDescent="0.25">
      <c r="C111">
        <v>8</v>
      </c>
      <c r="D111">
        <v>416</v>
      </c>
      <c r="E111">
        <v>9.8000000000000007</v>
      </c>
      <c r="I111">
        <v>915.2</v>
      </c>
      <c r="O111">
        <v>2250</v>
      </c>
      <c r="P111">
        <v>2250</v>
      </c>
      <c r="Q111">
        <v>393659</v>
      </c>
    </row>
    <row r="112" spans="3:19" x14ac:dyDescent="0.25">
      <c r="C112">
        <v>8</v>
      </c>
      <c r="D112" t="s">
        <v>1335</v>
      </c>
      <c r="E112">
        <v>3.95</v>
      </c>
      <c r="I112">
        <v>559.79999999999995</v>
      </c>
      <c r="L112">
        <v>24</v>
      </c>
      <c r="Q112">
        <v>98171</v>
      </c>
    </row>
    <row r="113" spans="3:19" x14ac:dyDescent="0.25">
      <c r="C113">
        <v>8</v>
      </c>
      <c r="D113">
        <v>25</v>
      </c>
      <c r="E113">
        <v>1</v>
      </c>
      <c r="I113">
        <v>136</v>
      </c>
      <c r="Q113">
        <v>21271</v>
      </c>
    </row>
    <row r="114" spans="3:19" x14ac:dyDescent="0.25">
      <c r="C114">
        <v>8</v>
      </c>
      <c r="D114">
        <v>30</v>
      </c>
      <c r="E114">
        <v>2.95</v>
      </c>
      <c r="I114">
        <v>423.8</v>
      </c>
      <c r="L114">
        <v>24</v>
      </c>
      <c r="Q114">
        <v>76900</v>
      </c>
    </row>
    <row r="115" spans="3:19" x14ac:dyDescent="0.25">
      <c r="C115" t="s">
        <v>1344</v>
      </c>
      <c r="E115">
        <v>54.100000000000009</v>
      </c>
      <c r="I115">
        <v>5901.6</v>
      </c>
      <c r="L115">
        <v>45</v>
      </c>
      <c r="O115">
        <v>20500</v>
      </c>
      <c r="P115">
        <v>20500</v>
      </c>
      <c r="Q115">
        <v>2341777</v>
      </c>
      <c r="S115">
        <v>8139.0518084066462</v>
      </c>
    </row>
  </sheetData>
  <hyperlinks>
    <hyperlink ref="A2" location="Obsah!A1" display="Zpět na Obsah  KL 01  1.-4.měsíc" xr:uid="{3D3E2ED6-D576-44E4-B659-B95947582A01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1" hidden="1" customWidth="1" outlineLevel="1"/>
    <col min="10" max="10" width="7.7109375" style="191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1" hidden="1" customWidth="1" outlineLevel="1"/>
    <col min="19" max="19" width="7.7109375" style="191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1" hidden="1" customWidth="1" outlineLevel="1"/>
    <col min="28" max="28" width="7.7109375" style="191" customWidth="1" collapsed="1"/>
    <col min="29" max="16384" width="8.85546875" style="114"/>
  </cols>
  <sheetData>
    <row r="1" spans="1:28" ht="18.600000000000001" customHeight="1" thickBot="1" x14ac:dyDescent="0.35">
      <c r="A1" s="398" t="s">
        <v>1359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  <c r="H2" s="96"/>
      <c r="I2" s="203"/>
      <c r="J2" s="203"/>
      <c r="K2" s="96"/>
      <c r="L2" s="96"/>
      <c r="M2" s="96"/>
      <c r="N2" s="96"/>
      <c r="O2" s="96"/>
      <c r="P2" s="96"/>
      <c r="Q2" s="96"/>
      <c r="R2" s="203"/>
      <c r="S2" s="203"/>
      <c r="T2" s="96"/>
      <c r="U2" s="96"/>
      <c r="V2" s="96"/>
      <c r="W2" s="96"/>
      <c r="X2" s="96"/>
      <c r="Y2" s="96"/>
      <c r="Z2" s="96"/>
      <c r="AA2" s="203"/>
      <c r="AB2" s="203"/>
    </row>
    <row r="3" spans="1:28" ht="14.45" customHeight="1" thickBot="1" x14ac:dyDescent="0.25">
      <c r="A3" s="197" t="s">
        <v>107</v>
      </c>
      <c r="B3" s="198">
        <f>SUBTOTAL(9,B6:B1048576)/4</f>
        <v>11878198.790000003</v>
      </c>
      <c r="C3" s="199">
        <f t="shared" ref="C3:Z3" si="0">SUBTOTAL(9,C6:C1048576)</f>
        <v>0</v>
      </c>
      <c r="D3" s="199"/>
      <c r="E3" s="199">
        <f>SUBTOTAL(9,E6:E1048576)/4</f>
        <v>12592105.530000001</v>
      </c>
      <c r="F3" s="199"/>
      <c r="G3" s="199">
        <f t="shared" si="0"/>
        <v>0</v>
      </c>
      <c r="H3" s="199">
        <f>SUBTOTAL(9,H6:H1048576)/4</f>
        <v>14614866.629999997</v>
      </c>
      <c r="I3" s="202">
        <f>IF(B3&lt;&gt;0,H3/B3,"")</f>
        <v>1.2303941774660259</v>
      </c>
      <c r="J3" s="200">
        <f>IF(E3&lt;&gt;0,H3/E3,"")</f>
        <v>1.1606372417369659</v>
      </c>
      <c r="K3" s="201">
        <f t="shared" si="0"/>
        <v>2787141.24</v>
      </c>
      <c r="L3" s="201"/>
      <c r="M3" s="199">
        <f t="shared" si="0"/>
        <v>0</v>
      </c>
      <c r="N3" s="199">
        <f t="shared" si="0"/>
        <v>2390238</v>
      </c>
      <c r="O3" s="199"/>
      <c r="P3" s="199">
        <f t="shared" si="0"/>
        <v>0</v>
      </c>
      <c r="Q3" s="199">
        <f t="shared" si="0"/>
        <v>3016350</v>
      </c>
      <c r="R3" s="202">
        <f>IF(K3&lt;&gt;0,Q3/K3,"")</f>
        <v>1.0822379421288315</v>
      </c>
      <c r="S3" s="202">
        <f>IF(N3&lt;&gt;0,Q3/N3,"")</f>
        <v>1.26194546317145</v>
      </c>
      <c r="T3" s="198">
        <f t="shared" si="0"/>
        <v>0</v>
      </c>
      <c r="U3" s="201"/>
      <c r="V3" s="199">
        <f t="shared" si="0"/>
        <v>0</v>
      </c>
      <c r="W3" s="199">
        <f t="shared" si="0"/>
        <v>0</v>
      </c>
      <c r="X3" s="199"/>
      <c r="Y3" s="199">
        <f t="shared" si="0"/>
        <v>0</v>
      </c>
      <c r="Z3" s="199">
        <f t="shared" si="0"/>
        <v>0</v>
      </c>
      <c r="AA3" s="202" t="str">
        <f>IF(T3&lt;&gt;0,Z3/T3,"")</f>
        <v/>
      </c>
      <c r="AB3" s="200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2"/>
      <c r="B5" s="493">
        <v>2019</v>
      </c>
      <c r="C5" s="494"/>
      <c r="D5" s="494"/>
      <c r="E5" s="494">
        <v>2020</v>
      </c>
      <c r="F5" s="494"/>
      <c r="G5" s="494"/>
      <c r="H5" s="494">
        <v>2021</v>
      </c>
      <c r="I5" s="495" t="s">
        <v>241</v>
      </c>
      <c r="J5" s="496" t="s">
        <v>2</v>
      </c>
      <c r="K5" s="493">
        <v>2015</v>
      </c>
      <c r="L5" s="494"/>
      <c r="M5" s="494"/>
      <c r="N5" s="494">
        <v>2020</v>
      </c>
      <c r="O5" s="494"/>
      <c r="P5" s="494"/>
      <c r="Q5" s="494">
        <v>2021</v>
      </c>
      <c r="R5" s="495" t="s">
        <v>241</v>
      </c>
      <c r="S5" s="496" t="s">
        <v>2</v>
      </c>
      <c r="T5" s="493">
        <v>2015</v>
      </c>
      <c r="U5" s="494"/>
      <c r="V5" s="494"/>
      <c r="W5" s="494">
        <v>2020</v>
      </c>
      <c r="X5" s="494"/>
      <c r="Y5" s="494"/>
      <c r="Z5" s="494">
        <v>2021</v>
      </c>
      <c r="AA5" s="495" t="s">
        <v>241</v>
      </c>
      <c r="AB5" s="496" t="s">
        <v>2</v>
      </c>
    </row>
    <row r="6" spans="1:28" ht="14.45" customHeight="1" x14ac:dyDescent="0.25">
      <c r="A6" s="497" t="s">
        <v>1356</v>
      </c>
      <c r="B6" s="498">
        <v>11878198.790000001</v>
      </c>
      <c r="C6" s="499"/>
      <c r="D6" s="499"/>
      <c r="E6" s="498">
        <v>12592105.529999997</v>
      </c>
      <c r="F6" s="499"/>
      <c r="G6" s="499"/>
      <c r="H6" s="498">
        <v>14614866.629999995</v>
      </c>
      <c r="I6" s="499"/>
      <c r="J6" s="499"/>
      <c r="K6" s="498">
        <v>1393570.62</v>
      </c>
      <c r="L6" s="499"/>
      <c r="M6" s="499"/>
      <c r="N6" s="498">
        <v>1195119</v>
      </c>
      <c r="O6" s="499"/>
      <c r="P6" s="499"/>
      <c r="Q6" s="498">
        <v>1508175</v>
      </c>
      <c r="R6" s="499"/>
      <c r="S6" s="499"/>
      <c r="T6" s="498"/>
      <c r="U6" s="499"/>
      <c r="V6" s="499"/>
      <c r="W6" s="498"/>
      <c r="X6" s="499"/>
      <c r="Y6" s="499"/>
      <c r="Z6" s="498"/>
      <c r="AA6" s="499"/>
      <c r="AB6" s="500"/>
    </row>
    <row r="7" spans="1:28" ht="14.45" customHeight="1" x14ac:dyDescent="0.25">
      <c r="A7" s="507" t="s">
        <v>1357</v>
      </c>
      <c r="B7" s="501">
        <v>7256333.2000000011</v>
      </c>
      <c r="C7" s="502"/>
      <c r="D7" s="502"/>
      <c r="E7" s="501">
        <v>8226656.629999998</v>
      </c>
      <c r="F7" s="502"/>
      <c r="G7" s="502"/>
      <c r="H7" s="501">
        <v>9670985.5299999919</v>
      </c>
      <c r="I7" s="502"/>
      <c r="J7" s="502"/>
      <c r="K7" s="501">
        <v>634034</v>
      </c>
      <c r="L7" s="502"/>
      <c r="M7" s="502"/>
      <c r="N7" s="501">
        <v>599251</v>
      </c>
      <c r="O7" s="502"/>
      <c r="P7" s="502"/>
      <c r="Q7" s="501">
        <v>808926</v>
      </c>
      <c r="R7" s="502"/>
      <c r="S7" s="502"/>
      <c r="T7" s="501"/>
      <c r="U7" s="502"/>
      <c r="V7" s="502"/>
      <c r="W7" s="501"/>
      <c r="X7" s="502"/>
      <c r="Y7" s="502"/>
      <c r="Z7" s="501"/>
      <c r="AA7" s="502"/>
      <c r="AB7" s="503"/>
    </row>
    <row r="8" spans="1:28" ht="14.45" customHeight="1" thickBot="1" x14ac:dyDescent="0.3">
      <c r="A8" s="508" t="s">
        <v>1358</v>
      </c>
      <c r="B8" s="504">
        <v>4621865.59</v>
      </c>
      <c r="C8" s="505"/>
      <c r="D8" s="505"/>
      <c r="E8" s="504">
        <v>4365448.8999999994</v>
      </c>
      <c r="F8" s="505"/>
      <c r="G8" s="505"/>
      <c r="H8" s="504">
        <v>4943881.1000000024</v>
      </c>
      <c r="I8" s="505"/>
      <c r="J8" s="505"/>
      <c r="K8" s="504">
        <v>759536.62</v>
      </c>
      <c r="L8" s="505"/>
      <c r="M8" s="505"/>
      <c r="N8" s="504">
        <v>595868</v>
      </c>
      <c r="O8" s="505"/>
      <c r="P8" s="505"/>
      <c r="Q8" s="504">
        <v>699249</v>
      </c>
      <c r="R8" s="505"/>
      <c r="S8" s="505"/>
      <c r="T8" s="504"/>
      <c r="U8" s="505"/>
      <c r="V8" s="505"/>
      <c r="W8" s="504"/>
      <c r="X8" s="505"/>
      <c r="Y8" s="505"/>
      <c r="Z8" s="504"/>
      <c r="AA8" s="505"/>
      <c r="AB8" s="506"/>
    </row>
    <row r="9" spans="1:28" ht="14.45" customHeight="1" thickBot="1" x14ac:dyDescent="0.25"/>
    <row r="10" spans="1:28" ht="14.45" customHeight="1" x14ac:dyDescent="0.25">
      <c r="A10" s="497" t="s">
        <v>455</v>
      </c>
      <c r="B10" s="498">
        <v>694054.36</v>
      </c>
      <c r="C10" s="499"/>
      <c r="D10" s="499"/>
      <c r="E10" s="498">
        <v>863388.9099999998</v>
      </c>
      <c r="F10" s="499"/>
      <c r="G10" s="499"/>
      <c r="H10" s="498">
        <v>767884.42000000016</v>
      </c>
      <c r="I10" s="499"/>
      <c r="J10" s="500"/>
    </row>
    <row r="11" spans="1:28" ht="14.45" customHeight="1" x14ac:dyDescent="0.25">
      <c r="A11" s="507" t="s">
        <v>1360</v>
      </c>
      <c r="B11" s="501">
        <v>694054.36</v>
      </c>
      <c r="C11" s="502"/>
      <c r="D11" s="502"/>
      <c r="E11" s="501">
        <v>863388.9099999998</v>
      </c>
      <c r="F11" s="502"/>
      <c r="G11" s="502"/>
      <c r="H11" s="501">
        <v>767378.8600000001</v>
      </c>
      <c r="I11" s="502"/>
      <c r="J11" s="503"/>
    </row>
    <row r="12" spans="1:28" ht="14.45" customHeight="1" x14ac:dyDescent="0.25">
      <c r="A12" s="507" t="s">
        <v>1361</v>
      </c>
      <c r="B12" s="501"/>
      <c r="C12" s="502"/>
      <c r="D12" s="502"/>
      <c r="E12" s="501"/>
      <c r="F12" s="502"/>
      <c r="G12" s="502"/>
      <c r="H12" s="501">
        <v>505.56</v>
      </c>
      <c r="I12" s="502"/>
      <c r="J12" s="503"/>
    </row>
    <row r="13" spans="1:28" ht="14.45" customHeight="1" x14ac:dyDescent="0.25">
      <c r="A13" s="509" t="s">
        <v>1362</v>
      </c>
      <c r="B13" s="510">
        <v>4621865.59</v>
      </c>
      <c r="C13" s="511"/>
      <c r="D13" s="511"/>
      <c r="E13" s="510">
        <v>4365448.9000000022</v>
      </c>
      <c r="F13" s="511"/>
      <c r="G13" s="511"/>
      <c r="H13" s="510">
        <v>4943881.1000000015</v>
      </c>
      <c r="I13" s="511"/>
      <c r="J13" s="512"/>
    </row>
    <row r="14" spans="1:28" ht="14.45" customHeight="1" x14ac:dyDescent="0.25">
      <c r="A14" s="507" t="s">
        <v>1360</v>
      </c>
      <c r="B14" s="501">
        <v>4621865.59</v>
      </c>
      <c r="C14" s="502"/>
      <c r="D14" s="502"/>
      <c r="E14" s="501">
        <v>4365448.9000000022</v>
      </c>
      <c r="F14" s="502"/>
      <c r="G14" s="502"/>
      <c r="H14" s="501">
        <v>4943881.1000000015</v>
      </c>
      <c r="I14" s="502"/>
      <c r="J14" s="503"/>
    </row>
    <row r="15" spans="1:28" ht="14.45" customHeight="1" x14ac:dyDescent="0.25">
      <c r="A15" s="509" t="s">
        <v>1363</v>
      </c>
      <c r="B15" s="510">
        <v>1987752.2300000004</v>
      </c>
      <c r="C15" s="511"/>
      <c r="D15" s="511"/>
      <c r="E15" s="510">
        <v>2325674.42</v>
      </c>
      <c r="F15" s="511"/>
      <c r="G15" s="511"/>
      <c r="H15" s="510">
        <v>2697631.0599999996</v>
      </c>
      <c r="I15" s="511"/>
      <c r="J15" s="512"/>
    </row>
    <row r="16" spans="1:28" ht="14.45" customHeight="1" x14ac:dyDescent="0.25">
      <c r="A16" s="507" t="s">
        <v>1360</v>
      </c>
      <c r="B16" s="501">
        <v>1987752.2300000004</v>
      </c>
      <c r="C16" s="502"/>
      <c r="D16" s="502"/>
      <c r="E16" s="501">
        <v>2325674.42</v>
      </c>
      <c r="F16" s="502"/>
      <c r="G16" s="502"/>
      <c r="H16" s="501">
        <v>2697631.0599999996</v>
      </c>
      <c r="I16" s="502"/>
      <c r="J16" s="503"/>
    </row>
    <row r="17" spans="1:10" ht="14.45" customHeight="1" x14ac:dyDescent="0.25">
      <c r="A17" s="509" t="s">
        <v>1364</v>
      </c>
      <c r="B17" s="510">
        <v>2134804.3600000008</v>
      </c>
      <c r="C17" s="511"/>
      <c r="D17" s="511"/>
      <c r="E17" s="510">
        <v>2243081.09</v>
      </c>
      <c r="F17" s="511"/>
      <c r="G17" s="511"/>
      <c r="H17" s="510">
        <v>3245924.5099999988</v>
      </c>
      <c r="I17" s="511"/>
      <c r="J17" s="512"/>
    </row>
    <row r="18" spans="1:10" ht="14.45" customHeight="1" x14ac:dyDescent="0.25">
      <c r="A18" s="507" t="s">
        <v>1360</v>
      </c>
      <c r="B18" s="501">
        <v>2134804.3600000008</v>
      </c>
      <c r="C18" s="502"/>
      <c r="D18" s="502"/>
      <c r="E18" s="501">
        <v>2243081.09</v>
      </c>
      <c r="F18" s="502"/>
      <c r="G18" s="502"/>
      <c r="H18" s="501">
        <v>3245924.5099999988</v>
      </c>
      <c r="I18" s="502"/>
      <c r="J18" s="503"/>
    </row>
    <row r="19" spans="1:10" ht="14.45" customHeight="1" x14ac:dyDescent="0.25">
      <c r="A19" s="509" t="s">
        <v>1365</v>
      </c>
      <c r="B19" s="510">
        <v>2439722.2500000005</v>
      </c>
      <c r="C19" s="511"/>
      <c r="D19" s="511"/>
      <c r="E19" s="510">
        <v>2794512.2100000009</v>
      </c>
      <c r="F19" s="511"/>
      <c r="G19" s="511"/>
      <c r="H19" s="510">
        <v>2959545.540000001</v>
      </c>
      <c r="I19" s="511"/>
      <c r="J19" s="512"/>
    </row>
    <row r="20" spans="1:10" ht="14.45" customHeight="1" thickBot="1" x14ac:dyDescent="0.3">
      <c r="A20" s="508" t="s">
        <v>1360</v>
      </c>
      <c r="B20" s="504">
        <v>2439722.2500000005</v>
      </c>
      <c r="C20" s="505"/>
      <c r="D20" s="505"/>
      <c r="E20" s="504">
        <v>2794512.2100000009</v>
      </c>
      <c r="F20" s="505"/>
      <c r="G20" s="505"/>
      <c r="H20" s="504">
        <v>2959545.540000001</v>
      </c>
      <c r="I20" s="505"/>
      <c r="J20" s="506"/>
    </row>
    <row r="21" spans="1:10" ht="14.45" customHeight="1" x14ac:dyDescent="0.2">
      <c r="A21" s="513" t="s">
        <v>216</v>
      </c>
    </row>
    <row r="22" spans="1:10" ht="14.45" customHeight="1" x14ac:dyDescent="0.2">
      <c r="A22" s="514" t="s">
        <v>1366</v>
      </c>
    </row>
    <row r="23" spans="1:10" ht="14.45" customHeight="1" x14ac:dyDescent="0.2">
      <c r="A23" s="513" t="s">
        <v>1367</v>
      </c>
    </row>
    <row r="24" spans="1:10" ht="14.45" customHeight="1" x14ac:dyDescent="0.2">
      <c r="A24" s="513" t="s">
        <v>1368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302EAD4-279B-4A1B-BE87-1ECB2AE7260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8" hidden="1" customWidth="1" outlineLevel="1"/>
    <col min="3" max="3" width="7.7109375" style="188" customWidth="1" collapsed="1"/>
    <col min="4" max="4" width="7.7109375" style="188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1370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7" t="s">
        <v>107</v>
      </c>
      <c r="B3" s="233">
        <f t="shared" ref="B3:G3" si="0">SUBTOTAL(9,B6:B1048576)</f>
        <v>41674</v>
      </c>
      <c r="C3" s="234">
        <f t="shared" si="0"/>
        <v>41794</v>
      </c>
      <c r="D3" s="246">
        <f t="shared" si="0"/>
        <v>47078</v>
      </c>
      <c r="E3" s="201">
        <f t="shared" si="0"/>
        <v>11878198.790000001</v>
      </c>
      <c r="F3" s="199">
        <f t="shared" si="0"/>
        <v>12592105.529999994</v>
      </c>
      <c r="G3" s="235">
        <f t="shared" si="0"/>
        <v>14614866.629999999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2"/>
      <c r="B5" s="493">
        <v>2019</v>
      </c>
      <c r="C5" s="494">
        <v>2020</v>
      </c>
      <c r="D5" s="515">
        <v>2021</v>
      </c>
      <c r="E5" s="493">
        <v>2019</v>
      </c>
      <c r="F5" s="494">
        <v>2020</v>
      </c>
      <c r="G5" s="515">
        <v>2021</v>
      </c>
    </row>
    <row r="6" spans="1:7" ht="14.45" customHeight="1" x14ac:dyDescent="0.2">
      <c r="A6" s="481" t="s">
        <v>1360</v>
      </c>
      <c r="B6" s="439">
        <v>41674</v>
      </c>
      <c r="C6" s="439">
        <v>41794</v>
      </c>
      <c r="D6" s="439">
        <v>47077</v>
      </c>
      <c r="E6" s="516">
        <v>11878198.790000001</v>
      </c>
      <c r="F6" s="516">
        <v>12592105.529999994</v>
      </c>
      <c r="G6" s="517">
        <v>14614361.069999998</v>
      </c>
    </row>
    <row r="7" spans="1:7" ht="14.45" customHeight="1" thickBot="1" x14ac:dyDescent="0.25">
      <c r="A7" s="520" t="s">
        <v>1369</v>
      </c>
      <c r="B7" s="453"/>
      <c r="C7" s="453"/>
      <c r="D7" s="453">
        <v>1</v>
      </c>
      <c r="E7" s="518"/>
      <c r="F7" s="518"/>
      <c r="G7" s="519">
        <v>505.56</v>
      </c>
    </row>
    <row r="8" spans="1:7" ht="14.45" customHeight="1" x14ac:dyDescent="0.2">
      <c r="A8" s="513" t="s">
        <v>216</v>
      </c>
    </row>
    <row r="9" spans="1:7" ht="14.45" customHeight="1" x14ac:dyDescent="0.2">
      <c r="A9" s="514" t="s">
        <v>1366</v>
      </c>
    </row>
    <row r="10" spans="1:7" ht="14.45" customHeight="1" x14ac:dyDescent="0.2">
      <c r="A10" s="513" t="s">
        <v>1367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BF7A7BA-A6EA-4D77-BA7E-1CB8B7195B7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0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8" hidden="1" customWidth="1" outlineLevel="1"/>
    <col min="9" max="10" width="9.28515625" style="114" hidden="1" customWidth="1"/>
    <col min="11" max="12" width="11.140625" style="188" customWidth="1"/>
    <col min="13" max="14" width="9.28515625" style="114" hidden="1" customWidth="1"/>
    <col min="15" max="16" width="11.140625" style="188" customWidth="1"/>
    <col min="17" max="17" width="11.140625" style="191" customWidth="1"/>
    <col min="18" max="18" width="11.140625" style="188" customWidth="1"/>
    <col min="19" max="16384" width="8.85546875" style="114"/>
  </cols>
  <sheetData>
    <row r="1" spans="1:18" ht="18.600000000000001" customHeight="1" thickBot="1" x14ac:dyDescent="0.35">
      <c r="A1" s="304" t="s">
        <v>1626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6" t="s">
        <v>242</v>
      </c>
      <c r="B2" s="178"/>
      <c r="C2" s="178"/>
      <c r="D2" s="96"/>
      <c r="E2" s="96"/>
      <c r="F2" s="96"/>
      <c r="G2" s="204"/>
      <c r="H2" s="204"/>
      <c r="I2" s="96"/>
      <c r="J2" s="96"/>
      <c r="K2" s="204"/>
      <c r="L2" s="204"/>
      <c r="M2" s="96"/>
      <c r="N2" s="96"/>
      <c r="O2" s="204"/>
      <c r="P2" s="204"/>
      <c r="Q2" s="203"/>
      <c r="R2" s="204"/>
    </row>
    <row r="3" spans="1:18" ht="14.45" customHeight="1" thickBot="1" x14ac:dyDescent="0.25">
      <c r="F3" s="73" t="s">
        <v>107</v>
      </c>
      <c r="G3" s="88">
        <f t="shared" ref="G3:P3" si="0">SUBTOTAL(9,G6:G1048576)</f>
        <v>43899</v>
      </c>
      <c r="H3" s="89">
        <f t="shared" si="0"/>
        <v>13271769.410000004</v>
      </c>
      <c r="I3" s="66"/>
      <c r="J3" s="66"/>
      <c r="K3" s="89">
        <f t="shared" si="0"/>
        <v>43600</v>
      </c>
      <c r="L3" s="89">
        <f t="shared" si="0"/>
        <v>13787224.530000005</v>
      </c>
      <c r="M3" s="66"/>
      <c r="N3" s="66"/>
      <c r="O3" s="89">
        <f t="shared" si="0"/>
        <v>49114</v>
      </c>
      <c r="P3" s="89">
        <f t="shared" si="0"/>
        <v>16123041.630000003</v>
      </c>
      <c r="Q3" s="67">
        <f>IF(L3=0,0,P3/L3)</f>
        <v>1.1694189497616021</v>
      </c>
      <c r="R3" s="90">
        <f>IF(O3=0,0,P3/O3)</f>
        <v>328.27791729445784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2019</v>
      </c>
      <c r="H4" s="411"/>
      <c r="I4" s="87"/>
      <c r="J4" s="87"/>
      <c r="K4" s="410">
        <v>2020</v>
      </c>
      <c r="L4" s="411"/>
      <c r="M4" s="87"/>
      <c r="N4" s="87"/>
      <c r="O4" s="410">
        <v>2021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1"/>
      <c r="B5" s="521"/>
      <c r="C5" s="522"/>
      <c r="D5" s="523"/>
      <c r="E5" s="524"/>
      <c r="F5" s="525"/>
      <c r="G5" s="526" t="s">
        <v>58</v>
      </c>
      <c r="H5" s="527" t="s">
        <v>14</v>
      </c>
      <c r="I5" s="528"/>
      <c r="J5" s="528"/>
      <c r="K5" s="526" t="s">
        <v>58</v>
      </c>
      <c r="L5" s="527" t="s">
        <v>14</v>
      </c>
      <c r="M5" s="528"/>
      <c r="N5" s="528"/>
      <c r="O5" s="526" t="s">
        <v>58</v>
      </c>
      <c r="P5" s="527" t="s">
        <v>14</v>
      </c>
      <c r="Q5" s="529"/>
      <c r="R5" s="530"/>
    </row>
    <row r="6" spans="1:18" ht="14.45" customHeight="1" x14ac:dyDescent="0.2">
      <c r="A6" s="434"/>
      <c r="B6" s="435" t="s">
        <v>1371</v>
      </c>
      <c r="C6" s="435" t="s">
        <v>455</v>
      </c>
      <c r="D6" s="435" t="s">
        <v>1372</v>
      </c>
      <c r="E6" s="435" t="s">
        <v>1373</v>
      </c>
      <c r="F6" s="435"/>
      <c r="G6" s="439">
        <v>2</v>
      </c>
      <c r="H6" s="439">
        <v>226</v>
      </c>
      <c r="I6" s="435"/>
      <c r="J6" s="435">
        <v>113</v>
      </c>
      <c r="K6" s="439"/>
      <c r="L6" s="439"/>
      <c r="M6" s="435"/>
      <c r="N6" s="435"/>
      <c r="O6" s="439">
        <v>1</v>
      </c>
      <c r="P6" s="439">
        <v>113</v>
      </c>
      <c r="Q6" s="460"/>
      <c r="R6" s="440">
        <v>113</v>
      </c>
    </row>
    <row r="7" spans="1:18" ht="14.45" customHeight="1" x14ac:dyDescent="0.2">
      <c r="A7" s="441"/>
      <c r="B7" s="442" t="s">
        <v>1371</v>
      </c>
      <c r="C7" s="442" t="s">
        <v>455</v>
      </c>
      <c r="D7" s="442" t="s">
        <v>1372</v>
      </c>
      <c r="E7" s="442" t="s">
        <v>1374</v>
      </c>
      <c r="F7" s="442"/>
      <c r="G7" s="446">
        <v>1</v>
      </c>
      <c r="H7" s="446">
        <v>1657</v>
      </c>
      <c r="I7" s="442"/>
      <c r="J7" s="442">
        <v>1657</v>
      </c>
      <c r="K7" s="446"/>
      <c r="L7" s="446"/>
      <c r="M7" s="442"/>
      <c r="N7" s="442"/>
      <c r="O7" s="446">
        <v>1</v>
      </c>
      <c r="P7" s="446">
        <v>1657</v>
      </c>
      <c r="Q7" s="531"/>
      <c r="R7" s="447">
        <v>1657</v>
      </c>
    </row>
    <row r="8" spans="1:18" ht="14.45" customHeight="1" x14ac:dyDescent="0.2">
      <c r="A8" s="441"/>
      <c r="B8" s="442" t="s">
        <v>1371</v>
      </c>
      <c r="C8" s="442" t="s">
        <v>455</v>
      </c>
      <c r="D8" s="442" t="s">
        <v>1372</v>
      </c>
      <c r="E8" s="442" t="s">
        <v>1375</v>
      </c>
      <c r="F8" s="442"/>
      <c r="G8" s="446">
        <v>62</v>
      </c>
      <c r="H8" s="446">
        <v>7006</v>
      </c>
      <c r="I8" s="442"/>
      <c r="J8" s="442">
        <v>113</v>
      </c>
      <c r="K8" s="446">
        <v>81</v>
      </c>
      <c r="L8" s="446">
        <v>9153</v>
      </c>
      <c r="M8" s="442"/>
      <c r="N8" s="442">
        <v>113</v>
      </c>
      <c r="O8" s="446">
        <v>64</v>
      </c>
      <c r="P8" s="446">
        <v>7232</v>
      </c>
      <c r="Q8" s="531"/>
      <c r="R8" s="447">
        <v>113</v>
      </c>
    </row>
    <row r="9" spans="1:18" ht="14.45" customHeight="1" x14ac:dyDescent="0.2">
      <c r="A9" s="441"/>
      <c r="B9" s="442" t="s">
        <v>1371</v>
      </c>
      <c r="C9" s="442" t="s">
        <v>455</v>
      </c>
      <c r="D9" s="442" t="s">
        <v>1372</v>
      </c>
      <c r="E9" s="442" t="s">
        <v>1376</v>
      </c>
      <c r="F9" s="442"/>
      <c r="G9" s="446"/>
      <c r="H9" s="446"/>
      <c r="I9" s="442"/>
      <c r="J9" s="442"/>
      <c r="K9" s="446">
        <v>1</v>
      </c>
      <c r="L9" s="446">
        <v>132</v>
      </c>
      <c r="M9" s="442"/>
      <c r="N9" s="442">
        <v>132</v>
      </c>
      <c r="O9" s="446">
        <v>2</v>
      </c>
      <c r="P9" s="446">
        <v>264</v>
      </c>
      <c r="Q9" s="531"/>
      <c r="R9" s="447">
        <v>132</v>
      </c>
    </row>
    <row r="10" spans="1:18" ht="14.45" customHeight="1" x14ac:dyDescent="0.2">
      <c r="A10" s="441"/>
      <c r="B10" s="442" t="s">
        <v>1371</v>
      </c>
      <c r="C10" s="442" t="s">
        <v>455</v>
      </c>
      <c r="D10" s="442" t="s">
        <v>1372</v>
      </c>
      <c r="E10" s="442" t="s">
        <v>1377</v>
      </c>
      <c r="F10" s="442"/>
      <c r="G10" s="446">
        <v>1</v>
      </c>
      <c r="H10" s="446">
        <v>219</v>
      </c>
      <c r="I10" s="442"/>
      <c r="J10" s="442">
        <v>219</v>
      </c>
      <c r="K10" s="446">
        <v>4</v>
      </c>
      <c r="L10" s="446">
        <v>876</v>
      </c>
      <c r="M10" s="442"/>
      <c r="N10" s="442">
        <v>219</v>
      </c>
      <c r="O10" s="446">
        <v>11</v>
      </c>
      <c r="P10" s="446">
        <v>2409</v>
      </c>
      <c r="Q10" s="531"/>
      <c r="R10" s="447">
        <v>219</v>
      </c>
    </row>
    <row r="11" spans="1:18" ht="14.45" customHeight="1" x14ac:dyDescent="0.2">
      <c r="A11" s="441"/>
      <c r="B11" s="442" t="s">
        <v>1371</v>
      </c>
      <c r="C11" s="442" t="s">
        <v>455</v>
      </c>
      <c r="D11" s="442" t="s">
        <v>1372</v>
      </c>
      <c r="E11" s="442" t="s">
        <v>1378</v>
      </c>
      <c r="F11" s="442"/>
      <c r="G11" s="446">
        <v>2</v>
      </c>
      <c r="H11" s="446">
        <v>472</v>
      </c>
      <c r="I11" s="442"/>
      <c r="J11" s="442">
        <v>236</v>
      </c>
      <c r="K11" s="446">
        <v>2</v>
      </c>
      <c r="L11" s="446">
        <v>472</v>
      </c>
      <c r="M11" s="442"/>
      <c r="N11" s="442">
        <v>236</v>
      </c>
      <c r="O11" s="446">
        <v>9</v>
      </c>
      <c r="P11" s="446">
        <v>2124</v>
      </c>
      <c r="Q11" s="531"/>
      <c r="R11" s="447">
        <v>236</v>
      </c>
    </row>
    <row r="12" spans="1:18" ht="14.45" customHeight="1" x14ac:dyDescent="0.2">
      <c r="A12" s="441"/>
      <c r="B12" s="442" t="s">
        <v>1371</v>
      </c>
      <c r="C12" s="442" t="s">
        <v>455</v>
      </c>
      <c r="D12" s="442" t="s">
        <v>1372</v>
      </c>
      <c r="E12" s="442" t="s">
        <v>1379</v>
      </c>
      <c r="F12" s="442"/>
      <c r="G12" s="446">
        <v>8</v>
      </c>
      <c r="H12" s="446">
        <v>1248</v>
      </c>
      <c r="I12" s="442"/>
      <c r="J12" s="442">
        <v>156</v>
      </c>
      <c r="K12" s="446">
        <v>8</v>
      </c>
      <c r="L12" s="446">
        <v>1248</v>
      </c>
      <c r="M12" s="442"/>
      <c r="N12" s="442">
        <v>156</v>
      </c>
      <c r="O12" s="446">
        <v>12</v>
      </c>
      <c r="P12" s="446">
        <v>1872</v>
      </c>
      <c r="Q12" s="531"/>
      <c r="R12" s="447">
        <v>156</v>
      </c>
    </row>
    <row r="13" spans="1:18" ht="14.45" customHeight="1" x14ac:dyDescent="0.2">
      <c r="A13" s="441"/>
      <c r="B13" s="442" t="s">
        <v>1371</v>
      </c>
      <c r="C13" s="442" t="s">
        <v>455</v>
      </c>
      <c r="D13" s="442" t="s">
        <v>1372</v>
      </c>
      <c r="E13" s="442" t="s">
        <v>1380</v>
      </c>
      <c r="F13" s="442"/>
      <c r="G13" s="446">
        <v>14</v>
      </c>
      <c r="H13" s="446">
        <v>2660</v>
      </c>
      <c r="I13" s="442"/>
      <c r="J13" s="442">
        <v>190</v>
      </c>
      <c r="K13" s="446">
        <v>9</v>
      </c>
      <c r="L13" s="446">
        <v>1710</v>
      </c>
      <c r="M13" s="442"/>
      <c r="N13" s="442">
        <v>190</v>
      </c>
      <c r="O13" s="446">
        <v>18</v>
      </c>
      <c r="P13" s="446">
        <v>3420</v>
      </c>
      <c r="Q13" s="531"/>
      <c r="R13" s="447">
        <v>190</v>
      </c>
    </row>
    <row r="14" spans="1:18" ht="14.45" customHeight="1" x14ac:dyDescent="0.2">
      <c r="A14" s="441"/>
      <c r="B14" s="442" t="s">
        <v>1371</v>
      </c>
      <c r="C14" s="442" t="s">
        <v>455</v>
      </c>
      <c r="D14" s="442" t="s">
        <v>1372</v>
      </c>
      <c r="E14" s="442" t="s">
        <v>1381</v>
      </c>
      <c r="F14" s="442"/>
      <c r="G14" s="446">
        <v>3</v>
      </c>
      <c r="H14" s="446">
        <v>252</v>
      </c>
      <c r="I14" s="442"/>
      <c r="J14" s="442">
        <v>84</v>
      </c>
      <c r="K14" s="446">
        <v>5</v>
      </c>
      <c r="L14" s="446">
        <v>420</v>
      </c>
      <c r="M14" s="442"/>
      <c r="N14" s="442">
        <v>84</v>
      </c>
      <c r="O14" s="446">
        <v>25</v>
      </c>
      <c r="P14" s="446">
        <v>2100</v>
      </c>
      <c r="Q14" s="531"/>
      <c r="R14" s="447">
        <v>84</v>
      </c>
    </row>
    <row r="15" spans="1:18" ht="14.45" customHeight="1" x14ac:dyDescent="0.2">
      <c r="A15" s="441"/>
      <c r="B15" s="442" t="s">
        <v>1371</v>
      </c>
      <c r="C15" s="442" t="s">
        <v>455</v>
      </c>
      <c r="D15" s="442" t="s">
        <v>1372</v>
      </c>
      <c r="E15" s="442" t="s">
        <v>1382</v>
      </c>
      <c r="F15" s="442"/>
      <c r="G15" s="446">
        <v>11</v>
      </c>
      <c r="H15" s="446">
        <v>1155</v>
      </c>
      <c r="I15" s="442"/>
      <c r="J15" s="442">
        <v>105</v>
      </c>
      <c r="K15" s="446">
        <v>6</v>
      </c>
      <c r="L15" s="446">
        <v>630</v>
      </c>
      <c r="M15" s="442"/>
      <c r="N15" s="442">
        <v>105</v>
      </c>
      <c r="O15" s="446">
        <v>18</v>
      </c>
      <c r="P15" s="446">
        <v>1890</v>
      </c>
      <c r="Q15" s="531"/>
      <c r="R15" s="447">
        <v>105</v>
      </c>
    </row>
    <row r="16" spans="1:18" ht="14.45" customHeight="1" x14ac:dyDescent="0.2">
      <c r="A16" s="441"/>
      <c r="B16" s="442" t="s">
        <v>1371</v>
      </c>
      <c r="C16" s="442" t="s">
        <v>455</v>
      </c>
      <c r="D16" s="442" t="s">
        <v>1372</v>
      </c>
      <c r="E16" s="442" t="s">
        <v>1383</v>
      </c>
      <c r="F16" s="442"/>
      <c r="G16" s="446">
        <v>5</v>
      </c>
      <c r="H16" s="446">
        <v>2980</v>
      </c>
      <c r="I16" s="442"/>
      <c r="J16" s="442">
        <v>596</v>
      </c>
      <c r="K16" s="446">
        <v>6</v>
      </c>
      <c r="L16" s="446">
        <v>3576</v>
      </c>
      <c r="M16" s="442"/>
      <c r="N16" s="442">
        <v>596</v>
      </c>
      <c r="O16" s="446">
        <v>7</v>
      </c>
      <c r="P16" s="446">
        <v>4172</v>
      </c>
      <c r="Q16" s="531"/>
      <c r="R16" s="447">
        <v>596</v>
      </c>
    </row>
    <row r="17" spans="1:18" ht="14.45" customHeight="1" x14ac:dyDescent="0.2">
      <c r="A17" s="441"/>
      <c r="B17" s="442" t="s">
        <v>1371</v>
      </c>
      <c r="C17" s="442" t="s">
        <v>455</v>
      </c>
      <c r="D17" s="442" t="s">
        <v>1372</v>
      </c>
      <c r="E17" s="442" t="s">
        <v>1384</v>
      </c>
      <c r="F17" s="442"/>
      <c r="G17" s="446">
        <v>1</v>
      </c>
      <c r="H17" s="446">
        <v>666</v>
      </c>
      <c r="I17" s="442"/>
      <c r="J17" s="442">
        <v>666</v>
      </c>
      <c r="K17" s="446"/>
      <c r="L17" s="446"/>
      <c r="M17" s="442"/>
      <c r="N17" s="442"/>
      <c r="O17" s="446"/>
      <c r="P17" s="446"/>
      <c r="Q17" s="531"/>
      <c r="R17" s="447"/>
    </row>
    <row r="18" spans="1:18" ht="14.45" customHeight="1" x14ac:dyDescent="0.2">
      <c r="A18" s="441"/>
      <c r="B18" s="442" t="s">
        <v>1371</v>
      </c>
      <c r="C18" s="442" t="s">
        <v>455</v>
      </c>
      <c r="D18" s="442" t="s">
        <v>1372</v>
      </c>
      <c r="E18" s="442" t="s">
        <v>1385</v>
      </c>
      <c r="F18" s="442"/>
      <c r="G18" s="446">
        <v>9</v>
      </c>
      <c r="H18" s="446">
        <v>10548</v>
      </c>
      <c r="I18" s="442"/>
      <c r="J18" s="442">
        <v>1172</v>
      </c>
      <c r="K18" s="446">
        <v>5</v>
      </c>
      <c r="L18" s="446">
        <v>7280</v>
      </c>
      <c r="M18" s="442"/>
      <c r="N18" s="442">
        <v>1456</v>
      </c>
      <c r="O18" s="446">
        <v>10</v>
      </c>
      <c r="P18" s="446">
        <v>15000</v>
      </c>
      <c r="Q18" s="531"/>
      <c r="R18" s="447">
        <v>1500</v>
      </c>
    </row>
    <row r="19" spans="1:18" ht="14.45" customHeight="1" x14ac:dyDescent="0.2">
      <c r="A19" s="441"/>
      <c r="B19" s="442" t="s">
        <v>1371</v>
      </c>
      <c r="C19" s="442" t="s">
        <v>455</v>
      </c>
      <c r="D19" s="442" t="s">
        <v>1372</v>
      </c>
      <c r="E19" s="442" t="s">
        <v>1386</v>
      </c>
      <c r="F19" s="442"/>
      <c r="G19" s="446">
        <v>19</v>
      </c>
      <c r="H19" s="446">
        <v>15200</v>
      </c>
      <c r="I19" s="442"/>
      <c r="J19" s="442">
        <v>800</v>
      </c>
      <c r="K19" s="446">
        <v>12</v>
      </c>
      <c r="L19" s="446">
        <v>10800</v>
      </c>
      <c r="M19" s="442"/>
      <c r="N19" s="442">
        <v>900</v>
      </c>
      <c r="O19" s="446">
        <v>9</v>
      </c>
      <c r="P19" s="446">
        <v>8100</v>
      </c>
      <c r="Q19" s="531"/>
      <c r="R19" s="447">
        <v>900</v>
      </c>
    </row>
    <row r="20" spans="1:18" ht="14.45" customHeight="1" x14ac:dyDescent="0.2">
      <c r="A20" s="441"/>
      <c r="B20" s="442" t="s">
        <v>1371</v>
      </c>
      <c r="C20" s="442" t="s">
        <v>455</v>
      </c>
      <c r="D20" s="442" t="s">
        <v>1372</v>
      </c>
      <c r="E20" s="442" t="s">
        <v>1387</v>
      </c>
      <c r="F20" s="442"/>
      <c r="G20" s="446">
        <v>9</v>
      </c>
      <c r="H20" s="446">
        <v>6705</v>
      </c>
      <c r="I20" s="442"/>
      <c r="J20" s="442">
        <v>745</v>
      </c>
      <c r="K20" s="446">
        <v>2</v>
      </c>
      <c r="L20" s="446">
        <v>1490</v>
      </c>
      <c r="M20" s="442"/>
      <c r="N20" s="442">
        <v>745</v>
      </c>
      <c r="O20" s="446">
        <v>1</v>
      </c>
      <c r="P20" s="446">
        <v>745</v>
      </c>
      <c r="Q20" s="531"/>
      <c r="R20" s="447">
        <v>745</v>
      </c>
    </row>
    <row r="21" spans="1:18" ht="14.45" customHeight="1" x14ac:dyDescent="0.2">
      <c r="A21" s="441"/>
      <c r="B21" s="442" t="s">
        <v>1371</v>
      </c>
      <c r="C21" s="442" t="s">
        <v>455</v>
      </c>
      <c r="D21" s="442" t="s">
        <v>1372</v>
      </c>
      <c r="E21" s="442" t="s">
        <v>1388</v>
      </c>
      <c r="F21" s="442"/>
      <c r="G21" s="446">
        <v>45</v>
      </c>
      <c r="H21" s="446">
        <v>33525</v>
      </c>
      <c r="I21" s="442"/>
      <c r="J21" s="442">
        <v>745</v>
      </c>
      <c r="K21" s="446">
        <v>49</v>
      </c>
      <c r="L21" s="446">
        <v>36505</v>
      </c>
      <c r="M21" s="442"/>
      <c r="N21" s="442">
        <v>745</v>
      </c>
      <c r="O21" s="446">
        <v>30</v>
      </c>
      <c r="P21" s="446">
        <v>22350</v>
      </c>
      <c r="Q21" s="531"/>
      <c r="R21" s="447">
        <v>745</v>
      </c>
    </row>
    <row r="22" spans="1:18" ht="14.45" customHeight="1" x14ac:dyDescent="0.2">
      <c r="A22" s="441"/>
      <c r="B22" s="442" t="s">
        <v>1371</v>
      </c>
      <c r="C22" s="442" t="s">
        <v>455</v>
      </c>
      <c r="D22" s="442" t="s">
        <v>1372</v>
      </c>
      <c r="E22" s="442" t="s">
        <v>1389</v>
      </c>
      <c r="F22" s="442"/>
      <c r="G22" s="446"/>
      <c r="H22" s="446"/>
      <c r="I22" s="442"/>
      <c r="J22" s="442"/>
      <c r="K22" s="446">
        <v>4</v>
      </c>
      <c r="L22" s="446">
        <v>2368</v>
      </c>
      <c r="M22" s="442"/>
      <c r="N22" s="442">
        <v>592</v>
      </c>
      <c r="O22" s="446"/>
      <c r="P22" s="446"/>
      <c r="Q22" s="531"/>
      <c r="R22" s="447"/>
    </row>
    <row r="23" spans="1:18" ht="14.45" customHeight="1" x14ac:dyDescent="0.2">
      <c r="A23" s="441"/>
      <c r="B23" s="442" t="s">
        <v>1371</v>
      </c>
      <c r="C23" s="442" t="s">
        <v>455</v>
      </c>
      <c r="D23" s="442" t="s">
        <v>1372</v>
      </c>
      <c r="E23" s="442" t="s">
        <v>1390</v>
      </c>
      <c r="F23" s="442"/>
      <c r="G23" s="446">
        <v>65</v>
      </c>
      <c r="H23" s="446">
        <v>36465</v>
      </c>
      <c r="I23" s="442"/>
      <c r="J23" s="442">
        <v>561</v>
      </c>
      <c r="K23" s="446">
        <v>25</v>
      </c>
      <c r="L23" s="446">
        <v>14025</v>
      </c>
      <c r="M23" s="442"/>
      <c r="N23" s="442">
        <v>561</v>
      </c>
      <c r="O23" s="446">
        <v>56</v>
      </c>
      <c r="P23" s="446">
        <v>31416</v>
      </c>
      <c r="Q23" s="531"/>
      <c r="R23" s="447">
        <v>561</v>
      </c>
    </row>
    <row r="24" spans="1:18" ht="14.45" customHeight="1" x14ac:dyDescent="0.2">
      <c r="A24" s="441"/>
      <c r="B24" s="442" t="s">
        <v>1371</v>
      </c>
      <c r="C24" s="442" t="s">
        <v>455</v>
      </c>
      <c r="D24" s="442" t="s">
        <v>1372</v>
      </c>
      <c r="E24" s="442" t="s">
        <v>1391</v>
      </c>
      <c r="F24" s="442"/>
      <c r="G24" s="446">
        <v>46</v>
      </c>
      <c r="H24" s="446">
        <v>23874</v>
      </c>
      <c r="I24" s="442"/>
      <c r="J24" s="442">
        <v>519</v>
      </c>
      <c r="K24" s="446">
        <v>24</v>
      </c>
      <c r="L24" s="446">
        <v>12456</v>
      </c>
      <c r="M24" s="442"/>
      <c r="N24" s="442">
        <v>519</v>
      </c>
      <c r="O24" s="446">
        <v>43</v>
      </c>
      <c r="P24" s="446">
        <v>22317</v>
      </c>
      <c r="Q24" s="531"/>
      <c r="R24" s="447">
        <v>519</v>
      </c>
    </row>
    <row r="25" spans="1:18" ht="14.45" customHeight="1" x14ac:dyDescent="0.2">
      <c r="A25" s="441"/>
      <c r="B25" s="442" t="s">
        <v>1371</v>
      </c>
      <c r="C25" s="442" t="s">
        <v>455</v>
      </c>
      <c r="D25" s="442" t="s">
        <v>1372</v>
      </c>
      <c r="E25" s="442" t="s">
        <v>1392</v>
      </c>
      <c r="F25" s="442"/>
      <c r="G25" s="446">
        <v>2</v>
      </c>
      <c r="H25" s="446">
        <v>642</v>
      </c>
      <c r="I25" s="442"/>
      <c r="J25" s="442">
        <v>321</v>
      </c>
      <c r="K25" s="446">
        <v>1</v>
      </c>
      <c r="L25" s="446">
        <v>321</v>
      </c>
      <c r="M25" s="442"/>
      <c r="N25" s="442">
        <v>321</v>
      </c>
      <c r="O25" s="446"/>
      <c r="P25" s="446"/>
      <c r="Q25" s="531"/>
      <c r="R25" s="447"/>
    </row>
    <row r="26" spans="1:18" ht="14.45" customHeight="1" x14ac:dyDescent="0.2">
      <c r="A26" s="441"/>
      <c r="B26" s="442" t="s">
        <v>1371</v>
      </c>
      <c r="C26" s="442" t="s">
        <v>455</v>
      </c>
      <c r="D26" s="442" t="s">
        <v>1372</v>
      </c>
      <c r="E26" s="442" t="s">
        <v>1393</v>
      </c>
      <c r="F26" s="442"/>
      <c r="G26" s="446">
        <v>2</v>
      </c>
      <c r="H26" s="446">
        <v>642</v>
      </c>
      <c r="I26" s="442"/>
      <c r="J26" s="442">
        <v>321</v>
      </c>
      <c r="K26" s="446">
        <v>0</v>
      </c>
      <c r="L26" s="446">
        <v>0</v>
      </c>
      <c r="M26" s="442"/>
      <c r="N26" s="442"/>
      <c r="O26" s="446">
        <v>6</v>
      </c>
      <c r="P26" s="446">
        <v>1926</v>
      </c>
      <c r="Q26" s="531"/>
      <c r="R26" s="447">
        <v>321</v>
      </c>
    </row>
    <row r="27" spans="1:18" ht="14.45" customHeight="1" x14ac:dyDescent="0.2">
      <c r="A27" s="441"/>
      <c r="B27" s="442" t="s">
        <v>1371</v>
      </c>
      <c r="C27" s="442" t="s">
        <v>455</v>
      </c>
      <c r="D27" s="442" t="s">
        <v>1372</v>
      </c>
      <c r="E27" s="442" t="s">
        <v>1394</v>
      </c>
      <c r="F27" s="442"/>
      <c r="G27" s="446">
        <v>27</v>
      </c>
      <c r="H27" s="446">
        <v>8667</v>
      </c>
      <c r="I27" s="442"/>
      <c r="J27" s="442">
        <v>321</v>
      </c>
      <c r="K27" s="446">
        <v>19</v>
      </c>
      <c r="L27" s="446">
        <v>6099</v>
      </c>
      <c r="M27" s="442"/>
      <c r="N27" s="442">
        <v>321</v>
      </c>
      <c r="O27" s="446">
        <v>29</v>
      </c>
      <c r="P27" s="446">
        <v>9309</v>
      </c>
      <c r="Q27" s="531"/>
      <c r="R27" s="447">
        <v>321</v>
      </c>
    </row>
    <row r="28" spans="1:18" ht="14.45" customHeight="1" x14ac:dyDescent="0.2">
      <c r="A28" s="441"/>
      <c r="B28" s="442" t="s">
        <v>1371</v>
      </c>
      <c r="C28" s="442" t="s">
        <v>455</v>
      </c>
      <c r="D28" s="442" t="s">
        <v>1372</v>
      </c>
      <c r="E28" s="442" t="s">
        <v>1395</v>
      </c>
      <c r="F28" s="442"/>
      <c r="G28" s="446"/>
      <c r="H28" s="446"/>
      <c r="I28" s="442"/>
      <c r="J28" s="442"/>
      <c r="K28" s="446"/>
      <c r="L28" s="446"/>
      <c r="M28" s="442"/>
      <c r="N28" s="442"/>
      <c r="O28" s="446">
        <v>1</v>
      </c>
      <c r="P28" s="446">
        <v>1230</v>
      </c>
      <c r="Q28" s="531"/>
      <c r="R28" s="447">
        <v>1230</v>
      </c>
    </row>
    <row r="29" spans="1:18" ht="14.45" customHeight="1" x14ac:dyDescent="0.2">
      <c r="A29" s="441"/>
      <c r="B29" s="442" t="s">
        <v>1371</v>
      </c>
      <c r="C29" s="442" t="s">
        <v>455</v>
      </c>
      <c r="D29" s="442" t="s">
        <v>1372</v>
      </c>
      <c r="E29" s="442" t="s">
        <v>1396</v>
      </c>
      <c r="F29" s="442"/>
      <c r="G29" s="446">
        <v>38</v>
      </c>
      <c r="H29" s="446">
        <v>10716</v>
      </c>
      <c r="I29" s="442"/>
      <c r="J29" s="442">
        <v>282</v>
      </c>
      <c r="K29" s="446">
        <v>39</v>
      </c>
      <c r="L29" s="446">
        <v>10998</v>
      </c>
      <c r="M29" s="442"/>
      <c r="N29" s="442">
        <v>282</v>
      </c>
      <c r="O29" s="446">
        <v>44</v>
      </c>
      <c r="P29" s="446">
        <v>12408</v>
      </c>
      <c r="Q29" s="531"/>
      <c r="R29" s="447">
        <v>282</v>
      </c>
    </row>
    <row r="30" spans="1:18" ht="14.45" customHeight="1" x14ac:dyDescent="0.2">
      <c r="A30" s="441"/>
      <c r="B30" s="442" t="s">
        <v>1371</v>
      </c>
      <c r="C30" s="442" t="s">
        <v>455</v>
      </c>
      <c r="D30" s="442" t="s">
        <v>1372</v>
      </c>
      <c r="E30" s="442" t="s">
        <v>1397</v>
      </c>
      <c r="F30" s="442"/>
      <c r="G30" s="446">
        <v>25</v>
      </c>
      <c r="H30" s="446">
        <v>16975</v>
      </c>
      <c r="I30" s="442"/>
      <c r="J30" s="442">
        <v>679</v>
      </c>
      <c r="K30" s="446">
        <v>15</v>
      </c>
      <c r="L30" s="446">
        <v>10185</v>
      </c>
      <c r="M30" s="442"/>
      <c r="N30" s="442">
        <v>679</v>
      </c>
      <c r="O30" s="446">
        <v>22</v>
      </c>
      <c r="P30" s="446">
        <v>14938</v>
      </c>
      <c r="Q30" s="531"/>
      <c r="R30" s="447">
        <v>679</v>
      </c>
    </row>
    <row r="31" spans="1:18" ht="14.45" customHeight="1" x14ac:dyDescent="0.2">
      <c r="A31" s="441"/>
      <c r="B31" s="442" t="s">
        <v>1371</v>
      </c>
      <c r="C31" s="442" t="s">
        <v>455</v>
      </c>
      <c r="D31" s="442" t="s">
        <v>1372</v>
      </c>
      <c r="E31" s="442" t="s">
        <v>1398</v>
      </c>
      <c r="F31" s="442"/>
      <c r="G31" s="446">
        <v>6</v>
      </c>
      <c r="H31" s="446">
        <v>5574</v>
      </c>
      <c r="I31" s="442"/>
      <c r="J31" s="442">
        <v>929</v>
      </c>
      <c r="K31" s="446">
        <v>4</v>
      </c>
      <c r="L31" s="446">
        <v>3716</v>
      </c>
      <c r="M31" s="442"/>
      <c r="N31" s="442">
        <v>929</v>
      </c>
      <c r="O31" s="446">
        <v>10</v>
      </c>
      <c r="P31" s="446">
        <v>9290</v>
      </c>
      <c r="Q31" s="531"/>
      <c r="R31" s="447">
        <v>929</v>
      </c>
    </row>
    <row r="32" spans="1:18" ht="14.45" customHeight="1" x14ac:dyDescent="0.2">
      <c r="A32" s="441"/>
      <c r="B32" s="442" t="s">
        <v>1371</v>
      </c>
      <c r="C32" s="442" t="s">
        <v>455</v>
      </c>
      <c r="D32" s="442" t="s">
        <v>1372</v>
      </c>
      <c r="E32" s="442" t="s">
        <v>1399</v>
      </c>
      <c r="F32" s="442"/>
      <c r="G32" s="446">
        <v>54</v>
      </c>
      <c r="H32" s="446">
        <v>108000</v>
      </c>
      <c r="I32" s="442"/>
      <c r="J32" s="442">
        <v>2000</v>
      </c>
      <c r="K32" s="446">
        <v>27</v>
      </c>
      <c r="L32" s="446">
        <v>54000</v>
      </c>
      <c r="M32" s="442"/>
      <c r="N32" s="442">
        <v>2000</v>
      </c>
      <c r="O32" s="446">
        <v>41</v>
      </c>
      <c r="P32" s="446">
        <v>82000</v>
      </c>
      <c r="Q32" s="531"/>
      <c r="R32" s="447">
        <v>2000</v>
      </c>
    </row>
    <row r="33" spans="1:18" ht="14.45" customHeight="1" x14ac:dyDescent="0.2">
      <c r="A33" s="441"/>
      <c r="B33" s="442" t="s">
        <v>1371</v>
      </c>
      <c r="C33" s="442" t="s">
        <v>455</v>
      </c>
      <c r="D33" s="442" t="s">
        <v>1372</v>
      </c>
      <c r="E33" s="442" t="s">
        <v>1400</v>
      </c>
      <c r="F33" s="442"/>
      <c r="G33" s="446">
        <v>13</v>
      </c>
      <c r="H33" s="446">
        <v>26312</v>
      </c>
      <c r="I33" s="442"/>
      <c r="J33" s="442">
        <v>2024</v>
      </c>
      <c r="K33" s="446">
        <v>14</v>
      </c>
      <c r="L33" s="446">
        <v>28336</v>
      </c>
      <c r="M33" s="442"/>
      <c r="N33" s="442">
        <v>2024</v>
      </c>
      <c r="O33" s="446">
        <v>9</v>
      </c>
      <c r="P33" s="446">
        <v>18216</v>
      </c>
      <c r="Q33" s="531"/>
      <c r="R33" s="447">
        <v>2024</v>
      </c>
    </row>
    <row r="34" spans="1:18" ht="14.45" customHeight="1" x14ac:dyDescent="0.2">
      <c r="A34" s="441"/>
      <c r="B34" s="442" t="s">
        <v>1371</v>
      </c>
      <c r="C34" s="442" t="s">
        <v>455</v>
      </c>
      <c r="D34" s="442" t="s">
        <v>1372</v>
      </c>
      <c r="E34" s="442" t="s">
        <v>1401</v>
      </c>
      <c r="F34" s="442"/>
      <c r="G34" s="446">
        <v>2</v>
      </c>
      <c r="H34" s="446">
        <v>4020</v>
      </c>
      <c r="I34" s="442"/>
      <c r="J34" s="442">
        <v>2010</v>
      </c>
      <c r="K34" s="446">
        <v>2</v>
      </c>
      <c r="L34" s="446">
        <v>4020</v>
      </c>
      <c r="M34" s="442"/>
      <c r="N34" s="442">
        <v>2010</v>
      </c>
      <c r="O34" s="446">
        <v>4</v>
      </c>
      <c r="P34" s="446">
        <v>8040</v>
      </c>
      <c r="Q34" s="531"/>
      <c r="R34" s="447">
        <v>2010</v>
      </c>
    </row>
    <row r="35" spans="1:18" ht="14.45" customHeight="1" x14ac:dyDescent="0.2">
      <c r="A35" s="441"/>
      <c r="B35" s="442" t="s">
        <v>1371</v>
      </c>
      <c r="C35" s="442" t="s">
        <v>455</v>
      </c>
      <c r="D35" s="442" t="s">
        <v>1372</v>
      </c>
      <c r="E35" s="442" t="s">
        <v>1402</v>
      </c>
      <c r="F35" s="442"/>
      <c r="G35" s="446">
        <v>3</v>
      </c>
      <c r="H35" s="446">
        <v>6438</v>
      </c>
      <c r="I35" s="442"/>
      <c r="J35" s="442">
        <v>2146</v>
      </c>
      <c r="K35" s="446">
        <v>2</v>
      </c>
      <c r="L35" s="446">
        <v>4292</v>
      </c>
      <c r="M35" s="442"/>
      <c r="N35" s="442">
        <v>2146</v>
      </c>
      <c r="O35" s="446">
        <v>1</v>
      </c>
      <c r="P35" s="446">
        <v>2146</v>
      </c>
      <c r="Q35" s="531"/>
      <c r="R35" s="447">
        <v>2146</v>
      </c>
    </row>
    <row r="36" spans="1:18" ht="14.45" customHeight="1" x14ac:dyDescent="0.2">
      <c r="A36" s="441"/>
      <c r="B36" s="442" t="s">
        <v>1371</v>
      </c>
      <c r="C36" s="442" t="s">
        <v>455</v>
      </c>
      <c r="D36" s="442" t="s">
        <v>1372</v>
      </c>
      <c r="E36" s="442" t="s">
        <v>1403</v>
      </c>
      <c r="F36" s="442"/>
      <c r="G36" s="446">
        <v>2</v>
      </c>
      <c r="H36" s="446">
        <v>2492</v>
      </c>
      <c r="I36" s="442"/>
      <c r="J36" s="442">
        <v>1246</v>
      </c>
      <c r="K36" s="446">
        <v>2</v>
      </c>
      <c r="L36" s="446">
        <v>2492</v>
      </c>
      <c r="M36" s="442"/>
      <c r="N36" s="442">
        <v>1246</v>
      </c>
      <c r="O36" s="446">
        <v>3</v>
      </c>
      <c r="P36" s="446">
        <v>3738</v>
      </c>
      <c r="Q36" s="531"/>
      <c r="R36" s="447">
        <v>1246</v>
      </c>
    </row>
    <row r="37" spans="1:18" ht="14.45" customHeight="1" x14ac:dyDescent="0.2">
      <c r="A37" s="441"/>
      <c r="B37" s="442" t="s">
        <v>1371</v>
      </c>
      <c r="C37" s="442" t="s">
        <v>455</v>
      </c>
      <c r="D37" s="442" t="s">
        <v>1372</v>
      </c>
      <c r="E37" s="442" t="s">
        <v>1404</v>
      </c>
      <c r="F37" s="442"/>
      <c r="G37" s="446">
        <v>1</v>
      </c>
      <c r="H37" s="446">
        <v>1345</v>
      </c>
      <c r="I37" s="442"/>
      <c r="J37" s="442">
        <v>1345</v>
      </c>
      <c r="K37" s="446">
        <v>1</v>
      </c>
      <c r="L37" s="446">
        <v>1345</v>
      </c>
      <c r="M37" s="442"/>
      <c r="N37" s="442">
        <v>1345</v>
      </c>
      <c r="O37" s="446">
        <v>1</v>
      </c>
      <c r="P37" s="446">
        <v>1345</v>
      </c>
      <c r="Q37" s="531"/>
      <c r="R37" s="447">
        <v>1345</v>
      </c>
    </row>
    <row r="38" spans="1:18" ht="14.45" customHeight="1" x14ac:dyDescent="0.2">
      <c r="A38" s="441"/>
      <c r="B38" s="442" t="s">
        <v>1371</v>
      </c>
      <c r="C38" s="442" t="s">
        <v>455</v>
      </c>
      <c r="D38" s="442" t="s">
        <v>1372</v>
      </c>
      <c r="E38" s="442" t="s">
        <v>1405</v>
      </c>
      <c r="F38" s="442"/>
      <c r="G38" s="446">
        <v>43</v>
      </c>
      <c r="H38" s="446">
        <v>167700</v>
      </c>
      <c r="I38" s="442"/>
      <c r="J38" s="442">
        <v>3900</v>
      </c>
      <c r="K38" s="446">
        <v>34</v>
      </c>
      <c r="L38" s="446">
        <v>165750</v>
      </c>
      <c r="M38" s="442"/>
      <c r="N38" s="442">
        <v>4875</v>
      </c>
      <c r="O38" s="446">
        <v>54</v>
      </c>
      <c r="P38" s="446">
        <v>270000</v>
      </c>
      <c r="Q38" s="531"/>
      <c r="R38" s="447">
        <v>5000</v>
      </c>
    </row>
    <row r="39" spans="1:18" ht="14.45" customHeight="1" x14ac:dyDescent="0.2">
      <c r="A39" s="441"/>
      <c r="B39" s="442" t="s">
        <v>1371</v>
      </c>
      <c r="C39" s="442" t="s">
        <v>455</v>
      </c>
      <c r="D39" s="442" t="s">
        <v>1372</v>
      </c>
      <c r="E39" s="442" t="s">
        <v>1406</v>
      </c>
      <c r="F39" s="442"/>
      <c r="G39" s="446">
        <v>15</v>
      </c>
      <c r="H39" s="446">
        <v>58500</v>
      </c>
      <c r="I39" s="442"/>
      <c r="J39" s="442">
        <v>3900</v>
      </c>
      <c r="K39" s="446">
        <v>27</v>
      </c>
      <c r="L39" s="446">
        <v>131600</v>
      </c>
      <c r="M39" s="442"/>
      <c r="N39" s="442">
        <v>4874.0740740740739</v>
      </c>
      <c r="O39" s="446">
        <v>31</v>
      </c>
      <c r="P39" s="446">
        <v>155000</v>
      </c>
      <c r="Q39" s="531"/>
      <c r="R39" s="447">
        <v>5000</v>
      </c>
    </row>
    <row r="40" spans="1:18" ht="14.45" customHeight="1" x14ac:dyDescent="0.2">
      <c r="A40" s="441"/>
      <c r="B40" s="442" t="s">
        <v>1371</v>
      </c>
      <c r="C40" s="442" t="s">
        <v>455</v>
      </c>
      <c r="D40" s="442" t="s">
        <v>1372</v>
      </c>
      <c r="E40" s="442" t="s">
        <v>1407</v>
      </c>
      <c r="F40" s="442"/>
      <c r="G40" s="446">
        <v>3</v>
      </c>
      <c r="H40" s="446">
        <v>4053</v>
      </c>
      <c r="I40" s="442"/>
      <c r="J40" s="442">
        <v>1351</v>
      </c>
      <c r="K40" s="446"/>
      <c r="L40" s="446"/>
      <c r="M40" s="442"/>
      <c r="N40" s="442"/>
      <c r="O40" s="446">
        <v>1</v>
      </c>
      <c r="P40" s="446">
        <v>1351</v>
      </c>
      <c r="Q40" s="531"/>
      <c r="R40" s="447">
        <v>1351</v>
      </c>
    </row>
    <row r="41" spans="1:18" ht="14.45" customHeight="1" x14ac:dyDescent="0.2">
      <c r="A41" s="441"/>
      <c r="B41" s="442" t="s">
        <v>1371</v>
      </c>
      <c r="C41" s="442" t="s">
        <v>455</v>
      </c>
      <c r="D41" s="442" t="s">
        <v>1372</v>
      </c>
      <c r="E41" s="442" t="s">
        <v>1408</v>
      </c>
      <c r="F41" s="442"/>
      <c r="G41" s="446">
        <v>18</v>
      </c>
      <c r="H41" s="446">
        <v>2952</v>
      </c>
      <c r="I41" s="442"/>
      <c r="J41" s="442">
        <v>164</v>
      </c>
      <c r="K41" s="446">
        <v>15</v>
      </c>
      <c r="L41" s="446">
        <v>2460</v>
      </c>
      <c r="M41" s="442"/>
      <c r="N41" s="442">
        <v>164</v>
      </c>
      <c r="O41" s="446">
        <v>18</v>
      </c>
      <c r="P41" s="446">
        <v>2952</v>
      </c>
      <c r="Q41" s="531"/>
      <c r="R41" s="447">
        <v>164</v>
      </c>
    </row>
    <row r="42" spans="1:18" ht="14.45" customHeight="1" x14ac:dyDescent="0.2">
      <c r="A42" s="441"/>
      <c r="B42" s="442" t="s">
        <v>1371</v>
      </c>
      <c r="C42" s="442" t="s">
        <v>455</v>
      </c>
      <c r="D42" s="442" t="s">
        <v>1372</v>
      </c>
      <c r="E42" s="442" t="s">
        <v>1409</v>
      </c>
      <c r="F42" s="442"/>
      <c r="G42" s="446">
        <v>40</v>
      </c>
      <c r="H42" s="446">
        <v>9000</v>
      </c>
      <c r="I42" s="442"/>
      <c r="J42" s="442">
        <v>225</v>
      </c>
      <c r="K42" s="446">
        <v>62</v>
      </c>
      <c r="L42" s="446">
        <v>13950</v>
      </c>
      <c r="M42" s="442"/>
      <c r="N42" s="442">
        <v>225</v>
      </c>
      <c r="O42" s="446">
        <v>45</v>
      </c>
      <c r="P42" s="446">
        <v>10125</v>
      </c>
      <c r="Q42" s="531"/>
      <c r="R42" s="447">
        <v>225</v>
      </c>
    </row>
    <row r="43" spans="1:18" ht="14.45" customHeight="1" x14ac:dyDescent="0.2">
      <c r="A43" s="441"/>
      <c r="B43" s="442" t="s">
        <v>1371</v>
      </c>
      <c r="C43" s="442" t="s">
        <v>455</v>
      </c>
      <c r="D43" s="442" t="s">
        <v>1372</v>
      </c>
      <c r="E43" s="442" t="s">
        <v>1410</v>
      </c>
      <c r="F43" s="442"/>
      <c r="G43" s="446">
        <v>9</v>
      </c>
      <c r="H43" s="446">
        <v>3267</v>
      </c>
      <c r="I43" s="442"/>
      <c r="J43" s="442">
        <v>363</v>
      </c>
      <c r="K43" s="446">
        <v>14</v>
      </c>
      <c r="L43" s="446">
        <v>5082</v>
      </c>
      <c r="M43" s="442"/>
      <c r="N43" s="442">
        <v>363</v>
      </c>
      <c r="O43" s="446">
        <v>16</v>
      </c>
      <c r="P43" s="446">
        <v>5808</v>
      </c>
      <c r="Q43" s="531"/>
      <c r="R43" s="447">
        <v>363</v>
      </c>
    </row>
    <row r="44" spans="1:18" ht="14.45" customHeight="1" x14ac:dyDescent="0.2">
      <c r="A44" s="441"/>
      <c r="B44" s="442" t="s">
        <v>1371</v>
      </c>
      <c r="C44" s="442" t="s">
        <v>455</v>
      </c>
      <c r="D44" s="442" t="s">
        <v>1372</v>
      </c>
      <c r="E44" s="442" t="s">
        <v>1411</v>
      </c>
      <c r="F44" s="442"/>
      <c r="G44" s="446">
        <v>14</v>
      </c>
      <c r="H44" s="446">
        <v>8218</v>
      </c>
      <c r="I44" s="442"/>
      <c r="J44" s="442">
        <v>587</v>
      </c>
      <c r="K44" s="446">
        <v>15</v>
      </c>
      <c r="L44" s="446">
        <v>8805</v>
      </c>
      <c r="M44" s="442"/>
      <c r="N44" s="442">
        <v>587</v>
      </c>
      <c r="O44" s="446">
        <v>29</v>
      </c>
      <c r="P44" s="446">
        <v>17023</v>
      </c>
      <c r="Q44" s="531"/>
      <c r="R44" s="447">
        <v>587</v>
      </c>
    </row>
    <row r="45" spans="1:18" ht="14.45" customHeight="1" x14ac:dyDescent="0.2">
      <c r="A45" s="441"/>
      <c r="B45" s="442" t="s">
        <v>1371</v>
      </c>
      <c r="C45" s="442" t="s">
        <v>455</v>
      </c>
      <c r="D45" s="442" t="s">
        <v>1372</v>
      </c>
      <c r="E45" s="442" t="s">
        <v>1412</v>
      </c>
      <c r="F45" s="442"/>
      <c r="G45" s="446">
        <v>1</v>
      </c>
      <c r="H45" s="446">
        <v>600</v>
      </c>
      <c r="I45" s="442"/>
      <c r="J45" s="442">
        <v>600</v>
      </c>
      <c r="K45" s="446">
        <v>7</v>
      </c>
      <c r="L45" s="446">
        <v>4200</v>
      </c>
      <c r="M45" s="442"/>
      <c r="N45" s="442">
        <v>600</v>
      </c>
      <c r="O45" s="446">
        <v>1</v>
      </c>
      <c r="P45" s="446">
        <v>600</v>
      </c>
      <c r="Q45" s="531"/>
      <c r="R45" s="447">
        <v>600</v>
      </c>
    </row>
    <row r="46" spans="1:18" ht="14.45" customHeight="1" x14ac:dyDescent="0.2">
      <c r="A46" s="441"/>
      <c r="B46" s="442" t="s">
        <v>1371</v>
      </c>
      <c r="C46" s="442" t="s">
        <v>455</v>
      </c>
      <c r="D46" s="442" t="s">
        <v>1372</v>
      </c>
      <c r="E46" s="442" t="s">
        <v>1413</v>
      </c>
      <c r="F46" s="442"/>
      <c r="G46" s="446">
        <v>1</v>
      </c>
      <c r="H46" s="446">
        <v>4231</v>
      </c>
      <c r="I46" s="442"/>
      <c r="J46" s="442">
        <v>4231</v>
      </c>
      <c r="K46" s="446">
        <v>2</v>
      </c>
      <c r="L46" s="446">
        <v>8462</v>
      </c>
      <c r="M46" s="442"/>
      <c r="N46" s="442">
        <v>4231</v>
      </c>
      <c r="O46" s="446"/>
      <c r="P46" s="446"/>
      <c r="Q46" s="531"/>
      <c r="R46" s="447"/>
    </row>
    <row r="47" spans="1:18" ht="14.45" customHeight="1" x14ac:dyDescent="0.2">
      <c r="A47" s="441"/>
      <c r="B47" s="442" t="s">
        <v>1371</v>
      </c>
      <c r="C47" s="442" t="s">
        <v>455</v>
      </c>
      <c r="D47" s="442" t="s">
        <v>1372</v>
      </c>
      <c r="E47" s="442" t="s">
        <v>1414</v>
      </c>
      <c r="F47" s="442"/>
      <c r="G47" s="446">
        <v>6</v>
      </c>
      <c r="H47" s="446">
        <v>6048</v>
      </c>
      <c r="I47" s="442"/>
      <c r="J47" s="442">
        <v>1008</v>
      </c>
      <c r="K47" s="446">
        <v>1</v>
      </c>
      <c r="L47" s="446">
        <v>1008</v>
      </c>
      <c r="M47" s="442"/>
      <c r="N47" s="442">
        <v>1008</v>
      </c>
      <c r="O47" s="446">
        <v>2</v>
      </c>
      <c r="P47" s="446">
        <v>2016</v>
      </c>
      <c r="Q47" s="531"/>
      <c r="R47" s="447">
        <v>1008</v>
      </c>
    </row>
    <row r="48" spans="1:18" ht="14.45" customHeight="1" x14ac:dyDescent="0.2">
      <c r="A48" s="441"/>
      <c r="B48" s="442" t="s">
        <v>1371</v>
      </c>
      <c r="C48" s="442" t="s">
        <v>455</v>
      </c>
      <c r="D48" s="442" t="s">
        <v>1372</v>
      </c>
      <c r="E48" s="442" t="s">
        <v>1415</v>
      </c>
      <c r="F48" s="442"/>
      <c r="G48" s="446">
        <v>7</v>
      </c>
      <c r="H48" s="446">
        <v>5215</v>
      </c>
      <c r="I48" s="442"/>
      <c r="J48" s="442">
        <v>745</v>
      </c>
      <c r="K48" s="446">
        <v>2</v>
      </c>
      <c r="L48" s="446">
        <v>1490</v>
      </c>
      <c r="M48" s="442"/>
      <c r="N48" s="442">
        <v>745</v>
      </c>
      <c r="O48" s="446"/>
      <c r="P48" s="446"/>
      <c r="Q48" s="531"/>
      <c r="R48" s="447"/>
    </row>
    <row r="49" spans="1:18" ht="14.45" customHeight="1" x14ac:dyDescent="0.2">
      <c r="A49" s="441"/>
      <c r="B49" s="442" t="s">
        <v>1371</v>
      </c>
      <c r="C49" s="442" t="s">
        <v>455</v>
      </c>
      <c r="D49" s="442" t="s">
        <v>1372</v>
      </c>
      <c r="E49" s="442" t="s">
        <v>1416</v>
      </c>
      <c r="F49" s="442"/>
      <c r="G49" s="446">
        <v>12</v>
      </c>
      <c r="H49" s="446">
        <v>6732</v>
      </c>
      <c r="I49" s="442"/>
      <c r="J49" s="442">
        <v>561</v>
      </c>
      <c r="K49" s="446"/>
      <c r="L49" s="446"/>
      <c r="M49" s="442"/>
      <c r="N49" s="442"/>
      <c r="O49" s="446">
        <v>2</v>
      </c>
      <c r="P49" s="446">
        <v>1122</v>
      </c>
      <c r="Q49" s="531"/>
      <c r="R49" s="447">
        <v>561</v>
      </c>
    </row>
    <row r="50" spans="1:18" ht="14.45" customHeight="1" x14ac:dyDescent="0.2">
      <c r="A50" s="441"/>
      <c r="B50" s="442" t="s">
        <v>1371</v>
      </c>
      <c r="C50" s="442" t="s">
        <v>455</v>
      </c>
      <c r="D50" s="442" t="s">
        <v>1372</v>
      </c>
      <c r="E50" s="442" t="s">
        <v>1417</v>
      </c>
      <c r="F50" s="442"/>
      <c r="G50" s="446"/>
      <c r="H50" s="446"/>
      <c r="I50" s="442"/>
      <c r="J50" s="442"/>
      <c r="K50" s="446"/>
      <c r="L50" s="446"/>
      <c r="M50" s="442"/>
      <c r="N50" s="442"/>
      <c r="O50" s="446">
        <v>1</v>
      </c>
      <c r="P50" s="446">
        <v>1122</v>
      </c>
      <c r="Q50" s="531"/>
      <c r="R50" s="447">
        <v>1122</v>
      </c>
    </row>
    <row r="51" spans="1:18" ht="14.45" customHeight="1" x14ac:dyDescent="0.2">
      <c r="A51" s="441"/>
      <c r="B51" s="442" t="s">
        <v>1371</v>
      </c>
      <c r="C51" s="442" t="s">
        <v>455</v>
      </c>
      <c r="D51" s="442" t="s">
        <v>1372</v>
      </c>
      <c r="E51" s="442" t="s">
        <v>1418</v>
      </c>
      <c r="F51" s="442"/>
      <c r="G51" s="446">
        <v>1</v>
      </c>
      <c r="H51" s="446">
        <v>867</v>
      </c>
      <c r="I51" s="442"/>
      <c r="J51" s="442">
        <v>867</v>
      </c>
      <c r="K51" s="446"/>
      <c r="L51" s="446"/>
      <c r="M51" s="442"/>
      <c r="N51" s="442"/>
      <c r="O51" s="446">
        <v>3</v>
      </c>
      <c r="P51" s="446">
        <v>2601</v>
      </c>
      <c r="Q51" s="531"/>
      <c r="R51" s="447">
        <v>867</v>
      </c>
    </row>
    <row r="52" spans="1:18" ht="14.45" customHeight="1" x14ac:dyDescent="0.2">
      <c r="A52" s="441"/>
      <c r="B52" s="442" t="s">
        <v>1371</v>
      </c>
      <c r="C52" s="442" t="s">
        <v>455</v>
      </c>
      <c r="D52" s="442" t="s">
        <v>1372</v>
      </c>
      <c r="E52" s="442" t="s">
        <v>1419</v>
      </c>
      <c r="F52" s="442"/>
      <c r="G52" s="446">
        <v>1</v>
      </c>
      <c r="H52" s="446">
        <v>550</v>
      </c>
      <c r="I52" s="442"/>
      <c r="J52" s="442">
        <v>550</v>
      </c>
      <c r="K52" s="446">
        <v>1</v>
      </c>
      <c r="L52" s="446">
        <v>550</v>
      </c>
      <c r="M52" s="442"/>
      <c r="N52" s="442">
        <v>550</v>
      </c>
      <c r="O52" s="446"/>
      <c r="P52" s="446"/>
      <c r="Q52" s="531"/>
      <c r="R52" s="447"/>
    </row>
    <row r="53" spans="1:18" ht="14.45" customHeight="1" x14ac:dyDescent="0.2">
      <c r="A53" s="441"/>
      <c r="B53" s="442" t="s">
        <v>1371</v>
      </c>
      <c r="C53" s="442" t="s">
        <v>455</v>
      </c>
      <c r="D53" s="442" t="s">
        <v>1372</v>
      </c>
      <c r="E53" s="442" t="s">
        <v>1420</v>
      </c>
      <c r="F53" s="442"/>
      <c r="G53" s="446"/>
      <c r="H53" s="446"/>
      <c r="I53" s="442"/>
      <c r="J53" s="442"/>
      <c r="K53" s="446">
        <v>3</v>
      </c>
      <c r="L53" s="446">
        <v>4185</v>
      </c>
      <c r="M53" s="442"/>
      <c r="N53" s="442">
        <v>1395</v>
      </c>
      <c r="O53" s="446">
        <v>3</v>
      </c>
      <c r="P53" s="446">
        <v>4185</v>
      </c>
      <c r="Q53" s="531"/>
      <c r="R53" s="447">
        <v>1395</v>
      </c>
    </row>
    <row r="54" spans="1:18" ht="14.45" customHeight="1" x14ac:dyDescent="0.2">
      <c r="A54" s="441"/>
      <c r="B54" s="442" t="s">
        <v>1371</v>
      </c>
      <c r="C54" s="442" t="s">
        <v>455</v>
      </c>
      <c r="D54" s="442" t="s">
        <v>1372</v>
      </c>
      <c r="E54" s="442" t="s">
        <v>1421</v>
      </c>
      <c r="F54" s="442"/>
      <c r="G54" s="446">
        <v>6</v>
      </c>
      <c r="H54" s="446">
        <v>3114</v>
      </c>
      <c r="I54" s="442"/>
      <c r="J54" s="442">
        <v>519</v>
      </c>
      <c r="K54" s="446">
        <v>1</v>
      </c>
      <c r="L54" s="446">
        <v>519</v>
      </c>
      <c r="M54" s="442"/>
      <c r="N54" s="442">
        <v>519</v>
      </c>
      <c r="O54" s="446"/>
      <c r="P54" s="446"/>
      <c r="Q54" s="531"/>
      <c r="R54" s="447"/>
    </row>
    <row r="55" spans="1:18" ht="14.45" customHeight="1" x14ac:dyDescent="0.2">
      <c r="A55" s="441"/>
      <c r="B55" s="442" t="s">
        <v>1371</v>
      </c>
      <c r="C55" s="442" t="s">
        <v>455</v>
      </c>
      <c r="D55" s="442" t="s">
        <v>1372</v>
      </c>
      <c r="E55" s="442" t="s">
        <v>1422</v>
      </c>
      <c r="F55" s="442"/>
      <c r="G55" s="446"/>
      <c r="H55" s="446"/>
      <c r="I55" s="442"/>
      <c r="J55" s="442"/>
      <c r="K55" s="446"/>
      <c r="L55" s="446"/>
      <c r="M55" s="442"/>
      <c r="N55" s="442"/>
      <c r="O55" s="446">
        <v>2</v>
      </c>
      <c r="P55" s="446">
        <v>940</v>
      </c>
      <c r="Q55" s="531"/>
      <c r="R55" s="447">
        <v>470</v>
      </c>
    </row>
    <row r="56" spans="1:18" ht="14.45" customHeight="1" x14ac:dyDescent="0.2">
      <c r="A56" s="441"/>
      <c r="B56" s="442" t="s">
        <v>1371</v>
      </c>
      <c r="C56" s="442" t="s">
        <v>455</v>
      </c>
      <c r="D56" s="442" t="s">
        <v>1372</v>
      </c>
      <c r="E56" s="442" t="s">
        <v>1423</v>
      </c>
      <c r="F56" s="442"/>
      <c r="G56" s="446">
        <v>1</v>
      </c>
      <c r="H56" s="446">
        <v>1326</v>
      </c>
      <c r="I56" s="442"/>
      <c r="J56" s="442">
        <v>1326</v>
      </c>
      <c r="K56" s="446">
        <v>3</v>
      </c>
      <c r="L56" s="446">
        <v>3978</v>
      </c>
      <c r="M56" s="442"/>
      <c r="N56" s="442">
        <v>1326</v>
      </c>
      <c r="O56" s="446">
        <v>3</v>
      </c>
      <c r="P56" s="446">
        <v>3978</v>
      </c>
      <c r="Q56" s="531"/>
      <c r="R56" s="447">
        <v>1326</v>
      </c>
    </row>
    <row r="57" spans="1:18" ht="14.45" customHeight="1" x14ac:dyDescent="0.2">
      <c r="A57" s="441"/>
      <c r="B57" s="442" t="s">
        <v>1371</v>
      </c>
      <c r="C57" s="442" t="s">
        <v>455</v>
      </c>
      <c r="D57" s="442" t="s">
        <v>1372</v>
      </c>
      <c r="E57" s="442" t="s">
        <v>1424</v>
      </c>
      <c r="F57" s="442"/>
      <c r="G57" s="446">
        <v>3</v>
      </c>
      <c r="H57" s="446">
        <v>1215</v>
      </c>
      <c r="I57" s="442"/>
      <c r="J57" s="442">
        <v>405</v>
      </c>
      <c r="K57" s="446">
        <v>3</v>
      </c>
      <c r="L57" s="446">
        <v>1215</v>
      </c>
      <c r="M57" s="442"/>
      <c r="N57" s="442">
        <v>405</v>
      </c>
      <c r="O57" s="446">
        <v>9</v>
      </c>
      <c r="P57" s="446">
        <v>3645</v>
      </c>
      <c r="Q57" s="531"/>
      <c r="R57" s="447">
        <v>405</v>
      </c>
    </row>
    <row r="58" spans="1:18" ht="14.45" customHeight="1" x14ac:dyDescent="0.2">
      <c r="A58" s="441"/>
      <c r="B58" s="442" t="s">
        <v>1371</v>
      </c>
      <c r="C58" s="442" t="s">
        <v>455</v>
      </c>
      <c r="D58" s="442" t="s">
        <v>1372</v>
      </c>
      <c r="E58" s="442" t="s">
        <v>1425</v>
      </c>
      <c r="F58" s="442"/>
      <c r="G58" s="446">
        <v>2</v>
      </c>
      <c r="H58" s="446">
        <v>1100</v>
      </c>
      <c r="I58" s="442"/>
      <c r="J58" s="442">
        <v>550</v>
      </c>
      <c r="K58" s="446"/>
      <c r="L58" s="446"/>
      <c r="M58" s="442"/>
      <c r="N58" s="442"/>
      <c r="O58" s="446">
        <v>8</v>
      </c>
      <c r="P58" s="446">
        <v>4400</v>
      </c>
      <c r="Q58" s="531"/>
      <c r="R58" s="447">
        <v>550</v>
      </c>
    </row>
    <row r="59" spans="1:18" ht="14.45" customHeight="1" x14ac:dyDescent="0.2">
      <c r="A59" s="441"/>
      <c r="B59" s="442" t="s">
        <v>1371</v>
      </c>
      <c r="C59" s="442" t="s">
        <v>455</v>
      </c>
      <c r="D59" s="442" t="s">
        <v>1372</v>
      </c>
      <c r="E59" s="442" t="s">
        <v>1426</v>
      </c>
      <c r="F59" s="442"/>
      <c r="G59" s="446">
        <v>4</v>
      </c>
      <c r="H59" s="446">
        <v>0</v>
      </c>
      <c r="I59" s="442"/>
      <c r="J59" s="442">
        <v>0</v>
      </c>
      <c r="K59" s="446">
        <v>4</v>
      </c>
      <c r="L59" s="446">
        <v>0</v>
      </c>
      <c r="M59" s="442"/>
      <c r="N59" s="442">
        <v>0</v>
      </c>
      <c r="O59" s="446">
        <v>0</v>
      </c>
      <c r="P59" s="446">
        <v>0</v>
      </c>
      <c r="Q59" s="531"/>
      <c r="R59" s="447"/>
    </row>
    <row r="60" spans="1:18" ht="14.45" customHeight="1" x14ac:dyDescent="0.2">
      <c r="A60" s="441"/>
      <c r="B60" s="442" t="s">
        <v>1371</v>
      </c>
      <c r="C60" s="442" t="s">
        <v>455</v>
      </c>
      <c r="D60" s="442" t="s">
        <v>1372</v>
      </c>
      <c r="E60" s="442" t="s">
        <v>1427</v>
      </c>
      <c r="F60" s="442"/>
      <c r="G60" s="446">
        <v>2</v>
      </c>
      <c r="H60" s="446">
        <v>190</v>
      </c>
      <c r="I60" s="442"/>
      <c r="J60" s="442">
        <v>95</v>
      </c>
      <c r="K60" s="446">
        <v>2</v>
      </c>
      <c r="L60" s="446">
        <v>0</v>
      </c>
      <c r="M60" s="442"/>
      <c r="N60" s="442">
        <v>0</v>
      </c>
      <c r="O60" s="446"/>
      <c r="P60" s="446"/>
      <c r="Q60" s="531"/>
      <c r="R60" s="447"/>
    </row>
    <row r="61" spans="1:18" ht="14.45" customHeight="1" x14ac:dyDescent="0.2">
      <c r="A61" s="441"/>
      <c r="B61" s="442" t="s">
        <v>1371</v>
      </c>
      <c r="C61" s="442" t="s">
        <v>455</v>
      </c>
      <c r="D61" s="442" t="s">
        <v>1372</v>
      </c>
      <c r="E61" s="442" t="s">
        <v>1428</v>
      </c>
      <c r="F61" s="442"/>
      <c r="G61" s="446">
        <v>1</v>
      </c>
      <c r="H61" s="446">
        <v>0</v>
      </c>
      <c r="I61" s="442"/>
      <c r="J61" s="442">
        <v>0</v>
      </c>
      <c r="K61" s="446"/>
      <c r="L61" s="446"/>
      <c r="M61" s="442"/>
      <c r="N61" s="442"/>
      <c r="O61" s="446"/>
      <c r="P61" s="446"/>
      <c r="Q61" s="531"/>
      <c r="R61" s="447"/>
    </row>
    <row r="62" spans="1:18" ht="14.45" customHeight="1" x14ac:dyDescent="0.2">
      <c r="A62" s="441"/>
      <c r="B62" s="442" t="s">
        <v>1371</v>
      </c>
      <c r="C62" s="442" t="s">
        <v>455</v>
      </c>
      <c r="D62" s="442" t="s">
        <v>1372</v>
      </c>
      <c r="E62" s="442" t="s">
        <v>1429</v>
      </c>
      <c r="F62" s="442"/>
      <c r="G62" s="446">
        <v>1</v>
      </c>
      <c r="H62" s="446">
        <v>219</v>
      </c>
      <c r="I62" s="442"/>
      <c r="J62" s="442">
        <v>219</v>
      </c>
      <c r="K62" s="446">
        <v>0</v>
      </c>
      <c r="L62" s="446">
        <v>0</v>
      </c>
      <c r="M62" s="442"/>
      <c r="N62" s="442"/>
      <c r="O62" s="446"/>
      <c r="P62" s="446"/>
      <c r="Q62" s="531"/>
      <c r="R62" s="447"/>
    </row>
    <row r="63" spans="1:18" ht="14.45" customHeight="1" x14ac:dyDescent="0.2">
      <c r="A63" s="441"/>
      <c r="B63" s="442" t="s">
        <v>1371</v>
      </c>
      <c r="C63" s="442" t="s">
        <v>455</v>
      </c>
      <c r="D63" s="442" t="s">
        <v>1372</v>
      </c>
      <c r="E63" s="442" t="s">
        <v>1430</v>
      </c>
      <c r="F63" s="442"/>
      <c r="G63" s="446">
        <v>1</v>
      </c>
      <c r="H63" s="446">
        <v>0</v>
      </c>
      <c r="I63" s="442"/>
      <c r="J63" s="442">
        <v>0</v>
      </c>
      <c r="K63" s="446"/>
      <c r="L63" s="446"/>
      <c r="M63" s="442"/>
      <c r="N63" s="442"/>
      <c r="O63" s="446"/>
      <c r="P63" s="446"/>
      <c r="Q63" s="531"/>
      <c r="R63" s="447"/>
    </row>
    <row r="64" spans="1:18" ht="14.45" customHeight="1" x14ac:dyDescent="0.2">
      <c r="A64" s="441"/>
      <c r="B64" s="442" t="s">
        <v>1371</v>
      </c>
      <c r="C64" s="442" t="s">
        <v>455</v>
      </c>
      <c r="D64" s="442" t="s">
        <v>1372</v>
      </c>
      <c r="E64" s="442" t="s">
        <v>1431</v>
      </c>
      <c r="F64" s="442"/>
      <c r="G64" s="446">
        <v>1</v>
      </c>
      <c r="H64" s="446">
        <v>0</v>
      </c>
      <c r="I64" s="442"/>
      <c r="J64" s="442">
        <v>0</v>
      </c>
      <c r="K64" s="446"/>
      <c r="L64" s="446"/>
      <c r="M64" s="442"/>
      <c r="N64" s="442"/>
      <c r="O64" s="446"/>
      <c r="P64" s="446"/>
      <c r="Q64" s="531"/>
      <c r="R64" s="447"/>
    </row>
    <row r="65" spans="1:18" ht="14.45" customHeight="1" x14ac:dyDescent="0.2">
      <c r="A65" s="441"/>
      <c r="B65" s="442" t="s">
        <v>1371</v>
      </c>
      <c r="C65" s="442" t="s">
        <v>455</v>
      </c>
      <c r="D65" s="442" t="s">
        <v>1372</v>
      </c>
      <c r="E65" s="442" t="s">
        <v>1432</v>
      </c>
      <c r="F65" s="442"/>
      <c r="G65" s="446">
        <v>1</v>
      </c>
      <c r="H65" s="446">
        <v>550</v>
      </c>
      <c r="I65" s="442"/>
      <c r="J65" s="442">
        <v>550</v>
      </c>
      <c r="K65" s="446"/>
      <c r="L65" s="446"/>
      <c r="M65" s="442"/>
      <c r="N65" s="442"/>
      <c r="O65" s="446"/>
      <c r="P65" s="446"/>
      <c r="Q65" s="531"/>
      <c r="R65" s="447"/>
    </row>
    <row r="66" spans="1:18" ht="14.45" customHeight="1" x14ac:dyDescent="0.2">
      <c r="A66" s="441"/>
      <c r="B66" s="442" t="s">
        <v>1371</v>
      </c>
      <c r="C66" s="442" t="s">
        <v>455</v>
      </c>
      <c r="D66" s="442" t="s">
        <v>1372</v>
      </c>
      <c r="E66" s="442" t="s">
        <v>1433</v>
      </c>
      <c r="F66" s="442"/>
      <c r="G66" s="446">
        <v>2</v>
      </c>
      <c r="H66" s="446">
        <v>1630</v>
      </c>
      <c r="I66" s="442"/>
      <c r="J66" s="442">
        <v>815</v>
      </c>
      <c r="K66" s="446"/>
      <c r="L66" s="446"/>
      <c r="M66" s="442"/>
      <c r="N66" s="442"/>
      <c r="O66" s="446"/>
      <c r="P66" s="446"/>
      <c r="Q66" s="531"/>
      <c r="R66" s="447"/>
    </row>
    <row r="67" spans="1:18" ht="14.45" customHeight="1" x14ac:dyDescent="0.2">
      <c r="A67" s="441"/>
      <c r="B67" s="442" t="s">
        <v>1371</v>
      </c>
      <c r="C67" s="442" t="s">
        <v>455</v>
      </c>
      <c r="D67" s="442" t="s">
        <v>1372</v>
      </c>
      <c r="E67" s="442" t="s">
        <v>1434</v>
      </c>
      <c r="F67" s="442"/>
      <c r="G67" s="446">
        <v>1</v>
      </c>
      <c r="H67" s="446">
        <v>2490</v>
      </c>
      <c r="I67" s="442"/>
      <c r="J67" s="442">
        <v>2490</v>
      </c>
      <c r="K67" s="446"/>
      <c r="L67" s="446"/>
      <c r="M67" s="442"/>
      <c r="N67" s="442"/>
      <c r="O67" s="446"/>
      <c r="P67" s="446"/>
      <c r="Q67" s="531"/>
      <c r="R67" s="447"/>
    </row>
    <row r="68" spans="1:18" ht="14.45" customHeight="1" x14ac:dyDescent="0.2">
      <c r="A68" s="441"/>
      <c r="B68" s="442" t="s">
        <v>1371</v>
      </c>
      <c r="C68" s="442" t="s">
        <v>455</v>
      </c>
      <c r="D68" s="442" t="s">
        <v>1372</v>
      </c>
      <c r="E68" s="442" t="s">
        <v>1435</v>
      </c>
      <c r="F68" s="442"/>
      <c r="G68" s="446"/>
      <c r="H68" s="446"/>
      <c r="I68" s="442"/>
      <c r="J68" s="442"/>
      <c r="K68" s="446">
        <v>1</v>
      </c>
      <c r="L68" s="446">
        <v>353</v>
      </c>
      <c r="M68" s="442"/>
      <c r="N68" s="442">
        <v>353</v>
      </c>
      <c r="O68" s="446">
        <v>2</v>
      </c>
      <c r="P68" s="446">
        <v>706</v>
      </c>
      <c r="Q68" s="531"/>
      <c r="R68" s="447">
        <v>353</v>
      </c>
    </row>
    <row r="69" spans="1:18" ht="14.45" customHeight="1" x14ac:dyDescent="0.2">
      <c r="A69" s="441"/>
      <c r="B69" s="442" t="s">
        <v>1371</v>
      </c>
      <c r="C69" s="442" t="s">
        <v>455</v>
      </c>
      <c r="D69" s="442" t="s">
        <v>1372</v>
      </c>
      <c r="E69" s="442" t="s">
        <v>1436</v>
      </c>
      <c r="F69" s="442"/>
      <c r="G69" s="446">
        <v>2</v>
      </c>
      <c r="H69" s="446">
        <v>700</v>
      </c>
      <c r="I69" s="442"/>
      <c r="J69" s="442">
        <v>350</v>
      </c>
      <c r="K69" s="446"/>
      <c r="L69" s="446"/>
      <c r="M69" s="442"/>
      <c r="N69" s="442"/>
      <c r="O69" s="446">
        <v>0</v>
      </c>
      <c r="P69" s="446">
        <v>0</v>
      </c>
      <c r="Q69" s="531"/>
      <c r="R69" s="447"/>
    </row>
    <row r="70" spans="1:18" ht="14.45" customHeight="1" x14ac:dyDescent="0.2">
      <c r="A70" s="441"/>
      <c r="B70" s="442" t="s">
        <v>1371</v>
      </c>
      <c r="C70" s="442" t="s">
        <v>455</v>
      </c>
      <c r="D70" s="442" t="s">
        <v>1372</v>
      </c>
      <c r="E70" s="442" t="s">
        <v>1437</v>
      </c>
      <c r="F70" s="442"/>
      <c r="G70" s="446">
        <v>2</v>
      </c>
      <c r="H70" s="446">
        <v>2520</v>
      </c>
      <c r="I70" s="442"/>
      <c r="J70" s="442">
        <v>1260</v>
      </c>
      <c r="K70" s="446">
        <v>2</v>
      </c>
      <c r="L70" s="446">
        <v>2520</v>
      </c>
      <c r="M70" s="442"/>
      <c r="N70" s="442">
        <v>1260</v>
      </c>
      <c r="O70" s="446">
        <v>3</v>
      </c>
      <c r="P70" s="446">
        <v>3780</v>
      </c>
      <c r="Q70" s="531"/>
      <c r="R70" s="447">
        <v>1260</v>
      </c>
    </row>
    <row r="71" spans="1:18" ht="14.45" customHeight="1" x14ac:dyDescent="0.2">
      <c r="A71" s="441"/>
      <c r="B71" s="442" t="s">
        <v>1371</v>
      </c>
      <c r="C71" s="442" t="s">
        <v>455</v>
      </c>
      <c r="D71" s="442" t="s">
        <v>1372</v>
      </c>
      <c r="E71" s="442" t="s">
        <v>1438</v>
      </c>
      <c r="F71" s="442"/>
      <c r="G71" s="446">
        <v>1</v>
      </c>
      <c r="H71" s="446">
        <v>0</v>
      </c>
      <c r="I71" s="442"/>
      <c r="J71" s="442">
        <v>0</v>
      </c>
      <c r="K71" s="446"/>
      <c r="L71" s="446"/>
      <c r="M71" s="442"/>
      <c r="N71" s="442"/>
      <c r="O71" s="446"/>
      <c r="P71" s="446"/>
      <c r="Q71" s="531"/>
      <c r="R71" s="447"/>
    </row>
    <row r="72" spans="1:18" ht="14.45" customHeight="1" x14ac:dyDescent="0.2">
      <c r="A72" s="441"/>
      <c r="B72" s="442" t="s">
        <v>1371</v>
      </c>
      <c r="C72" s="442" t="s">
        <v>455</v>
      </c>
      <c r="D72" s="442" t="s">
        <v>1372</v>
      </c>
      <c r="E72" s="442" t="s">
        <v>1439</v>
      </c>
      <c r="F72" s="442"/>
      <c r="G72" s="446">
        <v>0</v>
      </c>
      <c r="H72" s="446">
        <v>0</v>
      </c>
      <c r="I72" s="442"/>
      <c r="J72" s="442"/>
      <c r="K72" s="446"/>
      <c r="L72" s="446"/>
      <c r="M72" s="442"/>
      <c r="N72" s="442"/>
      <c r="O72" s="446"/>
      <c r="P72" s="446"/>
      <c r="Q72" s="531"/>
      <c r="R72" s="447"/>
    </row>
    <row r="73" spans="1:18" ht="14.45" customHeight="1" x14ac:dyDescent="0.2">
      <c r="A73" s="441"/>
      <c r="B73" s="442" t="s">
        <v>1371</v>
      </c>
      <c r="C73" s="442" t="s">
        <v>455</v>
      </c>
      <c r="D73" s="442" t="s">
        <v>1372</v>
      </c>
      <c r="E73" s="442" t="s">
        <v>1440</v>
      </c>
      <c r="F73" s="442"/>
      <c r="G73" s="446"/>
      <c r="H73" s="446"/>
      <c r="I73" s="442"/>
      <c r="J73" s="442"/>
      <c r="K73" s="446"/>
      <c r="L73" s="446"/>
      <c r="M73" s="442"/>
      <c r="N73" s="442"/>
      <c r="O73" s="446">
        <v>1</v>
      </c>
      <c r="P73" s="446">
        <v>4150</v>
      </c>
      <c r="Q73" s="531"/>
      <c r="R73" s="447">
        <v>4150</v>
      </c>
    </row>
    <row r="74" spans="1:18" ht="14.45" customHeight="1" x14ac:dyDescent="0.2">
      <c r="A74" s="441"/>
      <c r="B74" s="442" t="s">
        <v>1371</v>
      </c>
      <c r="C74" s="442" t="s">
        <v>455</v>
      </c>
      <c r="D74" s="442" t="s">
        <v>1372</v>
      </c>
      <c r="E74" s="442" t="s">
        <v>1441</v>
      </c>
      <c r="F74" s="442"/>
      <c r="G74" s="446"/>
      <c r="H74" s="446"/>
      <c r="I74" s="442"/>
      <c r="J74" s="442"/>
      <c r="K74" s="446"/>
      <c r="L74" s="446"/>
      <c r="M74" s="442"/>
      <c r="N74" s="442"/>
      <c r="O74" s="446">
        <v>1</v>
      </c>
      <c r="P74" s="446">
        <v>745</v>
      </c>
      <c r="Q74" s="531"/>
      <c r="R74" s="447">
        <v>745</v>
      </c>
    </row>
    <row r="75" spans="1:18" ht="14.45" customHeight="1" x14ac:dyDescent="0.2">
      <c r="A75" s="441"/>
      <c r="B75" s="442" t="s">
        <v>1371</v>
      </c>
      <c r="C75" s="442" t="s">
        <v>455</v>
      </c>
      <c r="D75" s="442" t="s">
        <v>1372</v>
      </c>
      <c r="E75" s="442" t="s">
        <v>1442</v>
      </c>
      <c r="F75" s="442"/>
      <c r="G75" s="446"/>
      <c r="H75" s="446"/>
      <c r="I75" s="442"/>
      <c r="J75" s="442"/>
      <c r="K75" s="446">
        <v>2</v>
      </c>
      <c r="L75" s="446">
        <v>0</v>
      </c>
      <c r="M75" s="442"/>
      <c r="N75" s="442">
        <v>0</v>
      </c>
      <c r="O75" s="446">
        <v>1</v>
      </c>
      <c r="P75" s="446">
        <v>0</v>
      </c>
      <c r="Q75" s="531"/>
      <c r="R75" s="447">
        <v>0</v>
      </c>
    </row>
    <row r="76" spans="1:18" ht="14.45" customHeight="1" x14ac:dyDescent="0.2">
      <c r="A76" s="441"/>
      <c r="B76" s="442" t="s">
        <v>1371</v>
      </c>
      <c r="C76" s="442" t="s">
        <v>455</v>
      </c>
      <c r="D76" s="442" t="s">
        <v>1372</v>
      </c>
      <c r="E76" s="442" t="s">
        <v>1443</v>
      </c>
      <c r="F76" s="442"/>
      <c r="G76" s="446"/>
      <c r="H76" s="446"/>
      <c r="I76" s="442"/>
      <c r="J76" s="442"/>
      <c r="K76" s="446">
        <v>1</v>
      </c>
      <c r="L76" s="446">
        <v>1531</v>
      </c>
      <c r="M76" s="442"/>
      <c r="N76" s="442">
        <v>1531</v>
      </c>
      <c r="O76" s="446"/>
      <c r="P76" s="446"/>
      <c r="Q76" s="531"/>
      <c r="R76" s="447"/>
    </row>
    <row r="77" spans="1:18" ht="14.45" customHeight="1" x14ac:dyDescent="0.2">
      <c r="A77" s="441"/>
      <c r="B77" s="442" t="s">
        <v>1371</v>
      </c>
      <c r="C77" s="442" t="s">
        <v>455</v>
      </c>
      <c r="D77" s="442" t="s">
        <v>1372</v>
      </c>
      <c r="E77" s="442" t="s">
        <v>1444</v>
      </c>
      <c r="F77" s="442"/>
      <c r="G77" s="446"/>
      <c r="H77" s="446"/>
      <c r="I77" s="442"/>
      <c r="J77" s="442"/>
      <c r="K77" s="446">
        <v>2</v>
      </c>
      <c r="L77" s="446">
        <v>1506</v>
      </c>
      <c r="M77" s="442"/>
      <c r="N77" s="442">
        <v>753</v>
      </c>
      <c r="O77" s="446"/>
      <c r="P77" s="446"/>
      <c r="Q77" s="531"/>
      <c r="R77" s="447"/>
    </row>
    <row r="78" spans="1:18" ht="14.45" customHeight="1" x14ac:dyDescent="0.2">
      <c r="A78" s="441"/>
      <c r="B78" s="442" t="s">
        <v>1371</v>
      </c>
      <c r="C78" s="442" t="s">
        <v>455</v>
      </c>
      <c r="D78" s="442" t="s">
        <v>1372</v>
      </c>
      <c r="E78" s="442" t="s">
        <v>1445</v>
      </c>
      <c r="F78" s="442"/>
      <c r="G78" s="446"/>
      <c r="H78" s="446"/>
      <c r="I78" s="442"/>
      <c r="J78" s="442"/>
      <c r="K78" s="446"/>
      <c r="L78" s="446"/>
      <c r="M78" s="442"/>
      <c r="N78" s="442"/>
      <c r="O78" s="446">
        <v>1</v>
      </c>
      <c r="P78" s="446">
        <v>4150</v>
      </c>
      <c r="Q78" s="531"/>
      <c r="R78" s="447">
        <v>4150</v>
      </c>
    </row>
    <row r="79" spans="1:18" ht="14.45" customHeight="1" x14ac:dyDescent="0.2">
      <c r="A79" s="441"/>
      <c r="B79" s="442" t="s">
        <v>1371</v>
      </c>
      <c r="C79" s="442" t="s">
        <v>455</v>
      </c>
      <c r="D79" s="442" t="s">
        <v>1372</v>
      </c>
      <c r="E79" s="442" t="s">
        <v>1446</v>
      </c>
      <c r="F79" s="442"/>
      <c r="G79" s="446"/>
      <c r="H79" s="446"/>
      <c r="I79" s="442"/>
      <c r="J79" s="442"/>
      <c r="K79" s="446">
        <v>1</v>
      </c>
      <c r="L79" s="446">
        <v>2502</v>
      </c>
      <c r="M79" s="442"/>
      <c r="N79" s="442">
        <v>2502</v>
      </c>
      <c r="O79" s="446"/>
      <c r="P79" s="446"/>
      <c r="Q79" s="531"/>
      <c r="R79" s="447"/>
    </row>
    <row r="80" spans="1:18" ht="14.45" customHeight="1" x14ac:dyDescent="0.2">
      <c r="A80" s="441"/>
      <c r="B80" s="442" t="s">
        <v>1371</v>
      </c>
      <c r="C80" s="442" t="s">
        <v>455</v>
      </c>
      <c r="D80" s="442" t="s">
        <v>1372</v>
      </c>
      <c r="E80" s="442" t="s">
        <v>1447</v>
      </c>
      <c r="F80" s="442"/>
      <c r="G80" s="446"/>
      <c r="H80" s="446"/>
      <c r="I80" s="442"/>
      <c r="J80" s="442"/>
      <c r="K80" s="446"/>
      <c r="L80" s="446"/>
      <c r="M80" s="442"/>
      <c r="N80" s="442"/>
      <c r="O80" s="446">
        <v>0</v>
      </c>
      <c r="P80" s="446">
        <v>0</v>
      </c>
      <c r="Q80" s="531"/>
      <c r="R80" s="447"/>
    </row>
    <row r="81" spans="1:18" ht="14.45" customHeight="1" x14ac:dyDescent="0.2">
      <c r="A81" s="441"/>
      <c r="B81" s="442" t="s">
        <v>1371</v>
      </c>
      <c r="C81" s="442" t="s">
        <v>455</v>
      </c>
      <c r="D81" s="442" t="s">
        <v>1372</v>
      </c>
      <c r="E81" s="442" t="s">
        <v>1448</v>
      </c>
      <c r="F81" s="442"/>
      <c r="G81" s="446"/>
      <c r="H81" s="446"/>
      <c r="I81" s="442"/>
      <c r="J81" s="442"/>
      <c r="K81" s="446"/>
      <c r="L81" s="446"/>
      <c r="M81" s="442"/>
      <c r="N81" s="442"/>
      <c r="O81" s="446">
        <v>1</v>
      </c>
      <c r="P81" s="446">
        <v>1716</v>
      </c>
      <c r="Q81" s="531"/>
      <c r="R81" s="447">
        <v>1716</v>
      </c>
    </row>
    <row r="82" spans="1:18" ht="14.45" customHeight="1" x14ac:dyDescent="0.2">
      <c r="A82" s="441"/>
      <c r="B82" s="442" t="s">
        <v>1371</v>
      </c>
      <c r="C82" s="442" t="s">
        <v>455</v>
      </c>
      <c r="D82" s="442" t="s">
        <v>1372</v>
      </c>
      <c r="E82" s="442" t="s">
        <v>1449</v>
      </c>
      <c r="F82" s="442"/>
      <c r="G82" s="446"/>
      <c r="H82" s="446"/>
      <c r="I82" s="442"/>
      <c r="J82" s="442"/>
      <c r="K82" s="446"/>
      <c r="L82" s="446"/>
      <c r="M82" s="442"/>
      <c r="N82" s="442"/>
      <c r="O82" s="446">
        <v>2</v>
      </c>
      <c r="P82" s="446">
        <v>3000</v>
      </c>
      <c r="Q82" s="531"/>
      <c r="R82" s="447">
        <v>1500</v>
      </c>
    </row>
    <row r="83" spans="1:18" ht="14.45" customHeight="1" x14ac:dyDescent="0.2">
      <c r="A83" s="441"/>
      <c r="B83" s="442" t="s">
        <v>1371</v>
      </c>
      <c r="C83" s="442" t="s">
        <v>455</v>
      </c>
      <c r="D83" s="442" t="s">
        <v>1372</v>
      </c>
      <c r="E83" s="442" t="s">
        <v>1450</v>
      </c>
      <c r="F83" s="442"/>
      <c r="G83" s="446"/>
      <c r="H83" s="446"/>
      <c r="I83" s="442"/>
      <c r="J83" s="442"/>
      <c r="K83" s="446"/>
      <c r="L83" s="446"/>
      <c r="M83" s="442"/>
      <c r="N83" s="442"/>
      <c r="O83" s="446">
        <v>1</v>
      </c>
      <c r="P83" s="446">
        <v>4359</v>
      </c>
      <c r="Q83" s="531"/>
      <c r="R83" s="447">
        <v>4359</v>
      </c>
    </row>
    <row r="84" spans="1:18" ht="14.45" customHeight="1" x14ac:dyDescent="0.2">
      <c r="A84" s="441"/>
      <c r="B84" s="442" t="s">
        <v>1371</v>
      </c>
      <c r="C84" s="442" t="s">
        <v>455</v>
      </c>
      <c r="D84" s="442" t="s">
        <v>1372</v>
      </c>
      <c r="E84" s="442" t="s">
        <v>1451</v>
      </c>
      <c r="F84" s="442"/>
      <c r="G84" s="446"/>
      <c r="H84" s="446"/>
      <c r="I84" s="442"/>
      <c r="J84" s="442"/>
      <c r="K84" s="446"/>
      <c r="L84" s="446"/>
      <c r="M84" s="442"/>
      <c r="N84" s="442"/>
      <c r="O84" s="446">
        <v>1</v>
      </c>
      <c r="P84" s="446">
        <v>0</v>
      </c>
      <c r="Q84" s="531"/>
      <c r="R84" s="447">
        <v>0</v>
      </c>
    </row>
    <row r="85" spans="1:18" ht="14.45" customHeight="1" x14ac:dyDescent="0.2">
      <c r="A85" s="441"/>
      <c r="B85" s="442" t="s">
        <v>1371</v>
      </c>
      <c r="C85" s="442" t="s">
        <v>455</v>
      </c>
      <c r="D85" s="442" t="s">
        <v>1452</v>
      </c>
      <c r="E85" s="442" t="s">
        <v>1453</v>
      </c>
      <c r="F85" s="442" t="s">
        <v>1454</v>
      </c>
      <c r="G85" s="446">
        <v>3</v>
      </c>
      <c r="H85" s="446">
        <v>1526.67</v>
      </c>
      <c r="I85" s="442"/>
      <c r="J85" s="442">
        <v>508.89000000000004</v>
      </c>
      <c r="K85" s="446">
        <v>5</v>
      </c>
      <c r="L85" s="446">
        <v>2912.2200000000003</v>
      </c>
      <c r="M85" s="442"/>
      <c r="N85" s="442">
        <v>582.44400000000007</v>
      </c>
      <c r="O85" s="446">
        <v>1</v>
      </c>
      <c r="P85" s="446">
        <v>550</v>
      </c>
      <c r="Q85" s="531"/>
      <c r="R85" s="447">
        <v>550</v>
      </c>
    </row>
    <row r="86" spans="1:18" ht="14.45" customHeight="1" x14ac:dyDescent="0.2">
      <c r="A86" s="441"/>
      <c r="B86" s="442" t="s">
        <v>1371</v>
      </c>
      <c r="C86" s="442" t="s">
        <v>455</v>
      </c>
      <c r="D86" s="442" t="s">
        <v>1452</v>
      </c>
      <c r="E86" s="442" t="s">
        <v>1455</v>
      </c>
      <c r="F86" s="442" t="s">
        <v>1456</v>
      </c>
      <c r="G86" s="446"/>
      <c r="H86" s="446"/>
      <c r="I86" s="442"/>
      <c r="J86" s="442"/>
      <c r="K86" s="446"/>
      <c r="L86" s="446"/>
      <c r="M86" s="442"/>
      <c r="N86" s="442"/>
      <c r="O86" s="446">
        <v>1</v>
      </c>
      <c r="P86" s="446">
        <v>505.56</v>
      </c>
      <c r="Q86" s="531"/>
      <c r="R86" s="447">
        <v>505.56</v>
      </c>
    </row>
    <row r="87" spans="1:18" ht="14.45" customHeight="1" x14ac:dyDescent="0.2">
      <c r="A87" s="441"/>
      <c r="B87" s="442" t="s">
        <v>1371</v>
      </c>
      <c r="C87" s="442" t="s">
        <v>455</v>
      </c>
      <c r="D87" s="442" t="s">
        <v>1452</v>
      </c>
      <c r="E87" s="442" t="s">
        <v>1457</v>
      </c>
      <c r="F87" s="442" t="s">
        <v>1458</v>
      </c>
      <c r="G87" s="446">
        <v>657</v>
      </c>
      <c r="H87" s="446">
        <v>51100</v>
      </c>
      <c r="I87" s="442"/>
      <c r="J87" s="442">
        <v>77.777777777777771</v>
      </c>
      <c r="K87" s="446">
        <v>919</v>
      </c>
      <c r="L87" s="446">
        <v>78269.990000000005</v>
      </c>
      <c r="M87" s="442"/>
      <c r="N87" s="442">
        <v>85.168650707290539</v>
      </c>
      <c r="O87" s="446">
        <v>1033</v>
      </c>
      <c r="P87" s="446">
        <v>86083.33</v>
      </c>
      <c r="Q87" s="531"/>
      <c r="R87" s="447">
        <v>83.33333010648596</v>
      </c>
    </row>
    <row r="88" spans="1:18" ht="14.45" customHeight="1" x14ac:dyDescent="0.2">
      <c r="A88" s="441"/>
      <c r="B88" s="442" t="s">
        <v>1371</v>
      </c>
      <c r="C88" s="442" t="s">
        <v>455</v>
      </c>
      <c r="D88" s="442" t="s">
        <v>1452</v>
      </c>
      <c r="E88" s="442" t="s">
        <v>1459</v>
      </c>
      <c r="F88" s="442" t="s">
        <v>1460</v>
      </c>
      <c r="G88" s="446">
        <v>24</v>
      </c>
      <c r="H88" s="446">
        <v>6000</v>
      </c>
      <c r="I88" s="442"/>
      <c r="J88" s="442">
        <v>250</v>
      </c>
      <c r="K88" s="446">
        <v>34</v>
      </c>
      <c r="L88" s="446">
        <v>8764.44</v>
      </c>
      <c r="M88" s="442"/>
      <c r="N88" s="442">
        <v>257.77764705882356</v>
      </c>
      <c r="O88" s="446">
        <v>36</v>
      </c>
      <c r="P88" s="446">
        <v>9200</v>
      </c>
      <c r="Q88" s="531"/>
      <c r="R88" s="447">
        <v>255.55555555555554</v>
      </c>
    </row>
    <row r="89" spans="1:18" ht="14.45" customHeight="1" x14ac:dyDescent="0.2">
      <c r="A89" s="441"/>
      <c r="B89" s="442" t="s">
        <v>1371</v>
      </c>
      <c r="C89" s="442" t="s">
        <v>455</v>
      </c>
      <c r="D89" s="442" t="s">
        <v>1452</v>
      </c>
      <c r="E89" s="442" t="s">
        <v>1461</v>
      </c>
      <c r="F89" s="442" t="s">
        <v>1462</v>
      </c>
      <c r="G89" s="446"/>
      <c r="H89" s="446"/>
      <c r="I89" s="442"/>
      <c r="J89" s="442"/>
      <c r="K89" s="446">
        <v>2</v>
      </c>
      <c r="L89" s="446">
        <v>611.12</v>
      </c>
      <c r="M89" s="442"/>
      <c r="N89" s="442">
        <v>305.56</v>
      </c>
      <c r="O89" s="446">
        <v>1</v>
      </c>
      <c r="P89" s="446">
        <v>305.56</v>
      </c>
      <c r="Q89" s="531"/>
      <c r="R89" s="447">
        <v>305.56</v>
      </c>
    </row>
    <row r="90" spans="1:18" ht="14.45" customHeight="1" x14ac:dyDescent="0.2">
      <c r="A90" s="441"/>
      <c r="B90" s="442" t="s">
        <v>1371</v>
      </c>
      <c r="C90" s="442" t="s">
        <v>455</v>
      </c>
      <c r="D90" s="442" t="s">
        <v>1452</v>
      </c>
      <c r="E90" s="442" t="s">
        <v>1463</v>
      </c>
      <c r="F90" s="442" t="s">
        <v>1464</v>
      </c>
      <c r="G90" s="446">
        <v>157</v>
      </c>
      <c r="H90" s="446">
        <v>18316.66</v>
      </c>
      <c r="I90" s="442"/>
      <c r="J90" s="442">
        <v>116.66662420382166</v>
      </c>
      <c r="K90" s="446">
        <v>144</v>
      </c>
      <c r="L90" s="446">
        <v>19720</v>
      </c>
      <c r="M90" s="442"/>
      <c r="N90" s="442">
        <v>136.94444444444446</v>
      </c>
      <c r="O90" s="446">
        <v>171</v>
      </c>
      <c r="P90" s="446">
        <v>22800</v>
      </c>
      <c r="Q90" s="531"/>
      <c r="R90" s="447">
        <v>133.33333333333334</v>
      </c>
    </row>
    <row r="91" spans="1:18" ht="14.45" customHeight="1" x14ac:dyDescent="0.2">
      <c r="A91" s="441"/>
      <c r="B91" s="442" t="s">
        <v>1371</v>
      </c>
      <c r="C91" s="442" t="s">
        <v>455</v>
      </c>
      <c r="D91" s="442" t="s">
        <v>1452</v>
      </c>
      <c r="E91" s="442" t="s">
        <v>1465</v>
      </c>
      <c r="F91" s="442" t="s">
        <v>1466</v>
      </c>
      <c r="G91" s="446"/>
      <c r="H91" s="446"/>
      <c r="I91" s="442"/>
      <c r="J91" s="442"/>
      <c r="K91" s="446"/>
      <c r="L91" s="446"/>
      <c r="M91" s="442"/>
      <c r="N91" s="442"/>
      <c r="O91" s="446">
        <v>3</v>
      </c>
      <c r="P91" s="446">
        <v>2650</v>
      </c>
      <c r="Q91" s="531"/>
      <c r="R91" s="447">
        <v>883.33333333333337</v>
      </c>
    </row>
    <row r="92" spans="1:18" ht="14.45" customHeight="1" x14ac:dyDescent="0.2">
      <c r="A92" s="441"/>
      <c r="B92" s="442" t="s">
        <v>1371</v>
      </c>
      <c r="C92" s="442" t="s">
        <v>455</v>
      </c>
      <c r="D92" s="442" t="s">
        <v>1452</v>
      </c>
      <c r="E92" s="442" t="s">
        <v>1467</v>
      </c>
      <c r="F92" s="442" t="s">
        <v>1468</v>
      </c>
      <c r="G92" s="446">
        <v>370</v>
      </c>
      <c r="H92" s="446">
        <v>203500</v>
      </c>
      <c r="I92" s="442"/>
      <c r="J92" s="442">
        <v>550</v>
      </c>
      <c r="K92" s="446">
        <v>354</v>
      </c>
      <c r="L92" s="446">
        <v>203902.21999999997</v>
      </c>
      <c r="M92" s="442"/>
      <c r="N92" s="442">
        <v>575.99497175141232</v>
      </c>
      <c r="O92" s="446">
        <v>146</v>
      </c>
      <c r="P92" s="446">
        <v>92466.67</v>
      </c>
      <c r="Q92" s="531"/>
      <c r="R92" s="447">
        <v>633.33335616438353</v>
      </c>
    </row>
    <row r="93" spans="1:18" ht="14.45" customHeight="1" x14ac:dyDescent="0.2">
      <c r="A93" s="441"/>
      <c r="B93" s="442" t="s">
        <v>1371</v>
      </c>
      <c r="C93" s="442" t="s">
        <v>455</v>
      </c>
      <c r="D93" s="442" t="s">
        <v>1452</v>
      </c>
      <c r="E93" s="442" t="s">
        <v>1469</v>
      </c>
      <c r="F93" s="442" t="s">
        <v>1470</v>
      </c>
      <c r="G93" s="446">
        <v>1</v>
      </c>
      <c r="H93" s="446">
        <v>294.44</v>
      </c>
      <c r="I93" s="442"/>
      <c r="J93" s="442">
        <v>294.44</v>
      </c>
      <c r="K93" s="446">
        <v>1</v>
      </c>
      <c r="L93" s="446">
        <v>300</v>
      </c>
      <c r="M93" s="442"/>
      <c r="N93" s="442">
        <v>300</v>
      </c>
      <c r="O93" s="446"/>
      <c r="P93" s="446"/>
      <c r="Q93" s="531"/>
      <c r="R93" s="447"/>
    </row>
    <row r="94" spans="1:18" ht="14.45" customHeight="1" x14ac:dyDescent="0.2">
      <c r="A94" s="441"/>
      <c r="B94" s="442" t="s">
        <v>1371</v>
      </c>
      <c r="C94" s="442" t="s">
        <v>455</v>
      </c>
      <c r="D94" s="442" t="s">
        <v>1452</v>
      </c>
      <c r="E94" s="442" t="s">
        <v>1471</v>
      </c>
      <c r="F94" s="442" t="s">
        <v>1456</v>
      </c>
      <c r="G94" s="446">
        <v>124</v>
      </c>
      <c r="H94" s="446">
        <v>51804.44</v>
      </c>
      <c r="I94" s="442"/>
      <c r="J94" s="442">
        <v>417.7777419354839</v>
      </c>
      <c r="K94" s="446">
        <v>113</v>
      </c>
      <c r="L94" s="446">
        <v>48210</v>
      </c>
      <c r="M94" s="442"/>
      <c r="N94" s="442">
        <v>426.63716814159289</v>
      </c>
      <c r="O94" s="446">
        <v>71</v>
      </c>
      <c r="P94" s="446">
        <v>30056.67</v>
      </c>
      <c r="Q94" s="531"/>
      <c r="R94" s="447">
        <v>423.3333802816901</v>
      </c>
    </row>
    <row r="95" spans="1:18" ht="14.45" customHeight="1" x14ac:dyDescent="0.2">
      <c r="A95" s="441"/>
      <c r="B95" s="442" t="s">
        <v>1371</v>
      </c>
      <c r="C95" s="442" t="s">
        <v>455</v>
      </c>
      <c r="D95" s="442" t="s">
        <v>1452</v>
      </c>
      <c r="E95" s="442" t="s">
        <v>1472</v>
      </c>
      <c r="F95" s="442" t="s">
        <v>1473</v>
      </c>
      <c r="G95" s="446">
        <v>93</v>
      </c>
      <c r="H95" s="446">
        <v>20666.66</v>
      </c>
      <c r="I95" s="442"/>
      <c r="J95" s="442">
        <v>222.22215053763441</v>
      </c>
      <c r="K95" s="446">
        <v>109</v>
      </c>
      <c r="L95" s="446">
        <v>38558.89</v>
      </c>
      <c r="M95" s="442"/>
      <c r="N95" s="442">
        <v>353.75128440366973</v>
      </c>
      <c r="O95" s="446">
        <v>182</v>
      </c>
      <c r="P95" s="446">
        <v>70777.76999999999</v>
      </c>
      <c r="Q95" s="531"/>
      <c r="R95" s="447">
        <v>388.88884615384609</v>
      </c>
    </row>
    <row r="96" spans="1:18" ht="14.45" customHeight="1" x14ac:dyDescent="0.2">
      <c r="A96" s="441"/>
      <c r="B96" s="442" t="s">
        <v>1371</v>
      </c>
      <c r="C96" s="442" t="s">
        <v>455</v>
      </c>
      <c r="D96" s="442" t="s">
        <v>1452</v>
      </c>
      <c r="E96" s="442" t="s">
        <v>1474</v>
      </c>
      <c r="F96" s="442" t="s">
        <v>1475</v>
      </c>
      <c r="G96" s="446">
        <v>8</v>
      </c>
      <c r="H96" s="446">
        <v>4666.66</v>
      </c>
      <c r="I96" s="442"/>
      <c r="J96" s="442">
        <v>583.33249999999998</v>
      </c>
      <c r="K96" s="446">
        <v>27</v>
      </c>
      <c r="L96" s="446">
        <v>18296.68</v>
      </c>
      <c r="M96" s="442"/>
      <c r="N96" s="442">
        <v>677.65481481481481</v>
      </c>
      <c r="O96" s="446">
        <v>16</v>
      </c>
      <c r="P96" s="446">
        <v>10666.67</v>
      </c>
      <c r="Q96" s="531"/>
      <c r="R96" s="447">
        <v>666.666875</v>
      </c>
    </row>
    <row r="97" spans="1:18" ht="14.45" customHeight="1" x14ac:dyDescent="0.2">
      <c r="A97" s="441"/>
      <c r="B97" s="442" t="s">
        <v>1371</v>
      </c>
      <c r="C97" s="442" t="s">
        <v>455</v>
      </c>
      <c r="D97" s="442" t="s">
        <v>1452</v>
      </c>
      <c r="E97" s="442" t="s">
        <v>1476</v>
      </c>
      <c r="F97" s="442" t="s">
        <v>1477</v>
      </c>
      <c r="G97" s="446">
        <v>115</v>
      </c>
      <c r="H97" s="446">
        <v>53666.66</v>
      </c>
      <c r="I97" s="442"/>
      <c r="J97" s="442">
        <v>466.6666086956522</v>
      </c>
      <c r="K97" s="446">
        <v>108</v>
      </c>
      <c r="L97" s="446">
        <v>56163.340000000004</v>
      </c>
      <c r="M97" s="442"/>
      <c r="N97" s="442">
        <v>520.030925925926</v>
      </c>
      <c r="O97" s="446">
        <v>17</v>
      </c>
      <c r="P97" s="446">
        <v>8594.4500000000007</v>
      </c>
      <c r="Q97" s="531"/>
      <c r="R97" s="447">
        <v>505.55588235294124</v>
      </c>
    </row>
    <row r="98" spans="1:18" ht="14.45" customHeight="1" x14ac:dyDescent="0.2">
      <c r="A98" s="441"/>
      <c r="B98" s="442" t="s">
        <v>1371</v>
      </c>
      <c r="C98" s="442" t="s">
        <v>455</v>
      </c>
      <c r="D98" s="442" t="s">
        <v>1452</v>
      </c>
      <c r="E98" s="442" t="s">
        <v>1478</v>
      </c>
      <c r="F98" s="442" t="s">
        <v>1479</v>
      </c>
      <c r="G98" s="446">
        <v>109</v>
      </c>
      <c r="H98" s="446">
        <v>6661.1100000000006</v>
      </c>
      <c r="I98" s="442"/>
      <c r="J98" s="442">
        <v>61.111100917431195</v>
      </c>
      <c r="K98" s="446">
        <v>157</v>
      </c>
      <c r="L98" s="446">
        <v>10826.67</v>
      </c>
      <c r="M98" s="442"/>
      <c r="N98" s="442">
        <v>68.959681528662415</v>
      </c>
      <c r="O98" s="446">
        <v>107</v>
      </c>
      <c r="P98" s="446">
        <v>7133.33</v>
      </c>
      <c r="Q98" s="531"/>
      <c r="R98" s="447">
        <v>66.666635514018694</v>
      </c>
    </row>
    <row r="99" spans="1:18" ht="14.45" customHeight="1" x14ac:dyDescent="0.2">
      <c r="A99" s="441"/>
      <c r="B99" s="442" t="s">
        <v>1371</v>
      </c>
      <c r="C99" s="442" t="s">
        <v>455</v>
      </c>
      <c r="D99" s="442" t="s">
        <v>1452</v>
      </c>
      <c r="E99" s="442" t="s">
        <v>1480</v>
      </c>
      <c r="F99" s="442" t="s">
        <v>1481</v>
      </c>
      <c r="G99" s="446">
        <v>145</v>
      </c>
      <c r="H99" s="446">
        <v>18527.78</v>
      </c>
      <c r="I99" s="442"/>
      <c r="J99" s="442">
        <v>127.77779310344827</v>
      </c>
      <c r="K99" s="446">
        <v>102</v>
      </c>
      <c r="L99" s="446">
        <v>16666.66</v>
      </c>
      <c r="M99" s="442"/>
      <c r="N99" s="442">
        <v>163.3986274509804</v>
      </c>
      <c r="O99" s="446">
        <v>179</v>
      </c>
      <c r="P99" s="446">
        <v>28838.880000000001</v>
      </c>
      <c r="Q99" s="531"/>
      <c r="R99" s="447">
        <v>161.11106145251398</v>
      </c>
    </row>
    <row r="100" spans="1:18" ht="14.45" customHeight="1" x14ac:dyDescent="0.2">
      <c r="A100" s="441"/>
      <c r="B100" s="442" t="s">
        <v>1371</v>
      </c>
      <c r="C100" s="442" t="s">
        <v>455</v>
      </c>
      <c r="D100" s="442" t="s">
        <v>1452</v>
      </c>
      <c r="E100" s="442" t="s">
        <v>1482</v>
      </c>
      <c r="F100" s="442" t="s">
        <v>1483</v>
      </c>
      <c r="G100" s="446">
        <v>38</v>
      </c>
      <c r="H100" s="446">
        <v>2913.33</v>
      </c>
      <c r="I100" s="442"/>
      <c r="J100" s="442">
        <v>76.666578947368421</v>
      </c>
      <c r="K100" s="446">
        <v>19</v>
      </c>
      <c r="L100" s="446">
        <v>3905.5699999999997</v>
      </c>
      <c r="M100" s="442"/>
      <c r="N100" s="442">
        <v>205.55631578947367</v>
      </c>
      <c r="O100" s="446">
        <v>71</v>
      </c>
      <c r="P100" s="446">
        <v>14594.44</v>
      </c>
      <c r="Q100" s="531"/>
      <c r="R100" s="447">
        <v>205.55549295774648</v>
      </c>
    </row>
    <row r="101" spans="1:18" ht="14.45" customHeight="1" x14ac:dyDescent="0.2">
      <c r="A101" s="441"/>
      <c r="B101" s="442" t="s">
        <v>1371</v>
      </c>
      <c r="C101" s="442" t="s">
        <v>455</v>
      </c>
      <c r="D101" s="442" t="s">
        <v>1452</v>
      </c>
      <c r="E101" s="442" t="s">
        <v>1484</v>
      </c>
      <c r="F101" s="442" t="s">
        <v>1485</v>
      </c>
      <c r="G101" s="446">
        <v>625</v>
      </c>
      <c r="H101" s="446">
        <v>0</v>
      </c>
      <c r="I101" s="442"/>
      <c r="J101" s="442">
        <v>0</v>
      </c>
      <c r="K101" s="446">
        <v>476</v>
      </c>
      <c r="L101" s="446">
        <v>0</v>
      </c>
      <c r="M101" s="442"/>
      <c r="N101" s="442">
        <v>0</v>
      </c>
      <c r="O101" s="446">
        <v>565</v>
      </c>
      <c r="P101" s="446">
        <v>0</v>
      </c>
      <c r="Q101" s="531"/>
      <c r="R101" s="447">
        <v>0</v>
      </c>
    </row>
    <row r="102" spans="1:18" ht="14.45" customHeight="1" x14ac:dyDescent="0.2">
      <c r="A102" s="441"/>
      <c r="B102" s="442" t="s">
        <v>1371</v>
      </c>
      <c r="C102" s="442" t="s">
        <v>455</v>
      </c>
      <c r="D102" s="442" t="s">
        <v>1452</v>
      </c>
      <c r="E102" s="442" t="s">
        <v>1486</v>
      </c>
      <c r="F102" s="442" t="s">
        <v>1487</v>
      </c>
      <c r="G102" s="446">
        <v>148</v>
      </c>
      <c r="H102" s="446">
        <v>45222.22</v>
      </c>
      <c r="I102" s="442"/>
      <c r="J102" s="442">
        <v>305.55554054054056</v>
      </c>
      <c r="K102" s="446">
        <v>168</v>
      </c>
      <c r="L102" s="446">
        <v>53132.22</v>
      </c>
      <c r="M102" s="442"/>
      <c r="N102" s="442">
        <v>316.2632142857143</v>
      </c>
      <c r="O102" s="446">
        <v>161</v>
      </c>
      <c r="P102" s="446">
        <v>50088.899999999994</v>
      </c>
      <c r="Q102" s="531"/>
      <c r="R102" s="447">
        <v>311.11118012422355</v>
      </c>
    </row>
    <row r="103" spans="1:18" ht="14.45" customHeight="1" x14ac:dyDescent="0.2">
      <c r="A103" s="441"/>
      <c r="B103" s="442" t="s">
        <v>1371</v>
      </c>
      <c r="C103" s="442" t="s">
        <v>455</v>
      </c>
      <c r="D103" s="442" t="s">
        <v>1452</v>
      </c>
      <c r="E103" s="442" t="s">
        <v>1488</v>
      </c>
      <c r="F103" s="442" t="s">
        <v>1489</v>
      </c>
      <c r="G103" s="446">
        <v>39</v>
      </c>
      <c r="H103" s="446">
        <v>1299.99</v>
      </c>
      <c r="I103" s="442"/>
      <c r="J103" s="442">
        <v>33.333076923076923</v>
      </c>
      <c r="K103" s="446"/>
      <c r="L103" s="446"/>
      <c r="M103" s="442"/>
      <c r="N103" s="442"/>
      <c r="O103" s="446"/>
      <c r="P103" s="446"/>
      <c r="Q103" s="531"/>
      <c r="R103" s="447"/>
    </row>
    <row r="104" spans="1:18" ht="14.45" customHeight="1" x14ac:dyDescent="0.2">
      <c r="A104" s="441"/>
      <c r="B104" s="442" t="s">
        <v>1371</v>
      </c>
      <c r="C104" s="442" t="s">
        <v>455</v>
      </c>
      <c r="D104" s="442" t="s">
        <v>1452</v>
      </c>
      <c r="E104" s="442" t="s">
        <v>1490</v>
      </c>
      <c r="F104" s="442" t="s">
        <v>1491</v>
      </c>
      <c r="G104" s="446">
        <v>319</v>
      </c>
      <c r="H104" s="446">
        <v>145322.22</v>
      </c>
      <c r="I104" s="442"/>
      <c r="J104" s="442">
        <v>455.5555485893417</v>
      </c>
      <c r="K104" s="446">
        <v>436</v>
      </c>
      <c r="L104" s="446">
        <v>207280.01</v>
      </c>
      <c r="M104" s="442"/>
      <c r="N104" s="442">
        <v>475.4128669724771</v>
      </c>
      <c r="O104" s="446">
        <v>576</v>
      </c>
      <c r="P104" s="446">
        <v>265600</v>
      </c>
      <c r="Q104" s="531"/>
      <c r="R104" s="447">
        <v>461.11111111111109</v>
      </c>
    </row>
    <row r="105" spans="1:18" ht="14.45" customHeight="1" x14ac:dyDescent="0.2">
      <c r="A105" s="441"/>
      <c r="B105" s="442" t="s">
        <v>1371</v>
      </c>
      <c r="C105" s="442" t="s">
        <v>455</v>
      </c>
      <c r="D105" s="442" t="s">
        <v>1452</v>
      </c>
      <c r="E105" s="442" t="s">
        <v>1492</v>
      </c>
      <c r="F105" s="442" t="s">
        <v>1493</v>
      </c>
      <c r="G105" s="446">
        <v>1</v>
      </c>
      <c r="H105" s="446">
        <v>58.89</v>
      </c>
      <c r="I105" s="442"/>
      <c r="J105" s="442">
        <v>58.89</v>
      </c>
      <c r="K105" s="446"/>
      <c r="L105" s="446"/>
      <c r="M105" s="442"/>
      <c r="N105" s="442"/>
      <c r="O105" s="446"/>
      <c r="P105" s="446"/>
      <c r="Q105" s="531"/>
      <c r="R105" s="447"/>
    </row>
    <row r="106" spans="1:18" ht="14.45" customHeight="1" x14ac:dyDescent="0.2">
      <c r="A106" s="441"/>
      <c r="B106" s="442" t="s">
        <v>1371</v>
      </c>
      <c r="C106" s="442" t="s">
        <v>455</v>
      </c>
      <c r="D106" s="442" t="s">
        <v>1452</v>
      </c>
      <c r="E106" s="442" t="s">
        <v>1494</v>
      </c>
      <c r="F106" s="442" t="s">
        <v>1495</v>
      </c>
      <c r="G106" s="446">
        <v>156</v>
      </c>
      <c r="H106" s="446">
        <v>12133.33</v>
      </c>
      <c r="I106" s="442"/>
      <c r="J106" s="442">
        <v>77.777756410256416</v>
      </c>
      <c r="K106" s="446">
        <v>177</v>
      </c>
      <c r="L106" s="446">
        <v>17034.449999999997</v>
      </c>
      <c r="M106" s="442"/>
      <c r="N106" s="442">
        <v>96.239830508474554</v>
      </c>
      <c r="O106" s="446">
        <v>169</v>
      </c>
      <c r="P106" s="446">
        <v>15961.099999999999</v>
      </c>
      <c r="Q106" s="531"/>
      <c r="R106" s="447">
        <v>94.444378698224838</v>
      </c>
    </row>
    <row r="107" spans="1:18" ht="14.45" customHeight="1" x14ac:dyDescent="0.2">
      <c r="A107" s="441"/>
      <c r="B107" s="442" t="s">
        <v>1371</v>
      </c>
      <c r="C107" s="442" t="s">
        <v>455</v>
      </c>
      <c r="D107" s="442" t="s">
        <v>1452</v>
      </c>
      <c r="E107" s="442" t="s">
        <v>1496</v>
      </c>
      <c r="F107" s="442" t="s">
        <v>1497</v>
      </c>
      <c r="G107" s="446">
        <v>0</v>
      </c>
      <c r="H107" s="446">
        <v>0</v>
      </c>
      <c r="I107" s="442"/>
      <c r="J107" s="442"/>
      <c r="K107" s="446"/>
      <c r="L107" s="446"/>
      <c r="M107" s="442"/>
      <c r="N107" s="442"/>
      <c r="O107" s="446"/>
      <c r="P107" s="446"/>
      <c r="Q107" s="531"/>
      <c r="R107" s="447"/>
    </row>
    <row r="108" spans="1:18" ht="14.45" customHeight="1" x14ac:dyDescent="0.2">
      <c r="A108" s="441"/>
      <c r="B108" s="442" t="s">
        <v>1371</v>
      </c>
      <c r="C108" s="442" t="s">
        <v>455</v>
      </c>
      <c r="D108" s="442" t="s">
        <v>1452</v>
      </c>
      <c r="E108" s="442" t="s">
        <v>1498</v>
      </c>
      <c r="F108" s="442" t="s">
        <v>1499</v>
      </c>
      <c r="G108" s="446">
        <v>4</v>
      </c>
      <c r="H108" s="446">
        <v>1080</v>
      </c>
      <c r="I108" s="442"/>
      <c r="J108" s="442">
        <v>270</v>
      </c>
      <c r="K108" s="446"/>
      <c r="L108" s="446"/>
      <c r="M108" s="442"/>
      <c r="N108" s="442"/>
      <c r="O108" s="446"/>
      <c r="P108" s="446"/>
      <c r="Q108" s="531"/>
      <c r="R108" s="447"/>
    </row>
    <row r="109" spans="1:18" ht="14.45" customHeight="1" x14ac:dyDescent="0.2">
      <c r="A109" s="441"/>
      <c r="B109" s="442" t="s">
        <v>1371</v>
      </c>
      <c r="C109" s="442" t="s">
        <v>455</v>
      </c>
      <c r="D109" s="442" t="s">
        <v>1452</v>
      </c>
      <c r="E109" s="442" t="s">
        <v>1500</v>
      </c>
      <c r="F109" s="442" t="s">
        <v>1501</v>
      </c>
      <c r="G109" s="446">
        <v>333</v>
      </c>
      <c r="H109" s="446">
        <v>31449.999999999996</v>
      </c>
      <c r="I109" s="442"/>
      <c r="J109" s="442">
        <v>94.444444444444429</v>
      </c>
      <c r="K109" s="446">
        <v>350</v>
      </c>
      <c r="L109" s="446">
        <v>39738.89</v>
      </c>
      <c r="M109" s="442"/>
      <c r="N109" s="442">
        <v>113.53968571428571</v>
      </c>
      <c r="O109" s="446">
        <v>322</v>
      </c>
      <c r="P109" s="446">
        <v>35777.770000000004</v>
      </c>
      <c r="Q109" s="531"/>
      <c r="R109" s="447">
        <v>111.11108695652175</v>
      </c>
    </row>
    <row r="110" spans="1:18" ht="14.45" customHeight="1" x14ac:dyDescent="0.2">
      <c r="A110" s="441"/>
      <c r="B110" s="442" t="s">
        <v>1371</v>
      </c>
      <c r="C110" s="442" t="s">
        <v>455</v>
      </c>
      <c r="D110" s="442" t="s">
        <v>1452</v>
      </c>
      <c r="E110" s="442" t="s">
        <v>1502</v>
      </c>
      <c r="F110" s="442" t="s">
        <v>1503</v>
      </c>
      <c r="G110" s="446">
        <v>158</v>
      </c>
      <c r="H110" s="446">
        <v>6846.66</v>
      </c>
      <c r="I110" s="442"/>
      <c r="J110" s="442">
        <v>43.333291139240508</v>
      </c>
      <c r="K110" s="446">
        <v>118</v>
      </c>
      <c r="L110" s="446">
        <v>8116.67</v>
      </c>
      <c r="M110" s="442"/>
      <c r="N110" s="442">
        <v>68.785338983050849</v>
      </c>
      <c r="O110" s="446">
        <v>106</v>
      </c>
      <c r="P110" s="446">
        <v>7066.67</v>
      </c>
      <c r="Q110" s="531"/>
      <c r="R110" s="447">
        <v>66.666698113207545</v>
      </c>
    </row>
    <row r="111" spans="1:18" ht="14.45" customHeight="1" x14ac:dyDescent="0.2">
      <c r="A111" s="441"/>
      <c r="B111" s="442" t="s">
        <v>1371</v>
      </c>
      <c r="C111" s="442" t="s">
        <v>455</v>
      </c>
      <c r="D111" s="442" t="s">
        <v>1452</v>
      </c>
      <c r="E111" s="442" t="s">
        <v>1504</v>
      </c>
      <c r="F111" s="442" t="s">
        <v>1505</v>
      </c>
      <c r="G111" s="446"/>
      <c r="H111" s="446"/>
      <c r="I111" s="442"/>
      <c r="J111" s="442"/>
      <c r="K111" s="446">
        <v>1</v>
      </c>
      <c r="L111" s="446">
        <v>172.22</v>
      </c>
      <c r="M111" s="442"/>
      <c r="N111" s="442">
        <v>172.22</v>
      </c>
      <c r="O111" s="446">
        <v>2</v>
      </c>
      <c r="P111" s="446">
        <v>300</v>
      </c>
      <c r="Q111" s="531"/>
      <c r="R111" s="447">
        <v>150</v>
      </c>
    </row>
    <row r="112" spans="1:18" ht="14.45" customHeight="1" x14ac:dyDescent="0.2">
      <c r="A112" s="441"/>
      <c r="B112" s="442" t="s">
        <v>1371</v>
      </c>
      <c r="C112" s="442" t="s">
        <v>455</v>
      </c>
      <c r="D112" s="442" t="s">
        <v>1452</v>
      </c>
      <c r="E112" s="442" t="s">
        <v>1506</v>
      </c>
      <c r="F112" s="442" t="s">
        <v>1507</v>
      </c>
      <c r="G112" s="446">
        <v>4</v>
      </c>
      <c r="H112" s="446">
        <v>1733.34</v>
      </c>
      <c r="I112" s="442"/>
      <c r="J112" s="442">
        <v>433.33499999999998</v>
      </c>
      <c r="K112" s="446">
        <v>5</v>
      </c>
      <c r="L112" s="446">
        <v>2323.33</v>
      </c>
      <c r="M112" s="442"/>
      <c r="N112" s="442">
        <v>464.666</v>
      </c>
      <c r="O112" s="446">
        <v>2</v>
      </c>
      <c r="P112" s="446">
        <v>988.89</v>
      </c>
      <c r="Q112" s="531"/>
      <c r="R112" s="447">
        <v>494.44499999999999</v>
      </c>
    </row>
    <row r="113" spans="1:18" ht="14.45" customHeight="1" x14ac:dyDescent="0.2">
      <c r="A113" s="441"/>
      <c r="B113" s="442" t="s">
        <v>1371</v>
      </c>
      <c r="C113" s="442" t="s">
        <v>455</v>
      </c>
      <c r="D113" s="442" t="s">
        <v>1452</v>
      </c>
      <c r="E113" s="442" t="s">
        <v>1508</v>
      </c>
      <c r="F113" s="442" t="s">
        <v>1509</v>
      </c>
      <c r="G113" s="446"/>
      <c r="H113" s="446"/>
      <c r="I113" s="442"/>
      <c r="J113" s="442"/>
      <c r="K113" s="446">
        <v>0</v>
      </c>
      <c r="L113" s="446">
        <v>0</v>
      </c>
      <c r="M113" s="442"/>
      <c r="N113" s="442"/>
      <c r="O113" s="446"/>
      <c r="P113" s="446"/>
      <c r="Q113" s="531"/>
      <c r="R113" s="447"/>
    </row>
    <row r="114" spans="1:18" ht="14.45" customHeight="1" x14ac:dyDescent="0.2">
      <c r="A114" s="441"/>
      <c r="B114" s="442" t="s">
        <v>1371</v>
      </c>
      <c r="C114" s="442" t="s">
        <v>455</v>
      </c>
      <c r="D114" s="442" t="s">
        <v>1452</v>
      </c>
      <c r="E114" s="442" t="s">
        <v>1510</v>
      </c>
      <c r="F114" s="442" t="s">
        <v>1511</v>
      </c>
      <c r="G114" s="446">
        <v>1</v>
      </c>
      <c r="H114" s="446">
        <v>133.33000000000001</v>
      </c>
      <c r="I114" s="442"/>
      <c r="J114" s="442">
        <v>133.33000000000001</v>
      </c>
      <c r="K114" s="446">
        <v>3</v>
      </c>
      <c r="L114" s="446">
        <v>516.66</v>
      </c>
      <c r="M114" s="442"/>
      <c r="N114" s="442">
        <v>172.22</v>
      </c>
      <c r="O114" s="446">
        <v>2</v>
      </c>
      <c r="P114" s="446">
        <v>344.44</v>
      </c>
      <c r="Q114" s="531"/>
      <c r="R114" s="447">
        <v>172.22</v>
      </c>
    </row>
    <row r="115" spans="1:18" ht="14.45" customHeight="1" x14ac:dyDescent="0.2">
      <c r="A115" s="441"/>
      <c r="B115" s="442" t="s">
        <v>1371</v>
      </c>
      <c r="C115" s="442" t="s">
        <v>455</v>
      </c>
      <c r="D115" s="442" t="s">
        <v>1452</v>
      </c>
      <c r="E115" s="442" t="s">
        <v>1512</v>
      </c>
      <c r="F115" s="442" t="s">
        <v>1513</v>
      </c>
      <c r="G115" s="446">
        <v>23</v>
      </c>
      <c r="H115" s="446">
        <v>1124.44</v>
      </c>
      <c r="I115" s="442"/>
      <c r="J115" s="442">
        <v>48.888695652173915</v>
      </c>
      <c r="K115" s="446">
        <v>10</v>
      </c>
      <c r="L115" s="446">
        <v>722.22</v>
      </c>
      <c r="M115" s="442"/>
      <c r="N115" s="442">
        <v>72.222000000000008</v>
      </c>
      <c r="O115" s="446">
        <v>21</v>
      </c>
      <c r="P115" s="446">
        <v>1516.67</v>
      </c>
      <c r="Q115" s="531"/>
      <c r="R115" s="447">
        <v>72.222380952380959</v>
      </c>
    </row>
    <row r="116" spans="1:18" ht="14.45" customHeight="1" x14ac:dyDescent="0.2">
      <c r="A116" s="441"/>
      <c r="B116" s="442" t="s">
        <v>1371</v>
      </c>
      <c r="C116" s="442" t="s">
        <v>455</v>
      </c>
      <c r="D116" s="442" t="s">
        <v>1452</v>
      </c>
      <c r="E116" s="442" t="s">
        <v>1514</v>
      </c>
      <c r="F116" s="442" t="s">
        <v>1515</v>
      </c>
      <c r="G116" s="446">
        <v>2</v>
      </c>
      <c r="H116" s="446">
        <v>688.89</v>
      </c>
      <c r="I116" s="442"/>
      <c r="J116" s="442">
        <v>344.44499999999999</v>
      </c>
      <c r="K116" s="446">
        <v>32</v>
      </c>
      <c r="L116" s="446">
        <v>12737.77</v>
      </c>
      <c r="M116" s="442"/>
      <c r="N116" s="442">
        <v>398.05531250000001</v>
      </c>
      <c r="O116" s="446">
        <v>9</v>
      </c>
      <c r="P116" s="446">
        <v>3549.99</v>
      </c>
      <c r="Q116" s="531"/>
      <c r="R116" s="447">
        <v>394.44333333333333</v>
      </c>
    </row>
    <row r="117" spans="1:18" ht="14.45" customHeight="1" x14ac:dyDescent="0.2">
      <c r="A117" s="441"/>
      <c r="B117" s="442" t="s">
        <v>1371</v>
      </c>
      <c r="C117" s="442" t="s">
        <v>455</v>
      </c>
      <c r="D117" s="442" t="s">
        <v>1452</v>
      </c>
      <c r="E117" s="442" t="s">
        <v>1516</v>
      </c>
      <c r="F117" s="442" t="s">
        <v>1517</v>
      </c>
      <c r="G117" s="446">
        <v>5</v>
      </c>
      <c r="H117" s="446">
        <v>1461.1000000000001</v>
      </c>
      <c r="I117" s="442"/>
      <c r="J117" s="442">
        <v>292.22000000000003</v>
      </c>
      <c r="K117" s="446">
        <v>2</v>
      </c>
      <c r="L117" s="446">
        <v>640</v>
      </c>
      <c r="M117" s="442"/>
      <c r="N117" s="442">
        <v>320</v>
      </c>
      <c r="O117" s="446"/>
      <c r="P117" s="446"/>
      <c r="Q117" s="531"/>
      <c r="R117" s="447"/>
    </row>
    <row r="118" spans="1:18" ht="14.45" customHeight="1" x14ac:dyDescent="0.2">
      <c r="A118" s="441"/>
      <c r="B118" s="442" t="s">
        <v>1371</v>
      </c>
      <c r="C118" s="442" t="s">
        <v>455</v>
      </c>
      <c r="D118" s="442" t="s">
        <v>1452</v>
      </c>
      <c r="E118" s="442" t="s">
        <v>1518</v>
      </c>
      <c r="F118" s="442" t="s">
        <v>1519</v>
      </c>
      <c r="G118" s="446">
        <v>19</v>
      </c>
      <c r="H118" s="446">
        <v>4222.21</v>
      </c>
      <c r="I118" s="442"/>
      <c r="J118" s="442">
        <v>222.22157894736841</v>
      </c>
      <c r="K118" s="446">
        <v>15</v>
      </c>
      <c r="L118" s="446">
        <v>5916.66</v>
      </c>
      <c r="M118" s="442"/>
      <c r="N118" s="442">
        <v>394.44400000000002</v>
      </c>
      <c r="O118" s="446"/>
      <c r="P118" s="446"/>
      <c r="Q118" s="531"/>
      <c r="R118" s="447"/>
    </row>
    <row r="119" spans="1:18" ht="14.45" customHeight="1" x14ac:dyDescent="0.2">
      <c r="A119" s="441"/>
      <c r="B119" s="442" t="s">
        <v>1371</v>
      </c>
      <c r="C119" s="442" t="s">
        <v>455</v>
      </c>
      <c r="D119" s="442" t="s">
        <v>1452</v>
      </c>
      <c r="E119" s="442" t="s">
        <v>1520</v>
      </c>
      <c r="F119" s="442" t="s">
        <v>1521</v>
      </c>
      <c r="G119" s="446"/>
      <c r="H119" s="446"/>
      <c r="I119" s="442"/>
      <c r="J119" s="442"/>
      <c r="K119" s="446">
        <v>1</v>
      </c>
      <c r="L119" s="446">
        <v>138.88999999999999</v>
      </c>
      <c r="M119" s="442"/>
      <c r="N119" s="442">
        <v>138.88999999999999</v>
      </c>
      <c r="O119" s="446"/>
      <c r="P119" s="446"/>
      <c r="Q119" s="531"/>
      <c r="R119" s="447"/>
    </row>
    <row r="120" spans="1:18" ht="14.45" customHeight="1" x14ac:dyDescent="0.2">
      <c r="A120" s="441"/>
      <c r="B120" s="442" t="s">
        <v>1371</v>
      </c>
      <c r="C120" s="442" t="s">
        <v>455</v>
      </c>
      <c r="D120" s="442" t="s">
        <v>1452</v>
      </c>
      <c r="E120" s="442" t="s">
        <v>1522</v>
      </c>
      <c r="F120" s="442" t="s">
        <v>1523</v>
      </c>
      <c r="G120" s="446">
        <v>14</v>
      </c>
      <c r="H120" s="446">
        <v>1633.3300000000002</v>
      </c>
      <c r="I120" s="442"/>
      <c r="J120" s="442">
        <v>116.66642857142858</v>
      </c>
      <c r="K120" s="446">
        <v>5</v>
      </c>
      <c r="L120" s="446">
        <v>750</v>
      </c>
      <c r="M120" s="442"/>
      <c r="N120" s="442">
        <v>150</v>
      </c>
      <c r="O120" s="446">
        <v>8</v>
      </c>
      <c r="P120" s="446">
        <v>1200</v>
      </c>
      <c r="Q120" s="531"/>
      <c r="R120" s="447">
        <v>150</v>
      </c>
    </row>
    <row r="121" spans="1:18" ht="14.45" customHeight="1" x14ac:dyDescent="0.2">
      <c r="A121" s="441"/>
      <c r="B121" s="442" t="s">
        <v>1371</v>
      </c>
      <c r="C121" s="442" t="s">
        <v>455</v>
      </c>
      <c r="D121" s="442" t="s">
        <v>1452</v>
      </c>
      <c r="E121" s="442" t="s">
        <v>1524</v>
      </c>
      <c r="F121" s="442" t="s">
        <v>1525</v>
      </c>
      <c r="G121" s="446"/>
      <c r="H121" s="446"/>
      <c r="I121" s="442"/>
      <c r="J121" s="442"/>
      <c r="K121" s="446">
        <v>115</v>
      </c>
      <c r="L121" s="446">
        <v>7061.12</v>
      </c>
      <c r="M121" s="442"/>
      <c r="N121" s="442">
        <v>61.401043478260867</v>
      </c>
      <c r="O121" s="446">
        <v>4</v>
      </c>
      <c r="P121" s="446">
        <v>266.66000000000003</v>
      </c>
      <c r="Q121" s="531"/>
      <c r="R121" s="447">
        <v>66.665000000000006</v>
      </c>
    </row>
    <row r="122" spans="1:18" ht="14.45" customHeight="1" x14ac:dyDescent="0.2">
      <c r="A122" s="441"/>
      <c r="B122" s="442" t="s">
        <v>1371</v>
      </c>
      <c r="C122" s="442" t="s">
        <v>1363</v>
      </c>
      <c r="D122" s="442" t="s">
        <v>1372</v>
      </c>
      <c r="E122" s="442" t="s">
        <v>1390</v>
      </c>
      <c r="F122" s="442"/>
      <c r="G122" s="446"/>
      <c r="H122" s="446"/>
      <c r="I122" s="442"/>
      <c r="J122" s="442"/>
      <c r="K122" s="446">
        <v>1</v>
      </c>
      <c r="L122" s="446">
        <v>561</v>
      </c>
      <c r="M122" s="442"/>
      <c r="N122" s="442">
        <v>561</v>
      </c>
      <c r="O122" s="446"/>
      <c r="P122" s="446"/>
      <c r="Q122" s="531"/>
      <c r="R122" s="447"/>
    </row>
    <row r="123" spans="1:18" ht="14.45" customHeight="1" x14ac:dyDescent="0.2">
      <c r="A123" s="441"/>
      <c r="B123" s="442" t="s">
        <v>1371</v>
      </c>
      <c r="C123" s="442" t="s">
        <v>1363</v>
      </c>
      <c r="D123" s="442" t="s">
        <v>1452</v>
      </c>
      <c r="E123" s="442" t="s">
        <v>1453</v>
      </c>
      <c r="F123" s="442" t="s">
        <v>1454</v>
      </c>
      <c r="G123" s="446">
        <v>57</v>
      </c>
      <c r="H123" s="446">
        <v>29006.67</v>
      </c>
      <c r="I123" s="442"/>
      <c r="J123" s="442">
        <v>508.88894736842104</v>
      </c>
      <c r="K123" s="446">
        <v>49</v>
      </c>
      <c r="L123" s="446">
        <v>27842.22</v>
      </c>
      <c r="M123" s="442"/>
      <c r="N123" s="442">
        <v>568.20857142857142</v>
      </c>
      <c r="O123" s="446">
        <v>58</v>
      </c>
      <c r="P123" s="446">
        <v>31900</v>
      </c>
      <c r="Q123" s="531"/>
      <c r="R123" s="447">
        <v>550</v>
      </c>
    </row>
    <row r="124" spans="1:18" ht="14.45" customHeight="1" x14ac:dyDescent="0.2">
      <c r="A124" s="441"/>
      <c r="B124" s="442" t="s">
        <v>1371</v>
      </c>
      <c r="C124" s="442" t="s">
        <v>1363</v>
      </c>
      <c r="D124" s="442" t="s">
        <v>1452</v>
      </c>
      <c r="E124" s="442" t="s">
        <v>1455</v>
      </c>
      <c r="F124" s="442" t="s">
        <v>1456</v>
      </c>
      <c r="G124" s="446">
        <v>446</v>
      </c>
      <c r="H124" s="446">
        <v>223000</v>
      </c>
      <c r="I124" s="442"/>
      <c r="J124" s="442">
        <v>500</v>
      </c>
      <c r="K124" s="446">
        <v>337</v>
      </c>
      <c r="L124" s="446">
        <v>175434.44</v>
      </c>
      <c r="M124" s="442"/>
      <c r="N124" s="442">
        <v>520.57697329376856</v>
      </c>
      <c r="O124" s="446">
        <v>516</v>
      </c>
      <c r="P124" s="446">
        <v>260866.67</v>
      </c>
      <c r="Q124" s="531"/>
      <c r="R124" s="447">
        <v>505.55556201550388</v>
      </c>
    </row>
    <row r="125" spans="1:18" ht="14.45" customHeight="1" x14ac:dyDescent="0.2">
      <c r="A125" s="441"/>
      <c r="B125" s="442" t="s">
        <v>1371</v>
      </c>
      <c r="C125" s="442" t="s">
        <v>1363</v>
      </c>
      <c r="D125" s="442" t="s">
        <v>1452</v>
      </c>
      <c r="E125" s="442" t="s">
        <v>1526</v>
      </c>
      <c r="F125" s="442" t="s">
        <v>1527</v>
      </c>
      <c r="G125" s="446">
        <v>101</v>
      </c>
      <c r="H125" s="446">
        <v>10661.11</v>
      </c>
      <c r="I125" s="442"/>
      <c r="J125" s="442">
        <v>105.55554455445545</v>
      </c>
      <c r="K125" s="446">
        <v>3</v>
      </c>
      <c r="L125" s="446">
        <v>383.34000000000003</v>
      </c>
      <c r="M125" s="442"/>
      <c r="N125" s="442">
        <v>127.78000000000002</v>
      </c>
      <c r="O125" s="446"/>
      <c r="P125" s="446"/>
      <c r="Q125" s="531"/>
      <c r="R125" s="447"/>
    </row>
    <row r="126" spans="1:18" ht="14.45" customHeight="1" x14ac:dyDescent="0.2">
      <c r="A126" s="441"/>
      <c r="B126" s="442" t="s">
        <v>1371</v>
      </c>
      <c r="C126" s="442" t="s">
        <v>1363</v>
      </c>
      <c r="D126" s="442" t="s">
        <v>1452</v>
      </c>
      <c r="E126" s="442" t="s">
        <v>1457</v>
      </c>
      <c r="F126" s="442" t="s">
        <v>1458</v>
      </c>
      <c r="G126" s="446">
        <v>3011</v>
      </c>
      <c r="H126" s="446">
        <v>234188.89</v>
      </c>
      <c r="I126" s="442"/>
      <c r="J126" s="442">
        <v>77.777778146795086</v>
      </c>
      <c r="K126" s="446">
        <v>2977</v>
      </c>
      <c r="L126" s="446">
        <v>255257.78</v>
      </c>
      <c r="M126" s="442"/>
      <c r="N126" s="442">
        <v>85.743291904601946</v>
      </c>
      <c r="O126" s="446">
        <v>3417</v>
      </c>
      <c r="P126" s="446">
        <v>284749.99</v>
      </c>
      <c r="Q126" s="531"/>
      <c r="R126" s="447">
        <v>83.333330406789585</v>
      </c>
    </row>
    <row r="127" spans="1:18" ht="14.45" customHeight="1" x14ac:dyDescent="0.2">
      <c r="A127" s="441"/>
      <c r="B127" s="442" t="s">
        <v>1371</v>
      </c>
      <c r="C127" s="442" t="s">
        <v>1363</v>
      </c>
      <c r="D127" s="442" t="s">
        <v>1452</v>
      </c>
      <c r="E127" s="442" t="s">
        <v>1459</v>
      </c>
      <c r="F127" s="442" t="s">
        <v>1460</v>
      </c>
      <c r="G127" s="446">
        <v>19</v>
      </c>
      <c r="H127" s="446">
        <v>4750</v>
      </c>
      <c r="I127" s="442"/>
      <c r="J127" s="442">
        <v>250</v>
      </c>
      <c r="K127" s="446">
        <v>45</v>
      </c>
      <c r="L127" s="446">
        <v>11953.330000000002</v>
      </c>
      <c r="M127" s="442"/>
      <c r="N127" s="442">
        <v>265.62955555555561</v>
      </c>
      <c r="O127" s="446">
        <v>56</v>
      </c>
      <c r="P127" s="446">
        <v>14311.11</v>
      </c>
      <c r="Q127" s="531"/>
      <c r="R127" s="447">
        <v>255.55553571428572</v>
      </c>
    </row>
    <row r="128" spans="1:18" ht="14.45" customHeight="1" x14ac:dyDescent="0.2">
      <c r="A128" s="441"/>
      <c r="B128" s="442" t="s">
        <v>1371</v>
      </c>
      <c r="C128" s="442" t="s">
        <v>1363</v>
      </c>
      <c r="D128" s="442" t="s">
        <v>1452</v>
      </c>
      <c r="E128" s="442" t="s">
        <v>1463</v>
      </c>
      <c r="F128" s="442" t="s">
        <v>1464</v>
      </c>
      <c r="G128" s="446">
        <v>691</v>
      </c>
      <c r="H128" s="446">
        <v>80616.67</v>
      </c>
      <c r="I128" s="442"/>
      <c r="J128" s="442">
        <v>116.66667149059334</v>
      </c>
      <c r="K128" s="446">
        <v>790</v>
      </c>
      <c r="L128" s="446">
        <v>107773.34</v>
      </c>
      <c r="M128" s="442"/>
      <c r="N128" s="442">
        <v>136.42194936708862</v>
      </c>
      <c r="O128" s="446">
        <v>776</v>
      </c>
      <c r="P128" s="446">
        <v>103466.67</v>
      </c>
      <c r="Q128" s="531"/>
      <c r="R128" s="447">
        <v>133.33333762886599</v>
      </c>
    </row>
    <row r="129" spans="1:18" ht="14.45" customHeight="1" x14ac:dyDescent="0.2">
      <c r="A129" s="441"/>
      <c r="B129" s="442" t="s">
        <v>1371</v>
      </c>
      <c r="C129" s="442" t="s">
        <v>1363</v>
      </c>
      <c r="D129" s="442" t="s">
        <v>1452</v>
      </c>
      <c r="E129" s="442" t="s">
        <v>1465</v>
      </c>
      <c r="F129" s="442" t="s">
        <v>1466</v>
      </c>
      <c r="G129" s="446">
        <v>1</v>
      </c>
      <c r="H129" s="446">
        <v>555.55999999999995</v>
      </c>
      <c r="I129" s="442"/>
      <c r="J129" s="442">
        <v>555.55999999999995</v>
      </c>
      <c r="K129" s="446">
        <v>8</v>
      </c>
      <c r="L129" s="446">
        <v>7196.66</v>
      </c>
      <c r="M129" s="442"/>
      <c r="N129" s="442">
        <v>899.58249999999998</v>
      </c>
      <c r="O129" s="446">
        <v>5</v>
      </c>
      <c r="P129" s="446">
        <v>4416.66</v>
      </c>
      <c r="Q129" s="531"/>
      <c r="R129" s="447">
        <v>883.33199999999999</v>
      </c>
    </row>
    <row r="130" spans="1:18" ht="14.45" customHeight="1" x14ac:dyDescent="0.2">
      <c r="A130" s="441"/>
      <c r="B130" s="442" t="s">
        <v>1371</v>
      </c>
      <c r="C130" s="442" t="s">
        <v>1363</v>
      </c>
      <c r="D130" s="442" t="s">
        <v>1452</v>
      </c>
      <c r="E130" s="442" t="s">
        <v>1467</v>
      </c>
      <c r="F130" s="442" t="s">
        <v>1468</v>
      </c>
      <c r="G130" s="446">
        <v>1184</v>
      </c>
      <c r="H130" s="446">
        <v>651200</v>
      </c>
      <c r="I130" s="442"/>
      <c r="J130" s="442">
        <v>550</v>
      </c>
      <c r="K130" s="446">
        <v>1124</v>
      </c>
      <c r="L130" s="446">
        <v>643602.23</v>
      </c>
      <c r="M130" s="442"/>
      <c r="N130" s="442">
        <v>572.59984875444843</v>
      </c>
      <c r="O130" s="446">
        <v>1476</v>
      </c>
      <c r="P130" s="446">
        <v>934799.99</v>
      </c>
      <c r="Q130" s="531"/>
      <c r="R130" s="447">
        <v>633.33332655826553</v>
      </c>
    </row>
    <row r="131" spans="1:18" ht="14.45" customHeight="1" x14ac:dyDescent="0.2">
      <c r="A131" s="441"/>
      <c r="B131" s="442" t="s">
        <v>1371</v>
      </c>
      <c r="C131" s="442" t="s">
        <v>1363</v>
      </c>
      <c r="D131" s="442" t="s">
        <v>1452</v>
      </c>
      <c r="E131" s="442" t="s">
        <v>1469</v>
      </c>
      <c r="F131" s="442" t="s">
        <v>1470</v>
      </c>
      <c r="G131" s="446">
        <v>148</v>
      </c>
      <c r="H131" s="446">
        <v>43577.77</v>
      </c>
      <c r="I131" s="442"/>
      <c r="J131" s="442">
        <v>294.44439189189188</v>
      </c>
      <c r="K131" s="446">
        <v>22</v>
      </c>
      <c r="L131" s="446">
        <v>6955.5599999999995</v>
      </c>
      <c r="M131" s="442"/>
      <c r="N131" s="442">
        <v>316.16181818181815</v>
      </c>
      <c r="O131" s="446">
        <v>29</v>
      </c>
      <c r="P131" s="446">
        <v>8700</v>
      </c>
      <c r="Q131" s="531"/>
      <c r="R131" s="447">
        <v>300</v>
      </c>
    </row>
    <row r="132" spans="1:18" ht="14.45" customHeight="1" x14ac:dyDescent="0.2">
      <c r="A132" s="441"/>
      <c r="B132" s="442" t="s">
        <v>1371</v>
      </c>
      <c r="C132" s="442" t="s">
        <v>1363</v>
      </c>
      <c r="D132" s="442" t="s">
        <v>1452</v>
      </c>
      <c r="E132" s="442" t="s">
        <v>1528</v>
      </c>
      <c r="F132" s="442"/>
      <c r="G132" s="446">
        <v>3</v>
      </c>
      <c r="H132" s="446">
        <v>100</v>
      </c>
      <c r="I132" s="442"/>
      <c r="J132" s="442">
        <v>33.333333333333336</v>
      </c>
      <c r="K132" s="446"/>
      <c r="L132" s="446"/>
      <c r="M132" s="442"/>
      <c r="N132" s="442"/>
      <c r="O132" s="446"/>
      <c r="P132" s="446"/>
      <c r="Q132" s="531"/>
      <c r="R132" s="447"/>
    </row>
    <row r="133" spans="1:18" ht="14.45" customHeight="1" x14ac:dyDescent="0.2">
      <c r="A133" s="441"/>
      <c r="B133" s="442" t="s">
        <v>1371</v>
      </c>
      <c r="C133" s="442" t="s">
        <v>1363</v>
      </c>
      <c r="D133" s="442" t="s">
        <v>1452</v>
      </c>
      <c r="E133" s="442" t="s">
        <v>1471</v>
      </c>
      <c r="F133" s="442" t="s">
        <v>1456</v>
      </c>
      <c r="G133" s="446">
        <v>519</v>
      </c>
      <c r="H133" s="446">
        <v>216826.66999999998</v>
      </c>
      <c r="I133" s="442"/>
      <c r="J133" s="442">
        <v>417.77778420038533</v>
      </c>
      <c r="K133" s="446">
        <v>333</v>
      </c>
      <c r="L133" s="446">
        <v>144454.44</v>
      </c>
      <c r="M133" s="442"/>
      <c r="N133" s="442">
        <v>433.79711711711712</v>
      </c>
      <c r="O133" s="446">
        <v>655</v>
      </c>
      <c r="P133" s="446">
        <v>277283.33999999997</v>
      </c>
      <c r="Q133" s="531"/>
      <c r="R133" s="447">
        <v>423.33334351145032</v>
      </c>
    </row>
    <row r="134" spans="1:18" ht="14.45" customHeight="1" x14ac:dyDescent="0.2">
      <c r="A134" s="441"/>
      <c r="B134" s="442" t="s">
        <v>1371</v>
      </c>
      <c r="C134" s="442" t="s">
        <v>1363</v>
      </c>
      <c r="D134" s="442" t="s">
        <v>1452</v>
      </c>
      <c r="E134" s="442" t="s">
        <v>1472</v>
      </c>
      <c r="F134" s="442" t="s">
        <v>1473</v>
      </c>
      <c r="G134" s="446">
        <v>43</v>
      </c>
      <c r="H134" s="446">
        <v>9555.5400000000009</v>
      </c>
      <c r="I134" s="442"/>
      <c r="J134" s="442">
        <v>222.22186046511629</v>
      </c>
      <c r="K134" s="446">
        <v>153</v>
      </c>
      <c r="L134" s="446">
        <v>54163.33</v>
      </c>
      <c r="M134" s="442"/>
      <c r="N134" s="442">
        <v>354.00869281045755</v>
      </c>
      <c r="O134" s="446">
        <v>40</v>
      </c>
      <c r="P134" s="446">
        <v>15555.559999999998</v>
      </c>
      <c r="Q134" s="531"/>
      <c r="R134" s="447">
        <v>388.88899999999995</v>
      </c>
    </row>
    <row r="135" spans="1:18" ht="14.45" customHeight="1" x14ac:dyDescent="0.2">
      <c r="A135" s="441"/>
      <c r="B135" s="442" t="s">
        <v>1371</v>
      </c>
      <c r="C135" s="442" t="s">
        <v>1363</v>
      </c>
      <c r="D135" s="442" t="s">
        <v>1452</v>
      </c>
      <c r="E135" s="442" t="s">
        <v>1474</v>
      </c>
      <c r="F135" s="442" t="s">
        <v>1475</v>
      </c>
      <c r="G135" s="446">
        <v>29</v>
      </c>
      <c r="H135" s="446">
        <v>16916.669999999998</v>
      </c>
      <c r="I135" s="442"/>
      <c r="J135" s="442">
        <v>583.333448275862</v>
      </c>
      <c r="K135" s="446">
        <v>61</v>
      </c>
      <c r="L135" s="446">
        <v>41358.879999999997</v>
      </c>
      <c r="M135" s="442"/>
      <c r="N135" s="442">
        <v>678.0144262295081</v>
      </c>
      <c r="O135" s="446">
        <v>58</v>
      </c>
      <c r="P135" s="446">
        <v>38666.660000000003</v>
      </c>
      <c r="Q135" s="531"/>
      <c r="R135" s="447">
        <v>666.666551724138</v>
      </c>
    </row>
    <row r="136" spans="1:18" ht="14.45" customHeight="1" x14ac:dyDescent="0.2">
      <c r="A136" s="441"/>
      <c r="B136" s="442" t="s">
        <v>1371</v>
      </c>
      <c r="C136" s="442" t="s">
        <v>1363</v>
      </c>
      <c r="D136" s="442" t="s">
        <v>1452</v>
      </c>
      <c r="E136" s="442" t="s">
        <v>1476</v>
      </c>
      <c r="F136" s="442" t="s">
        <v>1477</v>
      </c>
      <c r="G136" s="446">
        <v>4</v>
      </c>
      <c r="H136" s="446">
        <v>1866.67</v>
      </c>
      <c r="I136" s="442"/>
      <c r="J136" s="442">
        <v>466.66750000000002</v>
      </c>
      <c r="K136" s="446">
        <v>10</v>
      </c>
      <c r="L136" s="446">
        <v>5055.5700000000006</v>
      </c>
      <c r="M136" s="442"/>
      <c r="N136" s="442">
        <v>505.55700000000007</v>
      </c>
      <c r="O136" s="446"/>
      <c r="P136" s="446"/>
      <c r="Q136" s="531"/>
      <c r="R136" s="447"/>
    </row>
    <row r="137" spans="1:18" ht="14.45" customHeight="1" x14ac:dyDescent="0.2">
      <c r="A137" s="441"/>
      <c r="B137" s="442" t="s">
        <v>1371</v>
      </c>
      <c r="C137" s="442" t="s">
        <v>1363</v>
      </c>
      <c r="D137" s="442" t="s">
        <v>1452</v>
      </c>
      <c r="E137" s="442" t="s">
        <v>1478</v>
      </c>
      <c r="F137" s="442" t="s">
        <v>1479</v>
      </c>
      <c r="G137" s="446">
        <v>59</v>
      </c>
      <c r="H137" s="446">
        <v>3605.56</v>
      </c>
      <c r="I137" s="442"/>
      <c r="J137" s="442">
        <v>61.111186440677962</v>
      </c>
      <c r="K137" s="446">
        <v>88</v>
      </c>
      <c r="L137" s="446">
        <v>5976.67</v>
      </c>
      <c r="M137" s="442"/>
      <c r="N137" s="442">
        <v>67.91670454545455</v>
      </c>
      <c r="O137" s="446">
        <v>36</v>
      </c>
      <c r="P137" s="446">
        <v>2400</v>
      </c>
      <c r="Q137" s="531"/>
      <c r="R137" s="447">
        <v>66.666666666666671</v>
      </c>
    </row>
    <row r="138" spans="1:18" ht="14.45" customHeight="1" x14ac:dyDescent="0.2">
      <c r="A138" s="441"/>
      <c r="B138" s="442" t="s">
        <v>1371</v>
      </c>
      <c r="C138" s="442" t="s">
        <v>1363</v>
      </c>
      <c r="D138" s="442" t="s">
        <v>1452</v>
      </c>
      <c r="E138" s="442" t="s">
        <v>1480</v>
      </c>
      <c r="F138" s="442" t="s">
        <v>1481</v>
      </c>
      <c r="G138" s="446">
        <v>6</v>
      </c>
      <c r="H138" s="446">
        <v>766.66</v>
      </c>
      <c r="I138" s="442"/>
      <c r="J138" s="442">
        <v>127.77666666666666</v>
      </c>
      <c r="K138" s="446">
        <v>13</v>
      </c>
      <c r="L138" s="446">
        <v>2141.11</v>
      </c>
      <c r="M138" s="442"/>
      <c r="N138" s="442">
        <v>164.70076923076925</v>
      </c>
      <c r="O138" s="446">
        <v>9</v>
      </c>
      <c r="P138" s="446">
        <v>1449.9900000000002</v>
      </c>
      <c r="Q138" s="531"/>
      <c r="R138" s="447">
        <v>161.11000000000001</v>
      </c>
    </row>
    <row r="139" spans="1:18" ht="14.45" customHeight="1" x14ac:dyDescent="0.2">
      <c r="A139" s="441"/>
      <c r="B139" s="442" t="s">
        <v>1371</v>
      </c>
      <c r="C139" s="442" t="s">
        <v>1363</v>
      </c>
      <c r="D139" s="442" t="s">
        <v>1452</v>
      </c>
      <c r="E139" s="442" t="s">
        <v>1484</v>
      </c>
      <c r="F139" s="442" t="s">
        <v>1485</v>
      </c>
      <c r="G139" s="446"/>
      <c r="H139" s="446"/>
      <c r="I139" s="442"/>
      <c r="J139" s="442"/>
      <c r="K139" s="446">
        <v>1</v>
      </c>
      <c r="L139" s="446">
        <v>0</v>
      </c>
      <c r="M139" s="442"/>
      <c r="N139" s="442">
        <v>0</v>
      </c>
      <c r="O139" s="446"/>
      <c r="P139" s="446"/>
      <c r="Q139" s="531"/>
      <c r="R139" s="447"/>
    </row>
    <row r="140" spans="1:18" ht="14.45" customHeight="1" x14ac:dyDescent="0.2">
      <c r="A140" s="441"/>
      <c r="B140" s="442" t="s">
        <v>1371</v>
      </c>
      <c r="C140" s="442" t="s">
        <v>1363</v>
      </c>
      <c r="D140" s="442" t="s">
        <v>1452</v>
      </c>
      <c r="E140" s="442" t="s">
        <v>1486</v>
      </c>
      <c r="F140" s="442" t="s">
        <v>1487</v>
      </c>
      <c r="G140" s="446">
        <v>370</v>
      </c>
      <c r="H140" s="446">
        <v>113055.55</v>
      </c>
      <c r="I140" s="442"/>
      <c r="J140" s="442">
        <v>305.55554054054056</v>
      </c>
      <c r="K140" s="446">
        <v>389</v>
      </c>
      <c r="L140" s="446">
        <v>123801.11</v>
      </c>
      <c r="M140" s="442"/>
      <c r="N140" s="442">
        <v>318.25478149100257</v>
      </c>
      <c r="O140" s="446">
        <v>467</v>
      </c>
      <c r="P140" s="446">
        <v>145288.89000000001</v>
      </c>
      <c r="Q140" s="531"/>
      <c r="R140" s="447">
        <v>311.11111349036406</v>
      </c>
    </row>
    <row r="141" spans="1:18" ht="14.45" customHeight="1" x14ac:dyDescent="0.2">
      <c r="A141" s="441"/>
      <c r="B141" s="442" t="s">
        <v>1371</v>
      </c>
      <c r="C141" s="442" t="s">
        <v>1363</v>
      </c>
      <c r="D141" s="442" t="s">
        <v>1452</v>
      </c>
      <c r="E141" s="442" t="s">
        <v>1488</v>
      </c>
      <c r="F141" s="442" t="s">
        <v>1489</v>
      </c>
      <c r="G141" s="446">
        <v>98</v>
      </c>
      <c r="H141" s="446">
        <v>3266.67</v>
      </c>
      <c r="I141" s="442"/>
      <c r="J141" s="442">
        <v>33.333367346938779</v>
      </c>
      <c r="K141" s="446"/>
      <c r="L141" s="446"/>
      <c r="M141" s="442"/>
      <c r="N141" s="442"/>
      <c r="O141" s="446"/>
      <c r="P141" s="446"/>
      <c r="Q141" s="531"/>
      <c r="R141" s="447"/>
    </row>
    <row r="142" spans="1:18" ht="14.45" customHeight="1" x14ac:dyDescent="0.2">
      <c r="A142" s="441"/>
      <c r="B142" s="442" t="s">
        <v>1371</v>
      </c>
      <c r="C142" s="442" t="s">
        <v>1363</v>
      </c>
      <c r="D142" s="442" t="s">
        <v>1452</v>
      </c>
      <c r="E142" s="442" t="s">
        <v>1490</v>
      </c>
      <c r="F142" s="442" t="s">
        <v>1491</v>
      </c>
      <c r="G142" s="446">
        <v>476</v>
      </c>
      <c r="H142" s="446">
        <v>216844.44</v>
      </c>
      <c r="I142" s="442"/>
      <c r="J142" s="442">
        <v>455.55554621848739</v>
      </c>
      <c r="K142" s="446">
        <v>845</v>
      </c>
      <c r="L142" s="446">
        <v>397026.67</v>
      </c>
      <c r="M142" s="442"/>
      <c r="N142" s="442">
        <v>469.85404733727808</v>
      </c>
      <c r="O142" s="446">
        <v>507</v>
      </c>
      <c r="P142" s="446">
        <v>233783.33000000002</v>
      </c>
      <c r="Q142" s="531"/>
      <c r="R142" s="447">
        <v>461.11110453648917</v>
      </c>
    </row>
    <row r="143" spans="1:18" ht="14.45" customHeight="1" x14ac:dyDescent="0.2">
      <c r="A143" s="441"/>
      <c r="B143" s="442" t="s">
        <v>1371</v>
      </c>
      <c r="C143" s="442" t="s">
        <v>1363</v>
      </c>
      <c r="D143" s="442" t="s">
        <v>1452</v>
      </c>
      <c r="E143" s="442" t="s">
        <v>1494</v>
      </c>
      <c r="F143" s="442" t="s">
        <v>1495</v>
      </c>
      <c r="G143" s="446">
        <v>387</v>
      </c>
      <c r="H143" s="446">
        <v>30099.989999999998</v>
      </c>
      <c r="I143" s="442"/>
      <c r="J143" s="442">
        <v>77.77775193798449</v>
      </c>
      <c r="K143" s="446">
        <v>399</v>
      </c>
      <c r="L143" s="446">
        <v>38593.35</v>
      </c>
      <c r="M143" s="442"/>
      <c r="N143" s="442">
        <v>96.725187969924804</v>
      </c>
      <c r="O143" s="446">
        <v>478</v>
      </c>
      <c r="P143" s="446">
        <v>45144.45</v>
      </c>
      <c r="Q143" s="531"/>
      <c r="R143" s="447">
        <v>94.444456066945605</v>
      </c>
    </row>
    <row r="144" spans="1:18" ht="14.45" customHeight="1" x14ac:dyDescent="0.2">
      <c r="A144" s="441"/>
      <c r="B144" s="442" t="s">
        <v>1371</v>
      </c>
      <c r="C144" s="442" t="s">
        <v>1363</v>
      </c>
      <c r="D144" s="442" t="s">
        <v>1452</v>
      </c>
      <c r="E144" s="442" t="s">
        <v>1498</v>
      </c>
      <c r="F144" s="442" t="s">
        <v>1499</v>
      </c>
      <c r="G144" s="446">
        <v>2</v>
      </c>
      <c r="H144" s="446">
        <v>540</v>
      </c>
      <c r="I144" s="442"/>
      <c r="J144" s="442">
        <v>270</v>
      </c>
      <c r="K144" s="446">
        <v>1</v>
      </c>
      <c r="L144" s="446">
        <v>333.33</v>
      </c>
      <c r="M144" s="442"/>
      <c r="N144" s="442">
        <v>333.33</v>
      </c>
      <c r="O144" s="446">
        <v>1</v>
      </c>
      <c r="P144" s="446">
        <v>333.33</v>
      </c>
      <c r="Q144" s="531"/>
      <c r="R144" s="447">
        <v>333.33</v>
      </c>
    </row>
    <row r="145" spans="1:18" ht="14.45" customHeight="1" x14ac:dyDescent="0.2">
      <c r="A145" s="441"/>
      <c r="B145" s="442" t="s">
        <v>1371</v>
      </c>
      <c r="C145" s="442" t="s">
        <v>1363</v>
      </c>
      <c r="D145" s="442" t="s">
        <v>1452</v>
      </c>
      <c r="E145" s="442" t="s">
        <v>1500</v>
      </c>
      <c r="F145" s="442" t="s">
        <v>1501</v>
      </c>
      <c r="G145" s="446">
        <v>826</v>
      </c>
      <c r="H145" s="446">
        <v>78011.12</v>
      </c>
      <c r="I145" s="442"/>
      <c r="J145" s="442">
        <v>94.444455205811138</v>
      </c>
      <c r="K145" s="446">
        <v>1055</v>
      </c>
      <c r="L145" s="446">
        <v>120605.55</v>
      </c>
      <c r="M145" s="442"/>
      <c r="N145" s="442">
        <v>114.31805687203791</v>
      </c>
      <c r="O145" s="446">
        <v>1140</v>
      </c>
      <c r="P145" s="446">
        <v>126666.66</v>
      </c>
      <c r="Q145" s="531"/>
      <c r="R145" s="447">
        <v>111.1111052631579</v>
      </c>
    </row>
    <row r="146" spans="1:18" ht="14.45" customHeight="1" x14ac:dyDescent="0.2">
      <c r="A146" s="441"/>
      <c r="B146" s="442" t="s">
        <v>1371</v>
      </c>
      <c r="C146" s="442" t="s">
        <v>1363</v>
      </c>
      <c r="D146" s="442" t="s">
        <v>1452</v>
      </c>
      <c r="E146" s="442" t="s">
        <v>1504</v>
      </c>
      <c r="F146" s="442" t="s">
        <v>1505</v>
      </c>
      <c r="G146" s="446">
        <v>5</v>
      </c>
      <c r="H146" s="446">
        <v>483.34000000000003</v>
      </c>
      <c r="I146" s="442"/>
      <c r="J146" s="442">
        <v>96.668000000000006</v>
      </c>
      <c r="K146" s="446">
        <v>2</v>
      </c>
      <c r="L146" s="446">
        <v>300</v>
      </c>
      <c r="M146" s="442"/>
      <c r="N146" s="442">
        <v>150</v>
      </c>
      <c r="O146" s="446">
        <v>2</v>
      </c>
      <c r="P146" s="446">
        <v>300</v>
      </c>
      <c r="Q146" s="531"/>
      <c r="R146" s="447">
        <v>150</v>
      </c>
    </row>
    <row r="147" spans="1:18" ht="14.45" customHeight="1" x14ac:dyDescent="0.2">
      <c r="A147" s="441"/>
      <c r="B147" s="442" t="s">
        <v>1371</v>
      </c>
      <c r="C147" s="442" t="s">
        <v>1363</v>
      </c>
      <c r="D147" s="442" t="s">
        <v>1452</v>
      </c>
      <c r="E147" s="442" t="s">
        <v>1506</v>
      </c>
      <c r="F147" s="442" t="s">
        <v>1507</v>
      </c>
      <c r="G147" s="446">
        <v>3</v>
      </c>
      <c r="H147" s="446">
        <v>1300</v>
      </c>
      <c r="I147" s="442"/>
      <c r="J147" s="442">
        <v>433.33333333333331</v>
      </c>
      <c r="K147" s="446">
        <v>9</v>
      </c>
      <c r="L147" s="446">
        <v>3950</v>
      </c>
      <c r="M147" s="442"/>
      <c r="N147" s="442">
        <v>438.88888888888891</v>
      </c>
      <c r="O147" s="446">
        <v>6</v>
      </c>
      <c r="P147" s="446">
        <v>2966.66</v>
      </c>
      <c r="Q147" s="531"/>
      <c r="R147" s="447">
        <v>494.44333333333333</v>
      </c>
    </row>
    <row r="148" spans="1:18" ht="14.45" customHeight="1" x14ac:dyDescent="0.2">
      <c r="A148" s="441"/>
      <c r="B148" s="442" t="s">
        <v>1371</v>
      </c>
      <c r="C148" s="442" t="s">
        <v>1363</v>
      </c>
      <c r="D148" s="442" t="s">
        <v>1452</v>
      </c>
      <c r="E148" s="442" t="s">
        <v>1508</v>
      </c>
      <c r="F148" s="442" t="s">
        <v>1509</v>
      </c>
      <c r="G148" s="446">
        <v>10</v>
      </c>
      <c r="H148" s="446">
        <v>755.56</v>
      </c>
      <c r="I148" s="442"/>
      <c r="J148" s="442">
        <v>75.555999999999997</v>
      </c>
      <c r="K148" s="446">
        <v>5</v>
      </c>
      <c r="L148" s="446">
        <v>514.44000000000005</v>
      </c>
      <c r="M148" s="442"/>
      <c r="N148" s="442">
        <v>102.88800000000001</v>
      </c>
      <c r="O148" s="446">
        <v>6</v>
      </c>
      <c r="P148" s="446">
        <v>600</v>
      </c>
      <c r="Q148" s="531"/>
      <c r="R148" s="447">
        <v>100</v>
      </c>
    </row>
    <row r="149" spans="1:18" ht="14.45" customHeight="1" x14ac:dyDescent="0.2">
      <c r="A149" s="441"/>
      <c r="B149" s="442" t="s">
        <v>1371</v>
      </c>
      <c r="C149" s="442" t="s">
        <v>1363</v>
      </c>
      <c r="D149" s="442" t="s">
        <v>1452</v>
      </c>
      <c r="E149" s="442" t="s">
        <v>1510</v>
      </c>
      <c r="F149" s="442" t="s">
        <v>1511</v>
      </c>
      <c r="G149" s="446">
        <v>10</v>
      </c>
      <c r="H149" s="446">
        <v>1333.33</v>
      </c>
      <c r="I149" s="442"/>
      <c r="J149" s="442">
        <v>133.333</v>
      </c>
      <c r="K149" s="446">
        <v>29</v>
      </c>
      <c r="L149" s="446">
        <v>5122.22</v>
      </c>
      <c r="M149" s="442"/>
      <c r="N149" s="442">
        <v>176.62827586206896</v>
      </c>
      <c r="O149" s="446">
        <v>9</v>
      </c>
      <c r="P149" s="446">
        <v>1550</v>
      </c>
      <c r="Q149" s="531"/>
      <c r="R149" s="447">
        <v>172.22222222222223</v>
      </c>
    </row>
    <row r="150" spans="1:18" ht="14.45" customHeight="1" x14ac:dyDescent="0.2">
      <c r="A150" s="441"/>
      <c r="B150" s="442" t="s">
        <v>1371</v>
      </c>
      <c r="C150" s="442" t="s">
        <v>1363</v>
      </c>
      <c r="D150" s="442" t="s">
        <v>1452</v>
      </c>
      <c r="E150" s="442" t="s">
        <v>1512</v>
      </c>
      <c r="F150" s="442" t="s">
        <v>1513</v>
      </c>
      <c r="G150" s="446">
        <v>9</v>
      </c>
      <c r="H150" s="446">
        <v>440</v>
      </c>
      <c r="I150" s="442"/>
      <c r="J150" s="442">
        <v>48.888888888888886</v>
      </c>
      <c r="K150" s="446">
        <v>4</v>
      </c>
      <c r="L150" s="446">
        <v>288.89</v>
      </c>
      <c r="M150" s="442"/>
      <c r="N150" s="442">
        <v>72.222499999999997</v>
      </c>
      <c r="O150" s="446">
        <v>5</v>
      </c>
      <c r="P150" s="446">
        <v>361.11</v>
      </c>
      <c r="Q150" s="531"/>
      <c r="R150" s="447">
        <v>72.222000000000008</v>
      </c>
    </row>
    <row r="151" spans="1:18" ht="14.45" customHeight="1" x14ac:dyDescent="0.2">
      <c r="A151" s="441"/>
      <c r="B151" s="442" t="s">
        <v>1371</v>
      </c>
      <c r="C151" s="442" t="s">
        <v>1363</v>
      </c>
      <c r="D151" s="442" t="s">
        <v>1452</v>
      </c>
      <c r="E151" s="442" t="s">
        <v>1514</v>
      </c>
      <c r="F151" s="442" t="s">
        <v>1515</v>
      </c>
      <c r="G151" s="446"/>
      <c r="H151" s="446"/>
      <c r="I151" s="442"/>
      <c r="J151" s="442"/>
      <c r="K151" s="446">
        <v>2</v>
      </c>
      <c r="L151" s="446">
        <v>846.66000000000008</v>
      </c>
      <c r="M151" s="442"/>
      <c r="N151" s="442">
        <v>423.33000000000004</v>
      </c>
      <c r="O151" s="446">
        <v>1</v>
      </c>
      <c r="P151" s="446">
        <v>394.44</v>
      </c>
      <c r="Q151" s="531"/>
      <c r="R151" s="447">
        <v>394.44</v>
      </c>
    </row>
    <row r="152" spans="1:18" ht="14.45" customHeight="1" x14ac:dyDescent="0.2">
      <c r="A152" s="441"/>
      <c r="B152" s="442" t="s">
        <v>1371</v>
      </c>
      <c r="C152" s="442" t="s">
        <v>1363</v>
      </c>
      <c r="D152" s="442" t="s">
        <v>1452</v>
      </c>
      <c r="E152" s="442" t="s">
        <v>1516</v>
      </c>
      <c r="F152" s="442" t="s">
        <v>1517</v>
      </c>
      <c r="G152" s="446">
        <v>3</v>
      </c>
      <c r="H152" s="446">
        <v>876.66000000000008</v>
      </c>
      <c r="I152" s="442"/>
      <c r="J152" s="442">
        <v>292.22000000000003</v>
      </c>
      <c r="K152" s="446">
        <v>4</v>
      </c>
      <c r="L152" s="446">
        <v>1324.44</v>
      </c>
      <c r="M152" s="442"/>
      <c r="N152" s="442">
        <v>331.11</v>
      </c>
      <c r="O152" s="446">
        <v>4</v>
      </c>
      <c r="P152" s="446">
        <v>1191.1199999999999</v>
      </c>
      <c r="Q152" s="531"/>
      <c r="R152" s="447">
        <v>297.77999999999997</v>
      </c>
    </row>
    <row r="153" spans="1:18" ht="14.45" customHeight="1" x14ac:dyDescent="0.2">
      <c r="A153" s="441"/>
      <c r="B153" s="442" t="s">
        <v>1371</v>
      </c>
      <c r="C153" s="442" t="s">
        <v>1363</v>
      </c>
      <c r="D153" s="442" t="s">
        <v>1452</v>
      </c>
      <c r="E153" s="442" t="s">
        <v>1520</v>
      </c>
      <c r="F153" s="442" t="s">
        <v>1521</v>
      </c>
      <c r="G153" s="446"/>
      <c r="H153" s="446"/>
      <c r="I153" s="442"/>
      <c r="J153" s="442"/>
      <c r="K153" s="446">
        <v>3</v>
      </c>
      <c r="L153" s="446">
        <v>416.66999999999996</v>
      </c>
      <c r="M153" s="442"/>
      <c r="N153" s="442">
        <v>138.88999999999999</v>
      </c>
      <c r="O153" s="446">
        <v>4</v>
      </c>
      <c r="P153" s="446">
        <v>555.55999999999995</v>
      </c>
      <c r="Q153" s="531"/>
      <c r="R153" s="447">
        <v>138.88999999999999</v>
      </c>
    </row>
    <row r="154" spans="1:18" ht="14.45" customHeight="1" x14ac:dyDescent="0.2">
      <c r="A154" s="441"/>
      <c r="B154" s="442" t="s">
        <v>1371</v>
      </c>
      <c r="C154" s="442" t="s">
        <v>1363</v>
      </c>
      <c r="D154" s="442" t="s">
        <v>1452</v>
      </c>
      <c r="E154" s="442" t="s">
        <v>1529</v>
      </c>
      <c r="F154" s="442" t="s">
        <v>1530</v>
      </c>
      <c r="G154" s="446">
        <v>5</v>
      </c>
      <c r="H154" s="446">
        <v>1794.45</v>
      </c>
      <c r="I154" s="442"/>
      <c r="J154" s="442">
        <v>358.89</v>
      </c>
      <c r="K154" s="446">
        <v>11</v>
      </c>
      <c r="L154" s="446">
        <v>4435.55</v>
      </c>
      <c r="M154" s="442"/>
      <c r="N154" s="442">
        <v>403.2318181818182</v>
      </c>
      <c r="O154" s="446">
        <v>4</v>
      </c>
      <c r="P154" s="446">
        <v>1457.77</v>
      </c>
      <c r="Q154" s="531"/>
      <c r="R154" s="447">
        <v>364.4425</v>
      </c>
    </row>
    <row r="155" spans="1:18" ht="14.45" customHeight="1" x14ac:dyDescent="0.2">
      <c r="A155" s="441"/>
      <c r="B155" s="442" t="s">
        <v>1371</v>
      </c>
      <c r="C155" s="442" t="s">
        <v>1363</v>
      </c>
      <c r="D155" s="442" t="s">
        <v>1452</v>
      </c>
      <c r="E155" s="442" t="s">
        <v>1531</v>
      </c>
      <c r="F155" s="442"/>
      <c r="G155" s="446">
        <v>3</v>
      </c>
      <c r="H155" s="446">
        <v>1650</v>
      </c>
      <c r="I155" s="442"/>
      <c r="J155" s="442">
        <v>550</v>
      </c>
      <c r="K155" s="446"/>
      <c r="L155" s="446"/>
      <c r="M155" s="442"/>
      <c r="N155" s="442"/>
      <c r="O155" s="446"/>
      <c r="P155" s="446"/>
      <c r="Q155" s="531"/>
      <c r="R155" s="447"/>
    </row>
    <row r="156" spans="1:18" ht="14.45" customHeight="1" x14ac:dyDescent="0.2">
      <c r="A156" s="441"/>
      <c r="B156" s="442" t="s">
        <v>1371</v>
      </c>
      <c r="C156" s="442" t="s">
        <v>1363</v>
      </c>
      <c r="D156" s="442" t="s">
        <v>1452</v>
      </c>
      <c r="E156" s="442" t="s">
        <v>1522</v>
      </c>
      <c r="F156" s="442" t="s">
        <v>1523</v>
      </c>
      <c r="G156" s="446">
        <v>6</v>
      </c>
      <c r="H156" s="446">
        <v>700.01</v>
      </c>
      <c r="I156" s="442"/>
      <c r="J156" s="442">
        <v>116.66833333333334</v>
      </c>
      <c r="K156" s="446">
        <v>14</v>
      </c>
      <c r="L156" s="446">
        <v>2144.44</v>
      </c>
      <c r="M156" s="442"/>
      <c r="N156" s="442">
        <v>153.17428571428573</v>
      </c>
      <c r="O156" s="446"/>
      <c r="P156" s="446"/>
      <c r="Q156" s="531"/>
      <c r="R156" s="447"/>
    </row>
    <row r="157" spans="1:18" ht="14.45" customHeight="1" x14ac:dyDescent="0.2">
      <c r="A157" s="441"/>
      <c r="B157" s="442" t="s">
        <v>1371</v>
      </c>
      <c r="C157" s="442" t="s">
        <v>1363</v>
      </c>
      <c r="D157" s="442" t="s">
        <v>1452</v>
      </c>
      <c r="E157" s="442" t="s">
        <v>1532</v>
      </c>
      <c r="F157" s="442" t="s">
        <v>1533</v>
      </c>
      <c r="G157" s="446">
        <v>17</v>
      </c>
      <c r="H157" s="446">
        <v>9406.67</v>
      </c>
      <c r="I157" s="442"/>
      <c r="J157" s="442">
        <v>553.33352941176474</v>
      </c>
      <c r="K157" s="446">
        <v>118</v>
      </c>
      <c r="L157" s="446">
        <v>68086.66</v>
      </c>
      <c r="M157" s="442"/>
      <c r="N157" s="442">
        <v>577.00559322033905</v>
      </c>
      <c r="O157" s="446">
        <v>158</v>
      </c>
      <c r="P157" s="446">
        <v>88304.44</v>
      </c>
      <c r="Q157" s="531"/>
      <c r="R157" s="447">
        <v>558.8888607594937</v>
      </c>
    </row>
    <row r="158" spans="1:18" ht="14.45" customHeight="1" x14ac:dyDescent="0.2">
      <c r="A158" s="441"/>
      <c r="B158" s="442" t="s">
        <v>1371</v>
      </c>
      <c r="C158" s="442" t="s">
        <v>1363</v>
      </c>
      <c r="D158" s="442" t="s">
        <v>1452</v>
      </c>
      <c r="E158" s="442" t="s">
        <v>1524</v>
      </c>
      <c r="F158" s="442" t="s">
        <v>1525</v>
      </c>
      <c r="G158" s="446"/>
      <c r="H158" s="446"/>
      <c r="I158" s="442"/>
      <c r="J158" s="442"/>
      <c r="K158" s="446">
        <v>300</v>
      </c>
      <c r="L158" s="446">
        <v>18646.660000000003</v>
      </c>
      <c r="M158" s="442"/>
      <c r="N158" s="442">
        <v>62.155533333333345</v>
      </c>
      <c r="O158" s="446">
        <v>436</v>
      </c>
      <c r="P158" s="446">
        <v>29066.660000000003</v>
      </c>
      <c r="Q158" s="531"/>
      <c r="R158" s="447">
        <v>66.666651376146802</v>
      </c>
    </row>
    <row r="159" spans="1:18" ht="14.45" customHeight="1" x14ac:dyDescent="0.2">
      <c r="A159" s="441"/>
      <c r="B159" s="442" t="s">
        <v>1371</v>
      </c>
      <c r="C159" s="442" t="s">
        <v>1363</v>
      </c>
      <c r="D159" s="442" t="s">
        <v>1452</v>
      </c>
      <c r="E159" s="442" t="s">
        <v>1534</v>
      </c>
      <c r="F159" s="442" t="s">
        <v>1470</v>
      </c>
      <c r="G159" s="446"/>
      <c r="H159" s="446"/>
      <c r="I159" s="442"/>
      <c r="J159" s="442"/>
      <c r="K159" s="446">
        <v>159</v>
      </c>
      <c r="L159" s="446">
        <v>49388.880000000005</v>
      </c>
      <c r="M159" s="442"/>
      <c r="N159" s="442">
        <v>310.62188679245287</v>
      </c>
      <c r="O159" s="446">
        <v>137</v>
      </c>
      <c r="P159" s="446">
        <v>41100</v>
      </c>
      <c r="Q159" s="531"/>
      <c r="R159" s="447">
        <v>300</v>
      </c>
    </row>
    <row r="160" spans="1:18" ht="14.45" customHeight="1" x14ac:dyDescent="0.2">
      <c r="A160" s="441"/>
      <c r="B160" s="442" t="s">
        <v>1371</v>
      </c>
      <c r="C160" s="442" t="s">
        <v>1363</v>
      </c>
      <c r="D160" s="442" t="s">
        <v>1452</v>
      </c>
      <c r="E160" s="442" t="s">
        <v>1535</v>
      </c>
      <c r="F160" s="442" t="s">
        <v>1536</v>
      </c>
      <c r="G160" s="446"/>
      <c r="H160" s="446"/>
      <c r="I160" s="442"/>
      <c r="J160" s="442"/>
      <c r="K160" s="446">
        <v>1</v>
      </c>
      <c r="L160" s="446">
        <v>300</v>
      </c>
      <c r="M160" s="442"/>
      <c r="N160" s="442">
        <v>300</v>
      </c>
      <c r="O160" s="446"/>
      <c r="P160" s="446"/>
      <c r="Q160" s="531"/>
      <c r="R160" s="447"/>
    </row>
    <row r="161" spans="1:18" ht="14.45" customHeight="1" x14ac:dyDescent="0.2">
      <c r="A161" s="441"/>
      <c r="B161" s="442" t="s">
        <v>1371</v>
      </c>
      <c r="C161" s="442" t="s">
        <v>1364</v>
      </c>
      <c r="D161" s="442" t="s">
        <v>1372</v>
      </c>
      <c r="E161" s="442" t="s">
        <v>1373</v>
      </c>
      <c r="F161" s="442"/>
      <c r="G161" s="446"/>
      <c r="H161" s="446"/>
      <c r="I161" s="442"/>
      <c r="J161" s="442"/>
      <c r="K161" s="446">
        <v>1</v>
      </c>
      <c r="L161" s="446">
        <v>113</v>
      </c>
      <c r="M161" s="442"/>
      <c r="N161" s="442">
        <v>113</v>
      </c>
      <c r="O161" s="446"/>
      <c r="P161" s="446"/>
      <c r="Q161" s="531"/>
      <c r="R161" s="447"/>
    </row>
    <row r="162" spans="1:18" ht="14.45" customHeight="1" x14ac:dyDescent="0.2">
      <c r="A162" s="441"/>
      <c r="B162" s="442" t="s">
        <v>1371</v>
      </c>
      <c r="C162" s="442" t="s">
        <v>1364</v>
      </c>
      <c r="D162" s="442" t="s">
        <v>1372</v>
      </c>
      <c r="E162" s="442" t="s">
        <v>1374</v>
      </c>
      <c r="F162" s="442"/>
      <c r="G162" s="446"/>
      <c r="H162" s="446"/>
      <c r="I162" s="442"/>
      <c r="J162" s="442"/>
      <c r="K162" s="446"/>
      <c r="L162" s="446"/>
      <c r="M162" s="442"/>
      <c r="N162" s="442"/>
      <c r="O162" s="446">
        <v>0</v>
      </c>
      <c r="P162" s="446">
        <v>0</v>
      </c>
      <c r="Q162" s="531"/>
      <c r="R162" s="447"/>
    </row>
    <row r="163" spans="1:18" ht="14.45" customHeight="1" x14ac:dyDescent="0.2">
      <c r="A163" s="441"/>
      <c r="B163" s="442" t="s">
        <v>1371</v>
      </c>
      <c r="C163" s="442" t="s">
        <v>1364</v>
      </c>
      <c r="D163" s="442" t="s">
        <v>1372</v>
      </c>
      <c r="E163" s="442" t="s">
        <v>1537</v>
      </c>
      <c r="F163" s="442"/>
      <c r="G163" s="446">
        <v>1</v>
      </c>
      <c r="H163" s="446">
        <v>1179</v>
      </c>
      <c r="I163" s="442"/>
      <c r="J163" s="442">
        <v>1179</v>
      </c>
      <c r="K163" s="446">
        <v>1</v>
      </c>
      <c r="L163" s="446">
        <v>1179</v>
      </c>
      <c r="M163" s="442"/>
      <c r="N163" s="442">
        <v>1179</v>
      </c>
      <c r="O163" s="446">
        <v>3</v>
      </c>
      <c r="P163" s="446">
        <v>3537</v>
      </c>
      <c r="Q163" s="531"/>
      <c r="R163" s="447">
        <v>1179</v>
      </c>
    </row>
    <row r="164" spans="1:18" ht="14.45" customHeight="1" x14ac:dyDescent="0.2">
      <c r="A164" s="441"/>
      <c r="B164" s="442" t="s">
        <v>1371</v>
      </c>
      <c r="C164" s="442" t="s">
        <v>1364</v>
      </c>
      <c r="D164" s="442" t="s">
        <v>1372</v>
      </c>
      <c r="E164" s="442" t="s">
        <v>1538</v>
      </c>
      <c r="F164" s="442"/>
      <c r="G164" s="446">
        <v>1</v>
      </c>
      <c r="H164" s="446">
        <v>219</v>
      </c>
      <c r="I164" s="442"/>
      <c r="J164" s="442">
        <v>219</v>
      </c>
      <c r="K164" s="446">
        <v>1</v>
      </c>
      <c r="L164" s="446">
        <v>219</v>
      </c>
      <c r="M164" s="442"/>
      <c r="N164" s="442">
        <v>219</v>
      </c>
      <c r="O164" s="446">
        <v>2</v>
      </c>
      <c r="P164" s="446">
        <v>438</v>
      </c>
      <c r="Q164" s="531"/>
      <c r="R164" s="447">
        <v>219</v>
      </c>
    </row>
    <row r="165" spans="1:18" ht="14.45" customHeight="1" x14ac:dyDescent="0.2">
      <c r="A165" s="441"/>
      <c r="B165" s="442" t="s">
        <v>1371</v>
      </c>
      <c r="C165" s="442" t="s">
        <v>1364</v>
      </c>
      <c r="D165" s="442" t="s">
        <v>1372</v>
      </c>
      <c r="E165" s="442" t="s">
        <v>1539</v>
      </c>
      <c r="F165" s="442"/>
      <c r="G165" s="446">
        <v>4</v>
      </c>
      <c r="H165" s="446">
        <v>2968</v>
      </c>
      <c r="I165" s="442"/>
      <c r="J165" s="442">
        <v>742</v>
      </c>
      <c r="K165" s="446">
        <v>4</v>
      </c>
      <c r="L165" s="446">
        <v>2968</v>
      </c>
      <c r="M165" s="442"/>
      <c r="N165" s="442">
        <v>742</v>
      </c>
      <c r="O165" s="446">
        <v>5</v>
      </c>
      <c r="P165" s="446">
        <v>3710</v>
      </c>
      <c r="Q165" s="531"/>
      <c r="R165" s="447">
        <v>742</v>
      </c>
    </row>
    <row r="166" spans="1:18" ht="14.45" customHeight="1" x14ac:dyDescent="0.2">
      <c r="A166" s="441"/>
      <c r="B166" s="442" t="s">
        <v>1371</v>
      </c>
      <c r="C166" s="442" t="s">
        <v>1364</v>
      </c>
      <c r="D166" s="442" t="s">
        <v>1372</v>
      </c>
      <c r="E166" s="442" t="s">
        <v>1540</v>
      </c>
      <c r="F166" s="442"/>
      <c r="G166" s="446"/>
      <c r="H166" s="446"/>
      <c r="I166" s="442"/>
      <c r="J166" s="442"/>
      <c r="K166" s="446">
        <v>4</v>
      </c>
      <c r="L166" s="446">
        <v>3600</v>
      </c>
      <c r="M166" s="442"/>
      <c r="N166" s="442">
        <v>900</v>
      </c>
      <c r="O166" s="446"/>
      <c r="P166" s="446"/>
      <c r="Q166" s="531"/>
      <c r="R166" s="447"/>
    </row>
    <row r="167" spans="1:18" ht="14.45" customHeight="1" x14ac:dyDescent="0.2">
      <c r="A167" s="441"/>
      <c r="B167" s="442" t="s">
        <v>1371</v>
      </c>
      <c r="C167" s="442" t="s">
        <v>1364</v>
      </c>
      <c r="D167" s="442" t="s">
        <v>1452</v>
      </c>
      <c r="E167" s="442" t="s">
        <v>1453</v>
      </c>
      <c r="F167" s="442" t="s">
        <v>1454</v>
      </c>
      <c r="G167" s="446">
        <v>29</v>
      </c>
      <c r="H167" s="446">
        <v>14757.789999999999</v>
      </c>
      <c r="I167" s="442"/>
      <c r="J167" s="442">
        <v>508.88931034482755</v>
      </c>
      <c r="K167" s="446">
        <v>41</v>
      </c>
      <c r="L167" s="446">
        <v>23117.78</v>
      </c>
      <c r="M167" s="442"/>
      <c r="N167" s="442">
        <v>563.84829268292685</v>
      </c>
      <c r="O167" s="446">
        <v>57</v>
      </c>
      <c r="P167" s="446">
        <v>31350</v>
      </c>
      <c r="Q167" s="531"/>
      <c r="R167" s="447">
        <v>550</v>
      </c>
    </row>
    <row r="168" spans="1:18" ht="14.45" customHeight="1" x14ac:dyDescent="0.2">
      <c r="A168" s="441"/>
      <c r="B168" s="442" t="s">
        <v>1371</v>
      </c>
      <c r="C168" s="442" t="s">
        <v>1364</v>
      </c>
      <c r="D168" s="442" t="s">
        <v>1452</v>
      </c>
      <c r="E168" s="442" t="s">
        <v>1455</v>
      </c>
      <c r="F168" s="442" t="s">
        <v>1456</v>
      </c>
      <c r="G168" s="446">
        <v>86</v>
      </c>
      <c r="H168" s="446">
        <v>43000</v>
      </c>
      <c r="I168" s="442"/>
      <c r="J168" s="442">
        <v>500</v>
      </c>
      <c r="K168" s="446">
        <v>172</v>
      </c>
      <c r="L168" s="446">
        <v>88146.67</v>
      </c>
      <c r="M168" s="442"/>
      <c r="N168" s="442">
        <v>512.48063953488372</v>
      </c>
      <c r="O168" s="446">
        <v>197</v>
      </c>
      <c r="P168" s="446">
        <v>99594.45</v>
      </c>
      <c r="Q168" s="531"/>
      <c r="R168" s="447">
        <v>505.55558375634519</v>
      </c>
    </row>
    <row r="169" spans="1:18" ht="14.45" customHeight="1" x14ac:dyDescent="0.2">
      <c r="A169" s="441"/>
      <c r="B169" s="442" t="s">
        <v>1371</v>
      </c>
      <c r="C169" s="442" t="s">
        <v>1364</v>
      </c>
      <c r="D169" s="442" t="s">
        <v>1452</v>
      </c>
      <c r="E169" s="442" t="s">
        <v>1526</v>
      </c>
      <c r="F169" s="442" t="s">
        <v>1527</v>
      </c>
      <c r="G169" s="446">
        <v>561</v>
      </c>
      <c r="H169" s="446">
        <v>59216.65</v>
      </c>
      <c r="I169" s="442"/>
      <c r="J169" s="442">
        <v>105.55552584670232</v>
      </c>
      <c r="K169" s="446">
        <v>301</v>
      </c>
      <c r="L169" s="446">
        <v>39613.35</v>
      </c>
      <c r="M169" s="442"/>
      <c r="N169" s="442">
        <v>131.60581395348837</v>
      </c>
      <c r="O169" s="446">
        <v>337</v>
      </c>
      <c r="P169" s="446">
        <v>43061.11</v>
      </c>
      <c r="Q169" s="531"/>
      <c r="R169" s="447">
        <v>127.77777448071217</v>
      </c>
    </row>
    <row r="170" spans="1:18" ht="14.45" customHeight="1" x14ac:dyDescent="0.2">
      <c r="A170" s="441"/>
      <c r="B170" s="442" t="s">
        <v>1371</v>
      </c>
      <c r="C170" s="442" t="s">
        <v>1364</v>
      </c>
      <c r="D170" s="442" t="s">
        <v>1452</v>
      </c>
      <c r="E170" s="442" t="s">
        <v>1457</v>
      </c>
      <c r="F170" s="442" t="s">
        <v>1458</v>
      </c>
      <c r="G170" s="446">
        <v>347</v>
      </c>
      <c r="H170" s="446">
        <v>26988.9</v>
      </c>
      <c r="I170" s="442"/>
      <c r="J170" s="442">
        <v>77.777809798270894</v>
      </c>
      <c r="K170" s="446">
        <v>582</v>
      </c>
      <c r="L170" s="446">
        <v>49416.66</v>
      </c>
      <c r="M170" s="442"/>
      <c r="N170" s="442">
        <v>84.908350515463923</v>
      </c>
      <c r="O170" s="446">
        <v>800</v>
      </c>
      <c r="P170" s="446">
        <v>66666.67</v>
      </c>
      <c r="Q170" s="531"/>
      <c r="R170" s="447">
        <v>83.333337499999999</v>
      </c>
    </row>
    <row r="171" spans="1:18" ht="14.45" customHeight="1" x14ac:dyDescent="0.2">
      <c r="A171" s="441"/>
      <c r="B171" s="442" t="s">
        <v>1371</v>
      </c>
      <c r="C171" s="442" t="s">
        <v>1364</v>
      </c>
      <c r="D171" s="442" t="s">
        <v>1452</v>
      </c>
      <c r="E171" s="442" t="s">
        <v>1459</v>
      </c>
      <c r="F171" s="442" t="s">
        <v>1460</v>
      </c>
      <c r="G171" s="446"/>
      <c r="H171" s="446"/>
      <c r="I171" s="442"/>
      <c r="J171" s="442"/>
      <c r="K171" s="446">
        <v>23</v>
      </c>
      <c r="L171" s="446">
        <v>6142.2199999999993</v>
      </c>
      <c r="M171" s="442"/>
      <c r="N171" s="442">
        <v>267.05304347826086</v>
      </c>
      <c r="O171" s="446">
        <v>34</v>
      </c>
      <c r="P171" s="446">
        <v>8688.9</v>
      </c>
      <c r="Q171" s="531"/>
      <c r="R171" s="447">
        <v>255.55588235294115</v>
      </c>
    </row>
    <row r="172" spans="1:18" ht="14.45" customHeight="1" x14ac:dyDescent="0.2">
      <c r="A172" s="441"/>
      <c r="B172" s="442" t="s">
        <v>1371</v>
      </c>
      <c r="C172" s="442" t="s">
        <v>1364</v>
      </c>
      <c r="D172" s="442" t="s">
        <v>1452</v>
      </c>
      <c r="E172" s="442" t="s">
        <v>1461</v>
      </c>
      <c r="F172" s="442" t="s">
        <v>1462</v>
      </c>
      <c r="G172" s="446"/>
      <c r="H172" s="446"/>
      <c r="I172" s="442"/>
      <c r="J172" s="442"/>
      <c r="K172" s="446">
        <v>1</v>
      </c>
      <c r="L172" s="446">
        <v>305.56</v>
      </c>
      <c r="M172" s="442"/>
      <c r="N172" s="442">
        <v>305.56</v>
      </c>
      <c r="O172" s="446"/>
      <c r="P172" s="446"/>
      <c r="Q172" s="531"/>
      <c r="R172" s="447"/>
    </row>
    <row r="173" spans="1:18" ht="14.45" customHeight="1" x14ac:dyDescent="0.2">
      <c r="A173" s="441"/>
      <c r="B173" s="442" t="s">
        <v>1371</v>
      </c>
      <c r="C173" s="442" t="s">
        <v>1364</v>
      </c>
      <c r="D173" s="442" t="s">
        <v>1452</v>
      </c>
      <c r="E173" s="442" t="s">
        <v>1463</v>
      </c>
      <c r="F173" s="442" t="s">
        <v>1464</v>
      </c>
      <c r="G173" s="446">
        <v>255</v>
      </c>
      <c r="H173" s="446">
        <v>29750</v>
      </c>
      <c r="I173" s="442"/>
      <c r="J173" s="442">
        <v>116.66666666666667</v>
      </c>
      <c r="K173" s="446">
        <v>267</v>
      </c>
      <c r="L173" s="446">
        <v>36620</v>
      </c>
      <c r="M173" s="442"/>
      <c r="N173" s="442">
        <v>137.15355805243445</v>
      </c>
      <c r="O173" s="446">
        <v>398</v>
      </c>
      <c r="P173" s="446">
        <v>53066.67</v>
      </c>
      <c r="Q173" s="531"/>
      <c r="R173" s="447">
        <v>133.33334170854272</v>
      </c>
    </row>
    <row r="174" spans="1:18" ht="14.45" customHeight="1" x14ac:dyDescent="0.2">
      <c r="A174" s="441"/>
      <c r="B174" s="442" t="s">
        <v>1371</v>
      </c>
      <c r="C174" s="442" t="s">
        <v>1364</v>
      </c>
      <c r="D174" s="442" t="s">
        <v>1452</v>
      </c>
      <c r="E174" s="442" t="s">
        <v>1465</v>
      </c>
      <c r="F174" s="442" t="s">
        <v>1466</v>
      </c>
      <c r="G174" s="446">
        <v>55</v>
      </c>
      <c r="H174" s="446">
        <v>30555.560000000005</v>
      </c>
      <c r="I174" s="442"/>
      <c r="J174" s="442">
        <v>555.55563636363649</v>
      </c>
      <c r="K174" s="446">
        <v>50</v>
      </c>
      <c r="L174" s="446">
        <v>45206.67</v>
      </c>
      <c r="M174" s="442"/>
      <c r="N174" s="442">
        <v>904.13339999999994</v>
      </c>
      <c r="O174" s="446">
        <v>64</v>
      </c>
      <c r="P174" s="446">
        <v>56533.33</v>
      </c>
      <c r="Q174" s="531"/>
      <c r="R174" s="447">
        <v>883.33328125000003</v>
      </c>
    </row>
    <row r="175" spans="1:18" ht="14.45" customHeight="1" x14ac:dyDescent="0.2">
      <c r="A175" s="441"/>
      <c r="B175" s="442" t="s">
        <v>1371</v>
      </c>
      <c r="C175" s="442" t="s">
        <v>1364</v>
      </c>
      <c r="D175" s="442" t="s">
        <v>1452</v>
      </c>
      <c r="E175" s="442" t="s">
        <v>1467</v>
      </c>
      <c r="F175" s="442" t="s">
        <v>1468</v>
      </c>
      <c r="G175" s="446">
        <v>348</v>
      </c>
      <c r="H175" s="446">
        <v>191400</v>
      </c>
      <c r="I175" s="442"/>
      <c r="J175" s="442">
        <v>550</v>
      </c>
      <c r="K175" s="446">
        <v>311</v>
      </c>
      <c r="L175" s="446">
        <v>178122.22000000003</v>
      </c>
      <c r="M175" s="442"/>
      <c r="N175" s="442">
        <v>572.74025723472676</v>
      </c>
      <c r="O175" s="446">
        <v>853</v>
      </c>
      <c r="P175" s="446">
        <v>540233.34000000008</v>
      </c>
      <c r="Q175" s="531"/>
      <c r="R175" s="447">
        <v>633.33334114888635</v>
      </c>
    </row>
    <row r="176" spans="1:18" ht="14.45" customHeight="1" x14ac:dyDescent="0.2">
      <c r="A176" s="441"/>
      <c r="B176" s="442" t="s">
        <v>1371</v>
      </c>
      <c r="C176" s="442" t="s">
        <v>1364</v>
      </c>
      <c r="D176" s="442" t="s">
        <v>1452</v>
      </c>
      <c r="E176" s="442" t="s">
        <v>1469</v>
      </c>
      <c r="F176" s="442" t="s">
        <v>1470</v>
      </c>
      <c r="G176" s="446">
        <v>3</v>
      </c>
      <c r="H176" s="446">
        <v>883.32999999999993</v>
      </c>
      <c r="I176" s="442"/>
      <c r="J176" s="442">
        <v>294.44333333333333</v>
      </c>
      <c r="K176" s="446"/>
      <c r="L176" s="446"/>
      <c r="M176" s="442"/>
      <c r="N176" s="442"/>
      <c r="O176" s="446">
        <v>5</v>
      </c>
      <c r="P176" s="446">
        <v>1500</v>
      </c>
      <c r="Q176" s="531"/>
      <c r="R176" s="447">
        <v>300</v>
      </c>
    </row>
    <row r="177" spans="1:18" ht="14.45" customHeight="1" x14ac:dyDescent="0.2">
      <c r="A177" s="441"/>
      <c r="B177" s="442" t="s">
        <v>1371</v>
      </c>
      <c r="C177" s="442" t="s">
        <v>1364</v>
      </c>
      <c r="D177" s="442" t="s">
        <v>1452</v>
      </c>
      <c r="E177" s="442" t="s">
        <v>1471</v>
      </c>
      <c r="F177" s="442" t="s">
        <v>1456</v>
      </c>
      <c r="G177" s="446">
        <v>946</v>
      </c>
      <c r="H177" s="446">
        <v>395217.77000000008</v>
      </c>
      <c r="I177" s="442"/>
      <c r="J177" s="442">
        <v>417.77776955602548</v>
      </c>
      <c r="K177" s="446">
        <v>601</v>
      </c>
      <c r="L177" s="446">
        <v>257907.75999999998</v>
      </c>
      <c r="M177" s="442"/>
      <c r="N177" s="442">
        <v>429.1310482529118</v>
      </c>
      <c r="O177" s="446">
        <v>813</v>
      </c>
      <c r="P177" s="446">
        <v>344170</v>
      </c>
      <c r="Q177" s="531"/>
      <c r="R177" s="447">
        <v>423.33333333333331</v>
      </c>
    </row>
    <row r="178" spans="1:18" ht="14.45" customHeight="1" x14ac:dyDescent="0.2">
      <c r="A178" s="441"/>
      <c r="B178" s="442" t="s">
        <v>1371</v>
      </c>
      <c r="C178" s="442" t="s">
        <v>1364</v>
      </c>
      <c r="D178" s="442" t="s">
        <v>1452</v>
      </c>
      <c r="E178" s="442" t="s">
        <v>1472</v>
      </c>
      <c r="F178" s="442" t="s">
        <v>1473</v>
      </c>
      <c r="G178" s="446">
        <v>134</v>
      </c>
      <c r="H178" s="446">
        <v>29777.760000000002</v>
      </c>
      <c r="I178" s="442"/>
      <c r="J178" s="442">
        <v>222.22208955223883</v>
      </c>
      <c r="K178" s="446">
        <v>195</v>
      </c>
      <c r="L178" s="446">
        <v>70089.990000000005</v>
      </c>
      <c r="M178" s="442"/>
      <c r="N178" s="442">
        <v>359.43584615384617</v>
      </c>
      <c r="O178" s="446">
        <v>223</v>
      </c>
      <c r="P178" s="446">
        <v>86722.22</v>
      </c>
      <c r="Q178" s="531"/>
      <c r="R178" s="447">
        <v>388.88887892376681</v>
      </c>
    </row>
    <row r="179" spans="1:18" ht="14.45" customHeight="1" x14ac:dyDescent="0.2">
      <c r="A179" s="441"/>
      <c r="B179" s="442" t="s">
        <v>1371</v>
      </c>
      <c r="C179" s="442" t="s">
        <v>1364</v>
      </c>
      <c r="D179" s="442" t="s">
        <v>1452</v>
      </c>
      <c r="E179" s="442" t="s">
        <v>1474</v>
      </c>
      <c r="F179" s="442" t="s">
        <v>1475</v>
      </c>
      <c r="G179" s="446">
        <v>100</v>
      </c>
      <c r="H179" s="446">
        <v>58333.34</v>
      </c>
      <c r="I179" s="442"/>
      <c r="J179" s="442">
        <v>583.33339999999998</v>
      </c>
      <c r="K179" s="446">
        <v>93</v>
      </c>
      <c r="L179" s="446">
        <v>64076.68</v>
      </c>
      <c r="M179" s="442"/>
      <c r="N179" s="442">
        <v>688.99655913978495</v>
      </c>
      <c r="O179" s="446">
        <v>133</v>
      </c>
      <c r="P179" s="446">
        <v>88666.66</v>
      </c>
      <c r="Q179" s="531"/>
      <c r="R179" s="447">
        <v>666.66661654135339</v>
      </c>
    </row>
    <row r="180" spans="1:18" ht="14.45" customHeight="1" x14ac:dyDescent="0.2">
      <c r="A180" s="441"/>
      <c r="B180" s="442" t="s">
        <v>1371</v>
      </c>
      <c r="C180" s="442" t="s">
        <v>1364</v>
      </c>
      <c r="D180" s="442" t="s">
        <v>1452</v>
      </c>
      <c r="E180" s="442" t="s">
        <v>1476</v>
      </c>
      <c r="F180" s="442" t="s">
        <v>1477</v>
      </c>
      <c r="G180" s="446">
        <v>38</v>
      </c>
      <c r="H180" s="446">
        <v>17733.329999999998</v>
      </c>
      <c r="I180" s="442"/>
      <c r="J180" s="442">
        <v>466.66657894736835</v>
      </c>
      <c r="K180" s="446">
        <v>26</v>
      </c>
      <c r="L180" s="446">
        <v>13591.11</v>
      </c>
      <c r="M180" s="442"/>
      <c r="N180" s="442">
        <v>522.73500000000001</v>
      </c>
      <c r="O180" s="446">
        <v>17</v>
      </c>
      <c r="P180" s="446">
        <v>8594.4499999999989</v>
      </c>
      <c r="Q180" s="531"/>
      <c r="R180" s="447">
        <v>505.55588235294113</v>
      </c>
    </row>
    <row r="181" spans="1:18" ht="14.45" customHeight="1" x14ac:dyDescent="0.2">
      <c r="A181" s="441"/>
      <c r="B181" s="442" t="s">
        <v>1371</v>
      </c>
      <c r="C181" s="442" t="s">
        <v>1364</v>
      </c>
      <c r="D181" s="442" t="s">
        <v>1452</v>
      </c>
      <c r="E181" s="442" t="s">
        <v>1541</v>
      </c>
      <c r="F181" s="442" t="s">
        <v>1477</v>
      </c>
      <c r="G181" s="446">
        <v>7</v>
      </c>
      <c r="H181" s="446">
        <v>7000</v>
      </c>
      <c r="I181" s="442"/>
      <c r="J181" s="442">
        <v>1000</v>
      </c>
      <c r="K181" s="446">
        <v>1</v>
      </c>
      <c r="L181" s="446">
        <v>1154.44</v>
      </c>
      <c r="M181" s="442"/>
      <c r="N181" s="442">
        <v>1154.44</v>
      </c>
      <c r="O181" s="446">
        <v>4</v>
      </c>
      <c r="P181" s="446">
        <v>4022.24</v>
      </c>
      <c r="Q181" s="531"/>
      <c r="R181" s="447">
        <v>1005.56</v>
      </c>
    </row>
    <row r="182" spans="1:18" ht="14.45" customHeight="1" x14ac:dyDescent="0.2">
      <c r="A182" s="441"/>
      <c r="B182" s="442" t="s">
        <v>1371</v>
      </c>
      <c r="C182" s="442" t="s">
        <v>1364</v>
      </c>
      <c r="D182" s="442" t="s">
        <v>1452</v>
      </c>
      <c r="E182" s="442" t="s">
        <v>1478</v>
      </c>
      <c r="F182" s="442" t="s">
        <v>1479</v>
      </c>
      <c r="G182" s="446">
        <v>201</v>
      </c>
      <c r="H182" s="446">
        <v>12283.33</v>
      </c>
      <c r="I182" s="442"/>
      <c r="J182" s="442">
        <v>61.111094527363186</v>
      </c>
      <c r="K182" s="446">
        <v>241</v>
      </c>
      <c r="L182" s="446">
        <v>16856.66</v>
      </c>
      <c r="M182" s="442"/>
      <c r="N182" s="442">
        <v>69.944647302904571</v>
      </c>
      <c r="O182" s="446">
        <v>216</v>
      </c>
      <c r="P182" s="446">
        <v>14400</v>
      </c>
      <c r="Q182" s="531"/>
      <c r="R182" s="447">
        <v>66.666666666666671</v>
      </c>
    </row>
    <row r="183" spans="1:18" ht="14.45" customHeight="1" x14ac:dyDescent="0.2">
      <c r="A183" s="441"/>
      <c r="B183" s="442" t="s">
        <v>1371</v>
      </c>
      <c r="C183" s="442" t="s">
        <v>1364</v>
      </c>
      <c r="D183" s="442" t="s">
        <v>1452</v>
      </c>
      <c r="E183" s="442" t="s">
        <v>1484</v>
      </c>
      <c r="F183" s="442" t="s">
        <v>1485</v>
      </c>
      <c r="G183" s="446">
        <v>4</v>
      </c>
      <c r="H183" s="446">
        <v>0</v>
      </c>
      <c r="I183" s="442"/>
      <c r="J183" s="442">
        <v>0</v>
      </c>
      <c r="K183" s="446">
        <v>3</v>
      </c>
      <c r="L183" s="446">
        <v>0</v>
      </c>
      <c r="M183" s="442"/>
      <c r="N183" s="442">
        <v>0</v>
      </c>
      <c r="O183" s="446">
        <v>6</v>
      </c>
      <c r="P183" s="446">
        <v>0</v>
      </c>
      <c r="Q183" s="531"/>
      <c r="R183" s="447">
        <v>0</v>
      </c>
    </row>
    <row r="184" spans="1:18" ht="14.45" customHeight="1" x14ac:dyDescent="0.2">
      <c r="A184" s="441"/>
      <c r="B184" s="442" t="s">
        <v>1371</v>
      </c>
      <c r="C184" s="442" t="s">
        <v>1364</v>
      </c>
      <c r="D184" s="442" t="s">
        <v>1452</v>
      </c>
      <c r="E184" s="442" t="s">
        <v>1486</v>
      </c>
      <c r="F184" s="442" t="s">
        <v>1487</v>
      </c>
      <c r="G184" s="446">
        <v>218</v>
      </c>
      <c r="H184" s="446">
        <v>66611.11</v>
      </c>
      <c r="I184" s="442"/>
      <c r="J184" s="442">
        <v>305.55555045871557</v>
      </c>
      <c r="K184" s="446">
        <v>305</v>
      </c>
      <c r="L184" s="446">
        <v>96802.23</v>
      </c>
      <c r="M184" s="442"/>
      <c r="N184" s="442">
        <v>317.38436065573768</v>
      </c>
      <c r="O184" s="446">
        <v>256</v>
      </c>
      <c r="P184" s="446">
        <v>79644.45</v>
      </c>
      <c r="Q184" s="531"/>
      <c r="R184" s="447">
        <v>311.11113281249999</v>
      </c>
    </row>
    <row r="185" spans="1:18" ht="14.45" customHeight="1" x14ac:dyDescent="0.2">
      <c r="A185" s="441"/>
      <c r="B185" s="442" t="s">
        <v>1371</v>
      </c>
      <c r="C185" s="442" t="s">
        <v>1364</v>
      </c>
      <c r="D185" s="442" t="s">
        <v>1452</v>
      </c>
      <c r="E185" s="442" t="s">
        <v>1488</v>
      </c>
      <c r="F185" s="442" t="s">
        <v>1489</v>
      </c>
      <c r="G185" s="446">
        <v>14</v>
      </c>
      <c r="H185" s="446">
        <v>466.67</v>
      </c>
      <c r="I185" s="442"/>
      <c r="J185" s="442">
        <v>33.333571428571432</v>
      </c>
      <c r="K185" s="446"/>
      <c r="L185" s="446"/>
      <c r="M185" s="442"/>
      <c r="N185" s="442"/>
      <c r="O185" s="446"/>
      <c r="P185" s="446"/>
      <c r="Q185" s="531"/>
      <c r="R185" s="447"/>
    </row>
    <row r="186" spans="1:18" ht="14.45" customHeight="1" x14ac:dyDescent="0.2">
      <c r="A186" s="441"/>
      <c r="B186" s="442" t="s">
        <v>1371</v>
      </c>
      <c r="C186" s="442" t="s">
        <v>1364</v>
      </c>
      <c r="D186" s="442" t="s">
        <v>1452</v>
      </c>
      <c r="E186" s="442" t="s">
        <v>1490</v>
      </c>
      <c r="F186" s="442" t="s">
        <v>1491</v>
      </c>
      <c r="G186" s="446">
        <v>1055</v>
      </c>
      <c r="H186" s="446">
        <v>480611.11</v>
      </c>
      <c r="I186" s="442"/>
      <c r="J186" s="442">
        <v>455.55555450236966</v>
      </c>
      <c r="K186" s="446">
        <v>1078</v>
      </c>
      <c r="L186" s="446">
        <v>509684.44</v>
      </c>
      <c r="M186" s="442"/>
      <c r="N186" s="442">
        <v>472.80560296846011</v>
      </c>
      <c r="O186" s="446">
        <v>1415</v>
      </c>
      <c r="P186" s="446">
        <v>652472.22</v>
      </c>
      <c r="Q186" s="531"/>
      <c r="R186" s="447">
        <v>461.11110954063605</v>
      </c>
    </row>
    <row r="187" spans="1:18" ht="14.45" customHeight="1" x14ac:dyDescent="0.2">
      <c r="A187" s="441"/>
      <c r="B187" s="442" t="s">
        <v>1371</v>
      </c>
      <c r="C187" s="442" t="s">
        <v>1364</v>
      </c>
      <c r="D187" s="442" t="s">
        <v>1452</v>
      </c>
      <c r="E187" s="442" t="s">
        <v>1494</v>
      </c>
      <c r="F187" s="442" t="s">
        <v>1495</v>
      </c>
      <c r="G187" s="446">
        <v>323</v>
      </c>
      <c r="H187" s="446">
        <v>25122.21</v>
      </c>
      <c r="I187" s="442"/>
      <c r="J187" s="442">
        <v>77.777739938080487</v>
      </c>
      <c r="K187" s="446">
        <v>449</v>
      </c>
      <c r="L187" s="446">
        <v>43474.460000000006</v>
      </c>
      <c r="M187" s="442"/>
      <c r="N187" s="442">
        <v>96.825077951002243</v>
      </c>
      <c r="O187" s="446">
        <v>453</v>
      </c>
      <c r="P187" s="446">
        <v>42783.35</v>
      </c>
      <c r="Q187" s="531"/>
      <c r="R187" s="447">
        <v>94.444481236203089</v>
      </c>
    </row>
    <row r="188" spans="1:18" ht="14.45" customHeight="1" x14ac:dyDescent="0.2">
      <c r="A188" s="441"/>
      <c r="B188" s="442" t="s">
        <v>1371</v>
      </c>
      <c r="C188" s="442" t="s">
        <v>1364</v>
      </c>
      <c r="D188" s="442" t="s">
        <v>1452</v>
      </c>
      <c r="E188" s="442" t="s">
        <v>1542</v>
      </c>
      <c r="F188" s="442" t="s">
        <v>1543</v>
      </c>
      <c r="G188" s="446">
        <v>36</v>
      </c>
      <c r="H188" s="446">
        <v>25200</v>
      </c>
      <c r="I188" s="442"/>
      <c r="J188" s="442">
        <v>700</v>
      </c>
      <c r="K188" s="446">
        <v>27</v>
      </c>
      <c r="L188" s="446">
        <v>19885.570000000003</v>
      </c>
      <c r="M188" s="442"/>
      <c r="N188" s="442">
        <v>736.50259259259269</v>
      </c>
      <c r="O188" s="446">
        <v>38</v>
      </c>
      <c r="P188" s="446">
        <v>26811.119999999995</v>
      </c>
      <c r="Q188" s="531"/>
      <c r="R188" s="447">
        <v>705.55578947368406</v>
      </c>
    </row>
    <row r="189" spans="1:18" ht="14.45" customHeight="1" x14ac:dyDescent="0.2">
      <c r="A189" s="441"/>
      <c r="B189" s="442" t="s">
        <v>1371</v>
      </c>
      <c r="C189" s="442" t="s">
        <v>1364</v>
      </c>
      <c r="D189" s="442" t="s">
        <v>1452</v>
      </c>
      <c r="E189" s="442" t="s">
        <v>1498</v>
      </c>
      <c r="F189" s="442" t="s">
        <v>1499</v>
      </c>
      <c r="G189" s="446">
        <v>2</v>
      </c>
      <c r="H189" s="446">
        <v>540</v>
      </c>
      <c r="I189" s="442"/>
      <c r="J189" s="442">
        <v>270</v>
      </c>
      <c r="K189" s="446"/>
      <c r="L189" s="446"/>
      <c r="M189" s="442"/>
      <c r="N189" s="442"/>
      <c r="O189" s="446">
        <v>2</v>
      </c>
      <c r="P189" s="446">
        <v>666.66</v>
      </c>
      <c r="Q189" s="531"/>
      <c r="R189" s="447">
        <v>333.33</v>
      </c>
    </row>
    <row r="190" spans="1:18" ht="14.45" customHeight="1" x14ac:dyDescent="0.2">
      <c r="A190" s="441"/>
      <c r="B190" s="442" t="s">
        <v>1371</v>
      </c>
      <c r="C190" s="442" t="s">
        <v>1364</v>
      </c>
      <c r="D190" s="442" t="s">
        <v>1452</v>
      </c>
      <c r="E190" s="442" t="s">
        <v>1500</v>
      </c>
      <c r="F190" s="442" t="s">
        <v>1501</v>
      </c>
      <c r="G190" s="446">
        <v>552</v>
      </c>
      <c r="H190" s="446">
        <v>52133.32</v>
      </c>
      <c r="I190" s="442"/>
      <c r="J190" s="442">
        <v>94.444420289855074</v>
      </c>
      <c r="K190" s="446">
        <v>536</v>
      </c>
      <c r="L190" s="446">
        <v>61438.880000000005</v>
      </c>
      <c r="M190" s="442"/>
      <c r="N190" s="442">
        <v>114.62477611940299</v>
      </c>
      <c r="O190" s="446">
        <v>765</v>
      </c>
      <c r="P190" s="446">
        <v>85000.01</v>
      </c>
      <c r="Q190" s="531"/>
      <c r="R190" s="447">
        <v>111.11112418300652</v>
      </c>
    </row>
    <row r="191" spans="1:18" ht="14.45" customHeight="1" x14ac:dyDescent="0.2">
      <c r="A191" s="441"/>
      <c r="B191" s="442" t="s">
        <v>1371</v>
      </c>
      <c r="C191" s="442" t="s">
        <v>1364</v>
      </c>
      <c r="D191" s="442" t="s">
        <v>1452</v>
      </c>
      <c r="E191" s="442" t="s">
        <v>1504</v>
      </c>
      <c r="F191" s="442" t="s">
        <v>1505</v>
      </c>
      <c r="G191" s="446">
        <v>394</v>
      </c>
      <c r="H191" s="446">
        <v>38086.67</v>
      </c>
      <c r="I191" s="442"/>
      <c r="J191" s="442">
        <v>96.666675126903556</v>
      </c>
      <c r="K191" s="446">
        <v>373</v>
      </c>
      <c r="L191" s="446">
        <v>57038.899999999994</v>
      </c>
      <c r="M191" s="442"/>
      <c r="N191" s="442">
        <v>152.91930294906166</v>
      </c>
      <c r="O191" s="446">
        <v>476</v>
      </c>
      <c r="P191" s="446">
        <v>71400</v>
      </c>
      <c r="Q191" s="531"/>
      <c r="R191" s="447">
        <v>150</v>
      </c>
    </row>
    <row r="192" spans="1:18" ht="14.45" customHeight="1" x14ac:dyDescent="0.2">
      <c r="A192" s="441"/>
      <c r="B192" s="442" t="s">
        <v>1371</v>
      </c>
      <c r="C192" s="442" t="s">
        <v>1364</v>
      </c>
      <c r="D192" s="442" t="s">
        <v>1452</v>
      </c>
      <c r="E192" s="442" t="s">
        <v>1506</v>
      </c>
      <c r="F192" s="442" t="s">
        <v>1507</v>
      </c>
      <c r="G192" s="446">
        <v>471</v>
      </c>
      <c r="H192" s="446">
        <v>204099.99</v>
      </c>
      <c r="I192" s="442"/>
      <c r="J192" s="442">
        <v>433.33331210191079</v>
      </c>
      <c r="K192" s="446">
        <v>496</v>
      </c>
      <c r="L192" s="446">
        <v>224262.22000000003</v>
      </c>
      <c r="M192" s="442"/>
      <c r="N192" s="442">
        <v>452.14157258064523</v>
      </c>
      <c r="O192" s="446">
        <v>711</v>
      </c>
      <c r="P192" s="446">
        <v>351550</v>
      </c>
      <c r="Q192" s="531"/>
      <c r="R192" s="447">
        <v>494.44444444444446</v>
      </c>
    </row>
    <row r="193" spans="1:18" ht="14.45" customHeight="1" x14ac:dyDescent="0.2">
      <c r="A193" s="441"/>
      <c r="B193" s="442" t="s">
        <v>1371</v>
      </c>
      <c r="C193" s="442" t="s">
        <v>1364</v>
      </c>
      <c r="D193" s="442" t="s">
        <v>1452</v>
      </c>
      <c r="E193" s="442" t="s">
        <v>1508</v>
      </c>
      <c r="F193" s="442" t="s">
        <v>1509</v>
      </c>
      <c r="G193" s="446">
        <v>762</v>
      </c>
      <c r="H193" s="446">
        <v>57573.34</v>
      </c>
      <c r="I193" s="442"/>
      <c r="J193" s="442">
        <v>75.555564304461939</v>
      </c>
      <c r="K193" s="446">
        <v>405</v>
      </c>
      <c r="L193" s="446">
        <v>41670.01</v>
      </c>
      <c r="M193" s="442"/>
      <c r="N193" s="442">
        <v>102.88891358024692</v>
      </c>
      <c r="O193" s="446">
        <v>726</v>
      </c>
      <c r="P193" s="446">
        <v>72600</v>
      </c>
      <c r="Q193" s="531"/>
      <c r="R193" s="447">
        <v>100</v>
      </c>
    </row>
    <row r="194" spans="1:18" ht="14.45" customHeight="1" x14ac:dyDescent="0.2">
      <c r="A194" s="441"/>
      <c r="B194" s="442" t="s">
        <v>1371</v>
      </c>
      <c r="C194" s="442" t="s">
        <v>1364</v>
      </c>
      <c r="D194" s="442" t="s">
        <v>1452</v>
      </c>
      <c r="E194" s="442" t="s">
        <v>1544</v>
      </c>
      <c r="F194" s="442" t="s">
        <v>1545</v>
      </c>
      <c r="G194" s="446">
        <v>95</v>
      </c>
      <c r="H194" s="446">
        <v>121916.66</v>
      </c>
      <c r="I194" s="442"/>
      <c r="J194" s="442">
        <v>1283.3332631578949</v>
      </c>
      <c r="K194" s="446">
        <v>90</v>
      </c>
      <c r="L194" s="446">
        <v>125831.09999999999</v>
      </c>
      <c r="M194" s="442"/>
      <c r="N194" s="442">
        <v>1398.1233333333332</v>
      </c>
      <c r="O194" s="446">
        <v>105</v>
      </c>
      <c r="P194" s="446">
        <v>150499.99</v>
      </c>
      <c r="Q194" s="531"/>
      <c r="R194" s="447">
        <v>1433.3332380952379</v>
      </c>
    </row>
    <row r="195" spans="1:18" ht="14.45" customHeight="1" x14ac:dyDescent="0.2">
      <c r="A195" s="441"/>
      <c r="B195" s="442" t="s">
        <v>1371</v>
      </c>
      <c r="C195" s="442" t="s">
        <v>1364</v>
      </c>
      <c r="D195" s="442" t="s">
        <v>1452</v>
      </c>
      <c r="E195" s="442" t="s">
        <v>1546</v>
      </c>
      <c r="F195" s="442" t="s">
        <v>1547</v>
      </c>
      <c r="G195" s="446"/>
      <c r="H195" s="446"/>
      <c r="I195" s="442"/>
      <c r="J195" s="442"/>
      <c r="K195" s="446">
        <v>3</v>
      </c>
      <c r="L195" s="446">
        <v>1516.67</v>
      </c>
      <c r="M195" s="442"/>
      <c r="N195" s="442">
        <v>505.55666666666667</v>
      </c>
      <c r="O195" s="446">
        <v>3</v>
      </c>
      <c r="P195" s="446">
        <v>1516.67</v>
      </c>
      <c r="Q195" s="531"/>
      <c r="R195" s="447">
        <v>505.55666666666667</v>
      </c>
    </row>
    <row r="196" spans="1:18" ht="14.45" customHeight="1" x14ac:dyDescent="0.2">
      <c r="A196" s="441"/>
      <c r="B196" s="442" t="s">
        <v>1371</v>
      </c>
      <c r="C196" s="442" t="s">
        <v>1364</v>
      </c>
      <c r="D196" s="442" t="s">
        <v>1452</v>
      </c>
      <c r="E196" s="442" t="s">
        <v>1510</v>
      </c>
      <c r="F196" s="442" t="s">
        <v>1511</v>
      </c>
      <c r="G196" s="446">
        <v>1</v>
      </c>
      <c r="H196" s="446">
        <v>133.33000000000001</v>
      </c>
      <c r="I196" s="442"/>
      <c r="J196" s="442">
        <v>133.33000000000001</v>
      </c>
      <c r="K196" s="446">
        <v>3</v>
      </c>
      <c r="L196" s="446">
        <v>516.66</v>
      </c>
      <c r="M196" s="442"/>
      <c r="N196" s="442">
        <v>172.22</v>
      </c>
      <c r="O196" s="446">
        <v>2</v>
      </c>
      <c r="P196" s="446">
        <v>344.44</v>
      </c>
      <c r="Q196" s="531"/>
      <c r="R196" s="447">
        <v>172.22</v>
      </c>
    </row>
    <row r="197" spans="1:18" ht="14.45" customHeight="1" x14ac:dyDescent="0.2">
      <c r="A197" s="441"/>
      <c r="B197" s="442" t="s">
        <v>1371</v>
      </c>
      <c r="C197" s="442" t="s">
        <v>1364</v>
      </c>
      <c r="D197" s="442" t="s">
        <v>1452</v>
      </c>
      <c r="E197" s="442" t="s">
        <v>1514</v>
      </c>
      <c r="F197" s="442" t="s">
        <v>1515</v>
      </c>
      <c r="G197" s="446">
        <v>11</v>
      </c>
      <c r="H197" s="446">
        <v>3788.88</v>
      </c>
      <c r="I197" s="442"/>
      <c r="J197" s="442">
        <v>344.44363636363636</v>
      </c>
      <c r="K197" s="446">
        <v>6</v>
      </c>
      <c r="L197" s="446">
        <v>2366.65</v>
      </c>
      <c r="M197" s="442"/>
      <c r="N197" s="442">
        <v>394.44166666666666</v>
      </c>
      <c r="O197" s="446">
        <v>2</v>
      </c>
      <c r="P197" s="446">
        <v>788.89</v>
      </c>
      <c r="Q197" s="531"/>
      <c r="R197" s="447">
        <v>394.44499999999999</v>
      </c>
    </row>
    <row r="198" spans="1:18" ht="14.45" customHeight="1" x14ac:dyDescent="0.2">
      <c r="A198" s="441"/>
      <c r="B198" s="442" t="s">
        <v>1371</v>
      </c>
      <c r="C198" s="442" t="s">
        <v>1364</v>
      </c>
      <c r="D198" s="442" t="s">
        <v>1452</v>
      </c>
      <c r="E198" s="442" t="s">
        <v>1516</v>
      </c>
      <c r="F198" s="442" t="s">
        <v>1517</v>
      </c>
      <c r="G198" s="446">
        <v>3</v>
      </c>
      <c r="H198" s="446">
        <v>876.66000000000008</v>
      </c>
      <c r="I198" s="442"/>
      <c r="J198" s="442">
        <v>292.22000000000003</v>
      </c>
      <c r="K198" s="446">
        <v>1</v>
      </c>
      <c r="L198" s="446">
        <v>297.77999999999997</v>
      </c>
      <c r="M198" s="442"/>
      <c r="N198" s="442">
        <v>297.77999999999997</v>
      </c>
      <c r="O198" s="446">
        <v>2</v>
      </c>
      <c r="P198" s="446">
        <v>595.55999999999995</v>
      </c>
      <c r="Q198" s="531"/>
      <c r="R198" s="447">
        <v>297.77999999999997</v>
      </c>
    </row>
    <row r="199" spans="1:18" ht="14.45" customHeight="1" x14ac:dyDescent="0.2">
      <c r="A199" s="441"/>
      <c r="B199" s="442" t="s">
        <v>1371</v>
      </c>
      <c r="C199" s="442" t="s">
        <v>1364</v>
      </c>
      <c r="D199" s="442" t="s">
        <v>1452</v>
      </c>
      <c r="E199" s="442" t="s">
        <v>1520</v>
      </c>
      <c r="F199" s="442" t="s">
        <v>1521</v>
      </c>
      <c r="G199" s="446">
        <v>401</v>
      </c>
      <c r="H199" s="446">
        <v>46783.320000000007</v>
      </c>
      <c r="I199" s="442"/>
      <c r="J199" s="442">
        <v>116.66663341645886</v>
      </c>
      <c r="K199" s="446">
        <v>251</v>
      </c>
      <c r="L199" s="446">
        <v>35441.1</v>
      </c>
      <c r="M199" s="442"/>
      <c r="N199" s="442">
        <v>141.19960159362549</v>
      </c>
      <c r="O199" s="446">
        <v>356</v>
      </c>
      <c r="P199" s="446">
        <v>49444.45</v>
      </c>
      <c r="Q199" s="531"/>
      <c r="R199" s="447">
        <v>138.88890449438202</v>
      </c>
    </row>
    <row r="200" spans="1:18" ht="14.45" customHeight="1" x14ac:dyDescent="0.2">
      <c r="A200" s="441"/>
      <c r="B200" s="442" t="s">
        <v>1371</v>
      </c>
      <c r="C200" s="442" t="s">
        <v>1364</v>
      </c>
      <c r="D200" s="442" t="s">
        <v>1452</v>
      </c>
      <c r="E200" s="442" t="s">
        <v>1529</v>
      </c>
      <c r="F200" s="442" t="s">
        <v>1530</v>
      </c>
      <c r="G200" s="446">
        <v>3</v>
      </c>
      <c r="H200" s="446">
        <v>1076.67</v>
      </c>
      <c r="I200" s="442"/>
      <c r="J200" s="442">
        <v>358.89000000000004</v>
      </c>
      <c r="K200" s="446">
        <v>1</v>
      </c>
      <c r="L200" s="446">
        <v>364.44</v>
      </c>
      <c r="M200" s="442"/>
      <c r="N200" s="442">
        <v>364.44</v>
      </c>
      <c r="O200" s="446"/>
      <c r="P200" s="446"/>
      <c r="Q200" s="531"/>
      <c r="R200" s="447"/>
    </row>
    <row r="201" spans="1:18" ht="14.45" customHeight="1" x14ac:dyDescent="0.2">
      <c r="A201" s="441"/>
      <c r="B201" s="442" t="s">
        <v>1371</v>
      </c>
      <c r="C201" s="442" t="s">
        <v>1364</v>
      </c>
      <c r="D201" s="442" t="s">
        <v>1452</v>
      </c>
      <c r="E201" s="442" t="s">
        <v>1531</v>
      </c>
      <c r="F201" s="442"/>
      <c r="G201" s="446">
        <v>153</v>
      </c>
      <c r="H201" s="446">
        <v>84150</v>
      </c>
      <c r="I201" s="442"/>
      <c r="J201" s="442">
        <v>550</v>
      </c>
      <c r="K201" s="446"/>
      <c r="L201" s="446"/>
      <c r="M201" s="442"/>
      <c r="N201" s="442"/>
      <c r="O201" s="446"/>
      <c r="P201" s="446"/>
      <c r="Q201" s="531"/>
      <c r="R201" s="447"/>
    </row>
    <row r="202" spans="1:18" ht="14.45" customHeight="1" x14ac:dyDescent="0.2">
      <c r="A202" s="441"/>
      <c r="B202" s="442" t="s">
        <v>1371</v>
      </c>
      <c r="C202" s="442" t="s">
        <v>1364</v>
      </c>
      <c r="D202" s="442" t="s">
        <v>1452</v>
      </c>
      <c r="E202" s="442" t="s">
        <v>1531</v>
      </c>
      <c r="F202" s="442" t="s">
        <v>1548</v>
      </c>
      <c r="G202" s="446">
        <v>9</v>
      </c>
      <c r="H202" s="446">
        <v>4950</v>
      </c>
      <c r="I202" s="442"/>
      <c r="J202" s="442">
        <v>550</v>
      </c>
      <c r="K202" s="446"/>
      <c r="L202" s="446"/>
      <c r="M202" s="442"/>
      <c r="N202" s="442"/>
      <c r="O202" s="446"/>
      <c r="P202" s="446"/>
      <c r="Q202" s="531"/>
      <c r="R202" s="447"/>
    </row>
    <row r="203" spans="1:18" ht="14.45" customHeight="1" x14ac:dyDescent="0.2">
      <c r="A203" s="441"/>
      <c r="B203" s="442" t="s">
        <v>1371</v>
      </c>
      <c r="C203" s="442" t="s">
        <v>1364</v>
      </c>
      <c r="D203" s="442" t="s">
        <v>1452</v>
      </c>
      <c r="E203" s="442" t="s">
        <v>1522</v>
      </c>
      <c r="F203" s="442" t="s">
        <v>1523</v>
      </c>
      <c r="G203" s="446">
        <v>4</v>
      </c>
      <c r="H203" s="446">
        <v>466.67</v>
      </c>
      <c r="I203" s="442"/>
      <c r="J203" s="442">
        <v>116.6675</v>
      </c>
      <c r="K203" s="446">
        <v>1</v>
      </c>
      <c r="L203" s="446">
        <v>150</v>
      </c>
      <c r="M203" s="442"/>
      <c r="N203" s="442">
        <v>150</v>
      </c>
      <c r="O203" s="446">
        <v>1</v>
      </c>
      <c r="P203" s="446">
        <v>150</v>
      </c>
      <c r="Q203" s="531"/>
      <c r="R203" s="447">
        <v>150</v>
      </c>
    </row>
    <row r="204" spans="1:18" ht="14.45" customHeight="1" x14ac:dyDescent="0.2">
      <c r="A204" s="441"/>
      <c r="B204" s="442" t="s">
        <v>1371</v>
      </c>
      <c r="C204" s="442" t="s">
        <v>1364</v>
      </c>
      <c r="D204" s="442" t="s">
        <v>1452</v>
      </c>
      <c r="E204" s="442" t="s">
        <v>1532</v>
      </c>
      <c r="F204" s="442" t="s">
        <v>1533</v>
      </c>
      <c r="G204" s="446">
        <v>6</v>
      </c>
      <c r="H204" s="446">
        <v>3319.99</v>
      </c>
      <c r="I204" s="442"/>
      <c r="J204" s="442">
        <v>553.33166666666659</v>
      </c>
      <c r="K204" s="446">
        <v>39</v>
      </c>
      <c r="L204" s="446">
        <v>22125.550000000003</v>
      </c>
      <c r="M204" s="442"/>
      <c r="N204" s="442">
        <v>567.32179487179496</v>
      </c>
      <c r="O204" s="446">
        <v>51</v>
      </c>
      <c r="P204" s="446">
        <v>28503.329999999998</v>
      </c>
      <c r="Q204" s="531"/>
      <c r="R204" s="447">
        <v>558.88882352941175</v>
      </c>
    </row>
    <row r="205" spans="1:18" ht="14.45" customHeight="1" x14ac:dyDescent="0.2">
      <c r="A205" s="441"/>
      <c r="B205" s="442" t="s">
        <v>1371</v>
      </c>
      <c r="C205" s="442" t="s">
        <v>1364</v>
      </c>
      <c r="D205" s="442" t="s">
        <v>1452</v>
      </c>
      <c r="E205" s="442" t="s">
        <v>1524</v>
      </c>
      <c r="F205" s="442" t="s">
        <v>1525</v>
      </c>
      <c r="G205" s="446"/>
      <c r="H205" s="446"/>
      <c r="I205" s="442"/>
      <c r="J205" s="442"/>
      <c r="K205" s="446">
        <v>501</v>
      </c>
      <c r="L205" s="446">
        <v>30629.989999999998</v>
      </c>
      <c r="M205" s="442"/>
      <c r="N205" s="442">
        <v>61.137704590818359</v>
      </c>
      <c r="O205" s="446">
        <v>304</v>
      </c>
      <c r="P205" s="446">
        <v>20266.669999999998</v>
      </c>
      <c r="Q205" s="531"/>
      <c r="R205" s="447">
        <v>66.666677631578935</v>
      </c>
    </row>
    <row r="206" spans="1:18" ht="14.45" customHeight="1" x14ac:dyDescent="0.2">
      <c r="A206" s="441"/>
      <c r="B206" s="442" t="s">
        <v>1371</v>
      </c>
      <c r="C206" s="442" t="s">
        <v>1364</v>
      </c>
      <c r="D206" s="442" t="s">
        <v>1452</v>
      </c>
      <c r="E206" s="442" t="s">
        <v>1534</v>
      </c>
      <c r="F206" s="442" t="s">
        <v>1470</v>
      </c>
      <c r="G206" s="446"/>
      <c r="H206" s="446"/>
      <c r="I206" s="442"/>
      <c r="J206" s="442"/>
      <c r="K206" s="446">
        <v>3</v>
      </c>
      <c r="L206" s="446">
        <v>1033.33</v>
      </c>
      <c r="M206" s="442"/>
      <c r="N206" s="442">
        <v>344.44333333333333</v>
      </c>
      <c r="O206" s="446"/>
      <c r="P206" s="446"/>
      <c r="Q206" s="531"/>
      <c r="R206" s="447"/>
    </row>
    <row r="207" spans="1:18" ht="14.45" customHeight="1" x14ac:dyDescent="0.2">
      <c r="A207" s="441"/>
      <c r="B207" s="442" t="s">
        <v>1371</v>
      </c>
      <c r="C207" s="442" t="s">
        <v>1364</v>
      </c>
      <c r="D207" s="442" t="s">
        <v>1452</v>
      </c>
      <c r="E207" s="442" t="s">
        <v>1549</v>
      </c>
      <c r="F207" s="442" t="s">
        <v>1550</v>
      </c>
      <c r="G207" s="446"/>
      <c r="H207" s="446"/>
      <c r="I207" s="442"/>
      <c r="J207" s="442"/>
      <c r="K207" s="446">
        <v>133</v>
      </c>
      <c r="L207" s="446">
        <v>77211.12</v>
      </c>
      <c r="M207" s="442"/>
      <c r="N207" s="442">
        <v>580.53473684210519</v>
      </c>
      <c r="O207" s="446">
        <v>284</v>
      </c>
      <c r="P207" s="446">
        <v>159355.54999999999</v>
      </c>
      <c r="Q207" s="531"/>
      <c r="R207" s="447">
        <v>561.11109154929568</v>
      </c>
    </row>
    <row r="208" spans="1:18" ht="14.45" customHeight="1" x14ac:dyDescent="0.2">
      <c r="A208" s="441"/>
      <c r="B208" s="442" t="s">
        <v>1371</v>
      </c>
      <c r="C208" s="442" t="s">
        <v>1364</v>
      </c>
      <c r="D208" s="442" t="s">
        <v>1452</v>
      </c>
      <c r="E208" s="442" t="s">
        <v>1551</v>
      </c>
      <c r="F208" s="442" t="s">
        <v>1552</v>
      </c>
      <c r="G208" s="446"/>
      <c r="H208" s="446"/>
      <c r="I208" s="442"/>
      <c r="J208" s="442"/>
      <c r="K208" s="446">
        <v>1</v>
      </c>
      <c r="L208" s="446">
        <v>672.22</v>
      </c>
      <c r="M208" s="442"/>
      <c r="N208" s="442">
        <v>672.22</v>
      </c>
      <c r="O208" s="446">
        <v>5</v>
      </c>
      <c r="P208" s="446">
        <v>3361.11</v>
      </c>
      <c r="Q208" s="531"/>
      <c r="R208" s="447">
        <v>672.22199999999998</v>
      </c>
    </row>
    <row r="209" spans="1:18" ht="14.45" customHeight="1" x14ac:dyDescent="0.2">
      <c r="A209" s="441"/>
      <c r="B209" s="442" t="s">
        <v>1371</v>
      </c>
      <c r="C209" s="442" t="s">
        <v>1364</v>
      </c>
      <c r="D209" s="442" t="s">
        <v>1452</v>
      </c>
      <c r="E209" s="442" t="s">
        <v>1535</v>
      </c>
      <c r="F209" s="442" t="s">
        <v>1536</v>
      </c>
      <c r="G209" s="446"/>
      <c r="H209" s="446"/>
      <c r="I209" s="442"/>
      <c r="J209" s="442"/>
      <c r="K209" s="446">
        <v>1</v>
      </c>
      <c r="L209" s="446">
        <v>300</v>
      </c>
      <c r="M209" s="442"/>
      <c r="N209" s="442">
        <v>300</v>
      </c>
      <c r="O209" s="446">
        <v>3</v>
      </c>
      <c r="P209" s="446">
        <v>900</v>
      </c>
      <c r="Q209" s="531"/>
      <c r="R209" s="447">
        <v>300</v>
      </c>
    </row>
    <row r="210" spans="1:18" ht="14.45" customHeight="1" x14ac:dyDescent="0.2">
      <c r="A210" s="441"/>
      <c r="B210" s="442" t="s">
        <v>1371</v>
      </c>
      <c r="C210" s="442" t="s">
        <v>1365</v>
      </c>
      <c r="D210" s="442" t="s">
        <v>1452</v>
      </c>
      <c r="E210" s="442" t="s">
        <v>1457</v>
      </c>
      <c r="F210" s="442" t="s">
        <v>1458</v>
      </c>
      <c r="G210" s="446">
        <v>514</v>
      </c>
      <c r="H210" s="446">
        <v>39977.79</v>
      </c>
      <c r="I210" s="442"/>
      <c r="J210" s="442">
        <v>77.777801556420229</v>
      </c>
      <c r="K210" s="446">
        <v>680</v>
      </c>
      <c r="L210" s="446">
        <v>58316.68</v>
      </c>
      <c r="M210" s="442"/>
      <c r="N210" s="442">
        <v>85.759823529411761</v>
      </c>
      <c r="O210" s="446">
        <v>285</v>
      </c>
      <c r="P210" s="446">
        <v>23750</v>
      </c>
      <c r="Q210" s="531"/>
      <c r="R210" s="447">
        <v>83.333333333333329</v>
      </c>
    </row>
    <row r="211" spans="1:18" ht="14.45" customHeight="1" x14ac:dyDescent="0.2">
      <c r="A211" s="441"/>
      <c r="B211" s="442" t="s">
        <v>1371</v>
      </c>
      <c r="C211" s="442" t="s">
        <v>1365</v>
      </c>
      <c r="D211" s="442" t="s">
        <v>1452</v>
      </c>
      <c r="E211" s="442" t="s">
        <v>1459</v>
      </c>
      <c r="F211" s="442" t="s">
        <v>1460</v>
      </c>
      <c r="G211" s="446">
        <v>8</v>
      </c>
      <c r="H211" s="446">
        <v>2000</v>
      </c>
      <c r="I211" s="442"/>
      <c r="J211" s="442">
        <v>250</v>
      </c>
      <c r="K211" s="446">
        <v>47</v>
      </c>
      <c r="L211" s="446">
        <v>12540</v>
      </c>
      <c r="M211" s="442"/>
      <c r="N211" s="442">
        <v>266.80851063829789</v>
      </c>
      <c r="O211" s="446">
        <v>27</v>
      </c>
      <c r="P211" s="446">
        <v>6900.02</v>
      </c>
      <c r="Q211" s="531"/>
      <c r="R211" s="447">
        <v>255.55629629629632</v>
      </c>
    </row>
    <row r="212" spans="1:18" ht="14.45" customHeight="1" x14ac:dyDescent="0.2">
      <c r="A212" s="441"/>
      <c r="B212" s="442" t="s">
        <v>1371</v>
      </c>
      <c r="C212" s="442" t="s">
        <v>1365</v>
      </c>
      <c r="D212" s="442" t="s">
        <v>1452</v>
      </c>
      <c r="E212" s="442" t="s">
        <v>1461</v>
      </c>
      <c r="F212" s="442" t="s">
        <v>1462</v>
      </c>
      <c r="G212" s="446">
        <v>1</v>
      </c>
      <c r="H212" s="446">
        <v>300</v>
      </c>
      <c r="I212" s="442"/>
      <c r="J212" s="442">
        <v>300</v>
      </c>
      <c r="K212" s="446"/>
      <c r="L212" s="446"/>
      <c r="M212" s="442"/>
      <c r="N212" s="442"/>
      <c r="O212" s="446"/>
      <c r="P212" s="446"/>
      <c r="Q212" s="531"/>
      <c r="R212" s="447"/>
    </row>
    <row r="213" spans="1:18" ht="14.45" customHeight="1" x14ac:dyDescent="0.2">
      <c r="A213" s="441"/>
      <c r="B213" s="442" t="s">
        <v>1371</v>
      </c>
      <c r="C213" s="442" t="s">
        <v>1365</v>
      </c>
      <c r="D213" s="442" t="s">
        <v>1452</v>
      </c>
      <c r="E213" s="442" t="s">
        <v>1463</v>
      </c>
      <c r="F213" s="442" t="s">
        <v>1464</v>
      </c>
      <c r="G213" s="446">
        <v>267</v>
      </c>
      <c r="H213" s="446">
        <v>31149.99</v>
      </c>
      <c r="I213" s="442"/>
      <c r="J213" s="442">
        <v>116.66662921348315</v>
      </c>
      <c r="K213" s="446">
        <v>398</v>
      </c>
      <c r="L213" s="446">
        <v>54886.66</v>
      </c>
      <c r="M213" s="442"/>
      <c r="N213" s="442">
        <v>137.90618090452261</v>
      </c>
      <c r="O213" s="446">
        <v>642</v>
      </c>
      <c r="P213" s="446">
        <v>85599.99</v>
      </c>
      <c r="Q213" s="531"/>
      <c r="R213" s="447">
        <v>133.33331775700935</v>
      </c>
    </row>
    <row r="214" spans="1:18" ht="14.45" customHeight="1" x14ac:dyDescent="0.2">
      <c r="A214" s="441"/>
      <c r="B214" s="442" t="s">
        <v>1371</v>
      </c>
      <c r="C214" s="442" t="s">
        <v>1365</v>
      </c>
      <c r="D214" s="442" t="s">
        <v>1452</v>
      </c>
      <c r="E214" s="442" t="s">
        <v>1467</v>
      </c>
      <c r="F214" s="442" t="s">
        <v>1468</v>
      </c>
      <c r="G214" s="446"/>
      <c r="H214" s="446"/>
      <c r="I214" s="442"/>
      <c r="J214" s="442"/>
      <c r="K214" s="446">
        <v>12</v>
      </c>
      <c r="L214" s="446">
        <v>7653.33</v>
      </c>
      <c r="M214" s="442"/>
      <c r="N214" s="442">
        <v>637.77750000000003</v>
      </c>
      <c r="O214" s="446">
        <v>33</v>
      </c>
      <c r="P214" s="446">
        <v>20899.990000000002</v>
      </c>
      <c r="Q214" s="531"/>
      <c r="R214" s="447">
        <v>633.33303030303034</v>
      </c>
    </row>
    <row r="215" spans="1:18" ht="14.45" customHeight="1" x14ac:dyDescent="0.2">
      <c r="A215" s="441"/>
      <c r="B215" s="442" t="s">
        <v>1371</v>
      </c>
      <c r="C215" s="442" t="s">
        <v>1365</v>
      </c>
      <c r="D215" s="442" t="s">
        <v>1452</v>
      </c>
      <c r="E215" s="442" t="s">
        <v>1553</v>
      </c>
      <c r="F215" s="442" t="s">
        <v>1554</v>
      </c>
      <c r="G215" s="446">
        <v>1172</v>
      </c>
      <c r="H215" s="446">
        <v>911555.56</v>
      </c>
      <c r="I215" s="442"/>
      <c r="J215" s="442">
        <v>777.7777815699659</v>
      </c>
      <c r="K215" s="446">
        <v>889</v>
      </c>
      <c r="L215" s="446">
        <v>821163.33</v>
      </c>
      <c r="M215" s="442"/>
      <c r="N215" s="442">
        <v>923.6932845894263</v>
      </c>
      <c r="O215" s="446">
        <v>1052</v>
      </c>
      <c r="P215" s="446">
        <v>999400</v>
      </c>
      <c r="Q215" s="531"/>
      <c r="R215" s="447">
        <v>950</v>
      </c>
    </row>
    <row r="216" spans="1:18" ht="14.45" customHeight="1" x14ac:dyDescent="0.2">
      <c r="A216" s="441"/>
      <c r="B216" s="442" t="s">
        <v>1371</v>
      </c>
      <c r="C216" s="442" t="s">
        <v>1365</v>
      </c>
      <c r="D216" s="442" t="s">
        <v>1452</v>
      </c>
      <c r="E216" s="442" t="s">
        <v>1555</v>
      </c>
      <c r="F216" s="442" t="s">
        <v>1556</v>
      </c>
      <c r="G216" s="446">
        <v>1633</v>
      </c>
      <c r="H216" s="446">
        <v>152413.34</v>
      </c>
      <c r="I216" s="442"/>
      <c r="J216" s="442">
        <v>93.333337415799136</v>
      </c>
      <c r="K216" s="446">
        <v>2417</v>
      </c>
      <c r="L216" s="446">
        <v>250310.01</v>
      </c>
      <c r="M216" s="442"/>
      <c r="N216" s="442">
        <v>103.56227141083988</v>
      </c>
      <c r="O216" s="446">
        <v>3562</v>
      </c>
      <c r="P216" s="446">
        <v>352242.21</v>
      </c>
      <c r="Q216" s="531"/>
      <c r="R216" s="447">
        <v>98.888885457608097</v>
      </c>
    </row>
    <row r="217" spans="1:18" ht="14.45" customHeight="1" x14ac:dyDescent="0.2">
      <c r="A217" s="441"/>
      <c r="B217" s="442" t="s">
        <v>1371</v>
      </c>
      <c r="C217" s="442" t="s">
        <v>1365</v>
      </c>
      <c r="D217" s="442" t="s">
        <v>1452</v>
      </c>
      <c r="E217" s="442" t="s">
        <v>1557</v>
      </c>
      <c r="F217" s="442" t="s">
        <v>1558</v>
      </c>
      <c r="G217" s="446">
        <v>56</v>
      </c>
      <c r="H217" s="446">
        <v>37333.339999999997</v>
      </c>
      <c r="I217" s="442"/>
      <c r="J217" s="442">
        <v>666.66678571428565</v>
      </c>
      <c r="K217" s="446">
        <v>28</v>
      </c>
      <c r="L217" s="446">
        <v>19118.89</v>
      </c>
      <c r="M217" s="442"/>
      <c r="N217" s="442">
        <v>682.8175</v>
      </c>
      <c r="O217" s="446">
        <v>45</v>
      </c>
      <c r="P217" s="446">
        <v>30250.010000000002</v>
      </c>
      <c r="Q217" s="531"/>
      <c r="R217" s="447">
        <v>672.22244444444448</v>
      </c>
    </row>
    <row r="218" spans="1:18" ht="14.45" customHeight="1" x14ac:dyDescent="0.2">
      <c r="A218" s="441"/>
      <c r="B218" s="442" t="s">
        <v>1371</v>
      </c>
      <c r="C218" s="442" t="s">
        <v>1365</v>
      </c>
      <c r="D218" s="442" t="s">
        <v>1452</v>
      </c>
      <c r="E218" s="442" t="s">
        <v>1559</v>
      </c>
      <c r="F218" s="442" t="s">
        <v>1560</v>
      </c>
      <c r="G218" s="446">
        <v>146</v>
      </c>
      <c r="H218" s="446">
        <v>113555.55</v>
      </c>
      <c r="I218" s="442"/>
      <c r="J218" s="442">
        <v>777.77773972602745</v>
      </c>
      <c r="K218" s="446">
        <v>153</v>
      </c>
      <c r="L218" s="446">
        <v>140090.01</v>
      </c>
      <c r="M218" s="442"/>
      <c r="N218" s="442">
        <v>915.62098039215698</v>
      </c>
      <c r="O218" s="446">
        <v>181</v>
      </c>
      <c r="P218" s="446">
        <v>171950</v>
      </c>
      <c r="Q218" s="531"/>
      <c r="R218" s="447">
        <v>950</v>
      </c>
    </row>
    <row r="219" spans="1:18" ht="14.45" customHeight="1" x14ac:dyDescent="0.2">
      <c r="A219" s="441"/>
      <c r="B219" s="442" t="s">
        <v>1371</v>
      </c>
      <c r="C219" s="442" t="s">
        <v>1365</v>
      </c>
      <c r="D219" s="442" t="s">
        <v>1452</v>
      </c>
      <c r="E219" s="442" t="s">
        <v>1561</v>
      </c>
      <c r="F219" s="442" t="s">
        <v>1562</v>
      </c>
      <c r="G219" s="446">
        <v>297</v>
      </c>
      <c r="H219" s="446">
        <v>99000.01</v>
      </c>
      <c r="I219" s="442"/>
      <c r="J219" s="442">
        <v>333.33336700336696</v>
      </c>
      <c r="K219" s="446">
        <v>341</v>
      </c>
      <c r="L219" s="446">
        <v>119411.1</v>
      </c>
      <c r="M219" s="442"/>
      <c r="N219" s="442">
        <v>350.17917888563051</v>
      </c>
      <c r="O219" s="446">
        <v>213</v>
      </c>
      <c r="P219" s="446">
        <v>72183.33</v>
      </c>
      <c r="Q219" s="531"/>
      <c r="R219" s="447">
        <v>338.88887323943663</v>
      </c>
    </row>
    <row r="220" spans="1:18" ht="14.45" customHeight="1" x14ac:dyDescent="0.2">
      <c r="A220" s="441"/>
      <c r="B220" s="442" t="s">
        <v>1371</v>
      </c>
      <c r="C220" s="442" t="s">
        <v>1365</v>
      </c>
      <c r="D220" s="442" t="s">
        <v>1452</v>
      </c>
      <c r="E220" s="442" t="s">
        <v>1472</v>
      </c>
      <c r="F220" s="442" t="s">
        <v>1473</v>
      </c>
      <c r="G220" s="446">
        <v>88</v>
      </c>
      <c r="H220" s="446">
        <v>19555.550000000003</v>
      </c>
      <c r="I220" s="442"/>
      <c r="J220" s="442">
        <v>222.22215909090912</v>
      </c>
      <c r="K220" s="446">
        <v>103</v>
      </c>
      <c r="L220" s="446">
        <v>36765.56</v>
      </c>
      <c r="M220" s="442"/>
      <c r="N220" s="442">
        <v>356.94718446601939</v>
      </c>
      <c r="O220" s="446">
        <v>95</v>
      </c>
      <c r="P220" s="446">
        <v>36944.449999999997</v>
      </c>
      <c r="Q220" s="531"/>
      <c r="R220" s="447">
        <v>388.88894736842104</v>
      </c>
    </row>
    <row r="221" spans="1:18" ht="14.45" customHeight="1" x14ac:dyDescent="0.2">
      <c r="A221" s="441"/>
      <c r="B221" s="442" t="s">
        <v>1371</v>
      </c>
      <c r="C221" s="442" t="s">
        <v>1365</v>
      </c>
      <c r="D221" s="442" t="s">
        <v>1452</v>
      </c>
      <c r="E221" s="442" t="s">
        <v>1474</v>
      </c>
      <c r="F221" s="442" t="s">
        <v>1475</v>
      </c>
      <c r="G221" s="446">
        <v>37</v>
      </c>
      <c r="H221" s="446">
        <v>21583.32</v>
      </c>
      <c r="I221" s="442"/>
      <c r="J221" s="442">
        <v>583.33297297297293</v>
      </c>
      <c r="K221" s="446">
        <v>71</v>
      </c>
      <c r="L221" s="446">
        <v>49904.45</v>
      </c>
      <c r="M221" s="442"/>
      <c r="N221" s="442">
        <v>702.87957746478867</v>
      </c>
      <c r="O221" s="446">
        <v>109</v>
      </c>
      <c r="P221" s="446">
        <v>72666.66</v>
      </c>
      <c r="Q221" s="531"/>
      <c r="R221" s="447">
        <v>666.66660550458721</v>
      </c>
    </row>
    <row r="222" spans="1:18" ht="14.45" customHeight="1" x14ac:dyDescent="0.2">
      <c r="A222" s="441"/>
      <c r="B222" s="442" t="s">
        <v>1371</v>
      </c>
      <c r="C222" s="442" t="s">
        <v>1365</v>
      </c>
      <c r="D222" s="442" t="s">
        <v>1452</v>
      </c>
      <c r="E222" s="442" t="s">
        <v>1476</v>
      </c>
      <c r="F222" s="442" t="s">
        <v>1477</v>
      </c>
      <c r="G222" s="446">
        <v>28</v>
      </c>
      <c r="H222" s="446">
        <v>13066.66</v>
      </c>
      <c r="I222" s="442"/>
      <c r="J222" s="442">
        <v>466.66642857142858</v>
      </c>
      <c r="K222" s="446">
        <v>89</v>
      </c>
      <c r="L222" s="446">
        <v>47897.78</v>
      </c>
      <c r="M222" s="442"/>
      <c r="N222" s="442">
        <v>538.17730337078649</v>
      </c>
      <c r="O222" s="446">
        <v>29</v>
      </c>
      <c r="P222" s="446">
        <v>14661.1</v>
      </c>
      <c r="Q222" s="531"/>
      <c r="R222" s="447">
        <v>505.55517241379312</v>
      </c>
    </row>
    <row r="223" spans="1:18" ht="14.45" customHeight="1" x14ac:dyDescent="0.2">
      <c r="A223" s="441"/>
      <c r="B223" s="442" t="s">
        <v>1371</v>
      </c>
      <c r="C223" s="442" t="s">
        <v>1365</v>
      </c>
      <c r="D223" s="442" t="s">
        <v>1452</v>
      </c>
      <c r="E223" s="442" t="s">
        <v>1541</v>
      </c>
      <c r="F223" s="442" t="s">
        <v>1477</v>
      </c>
      <c r="G223" s="446">
        <v>27</v>
      </c>
      <c r="H223" s="446">
        <v>27000</v>
      </c>
      <c r="I223" s="442"/>
      <c r="J223" s="442">
        <v>1000</v>
      </c>
      <c r="K223" s="446">
        <v>10</v>
      </c>
      <c r="L223" s="446">
        <v>10204.439999999999</v>
      </c>
      <c r="M223" s="442"/>
      <c r="N223" s="442">
        <v>1020.4439999999998</v>
      </c>
      <c r="O223" s="446">
        <v>45</v>
      </c>
      <c r="P223" s="446">
        <v>45250.01</v>
      </c>
      <c r="Q223" s="531"/>
      <c r="R223" s="447">
        <v>1005.5557777777778</v>
      </c>
    </row>
    <row r="224" spans="1:18" ht="14.45" customHeight="1" x14ac:dyDescent="0.2">
      <c r="A224" s="441"/>
      <c r="B224" s="442" t="s">
        <v>1371</v>
      </c>
      <c r="C224" s="442" t="s">
        <v>1365</v>
      </c>
      <c r="D224" s="442" t="s">
        <v>1452</v>
      </c>
      <c r="E224" s="442" t="s">
        <v>1478</v>
      </c>
      <c r="F224" s="442" t="s">
        <v>1479</v>
      </c>
      <c r="G224" s="446">
        <v>176</v>
      </c>
      <c r="H224" s="446">
        <v>10755.550000000001</v>
      </c>
      <c r="I224" s="442"/>
      <c r="J224" s="442">
        <v>61.111079545454551</v>
      </c>
      <c r="K224" s="446">
        <v>137</v>
      </c>
      <c r="L224" s="446">
        <v>9303.33</v>
      </c>
      <c r="M224" s="442"/>
      <c r="N224" s="442">
        <v>67.90751824817518</v>
      </c>
      <c r="O224" s="446">
        <v>197</v>
      </c>
      <c r="P224" s="446">
        <v>13133.33</v>
      </c>
      <c r="Q224" s="531"/>
      <c r="R224" s="447">
        <v>66.666649746192888</v>
      </c>
    </row>
    <row r="225" spans="1:18" ht="14.45" customHeight="1" x14ac:dyDescent="0.2">
      <c r="A225" s="441"/>
      <c r="B225" s="442" t="s">
        <v>1371</v>
      </c>
      <c r="C225" s="442" t="s">
        <v>1365</v>
      </c>
      <c r="D225" s="442" t="s">
        <v>1452</v>
      </c>
      <c r="E225" s="442" t="s">
        <v>1480</v>
      </c>
      <c r="F225" s="442" t="s">
        <v>1481</v>
      </c>
      <c r="G225" s="446">
        <v>1</v>
      </c>
      <c r="H225" s="446">
        <v>127.78</v>
      </c>
      <c r="I225" s="442"/>
      <c r="J225" s="442">
        <v>127.78</v>
      </c>
      <c r="K225" s="446"/>
      <c r="L225" s="446"/>
      <c r="M225" s="442"/>
      <c r="N225" s="442"/>
      <c r="O225" s="446">
        <v>2</v>
      </c>
      <c r="P225" s="446">
        <v>322.22000000000003</v>
      </c>
      <c r="Q225" s="531"/>
      <c r="R225" s="447">
        <v>161.11000000000001</v>
      </c>
    </row>
    <row r="226" spans="1:18" ht="14.45" customHeight="1" x14ac:dyDescent="0.2">
      <c r="A226" s="441"/>
      <c r="B226" s="442" t="s">
        <v>1371</v>
      </c>
      <c r="C226" s="442" t="s">
        <v>1365</v>
      </c>
      <c r="D226" s="442" t="s">
        <v>1452</v>
      </c>
      <c r="E226" s="442" t="s">
        <v>1484</v>
      </c>
      <c r="F226" s="442" t="s">
        <v>1485</v>
      </c>
      <c r="G226" s="446"/>
      <c r="H226" s="446"/>
      <c r="I226" s="442"/>
      <c r="J226" s="442"/>
      <c r="K226" s="446"/>
      <c r="L226" s="446"/>
      <c r="M226" s="442"/>
      <c r="N226" s="442"/>
      <c r="O226" s="446">
        <v>1</v>
      </c>
      <c r="P226" s="446">
        <v>0</v>
      </c>
      <c r="Q226" s="531"/>
      <c r="R226" s="447">
        <v>0</v>
      </c>
    </row>
    <row r="227" spans="1:18" ht="14.45" customHeight="1" x14ac:dyDescent="0.2">
      <c r="A227" s="441"/>
      <c r="B227" s="442" t="s">
        <v>1371</v>
      </c>
      <c r="C227" s="442" t="s">
        <v>1365</v>
      </c>
      <c r="D227" s="442" t="s">
        <v>1452</v>
      </c>
      <c r="E227" s="442" t="s">
        <v>1486</v>
      </c>
      <c r="F227" s="442" t="s">
        <v>1487</v>
      </c>
      <c r="G227" s="446">
        <v>447</v>
      </c>
      <c r="H227" s="446">
        <v>136583.34</v>
      </c>
      <c r="I227" s="442"/>
      <c r="J227" s="442">
        <v>305.55557046979862</v>
      </c>
      <c r="K227" s="446">
        <v>430</v>
      </c>
      <c r="L227" s="446">
        <v>137968.89000000001</v>
      </c>
      <c r="M227" s="442"/>
      <c r="N227" s="442">
        <v>320.85788372093026</v>
      </c>
      <c r="O227" s="446">
        <v>362</v>
      </c>
      <c r="P227" s="446">
        <v>112622.21</v>
      </c>
      <c r="Q227" s="531"/>
      <c r="R227" s="447">
        <v>311.11107734806632</v>
      </c>
    </row>
    <row r="228" spans="1:18" ht="14.45" customHeight="1" x14ac:dyDescent="0.2">
      <c r="A228" s="441"/>
      <c r="B228" s="442" t="s">
        <v>1371</v>
      </c>
      <c r="C228" s="442" t="s">
        <v>1365</v>
      </c>
      <c r="D228" s="442" t="s">
        <v>1452</v>
      </c>
      <c r="E228" s="442" t="s">
        <v>1488</v>
      </c>
      <c r="F228" s="442" t="s">
        <v>1489</v>
      </c>
      <c r="G228" s="446">
        <v>1546</v>
      </c>
      <c r="H228" s="446">
        <v>51533.33</v>
      </c>
      <c r="I228" s="442"/>
      <c r="J228" s="442">
        <v>33.333331177231564</v>
      </c>
      <c r="K228" s="446">
        <v>190</v>
      </c>
      <c r="L228" s="446">
        <v>6333.34</v>
      </c>
      <c r="M228" s="442"/>
      <c r="N228" s="442">
        <v>33.333368421052633</v>
      </c>
      <c r="O228" s="446"/>
      <c r="P228" s="446"/>
      <c r="Q228" s="531"/>
      <c r="R228" s="447"/>
    </row>
    <row r="229" spans="1:18" ht="14.45" customHeight="1" x14ac:dyDescent="0.2">
      <c r="A229" s="441"/>
      <c r="B229" s="442" t="s">
        <v>1371</v>
      </c>
      <c r="C229" s="442" t="s">
        <v>1365</v>
      </c>
      <c r="D229" s="442" t="s">
        <v>1452</v>
      </c>
      <c r="E229" s="442" t="s">
        <v>1490</v>
      </c>
      <c r="F229" s="442" t="s">
        <v>1491</v>
      </c>
      <c r="G229" s="446">
        <v>135</v>
      </c>
      <c r="H229" s="446">
        <v>61500</v>
      </c>
      <c r="I229" s="442"/>
      <c r="J229" s="442">
        <v>455.55555555555554</v>
      </c>
      <c r="K229" s="446">
        <v>120</v>
      </c>
      <c r="L229" s="446">
        <v>58857.78</v>
      </c>
      <c r="M229" s="442"/>
      <c r="N229" s="442">
        <v>490.48149999999998</v>
      </c>
      <c r="O229" s="446">
        <v>177</v>
      </c>
      <c r="P229" s="446">
        <v>81616.67</v>
      </c>
      <c r="Q229" s="531"/>
      <c r="R229" s="447">
        <v>461.11112994350282</v>
      </c>
    </row>
    <row r="230" spans="1:18" ht="14.45" customHeight="1" x14ac:dyDescent="0.2">
      <c r="A230" s="441"/>
      <c r="B230" s="442" t="s">
        <v>1371</v>
      </c>
      <c r="C230" s="442" t="s">
        <v>1365</v>
      </c>
      <c r="D230" s="442" t="s">
        <v>1452</v>
      </c>
      <c r="E230" s="442" t="s">
        <v>1492</v>
      </c>
      <c r="F230" s="442" t="s">
        <v>1493</v>
      </c>
      <c r="G230" s="446">
        <v>169</v>
      </c>
      <c r="H230" s="446">
        <v>9952.2200000000012</v>
      </c>
      <c r="I230" s="442"/>
      <c r="J230" s="442">
        <v>58.88887573964498</v>
      </c>
      <c r="K230" s="446">
        <v>167</v>
      </c>
      <c r="L230" s="446">
        <v>20266.66</v>
      </c>
      <c r="M230" s="442"/>
      <c r="N230" s="442">
        <v>121.35724550898203</v>
      </c>
      <c r="O230" s="446">
        <v>153</v>
      </c>
      <c r="P230" s="446">
        <v>17850.010000000002</v>
      </c>
      <c r="Q230" s="531"/>
      <c r="R230" s="447">
        <v>116.66673202614381</v>
      </c>
    </row>
    <row r="231" spans="1:18" ht="14.45" customHeight="1" x14ac:dyDescent="0.2">
      <c r="A231" s="441"/>
      <c r="B231" s="442" t="s">
        <v>1371</v>
      </c>
      <c r="C231" s="442" t="s">
        <v>1365</v>
      </c>
      <c r="D231" s="442" t="s">
        <v>1452</v>
      </c>
      <c r="E231" s="442" t="s">
        <v>1494</v>
      </c>
      <c r="F231" s="442" t="s">
        <v>1495</v>
      </c>
      <c r="G231" s="446">
        <v>346</v>
      </c>
      <c r="H231" s="446">
        <v>26911.119999999995</v>
      </c>
      <c r="I231" s="442"/>
      <c r="J231" s="442">
        <v>77.777803468208077</v>
      </c>
      <c r="K231" s="446">
        <v>331</v>
      </c>
      <c r="L231" s="446">
        <v>32257.789999999997</v>
      </c>
      <c r="M231" s="442"/>
      <c r="N231" s="442">
        <v>97.455558912386692</v>
      </c>
      <c r="O231" s="446">
        <v>310</v>
      </c>
      <c r="P231" s="446">
        <v>29277.77</v>
      </c>
      <c r="Q231" s="531"/>
      <c r="R231" s="447">
        <v>94.444419354838715</v>
      </c>
    </row>
    <row r="232" spans="1:18" ht="14.45" customHeight="1" x14ac:dyDescent="0.2">
      <c r="A232" s="441"/>
      <c r="B232" s="442" t="s">
        <v>1371</v>
      </c>
      <c r="C232" s="442" t="s">
        <v>1365</v>
      </c>
      <c r="D232" s="442" t="s">
        <v>1452</v>
      </c>
      <c r="E232" s="442" t="s">
        <v>1542</v>
      </c>
      <c r="F232" s="442" t="s">
        <v>1543</v>
      </c>
      <c r="G232" s="446"/>
      <c r="H232" s="446"/>
      <c r="I232" s="442"/>
      <c r="J232" s="442"/>
      <c r="K232" s="446">
        <v>1</v>
      </c>
      <c r="L232" s="446">
        <v>705.56</v>
      </c>
      <c r="M232" s="442"/>
      <c r="N232" s="442">
        <v>705.56</v>
      </c>
      <c r="O232" s="446"/>
      <c r="P232" s="446"/>
      <c r="Q232" s="531"/>
      <c r="R232" s="447"/>
    </row>
    <row r="233" spans="1:18" ht="14.45" customHeight="1" x14ac:dyDescent="0.2">
      <c r="A233" s="441"/>
      <c r="B233" s="442" t="s">
        <v>1371</v>
      </c>
      <c r="C233" s="442" t="s">
        <v>1365</v>
      </c>
      <c r="D233" s="442" t="s">
        <v>1452</v>
      </c>
      <c r="E233" s="442" t="s">
        <v>1563</v>
      </c>
      <c r="F233" s="442" t="s">
        <v>1564</v>
      </c>
      <c r="G233" s="446">
        <v>89</v>
      </c>
      <c r="H233" s="446">
        <v>98888.88</v>
      </c>
      <c r="I233" s="442"/>
      <c r="J233" s="442">
        <v>1111.1110112359552</v>
      </c>
      <c r="K233" s="446">
        <v>77</v>
      </c>
      <c r="L233" s="446">
        <v>95625.56</v>
      </c>
      <c r="M233" s="442"/>
      <c r="N233" s="442">
        <v>1241.8903896103895</v>
      </c>
      <c r="O233" s="446">
        <v>125</v>
      </c>
      <c r="P233" s="446">
        <v>153472.24</v>
      </c>
      <c r="Q233" s="531"/>
      <c r="R233" s="447">
        <v>1227.77792</v>
      </c>
    </row>
    <row r="234" spans="1:18" ht="14.45" customHeight="1" x14ac:dyDescent="0.2">
      <c r="A234" s="441"/>
      <c r="B234" s="442" t="s">
        <v>1371</v>
      </c>
      <c r="C234" s="442" t="s">
        <v>1365</v>
      </c>
      <c r="D234" s="442" t="s">
        <v>1452</v>
      </c>
      <c r="E234" s="442" t="s">
        <v>1498</v>
      </c>
      <c r="F234" s="442" t="s">
        <v>1499</v>
      </c>
      <c r="G234" s="446">
        <v>1722</v>
      </c>
      <c r="H234" s="446">
        <v>464940</v>
      </c>
      <c r="I234" s="442"/>
      <c r="J234" s="442">
        <v>270</v>
      </c>
      <c r="K234" s="446">
        <v>1721</v>
      </c>
      <c r="L234" s="446">
        <v>596351.11</v>
      </c>
      <c r="M234" s="442"/>
      <c r="N234" s="442">
        <v>346.51429982568271</v>
      </c>
      <c r="O234" s="446">
        <v>1460</v>
      </c>
      <c r="P234" s="446">
        <v>486666.67</v>
      </c>
      <c r="Q234" s="531"/>
      <c r="R234" s="447">
        <v>333.33333561643832</v>
      </c>
    </row>
    <row r="235" spans="1:18" ht="14.45" customHeight="1" x14ac:dyDescent="0.2">
      <c r="A235" s="441"/>
      <c r="B235" s="442" t="s">
        <v>1371</v>
      </c>
      <c r="C235" s="442" t="s">
        <v>1365</v>
      </c>
      <c r="D235" s="442" t="s">
        <v>1452</v>
      </c>
      <c r="E235" s="442" t="s">
        <v>1500</v>
      </c>
      <c r="F235" s="442" t="s">
        <v>1501</v>
      </c>
      <c r="G235" s="446">
        <v>482</v>
      </c>
      <c r="H235" s="446">
        <v>45522.22</v>
      </c>
      <c r="I235" s="442"/>
      <c r="J235" s="442">
        <v>94.444439834024905</v>
      </c>
      <c r="K235" s="446">
        <v>618</v>
      </c>
      <c r="L235" s="446">
        <v>71466.650000000009</v>
      </c>
      <c r="M235" s="442"/>
      <c r="N235" s="442">
        <v>115.64182847896441</v>
      </c>
      <c r="O235" s="446">
        <v>647</v>
      </c>
      <c r="P235" s="446">
        <v>71888.89</v>
      </c>
      <c r="Q235" s="531"/>
      <c r="R235" s="447">
        <v>111.11111282843895</v>
      </c>
    </row>
    <row r="236" spans="1:18" ht="14.45" customHeight="1" x14ac:dyDescent="0.2">
      <c r="A236" s="441"/>
      <c r="B236" s="442" t="s">
        <v>1371</v>
      </c>
      <c r="C236" s="442" t="s">
        <v>1365</v>
      </c>
      <c r="D236" s="442" t="s">
        <v>1452</v>
      </c>
      <c r="E236" s="442" t="s">
        <v>1502</v>
      </c>
      <c r="F236" s="442" t="s">
        <v>1503</v>
      </c>
      <c r="G236" s="446"/>
      <c r="H236" s="446"/>
      <c r="I236" s="442"/>
      <c r="J236" s="442"/>
      <c r="K236" s="446"/>
      <c r="L236" s="446"/>
      <c r="M236" s="442"/>
      <c r="N236" s="442"/>
      <c r="O236" s="446">
        <v>3</v>
      </c>
      <c r="P236" s="446">
        <v>200</v>
      </c>
      <c r="Q236" s="531"/>
      <c r="R236" s="447">
        <v>66.666666666666671</v>
      </c>
    </row>
    <row r="237" spans="1:18" ht="14.45" customHeight="1" x14ac:dyDescent="0.2">
      <c r="A237" s="441"/>
      <c r="B237" s="442" t="s">
        <v>1371</v>
      </c>
      <c r="C237" s="442" t="s">
        <v>1365</v>
      </c>
      <c r="D237" s="442" t="s">
        <v>1452</v>
      </c>
      <c r="E237" s="442" t="s">
        <v>1504</v>
      </c>
      <c r="F237" s="442" t="s">
        <v>1505</v>
      </c>
      <c r="G237" s="446"/>
      <c r="H237" s="446"/>
      <c r="I237" s="442"/>
      <c r="J237" s="442"/>
      <c r="K237" s="446">
        <v>1</v>
      </c>
      <c r="L237" s="446">
        <v>150</v>
      </c>
      <c r="M237" s="442"/>
      <c r="N237" s="442">
        <v>150</v>
      </c>
      <c r="O237" s="446"/>
      <c r="P237" s="446"/>
      <c r="Q237" s="531"/>
      <c r="R237" s="447"/>
    </row>
    <row r="238" spans="1:18" ht="14.45" customHeight="1" x14ac:dyDescent="0.2">
      <c r="A238" s="441"/>
      <c r="B238" s="442" t="s">
        <v>1371</v>
      </c>
      <c r="C238" s="442" t="s">
        <v>1365</v>
      </c>
      <c r="D238" s="442" t="s">
        <v>1452</v>
      </c>
      <c r="E238" s="442" t="s">
        <v>1565</v>
      </c>
      <c r="F238" s="442" t="s">
        <v>1566</v>
      </c>
      <c r="G238" s="446">
        <v>2</v>
      </c>
      <c r="H238" s="446">
        <v>666.67</v>
      </c>
      <c r="I238" s="442"/>
      <c r="J238" s="442">
        <v>333.33499999999998</v>
      </c>
      <c r="K238" s="446"/>
      <c r="L238" s="446"/>
      <c r="M238" s="442"/>
      <c r="N238" s="442"/>
      <c r="O238" s="446"/>
      <c r="P238" s="446"/>
      <c r="Q238" s="531"/>
      <c r="R238" s="447"/>
    </row>
    <row r="239" spans="1:18" ht="14.45" customHeight="1" x14ac:dyDescent="0.2">
      <c r="A239" s="441"/>
      <c r="B239" s="442" t="s">
        <v>1371</v>
      </c>
      <c r="C239" s="442" t="s">
        <v>1365</v>
      </c>
      <c r="D239" s="442" t="s">
        <v>1452</v>
      </c>
      <c r="E239" s="442" t="s">
        <v>1508</v>
      </c>
      <c r="F239" s="442" t="s">
        <v>1509</v>
      </c>
      <c r="G239" s="446">
        <v>11</v>
      </c>
      <c r="H239" s="446">
        <v>831.11999999999989</v>
      </c>
      <c r="I239" s="442"/>
      <c r="J239" s="442">
        <v>75.556363636363628</v>
      </c>
      <c r="K239" s="446">
        <v>2</v>
      </c>
      <c r="L239" s="446">
        <v>200</v>
      </c>
      <c r="M239" s="442"/>
      <c r="N239" s="442">
        <v>100</v>
      </c>
      <c r="O239" s="446"/>
      <c r="P239" s="446"/>
      <c r="Q239" s="531"/>
      <c r="R239" s="447"/>
    </row>
    <row r="240" spans="1:18" ht="14.45" customHeight="1" x14ac:dyDescent="0.2">
      <c r="A240" s="441"/>
      <c r="B240" s="442" t="s">
        <v>1371</v>
      </c>
      <c r="C240" s="442" t="s">
        <v>1365</v>
      </c>
      <c r="D240" s="442" t="s">
        <v>1452</v>
      </c>
      <c r="E240" s="442" t="s">
        <v>1544</v>
      </c>
      <c r="F240" s="442" t="s">
        <v>1545</v>
      </c>
      <c r="G240" s="446">
        <v>23</v>
      </c>
      <c r="H240" s="446">
        <v>29516.67</v>
      </c>
      <c r="I240" s="442"/>
      <c r="J240" s="442">
        <v>1283.3334782608695</v>
      </c>
      <c r="K240" s="446">
        <v>4</v>
      </c>
      <c r="L240" s="446">
        <v>5668.89</v>
      </c>
      <c r="M240" s="442"/>
      <c r="N240" s="442">
        <v>1417.2225000000001</v>
      </c>
      <c r="O240" s="446">
        <v>8</v>
      </c>
      <c r="P240" s="446">
        <v>11466.67</v>
      </c>
      <c r="Q240" s="531"/>
      <c r="R240" s="447">
        <v>1433.33375</v>
      </c>
    </row>
    <row r="241" spans="1:18" ht="14.45" customHeight="1" x14ac:dyDescent="0.2">
      <c r="A241" s="441"/>
      <c r="B241" s="442" t="s">
        <v>1371</v>
      </c>
      <c r="C241" s="442" t="s">
        <v>1365</v>
      </c>
      <c r="D241" s="442" t="s">
        <v>1452</v>
      </c>
      <c r="E241" s="442" t="s">
        <v>1510</v>
      </c>
      <c r="F241" s="442" t="s">
        <v>1511</v>
      </c>
      <c r="G241" s="446"/>
      <c r="H241" s="446"/>
      <c r="I241" s="442"/>
      <c r="J241" s="442"/>
      <c r="K241" s="446">
        <v>5</v>
      </c>
      <c r="L241" s="446">
        <v>886.66000000000008</v>
      </c>
      <c r="M241" s="442"/>
      <c r="N241" s="442">
        <v>177.33200000000002</v>
      </c>
      <c r="O241" s="446">
        <v>3</v>
      </c>
      <c r="P241" s="446">
        <v>516.66</v>
      </c>
      <c r="Q241" s="531"/>
      <c r="R241" s="447">
        <v>172.22</v>
      </c>
    </row>
    <row r="242" spans="1:18" ht="14.45" customHeight="1" x14ac:dyDescent="0.2">
      <c r="A242" s="441"/>
      <c r="B242" s="442" t="s">
        <v>1371</v>
      </c>
      <c r="C242" s="442" t="s">
        <v>1365</v>
      </c>
      <c r="D242" s="442" t="s">
        <v>1452</v>
      </c>
      <c r="E242" s="442" t="s">
        <v>1512</v>
      </c>
      <c r="F242" s="442" t="s">
        <v>1513</v>
      </c>
      <c r="G242" s="446">
        <v>32</v>
      </c>
      <c r="H242" s="446">
        <v>1564.46</v>
      </c>
      <c r="I242" s="442"/>
      <c r="J242" s="442">
        <v>48.889375000000001</v>
      </c>
      <c r="K242" s="446">
        <v>80</v>
      </c>
      <c r="L242" s="446">
        <v>6166.66</v>
      </c>
      <c r="M242" s="442"/>
      <c r="N242" s="442">
        <v>77.083249999999992</v>
      </c>
      <c r="O242" s="446">
        <v>42</v>
      </c>
      <c r="P242" s="446">
        <v>3033.33</v>
      </c>
      <c r="Q242" s="531"/>
      <c r="R242" s="447">
        <v>72.222142857142856</v>
      </c>
    </row>
    <row r="243" spans="1:18" ht="14.45" customHeight="1" x14ac:dyDescent="0.2">
      <c r="A243" s="441"/>
      <c r="B243" s="442" t="s">
        <v>1371</v>
      </c>
      <c r="C243" s="442" t="s">
        <v>1365</v>
      </c>
      <c r="D243" s="442" t="s">
        <v>1452</v>
      </c>
      <c r="E243" s="442" t="s">
        <v>1567</v>
      </c>
      <c r="F243" s="442" t="s">
        <v>1568</v>
      </c>
      <c r="G243" s="446">
        <v>2</v>
      </c>
      <c r="H243" s="446">
        <v>933.34</v>
      </c>
      <c r="I243" s="442"/>
      <c r="J243" s="442">
        <v>466.67</v>
      </c>
      <c r="K243" s="446">
        <v>1</v>
      </c>
      <c r="L243" s="446">
        <v>472.22</v>
      </c>
      <c r="M243" s="442"/>
      <c r="N243" s="442">
        <v>472.22</v>
      </c>
      <c r="O243" s="446"/>
      <c r="P243" s="446"/>
      <c r="Q243" s="531"/>
      <c r="R243" s="447"/>
    </row>
    <row r="244" spans="1:18" ht="14.45" customHeight="1" x14ac:dyDescent="0.2">
      <c r="A244" s="441"/>
      <c r="B244" s="442" t="s">
        <v>1371</v>
      </c>
      <c r="C244" s="442" t="s">
        <v>1365</v>
      </c>
      <c r="D244" s="442" t="s">
        <v>1452</v>
      </c>
      <c r="E244" s="442" t="s">
        <v>1514</v>
      </c>
      <c r="F244" s="442" t="s">
        <v>1515</v>
      </c>
      <c r="G244" s="446">
        <v>1</v>
      </c>
      <c r="H244" s="446">
        <v>344.44</v>
      </c>
      <c r="I244" s="442"/>
      <c r="J244" s="442">
        <v>344.44</v>
      </c>
      <c r="K244" s="446">
        <v>69</v>
      </c>
      <c r="L244" s="446">
        <v>27332.22</v>
      </c>
      <c r="M244" s="442"/>
      <c r="N244" s="442">
        <v>396.11913043478262</v>
      </c>
      <c r="O244" s="446">
        <v>5</v>
      </c>
      <c r="P244" s="446">
        <v>1972.22</v>
      </c>
      <c r="Q244" s="531"/>
      <c r="R244" s="447">
        <v>394.44400000000002</v>
      </c>
    </row>
    <row r="245" spans="1:18" ht="14.45" customHeight="1" x14ac:dyDescent="0.2">
      <c r="A245" s="441"/>
      <c r="B245" s="442" t="s">
        <v>1371</v>
      </c>
      <c r="C245" s="442" t="s">
        <v>1365</v>
      </c>
      <c r="D245" s="442" t="s">
        <v>1452</v>
      </c>
      <c r="E245" s="442" t="s">
        <v>1569</v>
      </c>
      <c r="F245" s="442" t="s">
        <v>1570</v>
      </c>
      <c r="G245" s="446">
        <v>53</v>
      </c>
      <c r="H245" s="446">
        <v>24733.34</v>
      </c>
      <c r="I245" s="442"/>
      <c r="J245" s="442">
        <v>466.66679245283018</v>
      </c>
      <c r="K245" s="446">
        <v>32</v>
      </c>
      <c r="L245" s="446">
        <v>16252.21</v>
      </c>
      <c r="M245" s="442"/>
      <c r="N245" s="442">
        <v>507.88156249999997</v>
      </c>
      <c r="O245" s="446">
        <v>64</v>
      </c>
      <c r="P245" s="446">
        <v>32355.550000000003</v>
      </c>
      <c r="Q245" s="531"/>
      <c r="R245" s="447">
        <v>505.55546875000005</v>
      </c>
    </row>
    <row r="246" spans="1:18" ht="14.45" customHeight="1" x14ac:dyDescent="0.2">
      <c r="A246" s="441"/>
      <c r="B246" s="442" t="s">
        <v>1371</v>
      </c>
      <c r="C246" s="442" t="s">
        <v>1365</v>
      </c>
      <c r="D246" s="442" t="s">
        <v>1452</v>
      </c>
      <c r="E246" s="442" t="s">
        <v>1571</v>
      </c>
      <c r="F246" s="442" t="s">
        <v>1572</v>
      </c>
      <c r="G246" s="446">
        <v>29</v>
      </c>
      <c r="H246" s="446">
        <v>2835.55</v>
      </c>
      <c r="I246" s="442"/>
      <c r="J246" s="442">
        <v>97.777586206896558</v>
      </c>
      <c r="K246" s="446">
        <v>16</v>
      </c>
      <c r="L246" s="446">
        <v>1731.1100000000001</v>
      </c>
      <c r="M246" s="442"/>
      <c r="N246" s="442">
        <v>108.19437500000001</v>
      </c>
      <c r="O246" s="446">
        <v>21</v>
      </c>
      <c r="P246" s="446">
        <v>2170</v>
      </c>
      <c r="Q246" s="531"/>
      <c r="R246" s="447">
        <v>103.33333333333333</v>
      </c>
    </row>
    <row r="247" spans="1:18" ht="14.45" customHeight="1" x14ac:dyDescent="0.2">
      <c r="A247" s="441"/>
      <c r="B247" s="442" t="s">
        <v>1371</v>
      </c>
      <c r="C247" s="442" t="s">
        <v>1365</v>
      </c>
      <c r="D247" s="442" t="s">
        <v>1452</v>
      </c>
      <c r="E247" s="442" t="s">
        <v>1522</v>
      </c>
      <c r="F247" s="442" t="s">
        <v>1523</v>
      </c>
      <c r="G247" s="446">
        <v>10</v>
      </c>
      <c r="H247" s="446">
        <v>1166.67</v>
      </c>
      <c r="I247" s="442"/>
      <c r="J247" s="442">
        <v>116.667</v>
      </c>
      <c r="K247" s="446">
        <v>22</v>
      </c>
      <c r="L247" s="446">
        <v>3433.33</v>
      </c>
      <c r="M247" s="442"/>
      <c r="N247" s="442">
        <v>156.06045454545455</v>
      </c>
      <c r="O247" s="446">
        <v>1</v>
      </c>
      <c r="P247" s="446">
        <v>150</v>
      </c>
      <c r="Q247" s="531"/>
      <c r="R247" s="447">
        <v>150</v>
      </c>
    </row>
    <row r="248" spans="1:18" ht="14.45" customHeight="1" x14ac:dyDescent="0.2">
      <c r="A248" s="441"/>
      <c r="B248" s="442" t="s">
        <v>1371</v>
      </c>
      <c r="C248" s="442" t="s">
        <v>1365</v>
      </c>
      <c r="D248" s="442" t="s">
        <v>1452</v>
      </c>
      <c r="E248" s="442" t="s">
        <v>1573</v>
      </c>
      <c r="F248" s="442" t="s">
        <v>1574</v>
      </c>
      <c r="G248" s="446">
        <v>4</v>
      </c>
      <c r="H248" s="446">
        <v>1924.44</v>
      </c>
      <c r="I248" s="442"/>
      <c r="J248" s="442">
        <v>481.11</v>
      </c>
      <c r="K248" s="446"/>
      <c r="L248" s="446"/>
      <c r="M248" s="442"/>
      <c r="N248" s="442"/>
      <c r="O248" s="446"/>
      <c r="P248" s="446"/>
      <c r="Q248" s="531"/>
      <c r="R248" s="447"/>
    </row>
    <row r="249" spans="1:18" ht="14.45" customHeight="1" x14ac:dyDescent="0.2">
      <c r="A249" s="441"/>
      <c r="B249" s="442" t="s">
        <v>1371</v>
      </c>
      <c r="C249" s="442" t="s">
        <v>1365</v>
      </c>
      <c r="D249" s="442" t="s">
        <v>1452</v>
      </c>
      <c r="E249" s="442" t="s">
        <v>1524</v>
      </c>
      <c r="F249" s="442" t="s">
        <v>1525</v>
      </c>
      <c r="G249" s="446"/>
      <c r="H249" s="446"/>
      <c r="I249" s="442"/>
      <c r="J249" s="442"/>
      <c r="K249" s="446">
        <v>1224</v>
      </c>
      <c r="L249" s="446">
        <v>74820</v>
      </c>
      <c r="M249" s="442"/>
      <c r="N249" s="442">
        <v>61.127450980392155</v>
      </c>
      <c r="O249" s="446">
        <v>77</v>
      </c>
      <c r="P249" s="446">
        <v>5133.33</v>
      </c>
      <c r="Q249" s="531"/>
      <c r="R249" s="447">
        <v>66.666623376623377</v>
      </c>
    </row>
    <row r="250" spans="1:18" ht="14.45" customHeight="1" x14ac:dyDescent="0.2">
      <c r="A250" s="441"/>
      <c r="B250" s="442" t="s">
        <v>1371</v>
      </c>
      <c r="C250" s="442" t="s">
        <v>1365</v>
      </c>
      <c r="D250" s="442" t="s">
        <v>1452</v>
      </c>
      <c r="E250" s="442" t="s">
        <v>1534</v>
      </c>
      <c r="F250" s="442" t="s">
        <v>1470</v>
      </c>
      <c r="G250" s="446"/>
      <c r="H250" s="446"/>
      <c r="I250" s="442"/>
      <c r="J250" s="442"/>
      <c r="K250" s="446"/>
      <c r="L250" s="446"/>
      <c r="M250" s="442"/>
      <c r="N250" s="442"/>
      <c r="O250" s="446">
        <v>10</v>
      </c>
      <c r="P250" s="446">
        <v>3000</v>
      </c>
      <c r="Q250" s="531"/>
      <c r="R250" s="447">
        <v>300</v>
      </c>
    </row>
    <row r="251" spans="1:18" ht="14.45" customHeight="1" x14ac:dyDescent="0.2">
      <c r="A251" s="441"/>
      <c r="B251" s="442" t="s">
        <v>1575</v>
      </c>
      <c r="C251" s="442" t="s">
        <v>1362</v>
      </c>
      <c r="D251" s="442" t="s">
        <v>1372</v>
      </c>
      <c r="E251" s="442" t="s">
        <v>1373</v>
      </c>
      <c r="F251" s="442"/>
      <c r="G251" s="446">
        <v>27</v>
      </c>
      <c r="H251" s="446">
        <v>3051</v>
      </c>
      <c r="I251" s="442"/>
      <c r="J251" s="442">
        <v>113</v>
      </c>
      <c r="K251" s="446">
        <v>37</v>
      </c>
      <c r="L251" s="446">
        <v>4181</v>
      </c>
      <c r="M251" s="442"/>
      <c r="N251" s="442">
        <v>113</v>
      </c>
      <c r="O251" s="446">
        <v>10</v>
      </c>
      <c r="P251" s="446">
        <v>1130</v>
      </c>
      <c r="Q251" s="531"/>
      <c r="R251" s="447">
        <v>113</v>
      </c>
    </row>
    <row r="252" spans="1:18" ht="14.45" customHeight="1" x14ac:dyDescent="0.2">
      <c r="A252" s="441"/>
      <c r="B252" s="442" t="s">
        <v>1575</v>
      </c>
      <c r="C252" s="442" t="s">
        <v>1362</v>
      </c>
      <c r="D252" s="442" t="s">
        <v>1372</v>
      </c>
      <c r="E252" s="442" t="s">
        <v>1576</v>
      </c>
      <c r="F252" s="442"/>
      <c r="G252" s="446">
        <v>2</v>
      </c>
      <c r="H252" s="446">
        <v>2016</v>
      </c>
      <c r="I252" s="442"/>
      <c r="J252" s="442">
        <v>1008</v>
      </c>
      <c r="K252" s="446">
        <v>2</v>
      </c>
      <c r="L252" s="446">
        <v>2016</v>
      </c>
      <c r="M252" s="442"/>
      <c r="N252" s="442">
        <v>1008</v>
      </c>
      <c r="O252" s="446">
        <v>9</v>
      </c>
      <c r="P252" s="446">
        <v>9072</v>
      </c>
      <c r="Q252" s="531"/>
      <c r="R252" s="447">
        <v>1008</v>
      </c>
    </row>
    <row r="253" spans="1:18" ht="14.45" customHeight="1" x14ac:dyDescent="0.2">
      <c r="A253" s="441"/>
      <c r="B253" s="442" t="s">
        <v>1575</v>
      </c>
      <c r="C253" s="442" t="s">
        <v>1362</v>
      </c>
      <c r="D253" s="442" t="s">
        <v>1372</v>
      </c>
      <c r="E253" s="442" t="s">
        <v>1577</v>
      </c>
      <c r="F253" s="442"/>
      <c r="G253" s="446">
        <v>400</v>
      </c>
      <c r="H253" s="446">
        <v>86800</v>
      </c>
      <c r="I253" s="442"/>
      <c r="J253" s="442">
        <v>217</v>
      </c>
      <c r="K253" s="446">
        <v>356</v>
      </c>
      <c r="L253" s="446">
        <v>77252</v>
      </c>
      <c r="M253" s="442"/>
      <c r="N253" s="442">
        <v>217</v>
      </c>
      <c r="O253" s="446">
        <v>391</v>
      </c>
      <c r="P253" s="446">
        <v>84847</v>
      </c>
      <c r="Q253" s="531"/>
      <c r="R253" s="447">
        <v>217</v>
      </c>
    </row>
    <row r="254" spans="1:18" ht="14.45" customHeight="1" x14ac:dyDescent="0.2">
      <c r="A254" s="441"/>
      <c r="B254" s="442" t="s">
        <v>1575</v>
      </c>
      <c r="C254" s="442" t="s">
        <v>1362</v>
      </c>
      <c r="D254" s="442" t="s">
        <v>1372</v>
      </c>
      <c r="E254" s="442" t="s">
        <v>1578</v>
      </c>
      <c r="F254" s="442"/>
      <c r="G254" s="446">
        <v>1</v>
      </c>
      <c r="H254" s="446">
        <v>1289</v>
      </c>
      <c r="I254" s="442"/>
      <c r="J254" s="442">
        <v>1289</v>
      </c>
      <c r="K254" s="446"/>
      <c r="L254" s="446"/>
      <c r="M254" s="442"/>
      <c r="N254" s="442"/>
      <c r="O254" s="446"/>
      <c r="P254" s="446"/>
      <c r="Q254" s="531"/>
      <c r="R254" s="447"/>
    </row>
    <row r="255" spans="1:18" ht="14.45" customHeight="1" x14ac:dyDescent="0.2">
      <c r="A255" s="441"/>
      <c r="B255" s="442" t="s">
        <v>1575</v>
      </c>
      <c r="C255" s="442" t="s">
        <v>1362</v>
      </c>
      <c r="D255" s="442" t="s">
        <v>1372</v>
      </c>
      <c r="E255" s="442" t="s">
        <v>1579</v>
      </c>
      <c r="F255" s="442"/>
      <c r="G255" s="446">
        <v>5</v>
      </c>
      <c r="H255" s="446">
        <v>12250</v>
      </c>
      <c r="I255" s="442"/>
      <c r="J255" s="442">
        <v>2450</v>
      </c>
      <c r="K255" s="446">
        <v>6</v>
      </c>
      <c r="L255" s="446">
        <v>14700</v>
      </c>
      <c r="M255" s="442"/>
      <c r="N255" s="442">
        <v>2450</v>
      </c>
      <c r="O255" s="446">
        <v>17</v>
      </c>
      <c r="P255" s="446">
        <v>41650</v>
      </c>
      <c r="Q255" s="531"/>
      <c r="R255" s="447">
        <v>2450</v>
      </c>
    </row>
    <row r="256" spans="1:18" ht="14.45" customHeight="1" x14ac:dyDescent="0.2">
      <c r="A256" s="441"/>
      <c r="B256" s="442" t="s">
        <v>1575</v>
      </c>
      <c r="C256" s="442" t="s">
        <v>1362</v>
      </c>
      <c r="D256" s="442" t="s">
        <v>1372</v>
      </c>
      <c r="E256" s="442" t="s">
        <v>1580</v>
      </c>
      <c r="F256" s="442"/>
      <c r="G256" s="446"/>
      <c r="H256" s="446"/>
      <c r="I256" s="442"/>
      <c r="J256" s="442"/>
      <c r="K256" s="446"/>
      <c r="L256" s="446"/>
      <c r="M256" s="442"/>
      <c r="N256" s="442"/>
      <c r="O256" s="446">
        <v>5</v>
      </c>
      <c r="P256" s="446">
        <v>6515</v>
      </c>
      <c r="Q256" s="531"/>
      <c r="R256" s="447">
        <v>1303</v>
      </c>
    </row>
    <row r="257" spans="1:18" ht="14.45" customHeight="1" x14ac:dyDescent="0.2">
      <c r="A257" s="441"/>
      <c r="B257" s="442" t="s">
        <v>1575</v>
      </c>
      <c r="C257" s="442" t="s">
        <v>1362</v>
      </c>
      <c r="D257" s="442" t="s">
        <v>1372</v>
      </c>
      <c r="E257" s="442" t="s">
        <v>1581</v>
      </c>
      <c r="F257" s="442"/>
      <c r="G257" s="446">
        <v>222</v>
      </c>
      <c r="H257" s="446">
        <v>231546</v>
      </c>
      <c r="I257" s="442"/>
      <c r="J257" s="442">
        <v>1043</v>
      </c>
      <c r="K257" s="446">
        <v>157</v>
      </c>
      <c r="L257" s="446">
        <v>163751</v>
      </c>
      <c r="M257" s="442"/>
      <c r="N257" s="442">
        <v>1043</v>
      </c>
      <c r="O257" s="446">
        <v>198</v>
      </c>
      <c r="P257" s="446">
        <v>206514</v>
      </c>
      <c r="Q257" s="531"/>
      <c r="R257" s="447">
        <v>1043</v>
      </c>
    </row>
    <row r="258" spans="1:18" ht="14.45" customHeight="1" x14ac:dyDescent="0.2">
      <c r="A258" s="441"/>
      <c r="B258" s="442" t="s">
        <v>1575</v>
      </c>
      <c r="C258" s="442" t="s">
        <v>1362</v>
      </c>
      <c r="D258" s="442" t="s">
        <v>1372</v>
      </c>
      <c r="E258" s="442" t="s">
        <v>1582</v>
      </c>
      <c r="F258" s="442"/>
      <c r="G258" s="446">
        <v>20</v>
      </c>
      <c r="H258" s="446">
        <v>26460</v>
      </c>
      <c r="I258" s="442"/>
      <c r="J258" s="442">
        <v>1323</v>
      </c>
      <c r="K258" s="446">
        <v>14</v>
      </c>
      <c r="L258" s="446">
        <v>18522</v>
      </c>
      <c r="M258" s="442"/>
      <c r="N258" s="442">
        <v>1323</v>
      </c>
      <c r="O258" s="446">
        <v>24</v>
      </c>
      <c r="P258" s="446">
        <v>31752</v>
      </c>
      <c r="Q258" s="531"/>
      <c r="R258" s="447">
        <v>1323</v>
      </c>
    </row>
    <row r="259" spans="1:18" ht="14.45" customHeight="1" x14ac:dyDescent="0.2">
      <c r="A259" s="441"/>
      <c r="B259" s="442" t="s">
        <v>1575</v>
      </c>
      <c r="C259" s="442" t="s">
        <v>1362</v>
      </c>
      <c r="D259" s="442" t="s">
        <v>1372</v>
      </c>
      <c r="E259" s="442" t="s">
        <v>1583</v>
      </c>
      <c r="F259" s="442"/>
      <c r="G259" s="446">
        <v>3</v>
      </c>
      <c r="H259" s="446">
        <v>5799</v>
      </c>
      <c r="I259" s="442"/>
      <c r="J259" s="442">
        <v>1933</v>
      </c>
      <c r="K259" s="446">
        <v>3</v>
      </c>
      <c r="L259" s="446">
        <v>5799</v>
      </c>
      <c r="M259" s="442"/>
      <c r="N259" s="442">
        <v>1933</v>
      </c>
      <c r="O259" s="446">
        <v>2</v>
      </c>
      <c r="P259" s="446">
        <v>3866</v>
      </c>
      <c r="Q259" s="531"/>
      <c r="R259" s="447">
        <v>1933</v>
      </c>
    </row>
    <row r="260" spans="1:18" ht="14.45" customHeight="1" x14ac:dyDescent="0.2">
      <c r="A260" s="441"/>
      <c r="B260" s="442" t="s">
        <v>1575</v>
      </c>
      <c r="C260" s="442" t="s">
        <v>1362</v>
      </c>
      <c r="D260" s="442" t="s">
        <v>1372</v>
      </c>
      <c r="E260" s="442" t="s">
        <v>1584</v>
      </c>
      <c r="F260" s="442"/>
      <c r="G260" s="446">
        <v>2</v>
      </c>
      <c r="H260" s="446">
        <v>1356</v>
      </c>
      <c r="I260" s="442"/>
      <c r="J260" s="442">
        <v>678</v>
      </c>
      <c r="K260" s="446"/>
      <c r="L260" s="446"/>
      <c r="M260" s="442"/>
      <c r="N260" s="442"/>
      <c r="O260" s="446"/>
      <c r="P260" s="446"/>
      <c r="Q260" s="531"/>
      <c r="R260" s="447"/>
    </row>
    <row r="261" spans="1:18" ht="14.45" customHeight="1" x14ac:dyDescent="0.2">
      <c r="A261" s="441"/>
      <c r="B261" s="442" t="s">
        <v>1575</v>
      </c>
      <c r="C261" s="442" t="s">
        <v>1362</v>
      </c>
      <c r="D261" s="442" t="s">
        <v>1372</v>
      </c>
      <c r="E261" s="442" t="s">
        <v>1585</v>
      </c>
      <c r="F261" s="442"/>
      <c r="G261" s="446">
        <v>74</v>
      </c>
      <c r="H261" s="446">
        <v>40109.620000000003</v>
      </c>
      <c r="I261" s="442"/>
      <c r="J261" s="442">
        <v>542.02189189189198</v>
      </c>
      <c r="K261" s="446">
        <v>52</v>
      </c>
      <c r="L261" s="446">
        <v>28184</v>
      </c>
      <c r="M261" s="442"/>
      <c r="N261" s="442">
        <v>542</v>
      </c>
      <c r="O261" s="446">
        <v>71</v>
      </c>
      <c r="P261" s="446">
        <v>38482</v>
      </c>
      <c r="Q261" s="531"/>
      <c r="R261" s="447">
        <v>542</v>
      </c>
    </row>
    <row r="262" spans="1:18" ht="14.45" customHeight="1" x14ac:dyDescent="0.2">
      <c r="A262" s="441"/>
      <c r="B262" s="442" t="s">
        <v>1575</v>
      </c>
      <c r="C262" s="442" t="s">
        <v>1362</v>
      </c>
      <c r="D262" s="442" t="s">
        <v>1372</v>
      </c>
      <c r="E262" s="442" t="s">
        <v>1586</v>
      </c>
      <c r="F262" s="442"/>
      <c r="G262" s="446">
        <v>50</v>
      </c>
      <c r="H262" s="446">
        <v>28950</v>
      </c>
      <c r="I262" s="442"/>
      <c r="J262" s="442">
        <v>579</v>
      </c>
      <c r="K262" s="446">
        <v>38</v>
      </c>
      <c r="L262" s="446">
        <v>22002</v>
      </c>
      <c r="M262" s="442"/>
      <c r="N262" s="442">
        <v>579</v>
      </c>
      <c r="O262" s="446">
        <v>42</v>
      </c>
      <c r="P262" s="446">
        <v>24318</v>
      </c>
      <c r="Q262" s="531"/>
      <c r="R262" s="447">
        <v>579</v>
      </c>
    </row>
    <row r="263" spans="1:18" ht="14.45" customHeight="1" x14ac:dyDescent="0.2">
      <c r="A263" s="441"/>
      <c r="B263" s="442" t="s">
        <v>1575</v>
      </c>
      <c r="C263" s="442" t="s">
        <v>1362</v>
      </c>
      <c r="D263" s="442" t="s">
        <v>1372</v>
      </c>
      <c r="E263" s="442" t="s">
        <v>1375</v>
      </c>
      <c r="F263" s="442"/>
      <c r="G263" s="446">
        <v>71</v>
      </c>
      <c r="H263" s="446">
        <v>8023</v>
      </c>
      <c r="I263" s="442"/>
      <c r="J263" s="442">
        <v>113</v>
      </c>
      <c r="K263" s="446">
        <v>101</v>
      </c>
      <c r="L263" s="446">
        <v>11413</v>
      </c>
      <c r="M263" s="442"/>
      <c r="N263" s="442">
        <v>113</v>
      </c>
      <c r="O263" s="446">
        <v>53</v>
      </c>
      <c r="P263" s="446">
        <v>5989</v>
      </c>
      <c r="Q263" s="531"/>
      <c r="R263" s="447">
        <v>113</v>
      </c>
    </row>
    <row r="264" spans="1:18" ht="14.45" customHeight="1" x14ac:dyDescent="0.2">
      <c r="A264" s="441"/>
      <c r="B264" s="442" t="s">
        <v>1575</v>
      </c>
      <c r="C264" s="442" t="s">
        <v>1362</v>
      </c>
      <c r="D264" s="442" t="s">
        <v>1372</v>
      </c>
      <c r="E264" s="442" t="s">
        <v>1376</v>
      </c>
      <c r="F264" s="442"/>
      <c r="G264" s="446">
        <v>15</v>
      </c>
      <c r="H264" s="446">
        <v>1980</v>
      </c>
      <c r="I264" s="442"/>
      <c r="J264" s="442">
        <v>132</v>
      </c>
      <c r="K264" s="446">
        <v>17</v>
      </c>
      <c r="L264" s="446">
        <v>2244</v>
      </c>
      <c r="M264" s="442"/>
      <c r="N264" s="442">
        <v>132</v>
      </c>
      <c r="O264" s="446">
        <v>16</v>
      </c>
      <c r="P264" s="446">
        <v>2112</v>
      </c>
      <c r="Q264" s="531"/>
      <c r="R264" s="447">
        <v>132</v>
      </c>
    </row>
    <row r="265" spans="1:18" ht="14.45" customHeight="1" x14ac:dyDescent="0.2">
      <c r="A265" s="441"/>
      <c r="B265" s="442" t="s">
        <v>1575</v>
      </c>
      <c r="C265" s="442" t="s">
        <v>1362</v>
      </c>
      <c r="D265" s="442" t="s">
        <v>1372</v>
      </c>
      <c r="E265" s="442" t="s">
        <v>1587</v>
      </c>
      <c r="F265" s="442"/>
      <c r="G265" s="446">
        <v>153</v>
      </c>
      <c r="H265" s="446">
        <v>23868</v>
      </c>
      <c r="I265" s="442"/>
      <c r="J265" s="442">
        <v>156</v>
      </c>
      <c r="K265" s="446">
        <v>30</v>
      </c>
      <c r="L265" s="446">
        <v>4680</v>
      </c>
      <c r="M265" s="442"/>
      <c r="N265" s="442">
        <v>156</v>
      </c>
      <c r="O265" s="446">
        <v>34</v>
      </c>
      <c r="P265" s="446">
        <v>5304</v>
      </c>
      <c r="Q265" s="531"/>
      <c r="R265" s="447">
        <v>156</v>
      </c>
    </row>
    <row r="266" spans="1:18" ht="14.45" customHeight="1" x14ac:dyDescent="0.2">
      <c r="A266" s="441"/>
      <c r="B266" s="442" t="s">
        <v>1575</v>
      </c>
      <c r="C266" s="442" t="s">
        <v>1362</v>
      </c>
      <c r="D266" s="442" t="s">
        <v>1372</v>
      </c>
      <c r="E266" s="442" t="s">
        <v>1399</v>
      </c>
      <c r="F266" s="442"/>
      <c r="G266" s="446">
        <v>1</v>
      </c>
      <c r="H266" s="446">
        <v>2000</v>
      </c>
      <c r="I266" s="442"/>
      <c r="J266" s="442">
        <v>2000</v>
      </c>
      <c r="K266" s="446"/>
      <c r="L266" s="446"/>
      <c r="M266" s="442"/>
      <c r="N266" s="442"/>
      <c r="O266" s="446">
        <v>2</v>
      </c>
      <c r="P266" s="446">
        <v>4000</v>
      </c>
      <c r="Q266" s="531"/>
      <c r="R266" s="447">
        <v>2000</v>
      </c>
    </row>
    <row r="267" spans="1:18" ht="14.45" customHeight="1" x14ac:dyDescent="0.2">
      <c r="A267" s="441"/>
      <c r="B267" s="442" t="s">
        <v>1575</v>
      </c>
      <c r="C267" s="442" t="s">
        <v>1362</v>
      </c>
      <c r="D267" s="442" t="s">
        <v>1372</v>
      </c>
      <c r="E267" s="442" t="s">
        <v>1414</v>
      </c>
      <c r="F267" s="442"/>
      <c r="G267" s="446">
        <v>2</v>
      </c>
      <c r="H267" s="446">
        <v>2016</v>
      </c>
      <c r="I267" s="442"/>
      <c r="J267" s="442">
        <v>1008</v>
      </c>
      <c r="K267" s="446">
        <v>2</v>
      </c>
      <c r="L267" s="446">
        <v>2016</v>
      </c>
      <c r="M267" s="442"/>
      <c r="N267" s="442">
        <v>1008</v>
      </c>
      <c r="O267" s="446"/>
      <c r="P267" s="446"/>
      <c r="Q267" s="531"/>
      <c r="R267" s="447"/>
    </row>
    <row r="268" spans="1:18" ht="14.45" customHeight="1" x14ac:dyDescent="0.2">
      <c r="A268" s="441"/>
      <c r="B268" s="442" t="s">
        <v>1575</v>
      </c>
      <c r="C268" s="442" t="s">
        <v>1362</v>
      </c>
      <c r="D268" s="442" t="s">
        <v>1372</v>
      </c>
      <c r="E268" s="442" t="s">
        <v>1588</v>
      </c>
      <c r="F268" s="442"/>
      <c r="G268" s="446">
        <v>201</v>
      </c>
      <c r="H268" s="446">
        <v>43409</v>
      </c>
      <c r="I268" s="442"/>
      <c r="J268" s="442">
        <v>215.96517412935324</v>
      </c>
      <c r="K268" s="446">
        <v>183</v>
      </c>
      <c r="L268" s="446">
        <v>39711</v>
      </c>
      <c r="M268" s="442"/>
      <c r="N268" s="442">
        <v>217</v>
      </c>
      <c r="O268" s="446">
        <v>209</v>
      </c>
      <c r="P268" s="446">
        <v>45353</v>
      </c>
      <c r="Q268" s="531"/>
      <c r="R268" s="447">
        <v>217</v>
      </c>
    </row>
    <row r="269" spans="1:18" ht="14.45" customHeight="1" x14ac:dyDescent="0.2">
      <c r="A269" s="441"/>
      <c r="B269" s="442" t="s">
        <v>1575</v>
      </c>
      <c r="C269" s="442" t="s">
        <v>1362</v>
      </c>
      <c r="D269" s="442" t="s">
        <v>1372</v>
      </c>
      <c r="E269" s="442" t="s">
        <v>1589</v>
      </c>
      <c r="F269" s="442"/>
      <c r="G269" s="446">
        <v>153</v>
      </c>
      <c r="H269" s="446">
        <v>159579</v>
      </c>
      <c r="I269" s="442"/>
      <c r="J269" s="442">
        <v>1043</v>
      </c>
      <c r="K269" s="446">
        <v>118</v>
      </c>
      <c r="L269" s="446">
        <v>123074</v>
      </c>
      <c r="M269" s="442"/>
      <c r="N269" s="442">
        <v>1043</v>
      </c>
      <c r="O269" s="446">
        <v>119</v>
      </c>
      <c r="P269" s="446">
        <v>124117</v>
      </c>
      <c r="Q269" s="531"/>
      <c r="R269" s="447">
        <v>1043</v>
      </c>
    </row>
    <row r="270" spans="1:18" ht="14.45" customHeight="1" x14ac:dyDescent="0.2">
      <c r="A270" s="441"/>
      <c r="B270" s="442" t="s">
        <v>1575</v>
      </c>
      <c r="C270" s="442" t="s">
        <v>1362</v>
      </c>
      <c r="D270" s="442" t="s">
        <v>1372</v>
      </c>
      <c r="E270" s="442" t="s">
        <v>1590</v>
      </c>
      <c r="F270" s="442"/>
      <c r="G270" s="446">
        <v>6</v>
      </c>
      <c r="H270" s="446">
        <v>7938</v>
      </c>
      <c r="I270" s="442"/>
      <c r="J270" s="442">
        <v>1323</v>
      </c>
      <c r="K270" s="446">
        <v>7</v>
      </c>
      <c r="L270" s="446">
        <v>9261</v>
      </c>
      <c r="M270" s="442"/>
      <c r="N270" s="442">
        <v>1323</v>
      </c>
      <c r="O270" s="446">
        <v>1</v>
      </c>
      <c r="P270" s="446">
        <v>1323</v>
      </c>
      <c r="Q270" s="531"/>
      <c r="R270" s="447">
        <v>1323</v>
      </c>
    </row>
    <row r="271" spans="1:18" ht="14.45" customHeight="1" x14ac:dyDescent="0.2">
      <c r="A271" s="441"/>
      <c r="B271" s="442" t="s">
        <v>1575</v>
      </c>
      <c r="C271" s="442" t="s">
        <v>1362</v>
      </c>
      <c r="D271" s="442" t="s">
        <v>1372</v>
      </c>
      <c r="E271" s="442" t="s">
        <v>1591</v>
      </c>
      <c r="F271" s="442"/>
      <c r="G271" s="446">
        <v>6</v>
      </c>
      <c r="H271" s="446">
        <v>3252</v>
      </c>
      <c r="I271" s="442"/>
      <c r="J271" s="442">
        <v>542</v>
      </c>
      <c r="K271" s="446">
        <v>17</v>
      </c>
      <c r="L271" s="446">
        <v>9214</v>
      </c>
      <c r="M271" s="442"/>
      <c r="N271" s="442">
        <v>542</v>
      </c>
      <c r="O271" s="446">
        <v>14</v>
      </c>
      <c r="P271" s="446">
        <v>7588</v>
      </c>
      <c r="Q271" s="531"/>
      <c r="R271" s="447">
        <v>542</v>
      </c>
    </row>
    <row r="272" spans="1:18" ht="14.45" customHeight="1" x14ac:dyDescent="0.2">
      <c r="A272" s="441"/>
      <c r="B272" s="442" t="s">
        <v>1575</v>
      </c>
      <c r="C272" s="442" t="s">
        <v>1362</v>
      </c>
      <c r="D272" s="442" t="s">
        <v>1372</v>
      </c>
      <c r="E272" s="442" t="s">
        <v>1592</v>
      </c>
      <c r="F272" s="442"/>
      <c r="G272" s="446">
        <v>69</v>
      </c>
      <c r="H272" s="446">
        <v>39951</v>
      </c>
      <c r="I272" s="442"/>
      <c r="J272" s="442">
        <v>579</v>
      </c>
      <c r="K272" s="446">
        <v>58</v>
      </c>
      <c r="L272" s="446">
        <v>33582</v>
      </c>
      <c r="M272" s="442"/>
      <c r="N272" s="442">
        <v>579</v>
      </c>
      <c r="O272" s="446">
        <v>60</v>
      </c>
      <c r="P272" s="446">
        <v>34740</v>
      </c>
      <c r="Q272" s="531"/>
      <c r="R272" s="447">
        <v>579</v>
      </c>
    </row>
    <row r="273" spans="1:18" ht="14.45" customHeight="1" x14ac:dyDescent="0.2">
      <c r="A273" s="441"/>
      <c r="B273" s="442" t="s">
        <v>1575</v>
      </c>
      <c r="C273" s="442" t="s">
        <v>1362</v>
      </c>
      <c r="D273" s="442" t="s">
        <v>1372</v>
      </c>
      <c r="E273" s="442" t="s">
        <v>1593</v>
      </c>
      <c r="F273" s="442"/>
      <c r="G273" s="446"/>
      <c r="H273" s="446"/>
      <c r="I273" s="442"/>
      <c r="J273" s="442"/>
      <c r="K273" s="446"/>
      <c r="L273" s="446"/>
      <c r="M273" s="442"/>
      <c r="N273" s="442"/>
      <c r="O273" s="446">
        <v>0</v>
      </c>
      <c r="P273" s="446">
        <v>0</v>
      </c>
      <c r="Q273" s="531"/>
      <c r="R273" s="447"/>
    </row>
    <row r="274" spans="1:18" ht="14.45" customHeight="1" x14ac:dyDescent="0.2">
      <c r="A274" s="441"/>
      <c r="B274" s="442" t="s">
        <v>1575</v>
      </c>
      <c r="C274" s="442" t="s">
        <v>1362</v>
      </c>
      <c r="D274" s="442" t="s">
        <v>1372</v>
      </c>
      <c r="E274" s="442" t="s">
        <v>1594</v>
      </c>
      <c r="F274" s="442"/>
      <c r="G274" s="446">
        <v>2</v>
      </c>
      <c r="H274" s="446">
        <v>2606</v>
      </c>
      <c r="I274" s="442"/>
      <c r="J274" s="442">
        <v>1303</v>
      </c>
      <c r="K274" s="446">
        <v>2</v>
      </c>
      <c r="L274" s="446">
        <v>2606</v>
      </c>
      <c r="M274" s="442"/>
      <c r="N274" s="442">
        <v>1303</v>
      </c>
      <c r="O274" s="446"/>
      <c r="P274" s="446"/>
      <c r="Q274" s="531"/>
      <c r="R274" s="447"/>
    </row>
    <row r="275" spans="1:18" ht="14.45" customHeight="1" x14ac:dyDescent="0.2">
      <c r="A275" s="441"/>
      <c r="B275" s="442" t="s">
        <v>1575</v>
      </c>
      <c r="C275" s="442" t="s">
        <v>1362</v>
      </c>
      <c r="D275" s="442" t="s">
        <v>1372</v>
      </c>
      <c r="E275" s="442" t="s">
        <v>1595</v>
      </c>
      <c r="F275" s="442"/>
      <c r="G275" s="446">
        <v>3</v>
      </c>
      <c r="H275" s="446">
        <v>408</v>
      </c>
      <c r="I275" s="442"/>
      <c r="J275" s="442">
        <v>136</v>
      </c>
      <c r="K275" s="446"/>
      <c r="L275" s="446"/>
      <c r="M275" s="442"/>
      <c r="N275" s="442"/>
      <c r="O275" s="446"/>
      <c r="P275" s="446"/>
      <c r="Q275" s="531"/>
      <c r="R275" s="447"/>
    </row>
    <row r="276" spans="1:18" ht="14.45" customHeight="1" x14ac:dyDescent="0.2">
      <c r="A276" s="441"/>
      <c r="B276" s="442" t="s">
        <v>1575</v>
      </c>
      <c r="C276" s="442" t="s">
        <v>1362</v>
      </c>
      <c r="D276" s="442" t="s">
        <v>1372</v>
      </c>
      <c r="E276" s="442" t="s">
        <v>1596</v>
      </c>
      <c r="F276" s="442"/>
      <c r="G276" s="446">
        <v>36</v>
      </c>
      <c r="H276" s="446">
        <v>8064</v>
      </c>
      <c r="I276" s="442"/>
      <c r="J276" s="442">
        <v>224</v>
      </c>
      <c r="K276" s="446"/>
      <c r="L276" s="446"/>
      <c r="M276" s="442"/>
      <c r="N276" s="442"/>
      <c r="O276" s="446"/>
      <c r="P276" s="446"/>
      <c r="Q276" s="531"/>
      <c r="R276" s="447"/>
    </row>
    <row r="277" spans="1:18" ht="14.45" customHeight="1" x14ac:dyDescent="0.2">
      <c r="A277" s="441"/>
      <c r="B277" s="442" t="s">
        <v>1575</v>
      </c>
      <c r="C277" s="442" t="s">
        <v>1362</v>
      </c>
      <c r="D277" s="442" t="s">
        <v>1372</v>
      </c>
      <c r="E277" s="442" t="s">
        <v>1597</v>
      </c>
      <c r="F277" s="442"/>
      <c r="G277" s="446">
        <v>10</v>
      </c>
      <c r="H277" s="446">
        <v>10830</v>
      </c>
      <c r="I277" s="442"/>
      <c r="J277" s="442">
        <v>1083</v>
      </c>
      <c r="K277" s="446">
        <v>20</v>
      </c>
      <c r="L277" s="446">
        <v>21660</v>
      </c>
      <c r="M277" s="442"/>
      <c r="N277" s="442">
        <v>1083</v>
      </c>
      <c r="O277" s="446">
        <v>19</v>
      </c>
      <c r="P277" s="446">
        <v>20577</v>
      </c>
      <c r="Q277" s="531"/>
      <c r="R277" s="447">
        <v>1083</v>
      </c>
    </row>
    <row r="278" spans="1:18" ht="14.45" customHeight="1" x14ac:dyDescent="0.2">
      <c r="A278" s="441"/>
      <c r="B278" s="442" t="s">
        <v>1575</v>
      </c>
      <c r="C278" s="442" t="s">
        <v>1362</v>
      </c>
      <c r="D278" s="442" t="s">
        <v>1372</v>
      </c>
      <c r="E278" s="442" t="s">
        <v>1598</v>
      </c>
      <c r="F278" s="442"/>
      <c r="G278" s="446">
        <v>4</v>
      </c>
      <c r="H278" s="446">
        <v>4332</v>
      </c>
      <c r="I278" s="442"/>
      <c r="J278" s="442">
        <v>1083</v>
      </c>
      <c r="K278" s="446"/>
      <c r="L278" s="446"/>
      <c r="M278" s="442"/>
      <c r="N278" s="442"/>
      <c r="O278" s="446"/>
      <c r="P278" s="446"/>
      <c r="Q278" s="531"/>
      <c r="R278" s="447"/>
    </row>
    <row r="279" spans="1:18" ht="14.45" customHeight="1" x14ac:dyDescent="0.2">
      <c r="A279" s="441"/>
      <c r="B279" s="442" t="s">
        <v>1575</v>
      </c>
      <c r="C279" s="442" t="s">
        <v>1362</v>
      </c>
      <c r="D279" s="442" t="s">
        <v>1372</v>
      </c>
      <c r="E279" s="442" t="s">
        <v>1599</v>
      </c>
      <c r="F279" s="442"/>
      <c r="G279" s="446">
        <v>1</v>
      </c>
      <c r="H279" s="446">
        <v>1654</v>
      </c>
      <c r="I279" s="442"/>
      <c r="J279" s="442">
        <v>1654</v>
      </c>
      <c r="K279" s="446"/>
      <c r="L279" s="446"/>
      <c r="M279" s="442"/>
      <c r="N279" s="442"/>
      <c r="O279" s="446"/>
      <c r="P279" s="446"/>
      <c r="Q279" s="531"/>
      <c r="R279" s="447"/>
    </row>
    <row r="280" spans="1:18" ht="14.45" customHeight="1" x14ac:dyDescent="0.2">
      <c r="A280" s="441"/>
      <c r="B280" s="442" t="s">
        <v>1575</v>
      </c>
      <c r="C280" s="442" t="s">
        <v>1362</v>
      </c>
      <c r="D280" s="442" t="s">
        <v>1452</v>
      </c>
      <c r="E280" s="442" t="s">
        <v>1457</v>
      </c>
      <c r="F280" s="442" t="s">
        <v>1458</v>
      </c>
      <c r="G280" s="446">
        <v>50</v>
      </c>
      <c r="H280" s="446">
        <v>3888.8900000000003</v>
      </c>
      <c r="I280" s="442"/>
      <c r="J280" s="442">
        <v>77.777800000000013</v>
      </c>
      <c r="K280" s="446">
        <v>40</v>
      </c>
      <c r="L280" s="446">
        <v>3492.2200000000003</v>
      </c>
      <c r="M280" s="442"/>
      <c r="N280" s="442">
        <v>87.305500000000009</v>
      </c>
      <c r="O280" s="446">
        <v>46</v>
      </c>
      <c r="P280" s="446">
        <v>3833.33</v>
      </c>
      <c r="Q280" s="531"/>
      <c r="R280" s="447">
        <v>83.333260869565223</v>
      </c>
    </row>
    <row r="281" spans="1:18" ht="14.45" customHeight="1" x14ac:dyDescent="0.2">
      <c r="A281" s="441"/>
      <c r="B281" s="442" t="s">
        <v>1575</v>
      </c>
      <c r="C281" s="442" t="s">
        <v>1362</v>
      </c>
      <c r="D281" s="442" t="s">
        <v>1452</v>
      </c>
      <c r="E281" s="442" t="s">
        <v>1459</v>
      </c>
      <c r="F281" s="442" t="s">
        <v>1460</v>
      </c>
      <c r="G281" s="446">
        <v>25</v>
      </c>
      <c r="H281" s="446">
        <v>6250</v>
      </c>
      <c r="I281" s="442"/>
      <c r="J281" s="442">
        <v>250</v>
      </c>
      <c r="K281" s="446">
        <v>36</v>
      </c>
      <c r="L281" s="446">
        <v>9313.3300000000017</v>
      </c>
      <c r="M281" s="442"/>
      <c r="N281" s="442">
        <v>258.70361111111117</v>
      </c>
      <c r="O281" s="446">
        <v>35</v>
      </c>
      <c r="P281" s="446">
        <v>8944.4499999999989</v>
      </c>
      <c r="Q281" s="531"/>
      <c r="R281" s="447">
        <v>255.55571428571426</v>
      </c>
    </row>
    <row r="282" spans="1:18" ht="14.45" customHeight="1" x14ac:dyDescent="0.2">
      <c r="A282" s="441"/>
      <c r="B282" s="442" t="s">
        <v>1575</v>
      </c>
      <c r="C282" s="442" t="s">
        <v>1362</v>
      </c>
      <c r="D282" s="442" t="s">
        <v>1452</v>
      </c>
      <c r="E282" s="442" t="s">
        <v>1461</v>
      </c>
      <c r="F282" s="442" t="s">
        <v>1462</v>
      </c>
      <c r="G282" s="446">
        <v>546</v>
      </c>
      <c r="H282" s="446">
        <v>163800</v>
      </c>
      <c r="I282" s="442"/>
      <c r="J282" s="442">
        <v>300</v>
      </c>
      <c r="K282" s="446">
        <v>501</v>
      </c>
      <c r="L282" s="446">
        <v>158048.89999999997</v>
      </c>
      <c r="M282" s="442"/>
      <c r="N282" s="442">
        <v>315.46686626746498</v>
      </c>
      <c r="O282" s="446">
        <v>578</v>
      </c>
      <c r="P282" s="446">
        <v>176611.10000000003</v>
      </c>
      <c r="Q282" s="531"/>
      <c r="R282" s="447">
        <v>305.55553633218</v>
      </c>
    </row>
    <row r="283" spans="1:18" ht="14.45" customHeight="1" x14ac:dyDescent="0.2">
      <c r="A283" s="441"/>
      <c r="B283" s="442" t="s">
        <v>1575</v>
      </c>
      <c r="C283" s="442" t="s">
        <v>1362</v>
      </c>
      <c r="D283" s="442" t="s">
        <v>1452</v>
      </c>
      <c r="E283" s="442" t="s">
        <v>1467</v>
      </c>
      <c r="F283" s="442" t="s">
        <v>1468</v>
      </c>
      <c r="G283" s="446">
        <v>1</v>
      </c>
      <c r="H283" s="446">
        <v>550</v>
      </c>
      <c r="I283" s="442"/>
      <c r="J283" s="442">
        <v>550</v>
      </c>
      <c r="K283" s="446">
        <v>5</v>
      </c>
      <c r="L283" s="446">
        <v>2860</v>
      </c>
      <c r="M283" s="442"/>
      <c r="N283" s="442">
        <v>572</v>
      </c>
      <c r="O283" s="446">
        <v>1</v>
      </c>
      <c r="P283" s="446">
        <v>633.33000000000004</v>
      </c>
      <c r="Q283" s="531"/>
      <c r="R283" s="447">
        <v>633.33000000000004</v>
      </c>
    </row>
    <row r="284" spans="1:18" ht="14.45" customHeight="1" x14ac:dyDescent="0.2">
      <c r="A284" s="441"/>
      <c r="B284" s="442" t="s">
        <v>1575</v>
      </c>
      <c r="C284" s="442" t="s">
        <v>1362</v>
      </c>
      <c r="D284" s="442" t="s">
        <v>1452</v>
      </c>
      <c r="E284" s="442" t="s">
        <v>1476</v>
      </c>
      <c r="F284" s="442" t="s">
        <v>1477</v>
      </c>
      <c r="G284" s="446">
        <v>1</v>
      </c>
      <c r="H284" s="446">
        <v>466.67</v>
      </c>
      <c r="I284" s="442"/>
      <c r="J284" s="442">
        <v>466.67</v>
      </c>
      <c r="K284" s="446">
        <v>4</v>
      </c>
      <c r="L284" s="446">
        <v>2022.22</v>
      </c>
      <c r="M284" s="442"/>
      <c r="N284" s="442">
        <v>505.55500000000001</v>
      </c>
      <c r="O284" s="446"/>
      <c r="P284" s="446"/>
      <c r="Q284" s="531"/>
      <c r="R284" s="447"/>
    </row>
    <row r="285" spans="1:18" ht="14.45" customHeight="1" x14ac:dyDescent="0.2">
      <c r="A285" s="441"/>
      <c r="B285" s="442" t="s">
        <v>1575</v>
      </c>
      <c r="C285" s="442" t="s">
        <v>1362</v>
      </c>
      <c r="D285" s="442" t="s">
        <v>1452</v>
      </c>
      <c r="E285" s="442" t="s">
        <v>1478</v>
      </c>
      <c r="F285" s="442" t="s">
        <v>1479</v>
      </c>
      <c r="G285" s="446">
        <v>1</v>
      </c>
      <c r="H285" s="446">
        <v>61.11</v>
      </c>
      <c r="I285" s="442"/>
      <c r="J285" s="442">
        <v>61.11</v>
      </c>
      <c r="K285" s="446"/>
      <c r="L285" s="446"/>
      <c r="M285" s="442"/>
      <c r="N285" s="442"/>
      <c r="O285" s="446"/>
      <c r="P285" s="446"/>
      <c r="Q285" s="531"/>
      <c r="R285" s="447"/>
    </row>
    <row r="286" spans="1:18" ht="14.45" customHeight="1" x14ac:dyDescent="0.2">
      <c r="A286" s="441"/>
      <c r="B286" s="442" t="s">
        <v>1575</v>
      </c>
      <c r="C286" s="442" t="s">
        <v>1362</v>
      </c>
      <c r="D286" s="442" t="s">
        <v>1452</v>
      </c>
      <c r="E286" s="442" t="s">
        <v>1600</v>
      </c>
      <c r="F286" s="442" t="s">
        <v>1601</v>
      </c>
      <c r="G286" s="446">
        <v>288</v>
      </c>
      <c r="H286" s="446">
        <v>192000</v>
      </c>
      <c r="I286" s="442"/>
      <c r="J286" s="442">
        <v>666.66666666666663</v>
      </c>
      <c r="K286" s="446">
        <v>288</v>
      </c>
      <c r="L286" s="446">
        <v>210197.78</v>
      </c>
      <c r="M286" s="442"/>
      <c r="N286" s="442">
        <v>729.85340277777777</v>
      </c>
      <c r="O286" s="446">
        <v>361</v>
      </c>
      <c r="P286" s="446">
        <v>262326.66000000003</v>
      </c>
      <c r="Q286" s="531"/>
      <c r="R286" s="447">
        <v>726.66664819944606</v>
      </c>
    </row>
    <row r="287" spans="1:18" ht="14.45" customHeight="1" x14ac:dyDescent="0.2">
      <c r="A287" s="441"/>
      <c r="B287" s="442" t="s">
        <v>1575</v>
      </c>
      <c r="C287" s="442" t="s">
        <v>1362</v>
      </c>
      <c r="D287" s="442" t="s">
        <v>1452</v>
      </c>
      <c r="E287" s="442" t="s">
        <v>1602</v>
      </c>
      <c r="F287" s="442" t="s">
        <v>1603</v>
      </c>
      <c r="G287" s="446">
        <v>690</v>
      </c>
      <c r="H287" s="446">
        <v>161000</v>
      </c>
      <c r="I287" s="442"/>
      <c r="J287" s="442">
        <v>233.33333333333334</v>
      </c>
      <c r="K287" s="446">
        <v>527</v>
      </c>
      <c r="L287" s="446">
        <v>136992.22999999998</v>
      </c>
      <c r="M287" s="442"/>
      <c r="N287" s="442">
        <v>259.94730550284629</v>
      </c>
      <c r="O287" s="446">
        <v>563</v>
      </c>
      <c r="P287" s="446">
        <v>145754.45000000001</v>
      </c>
      <c r="Q287" s="531"/>
      <c r="R287" s="447">
        <v>258.88889875666075</v>
      </c>
    </row>
    <row r="288" spans="1:18" ht="14.45" customHeight="1" x14ac:dyDescent="0.2">
      <c r="A288" s="441"/>
      <c r="B288" s="442" t="s">
        <v>1575</v>
      </c>
      <c r="C288" s="442" t="s">
        <v>1362</v>
      </c>
      <c r="D288" s="442" t="s">
        <v>1452</v>
      </c>
      <c r="E288" s="442" t="s">
        <v>1604</v>
      </c>
      <c r="F288" s="442" t="s">
        <v>1605</v>
      </c>
      <c r="G288" s="446">
        <v>414</v>
      </c>
      <c r="H288" s="446">
        <v>322000.01</v>
      </c>
      <c r="I288" s="442"/>
      <c r="J288" s="442">
        <v>777.7778019323672</v>
      </c>
      <c r="K288" s="446">
        <v>313</v>
      </c>
      <c r="L288" s="446">
        <v>265954.43000000005</v>
      </c>
      <c r="M288" s="442"/>
      <c r="N288" s="442">
        <v>849.69466453674136</v>
      </c>
      <c r="O288" s="446">
        <v>412</v>
      </c>
      <c r="P288" s="446">
        <v>348826.67000000004</v>
      </c>
      <c r="Q288" s="531"/>
      <c r="R288" s="447">
        <v>846.66667475728161</v>
      </c>
    </row>
    <row r="289" spans="1:18" ht="14.45" customHeight="1" x14ac:dyDescent="0.2">
      <c r="A289" s="441"/>
      <c r="B289" s="442" t="s">
        <v>1575</v>
      </c>
      <c r="C289" s="442" t="s">
        <v>1362</v>
      </c>
      <c r="D289" s="442" t="s">
        <v>1452</v>
      </c>
      <c r="E289" s="442" t="s">
        <v>1606</v>
      </c>
      <c r="F289" s="442" t="s">
        <v>1607</v>
      </c>
      <c r="G289" s="446">
        <v>897</v>
      </c>
      <c r="H289" s="446">
        <v>219266.68</v>
      </c>
      <c r="I289" s="442"/>
      <c r="J289" s="442">
        <v>244.44445930880713</v>
      </c>
      <c r="K289" s="446">
        <v>739</v>
      </c>
      <c r="L289" s="446">
        <v>201676.66</v>
      </c>
      <c r="M289" s="442"/>
      <c r="N289" s="442">
        <v>272.90481732070367</v>
      </c>
      <c r="O289" s="446">
        <v>855</v>
      </c>
      <c r="P289" s="446">
        <v>230850</v>
      </c>
      <c r="Q289" s="531"/>
      <c r="R289" s="447">
        <v>270</v>
      </c>
    </row>
    <row r="290" spans="1:18" ht="14.45" customHeight="1" x14ac:dyDescent="0.2">
      <c r="A290" s="441"/>
      <c r="B290" s="442" t="s">
        <v>1575</v>
      </c>
      <c r="C290" s="442" t="s">
        <v>1362</v>
      </c>
      <c r="D290" s="442" t="s">
        <v>1452</v>
      </c>
      <c r="E290" s="442" t="s">
        <v>1608</v>
      </c>
      <c r="F290" s="442" t="s">
        <v>1609</v>
      </c>
      <c r="G290" s="446">
        <v>36</v>
      </c>
      <c r="H290" s="446">
        <v>18920</v>
      </c>
      <c r="I290" s="442"/>
      <c r="J290" s="442">
        <v>525.55555555555554</v>
      </c>
      <c r="K290" s="446">
        <v>30</v>
      </c>
      <c r="L290" s="446">
        <v>17226.669999999998</v>
      </c>
      <c r="M290" s="442"/>
      <c r="N290" s="442">
        <v>574.22233333333327</v>
      </c>
      <c r="O290" s="446">
        <v>9</v>
      </c>
      <c r="P290" s="446">
        <v>5169.9900000000007</v>
      </c>
      <c r="Q290" s="531"/>
      <c r="R290" s="447">
        <v>574.44333333333338</v>
      </c>
    </row>
    <row r="291" spans="1:18" ht="14.45" customHeight="1" x14ac:dyDescent="0.2">
      <c r="A291" s="441"/>
      <c r="B291" s="442" t="s">
        <v>1575</v>
      </c>
      <c r="C291" s="442" t="s">
        <v>1362</v>
      </c>
      <c r="D291" s="442" t="s">
        <v>1452</v>
      </c>
      <c r="E291" s="442" t="s">
        <v>1610</v>
      </c>
      <c r="F291" s="442" t="s">
        <v>1611</v>
      </c>
      <c r="G291" s="446">
        <v>13</v>
      </c>
      <c r="H291" s="446">
        <v>13000</v>
      </c>
      <c r="I291" s="442"/>
      <c r="J291" s="442">
        <v>1000</v>
      </c>
      <c r="K291" s="446">
        <v>4</v>
      </c>
      <c r="L291" s="446">
        <v>4533.34</v>
      </c>
      <c r="M291" s="442"/>
      <c r="N291" s="442">
        <v>1133.335</v>
      </c>
      <c r="O291" s="446">
        <v>7</v>
      </c>
      <c r="P291" s="446">
        <v>7614.45</v>
      </c>
      <c r="Q291" s="531"/>
      <c r="R291" s="447">
        <v>1087.7785714285715</v>
      </c>
    </row>
    <row r="292" spans="1:18" ht="14.45" customHeight="1" x14ac:dyDescent="0.2">
      <c r="A292" s="441"/>
      <c r="B292" s="442" t="s">
        <v>1575</v>
      </c>
      <c r="C292" s="442" t="s">
        <v>1362</v>
      </c>
      <c r="D292" s="442" t="s">
        <v>1452</v>
      </c>
      <c r="E292" s="442" t="s">
        <v>1612</v>
      </c>
      <c r="F292" s="442" t="s">
        <v>1613</v>
      </c>
      <c r="G292" s="446">
        <v>2</v>
      </c>
      <c r="H292" s="446">
        <v>0</v>
      </c>
      <c r="I292" s="442"/>
      <c r="J292" s="442">
        <v>0</v>
      </c>
      <c r="K292" s="446"/>
      <c r="L292" s="446"/>
      <c r="M292" s="442"/>
      <c r="N292" s="442"/>
      <c r="O292" s="446"/>
      <c r="P292" s="446"/>
      <c r="Q292" s="531"/>
      <c r="R292" s="447"/>
    </row>
    <row r="293" spans="1:18" ht="14.45" customHeight="1" x14ac:dyDescent="0.2">
      <c r="A293" s="441"/>
      <c r="B293" s="442" t="s">
        <v>1575</v>
      </c>
      <c r="C293" s="442" t="s">
        <v>1362</v>
      </c>
      <c r="D293" s="442" t="s">
        <v>1452</v>
      </c>
      <c r="E293" s="442" t="s">
        <v>1484</v>
      </c>
      <c r="F293" s="442" t="s">
        <v>1485</v>
      </c>
      <c r="G293" s="446">
        <v>905</v>
      </c>
      <c r="H293" s="446">
        <v>0</v>
      </c>
      <c r="I293" s="442"/>
      <c r="J293" s="442">
        <v>0</v>
      </c>
      <c r="K293" s="446">
        <v>856</v>
      </c>
      <c r="L293" s="446">
        <v>0</v>
      </c>
      <c r="M293" s="442"/>
      <c r="N293" s="442">
        <v>0</v>
      </c>
      <c r="O293" s="446">
        <v>902</v>
      </c>
      <c r="P293" s="446">
        <v>0</v>
      </c>
      <c r="Q293" s="531"/>
      <c r="R293" s="447">
        <v>0</v>
      </c>
    </row>
    <row r="294" spans="1:18" ht="14.45" customHeight="1" x14ac:dyDescent="0.2">
      <c r="A294" s="441"/>
      <c r="B294" s="442" t="s">
        <v>1575</v>
      </c>
      <c r="C294" s="442" t="s">
        <v>1362</v>
      </c>
      <c r="D294" s="442" t="s">
        <v>1452</v>
      </c>
      <c r="E294" s="442" t="s">
        <v>1486</v>
      </c>
      <c r="F294" s="442" t="s">
        <v>1487</v>
      </c>
      <c r="G294" s="446">
        <v>681</v>
      </c>
      <c r="H294" s="446">
        <v>208083.34</v>
      </c>
      <c r="I294" s="442"/>
      <c r="J294" s="442">
        <v>305.55556534508077</v>
      </c>
      <c r="K294" s="446">
        <v>682</v>
      </c>
      <c r="L294" s="446">
        <v>218920.01</v>
      </c>
      <c r="M294" s="442"/>
      <c r="N294" s="442">
        <v>320.99708211143695</v>
      </c>
      <c r="O294" s="446">
        <v>738</v>
      </c>
      <c r="P294" s="446">
        <v>229599.99000000002</v>
      </c>
      <c r="Q294" s="531"/>
      <c r="R294" s="447">
        <v>311.11109756097562</v>
      </c>
    </row>
    <row r="295" spans="1:18" ht="14.45" customHeight="1" x14ac:dyDescent="0.2">
      <c r="A295" s="441"/>
      <c r="B295" s="442" t="s">
        <v>1575</v>
      </c>
      <c r="C295" s="442" t="s">
        <v>1362</v>
      </c>
      <c r="D295" s="442" t="s">
        <v>1452</v>
      </c>
      <c r="E295" s="442" t="s">
        <v>1488</v>
      </c>
      <c r="F295" s="442" t="s">
        <v>1489</v>
      </c>
      <c r="G295" s="446">
        <v>487</v>
      </c>
      <c r="H295" s="446">
        <v>16233.33</v>
      </c>
      <c r="I295" s="442"/>
      <c r="J295" s="442">
        <v>33.333326488706362</v>
      </c>
      <c r="K295" s="446"/>
      <c r="L295" s="446"/>
      <c r="M295" s="442"/>
      <c r="N295" s="442"/>
      <c r="O295" s="446"/>
      <c r="P295" s="446"/>
      <c r="Q295" s="531"/>
      <c r="R295" s="447"/>
    </row>
    <row r="296" spans="1:18" ht="14.45" customHeight="1" x14ac:dyDescent="0.2">
      <c r="A296" s="441"/>
      <c r="B296" s="442" t="s">
        <v>1575</v>
      </c>
      <c r="C296" s="442" t="s">
        <v>1362</v>
      </c>
      <c r="D296" s="442" t="s">
        <v>1452</v>
      </c>
      <c r="E296" s="442" t="s">
        <v>1490</v>
      </c>
      <c r="F296" s="442" t="s">
        <v>1491</v>
      </c>
      <c r="G296" s="446">
        <v>727</v>
      </c>
      <c r="H296" s="446">
        <v>331188.90000000002</v>
      </c>
      <c r="I296" s="442"/>
      <c r="J296" s="442">
        <v>455.55557083906467</v>
      </c>
      <c r="K296" s="446">
        <v>629</v>
      </c>
      <c r="L296" s="446">
        <v>300544.45999999996</v>
      </c>
      <c r="M296" s="442"/>
      <c r="N296" s="442">
        <v>477.81313195548483</v>
      </c>
      <c r="O296" s="446">
        <v>871</v>
      </c>
      <c r="P296" s="446">
        <v>401627.77999999997</v>
      </c>
      <c r="Q296" s="531"/>
      <c r="R296" s="447">
        <v>461.11111366245689</v>
      </c>
    </row>
    <row r="297" spans="1:18" ht="14.45" customHeight="1" x14ac:dyDescent="0.2">
      <c r="A297" s="441"/>
      <c r="B297" s="442" t="s">
        <v>1575</v>
      </c>
      <c r="C297" s="442" t="s">
        <v>1362</v>
      </c>
      <c r="D297" s="442" t="s">
        <v>1452</v>
      </c>
      <c r="E297" s="442" t="s">
        <v>1494</v>
      </c>
      <c r="F297" s="442" t="s">
        <v>1495</v>
      </c>
      <c r="G297" s="446">
        <v>780</v>
      </c>
      <c r="H297" s="446">
        <v>60666.66</v>
      </c>
      <c r="I297" s="442"/>
      <c r="J297" s="442">
        <v>77.777769230769238</v>
      </c>
      <c r="K297" s="446">
        <v>779</v>
      </c>
      <c r="L297" s="446">
        <v>75854.44</v>
      </c>
      <c r="M297" s="442"/>
      <c r="N297" s="442">
        <v>97.374120667522462</v>
      </c>
      <c r="O297" s="446">
        <v>858</v>
      </c>
      <c r="P297" s="446">
        <v>81033.34</v>
      </c>
      <c r="Q297" s="531"/>
      <c r="R297" s="447">
        <v>94.444452214452213</v>
      </c>
    </row>
    <row r="298" spans="1:18" ht="14.45" customHeight="1" x14ac:dyDescent="0.2">
      <c r="A298" s="441"/>
      <c r="B298" s="442" t="s">
        <v>1575</v>
      </c>
      <c r="C298" s="442" t="s">
        <v>1362</v>
      </c>
      <c r="D298" s="442" t="s">
        <v>1452</v>
      </c>
      <c r="E298" s="442" t="s">
        <v>1614</v>
      </c>
      <c r="F298" s="442" t="s">
        <v>1615</v>
      </c>
      <c r="G298" s="446">
        <v>411</v>
      </c>
      <c r="H298" s="446">
        <v>593666.67999999993</v>
      </c>
      <c r="I298" s="442"/>
      <c r="J298" s="442">
        <v>1444.4444768856447</v>
      </c>
      <c r="K298" s="446">
        <v>311</v>
      </c>
      <c r="L298" s="446">
        <v>487775.55000000005</v>
      </c>
      <c r="M298" s="442"/>
      <c r="N298" s="442">
        <v>1568.4101286173634</v>
      </c>
      <c r="O298" s="446">
        <v>398</v>
      </c>
      <c r="P298" s="446">
        <v>623975.57000000007</v>
      </c>
      <c r="Q298" s="531"/>
      <c r="R298" s="447">
        <v>1567.777814070352</v>
      </c>
    </row>
    <row r="299" spans="1:18" ht="14.45" customHeight="1" x14ac:dyDescent="0.2">
      <c r="A299" s="441"/>
      <c r="B299" s="442" t="s">
        <v>1575</v>
      </c>
      <c r="C299" s="442" t="s">
        <v>1362</v>
      </c>
      <c r="D299" s="442" t="s">
        <v>1452</v>
      </c>
      <c r="E299" s="442" t="s">
        <v>1496</v>
      </c>
      <c r="F299" s="442" t="s">
        <v>1497</v>
      </c>
      <c r="G299" s="446">
        <v>0</v>
      </c>
      <c r="H299" s="446">
        <v>0</v>
      </c>
      <c r="I299" s="442"/>
      <c r="J299" s="442"/>
      <c r="K299" s="446"/>
      <c r="L299" s="446"/>
      <c r="M299" s="442"/>
      <c r="N299" s="442"/>
      <c r="O299" s="446"/>
      <c r="P299" s="446"/>
      <c r="Q299" s="531"/>
      <c r="R299" s="447"/>
    </row>
    <row r="300" spans="1:18" ht="14.45" customHeight="1" x14ac:dyDescent="0.2">
      <c r="A300" s="441"/>
      <c r="B300" s="442" t="s">
        <v>1575</v>
      </c>
      <c r="C300" s="442" t="s">
        <v>1362</v>
      </c>
      <c r="D300" s="442" t="s">
        <v>1452</v>
      </c>
      <c r="E300" s="442" t="s">
        <v>1500</v>
      </c>
      <c r="F300" s="442" t="s">
        <v>1501</v>
      </c>
      <c r="G300" s="446">
        <v>14</v>
      </c>
      <c r="H300" s="446">
        <v>1322.2199999999998</v>
      </c>
      <c r="I300" s="442"/>
      <c r="J300" s="442">
        <v>94.444285714285698</v>
      </c>
      <c r="K300" s="446">
        <v>10</v>
      </c>
      <c r="L300" s="446">
        <v>1127.77</v>
      </c>
      <c r="M300" s="442"/>
      <c r="N300" s="442">
        <v>112.777</v>
      </c>
      <c r="O300" s="446">
        <v>3</v>
      </c>
      <c r="P300" s="446">
        <v>333.33</v>
      </c>
      <c r="Q300" s="531"/>
      <c r="R300" s="447">
        <v>111.11</v>
      </c>
    </row>
    <row r="301" spans="1:18" ht="14.45" customHeight="1" x14ac:dyDescent="0.2">
      <c r="A301" s="441"/>
      <c r="B301" s="442" t="s">
        <v>1575</v>
      </c>
      <c r="C301" s="442" t="s">
        <v>1362</v>
      </c>
      <c r="D301" s="442" t="s">
        <v>1452</v>
      </c>
      <c r="E301" s="442" t="s">
        <v>1504</v>
      </c>
      <c r="F301" s="442" t="s">
        <v>1505</v>
      </c>
      <c r="G301" s="446">
        <v>8</v>
      </c>
      <c r="H301" s="446">
        <v>773.32999999999993</v>
      </c>
      <c r="I301" s="442"/>
      <c r="J301" s="442">
        <v>96.666249999999991</v>
      </c>
      <c r="K301" s="446">
        <v>7</v>
      </c>
      <c r="L301" s="446">
        <v>1072.22</v>
      </c>
      <c r="M301" s="442"/>
      <c r="N301" s="442">
        <v>153.17428571428573</v>
      </c>
      <c r="O301" s="446">
        <v>15</v>
      </c>
      <c r="P301" s="446">
        <v>2250</v>
      </c>
      <c r="Q301" s="531"/>
      <c r="R301" s="447">
        <v>150</v>
      </c>
    </row>
    <row r="302" spans="1:18" ht="14.45" customHeight="1" x14ac:dyDescent="0.2">
      <c r="A302" s="441"/>
      <c r="B302" s="442" t="s">
        <v>1575</v>
      </c>
      <c r="C302" s="442" t="s">
        <v>1362</v>
      </c>
      <c r="D302" s="442" t="s">
        <v>1452</v>
      </c>
      <c r="E302" s="442" t="s">
        <v>1616</v>
      </c>
      <c r="F302" s="442" t="s">
        <v>1617</v>
      </c>
      <c r="G302" s="446">
        <v>365</v>
      </c>
      <c r="H302" s="446">
        <v>127750</v>
      </c>
      <c r="I302" s="442"/>
      <c r="J302" s="442">
        <v>350</v>
      </c>
      <c r="K302" s="446">
        <v>366</v>
      </c>
      <c r="L302" s="446">
        <v>140969.99</v>
      </c>
      <c r="M302" s="442"/>
      <c r="N302" s="442">
        <v>385.16390710382512</v>
      </c>
      <c r="O302" s="446">
        <v>418</v>
      </c>
      <c r="P302" s="446">
        <v>160233.33000000002</v>
      </c>
      <c r="Q302" s="531"/>
      <c r="R302" s="447">
        <v>383.33332535885171</v>
      </c>
    </row>
    <row r="303" spans="1:18" ht="14.45" customHeight="1" x14ac:dyDescent="0.2">
      <c r="A303" s="441"/>
      <c r="B303" s="442" t="s">
        <v>1575</v>
      </c>
      <c r="C303" s="442" t="s">
        <v>1362</v>
      </c>
      <c r="D303" s="442" t="s">
        <v>1452</v>
      </c>
      <c r="E303" s="442" t="s">
        <v>1618</v>
      </c>
      <c r="F303" s="442" t="s">
        <v>1619</v>
      </c>
      <c r="G303" s="446">
        <v>24</v>
      </c>
      <c r="H303" s="446">
        <v>1413.34</v>
      </c>
      <c r="I303" s="442"/>
      <c r="J303" s="442">
        <v>58.889166666666661</v>
      </c>
      <c r="K303" s="446">
        <v>33</v>
      </c>
      <c r="L303" s="446">
        <v>2266.67</v>
      </c>
      <c r="M303" s="442"/>
      <c r="N303" s="442">
        <v>68.686969696969697</v>
      </c>
      <c r="O303" s="446">
        <v>33</v>
      </c>
      <c r="P303" s="446">
        <v>2310</v>
      </c>
      <c r="Q303" s="531"/>
      <c r="R303" s="447">
        <v>70</v>
      </c>
    </row>
    <row r="304" spans="1:18" ht="14.45" customHeight="1" x14ac:dyDescent="0.2">
      <c r="A304" s="441"/>
      <c r="B304" s="442" t="s">
        <v>1575</v>
      </c>
      <c r="C304" s="442" t="s">
        <v>1362</v>
      </c>
      <c r="D304" s="442" t="s">
        <v>1452</v>
      </c>
      <c r="E304" s="442" t="s">
        <v>1620</v>
      </c>
      <c r="F304" s="442" t="s">
        <v>1621</v>
      </c>
      <c r="G304" s="446">
        <v>547</v>
      </c>
      <c r="H304" s="446">
        <v>70502.23</v>
      </c>
      <c r="I304" s="442"/>
      <c r="J304" s="442">
        <v>128.88890310786104</v>
      </c>
      <c r="K304" s="446">
        <v>505</v>
      </c>
      <c r="L304" s="446">
        <v>73562.22</v>
      </c>
      <c r="M304" s="442"/>
      <c r="N304" s="442">
        <v>145.66776237623762</v>
      </c>
      <c r="O304" s="446">
        <v>583</v>
      </c>
      <c r="P304" s="446">
        <v>84858.880000000005</v>
      </c>
      <c r="Q304" s="531"/>
      <c r="R304" s="447">
        <v>145.55554030874785</v>
      </c>
    </row>
    <row r="305" spans="1:18" ht="14.45" customHeight="1" x14ac:dyDescent="0.2">
      <c r="A305" s="441"/>
      <c r="B305" s="442" t="s">
        <v>1575</v>
      </c>
      <c r="C305" s="442" t="s">
        <v>1362</v>
      </c>
      <c r="D305" s="442" t="s">
        <v>1452</v>
      </c>
      <c r="E305" s="442" t="s">
        <v>1512</v>
      </c>
      <c r="F305" s="442" t="s">
        <v>1513</v>
      </c>
      <c r="G305" s="446">
        <v>2049</v>
      </c>
      <c r="H305" s="446">
        <v>100173.32</v>
      </c>
      <c r="I305" s="442"/>
      <c r="J305" s="442">
        <v>48.888882381649587</v>
      </c>
      <c r="K305" s="446">
        <v>1600</v>
      </c>
      <c r="L305" s="446">
        <v>119988.89</v>
      </c>
      <c r="M305" s="442"/>
      <c r="N305" s="442">
        <v>74.993056249999995</v>
      </c>
      <c r="O305" s="446">
        <v>2567</v>
      </c>
      <c r="P305" s="446">
        <v>185394.44</v>
      </c>
      <c r="Q305" s="531"/>
      <c r="R305" s="447">
        <v>72.222220490845345</v>
      </c>
    </row>
    <row r="306" spans="1:18" ht="14.45" customHeight="1" x14ac:dyDescent="0.2">
      <c r="A306" s="441"/>
      <c r="B306" s="442" t="s">
        <v>1575</v>
      </c>
      <c r="C306" s="442" t="s">
        <v>1362</v>
      </c>
      <c r="D306" s="442" t="s">
        <v>1452</v>
      </c>
      <c r="E306" s="442" t="s">
        <v>1622</v>
      </c>
      <c r="F306" s="442" t="s">
        <v>1623</v>
      </c>
      <c r="G306" s="446">
        <v>2245</v>
      </c>
      <c r="H306" s="446">
        <v>1995555.55</v>
      </c>
      <c r="I306" s="442"/>
      <c r="J306" s="442">
        <v>888.88888641425388</v>
      </c>
      <c r="K306" s="446">
        <v>1916</v>
      </c>
      <c r="L306" s="446">
        <v>1879050.01</v>
      </c>
      <c r="M306" s="442"/>
      <c r="N306" s="442">
        <v>980.71503653444677</v>
      </c>
      <c r="O306" s="446">
        <v>1936</v>
      </c>
      <c r="P306" s="446">
        <v>1871466.67</v>
      </c>
      <c r="Q306" s="531"/>
      <c r="R306" s="447">
        <v>966.66666838842968</v>
      </c>
    </row>
    <row r="307" spans="1:18" ht="14.45" customHeight="1" x14ac:dyDescent="0.2">
      <c r="A307" s="441"/>
      <c r="B307" s="442" t="s">
        <v>1575</v>
      </c>
      <c r="C307" s="442" t="s">
        <v>1362</v>
      </c>
      <c r="D307" s="442" t="s">
        <v>1452</v>
      </c>
      <c r="E307" s="442" t="s">
        <v>1624</v>
      </c>
      <c r="F307" s="442" t="s">
        <v>1625</v>
      </c>
      <c r="G307" s="446">
        <v>40</v>
      </c>
      <c r="H307" s="446">
        <v>13333.33</v>
      </c>
      <c r="I307" s="442"/>
      <c r="J307" s="442">
        <v>333.33325000000002</v>
      </c>
      <c r="K307" s="446">
        <v>138</v>
      </c>
      <c r="L307" s="446">
        <v>51625.56</v>
      </c>
      <c r="M307" s="442"/>
      <c r="N307" s="442">
        <v>374.09826086956519</v>
      </c>
      <c r="O307" s="446">
        <v>299</v>
      </c>
      <c r="P307" s="446">
        <v>109633.34</v>
      </c>
      <c r="Q307" s="531"/>
      <c r="R307" s="447">
        <v>366.66668896321067</v>
      </c>
    </row>
    <row r="308" spans="1:18" ht="14.45" customHeight="1" thickBot="1" x14ac:dyDescent="0.25">
      <c r="A308" s="448"/>
      <c r="B308" s="449" t="s">
        <v>1575</v>
      </c>
      <c r="C308" s="449" t="s">
        <v>1362</v>
      </c>
      <c r="D308" s="449" t="s">
        <v>1452</v>
      </c>
      <c r="E308" s="449" t="s">
        <v>1524</v>
      </c>
      <c r="F308" s="449" t="s">
        <v>1525</v>
      </c>
      <c r="G308" s="453"/>
      <c r="H308" s="453"/>
      <c r="I308" s="449"/>
      <c r="J308" s="449"/>
      <c r="K308" s="453">
        <v>6</v>
      </c>
      <c r="L308" s="453">
        <v>373.33000000000004</v>
      </c>
      <c r="M308" s="449"/>
      <c r="N308" s="449">
        <v>62.221666666666671</v>
      </c>
      <c r="O308" s="453">
        <v>9</v>
      </c>
      <c r="P308" s="453">
        <v>600.00000000000011</v>
      </c>
      <c r="Q308" s="461"/>
      <c r="R308" s="454">
        <v>66.666666666666686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613A0EA-2FA1-4155-9735-776C1FA69E70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0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8" hidden="1" customWidth="1" outlineLevel="1"/>
    <col min="10" max="11" width="9.28515625" style="114" hidden="1" customWidth="1"/>
    <col min="12" max="13" width="11.140625" style="188" customWidth="1"/>
    <col min="14" max="15" width="9.28515625" style="114" hidden="1" customWidth="1"/>
    <col min="16" max="17" width="11.140625" style="188" customWidth="1"/>
    <col min="18" max="18" width="11.140625" style="191" customWidth="1"/>
    <col min="19" max="19" width="11.140625" style="188" customWidth="1"/>
    <col min="20" max="16384" width="8.85546875" style="114"/>
  </cols>
  <sheetData>
    <row r="1" spans="1:19" ht="18.600000000000001" customHeight="1" thickBot="1" x14ac:dyDescent="0.35">
      <c r="A1" s="304" t="s">
        <v>1627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6" t="s">
        <v>242</v>
      </c>
      <c r="B2" s="178"/>
      <c r="C2" s="178"/>
      <c r="D2" s="178"/>
      <c r="E2" s="96"/>
      <c r="F2" s="96"/>
      <c r="G2" s="96"/>
      <c r="H2" s="204"/>
      <c r="I2" s="204"/>
      <c r="J2" s="96"/>
      <c r="K2" s="96"/>
      <c r="L2" s="204"/>
      <c r="M2" s="204"/>
      <c r="N2" s="96"/>
      <c r="O2" s="96"/>
      <c r="P2" s="204"/>
      <c r="Q2" s="204"/>
      <c r="R2" s="203"/>
      <c r="S2" s="204"/>
    </row>
    <row r="3" spans="1:19" ht="14.45" customHeight="1" thickBot="1" x14ac:dyDescent="0.25">
      <c r="G3" s="73" t="s">
        <v>107</v>
      </c>
      <c r="H3" s="88">
        <f t="shared" ref="H3:Q3" si="0">SUBTOTAL(9,H6:H1048576)</f>
        <v>43899</v>
      </c>
      <c r="I3" s="89">
        <f t="shared" si="0"/>
        <v>13271769.410000004</v>
      </c>
      <c r="J3" s="66"/>
      <c r="K3" s="66"/>
      <c r="L3" s="89">
        <f t="shared" si="0"/>
        <v>43600</v>
      </c>
      <c r="M3" s="89">
        <f t="shared" si="0"/>
        <v>13787224.530000005</v>
      </c>
      <c r="N3" s="66"/>
      <c r="O3" s="66"/>
      <c r="P3" s="89">
        <f t="shared" si="0"/>
        <v>49114</v>
      </c>
      <c r="Q3" s="89">
        <f t="shared" si="0"/>
        <v>16123041.630000003</v>
      </c>
      <c r="R3" s="67">
        <f>IF(M3=0,0,Q3/M3)</f>
        <v>1.1694189497616021</v>
      </c>
      <c r="S3" s="90">
        <f>IF(P3=0,0,Q3/P3)</f>
        <v>328.27791729445784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0" t="s">
        <v>115</v>
      </c>
      <c r="E4" s="408" t="s">
        <v>82</v>
      </c>
      <c r="F4" s="413" t="s">
        <v>57</v>
      </c>
      <c r="G4" s="409" t="s">
        <v>56</v>
      </c>
      <c r="H4" s="410">
        <v>2019</v>
      </c>
      <c r="I4" s="411"/>
      <c r="J4" s="87"/>
      <c r="K4" s="87"/>
      <c r="L4" s="410">
        <v>2020</v>
      </c>
      <c r="M4" s="411"/>
      <c r="N4" s="87"/>
      <c r="O4" s="87"/>
      <c r="P4" s="410">
        <v>2021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1"/>
      <c r="B5" s="521"/>
      <c r="C5" s="522"/>
      <c r="D5" s="532"/>
      <c r="E5" s="523"/>
      <c r="F5" s="524"/>
      <c r="G5" s="525"/>
      <c r="H5" s="526" t="s">
        <v>58</v>
      </c>
      <c r="I5" s="527" t="s">
        <v>14</v>
      </c>
      <c r="J5" s="528"/>
      <c r="K5" s="528"/>
      <c r="L5" s="526" t="s">
        <v>58</v>
      </c>
      <c r="M5" s="527" t="s">
        <v>14</v>
      </c>
      <c r="N5" s="528"/>
      <c r="O5" s="528"/>
      <c r="P5" s="526" t="s">
        <v>58</v>
      </c>
      <c r="Q5" s="527" t="s">
        <v>14</v>
      </c>
      <c r="R5" s="529"/>
      <c r="S5" s="530"/>
    </row>
    <row r="6" spans="1:19" ht="14.45" customHeight="1" x14ac:dyDescent="0.2">
      <c r="A6" s="434"/>
      <c r="B6" s="435" t="s">
        <v>1371</v>
      </c>
      <c r="C6" s="435" t="s">
        <v>455</v>
      </c>
      <c r="D6" s="435" t="s">
        <v>1360</v>
      </c>
      <c r="E6" s="435" t="s">
        <v>1372</v>
      </c>
      <c r="F6" s="435" t="s">
        <v>1373</v>
      </c>
      <c r="G6" s="435"/>
      <c r="H6" s="439">
        <v>2</v>
      </c>
      <c r="I6" s="439">
        <v>226</v>
      </c>
      <c r="J6" s="435"/>
      <c r="K6" s="435">
        <v>113</v>
      </c>
      <c r="L6" s="439"/>
      <c r="M6" s="439"/>
      <c r="N6" s="435"/>
      <c r="O6" s="435"/>
      <c r="P6" s="439">
        <v>1</v>
      </c>
      <c r="Q6" s="439">
        <v>113</v>
      </c>
      <c r="R6" s="460"/>
      <c r="S6" s="440">
        <v>113</v>
      </c>
    </row>
    <row r="7" spans="1:19" ht="14.45" customHeight="1" x14ac:dyDescent="0.2">
      <c r="A7" s="441"/>
      <c r="B7" s="442" t="s">
        <v>1371</v>
      </c>
      <c r="C7" s="442" t="s">
        <v>455</v>
      </c>
      <c r="D7" s="442" t="s">
        <v>1360</v>
      </c>
      <c r="E7" s="442" t="s">
        <v>1372</v>
      </c>
      <c r="F7" s="442" t="s">
        <v>1374</v>
      </c>
      <c r="G7" s="442"/>
      <c r="H7" s="446">
        <v>1</v>
      </c>
      <c r="I7" s="446">
        <v>1657</v>
      </c>
      <c r="J7" s="442"/>
      <c r="K7" s="442">
        <v>1657</v>
      </c>
      <c r="L7" s="446"/>
      <c r="M7" s="446"/>
      <c r="N7" s="442"/>
      <c r="O7" s="442"/>
      <c r="P7" s="446">
        <v>1</v>
      </c>
      <c r="Q7" s="446">
        <v>1657</v>
      </c>
      <c r="R7" s="531"/>
      <c r="S7" s="447">
        <v>1657</v>
      </c>
    </row>
    <row r="8" spans="1:19" ht="14.45" customHeight="1" x14ac:dyDescent="0.2">
      <c r="A8" s="441"/>
      <c r="B8" s="442" t="s">
        <v>1371</v>
      </c>
      <c r="C8" s="442" t="s">
        <v>455</v>
      </c>
      <c r="D8" s="442" t="s">
        <v>1360</v>
      </c>
      <c r="E8" s="442" t="s">
        <v>1372</v>
      </c>
      <c r="F8" s="442" t="s">
        <v>1375</v>
      </c>
      <c r="G8" s="442"/>
      <c r="H8" s="446">
        <v>62</v>
      </c>
      <c r="I8" s="446">
        <v>7006</v>
      </c>
      <c r="J8" s="442"/>
      <c r="K8" s="442">
        <v>113</v>
      </c>
      <c r="L8" s="446">
        <v>81</v>
      </c>
      <c r="M8" s="446">
        <v>9153</v>
      </c>
      <c r="N8" s="442"/>
      <c r="O8" s="442">
        <v>113</v>
      </c>
      <c r="P8" s="446">
        <v>64</v>
      </c>
      <c r="Q8" s="446">
        <v>7232</v>
      </c>
      <c r="R8" s="531"/>
      <c r="S8" s="447">
        <v>113</v>
      </c>
    </row>
    <row r="9" spans="1:19" ht="14.45" customHeight="1" x14ac:dyDescent="0.2">
      <c r="A9" s="441"/>
      <c r="B9" s="442" t="s">
        <v>1371</v>
      </c>
      <c r="C9" s="442" t="s">
        <v>455</v>
      </c>
      <c r="D9" s="442" t="s">
        <v>1360</v>
      </c>
      <c r="E9" s="442" t="s">
        <v>1372</v>
      </c>
      <c r="F9" s="442" t="s">
        <v>1376</v>
      </c>
      <c r="G9" s="442"/>
      <c r="H9" s="446"/>
      <c r="I9" s="446"/>
      <c r="J9" s="442"/>
      <c r="K9" s="442"/>
      <c r="L9" s="446">
        <v>1</v>
      </c>
      <c r="M9" s="446">
        <v>132</v>
      </c>
      <c r="N9" s="442"/>
      <c r="O9" s="442">
        <v>132</v>
      </c>
      <c r="P9" s="446">
        <v>2</v>
      </c>
      <c r="Q9" s="446">
        <v>264</v>
      </c>
      <c r="R9" s="531"/>
      <c r="S9" s="447">
        <v>132</v>
      </c>
    </row>
    <row r="10" spans="1:19" ht="14.45" customHeight="1" x14ac:dyDescent="0.2">
      <c r="A10" s="441"/>
      <c r="B10" s="442" t="s">
        <v>1371</v>
      </c>
      <c r="C10" s="442" t="s">
        <v>455</v>
      </c>
      <c r="D10" s="442" t="s">
        <v>1360</v>
      </c>
      <c r="E10" s="442" t="s">
        <v>1372</v>
      </c>
      <c r="F10" s="442" t="s">
        <v>1377</v>
      </c>
      <c r="G10" s="442"/>
      <c r="H10" s="446">
        <v>1</v>
      </c>
      <c r="I10" s="446">
        <v>219</v>
      </c>
      <c r="J10" s="442"/>
      <c r="K10" s="442">
        <v>219</v>
      </c>
      <c r="L10" s="446">
        <v>4</v>
      </c>
      <c r="M10" s="446">
        <v>876</v>
      </c>
      <c r="N10" s="442"/>
      <c r="O10" s="442">
        <v>219</v>
      </c>
      <c r="P10" s="446">
        <v>11</v>
      </c>
      <c r="Q10" s="446">
        <v>2409</v>
      </c>
      <c r="R10" s="531"/>
      <c r="S10" s="447">
        <v>219</v>
      </c>
    </row>
    <row r="11" spans="1:19" ht="14.45" customHeight="1" x14ac:dyDescent="0.2">
      <c r="A11" s="441"/>
      <c r="B11" s="442" t="s">
        <v>1371</v>
      </c>
      <c r="C11" s="442" t="s">
        <v>455</v>
      </c>
      <c r="D11" s="442" t="s">
        <v>1360</v>
      </c>
      <c r="E11" s="442" t="s">
        <v>1372</v>
      </c>
      <c r="F11" s="442" t="s">
        <v>1378</v>
      </c>
      <c r="G11" s="442"/>
      <c r="H11" s="446">
        <v>2</v>
      </c>
      <c r="I11" s="446">
        <v>472</v>
      </c>
      <c r="J11" s="442"/>
      <c r="K11" s="442">
        <v>236</v>
      </c>
      <c r="L11" s="446">
        <v>2</v>
      </c>
      <c r="M11" s="446">
        <v>472</v>
      </c>
      <c r="N11" s="442"/>
      <c r="O11" s="442">
        <v>236</v>
      </c>
      <c r="P11" s="446">
        <v>9</v>
      </c>
      <c r="Q11" s="446">
        <v>2124</v>
      </c>
      <c r="R11" s="531"/>
      <c r="S11" s="447">
        <v>236</v>
      </c>
    </row>
    <row r="12" spans="1:19" ht="14.45" customHeight="1" x14ac:dyDescent="0.2">
      <c r="A12" s="441"/>
      <c r="B12" s="442" t="s">
        <v>1371</v>
      </c>
      <c r="C12" s="442" t="s">
        <v>455</v>
      </c>
      <c r="D12" s="442" t="s">
        <v>1360</v>
      </c>
      <c r="E12" s="442" t="s">
        <v>1372</v>
      </c>
      <c r="F12" s="442" t="s">
        <v>1379</v>
      </c>
      <c r="G12" s="442"/>
      <c r="H12" s="446">
        <v>8</v>
      </c>
      <c r="I12" s="446">
        <v>1248</v>
      </c>
      <c r="J12" s="442"/>
      <c r="K12" s="442">
        <v>156</v>
      </c>
      <c r="L12" s="446">
        <v>8</v>
      </c>
      <c r="M12" s="446">
        <v>1248</v>
      </c>
      <c r="N12" s="442"/>
      <c r="O12" s="442">
        <v>156</v>
      </c>
      <c r="P12" s="446">
        <v>12</v>
      </c>
      <c r="Q12" s="446">
        <v>1872</v>
      </c>
      <c r="R12" s="531"/>
      <c r="S12" s="447">
        <v>156</v>
      </c>
    </row>
    <row r="13" spans="1:19" ht="14.45" customHeight="1" x14ac:dyDescent="0.2">
      <c r="A13" s="441"/>
      <c r="B13" s="442" t="s">
        <v>1371</v>
      </c>
      <c r="C13" s="442" t="s">
        <v>455</v>
      </c>
      <c r="D13" s="442" t="s">
        <v>1360</v>
      </c>
      <c r="E13" s="442" t="s">
        <v>1372</v>
      </c>
      <c r="F13" s="442" t="s">
        <v>1380</v>
      </c>
      <c r="G13" s="442"/>
      <c r="H13" s="446">
        <v>14</v>
      </c>
      <c r="I13" s="446">
        <v>2660</v>
      </c>
      <c r="J13" s="442"/>
      <c r="K13" s="442">
        <v>190</v>
      </c>
      <c r="L13" s="446">
        <v>9</v>
      </c>
      <c r="M13" s="446">
        <v>1710</v>
      </c>
      <c r="N13" s="442"/>
      <c r="O13" s="442">
        <v>190</v>
      </c>
      <c r="P13" s="446">
        <v>18</v>
      </c>
      <c r="Q13" s="446">
        <v>3420</v>
      </c>
      <c r="R13" s="531"/>
      <c r="S13" s="447">
        <v>190</v>
      </c>
    </row>
    <row r="14" spans="1:19" ht="14.45" customHeight="1" x14ac:dyDescent="0.2">
      <c r="A14" s="441"/>
      <c r="B14" s="442" t="s">
        <v>1371</v>
      </c>
      <c r="C14" s="442" t="s">
        <v>455</v>
      </c>
      <c r="D14" s="442" t="s">
        <v>1360</v>
      </c>
      <c r="E14" s="442" t="s">
        <v>1372</v>
      </c>
      <c r="F14" s="442" t="s">
        <v>1381</v>
      </c>
      <c r="G14" s="442"/>
      <c r="H14" s="446">
        <v>3</v>
      </c>
      <c r="I14" s="446">
        <v>252</v>
      </c>
      <c r="J14" s="442"/>
      <c r="K14" s="442">
        <v>84</v>
      </c>
      <c r="L14" s="446">
        <v>5</v>
      </c>
      <c r="M14" s="446">
        <v>420</v>
      </c>
      <c r="N14" s="442"/>
      <c r="O14" s="442">
        <v>84</v>
      </c>
      <c r="P14" s="446">
        <v>25</v>
      </c>
      <c r="Q14" s="446">
        <v>2100</v>
      </c>
      <c r="R14" s="531"/>
      <c r="S14" s="447">
        <v>84</v>
      </c>
    </row>
    <row r="15" spans="1:19" ht="14.45" customHeight="1" x14ac:dyDescent="0.2">
      <c r="A15" s="441"/>
      <c r="B15" s="442" t="s">
        <v>1371</v>
      </c>
      <c r="C15" s="442" t="s">
        <v>455</v>
      </c>
      <c r="D15" s="442" t="s">
        <v>1360</v>
      </c>
      <c r="E15" s="442" t="s">
        <v>1372</v>
      </c>
      <c r="F15" s="442" t="s">
        <v>1382</v>
      </c>
      <c r="G15" s="442"/>
      <c r="H15" s="446">
        <v>11</v>
      </c>
      <c r="I15" s="446">
        <v>1155</v>
      </c>
      <c r="J15" s="442"/>
      <c r="K15" s="442">
        <v>105</v>
      </c>
      <c r="L15" s="446">
        <v>6</v>
      </c>
      <c r="M15" s="446">
        <v>630</v>
      </c>
      <c r="N15" s="442"/>
      <c r="O15" s="442">
        <v>105</v>
      </c>
      <c r="P15" s="446">
        <v>18</v>
      </c>
      <c r="Q15" s="446">
        <v>1890</v>
      </c>
      <c r="R15" s="531"/>
      <c r="S15" s="447">
        <v>105</v>
      </c>
    </row>
    <row r="16" spans="1:19" ht="14.45" customHeight="1" x14ac:dyDescent="0.2">
      <c r="A16" s="441"/>
      <c r="B16" s="442" t="s">
        <v>1371</v>
      </c>
      <c r="C16" s="442" t="s">
        <v>455</v>
      </c>
      <c r="D16" s="442" t="s">
        <v>1360</v>
      </c>
      <c r="E16" s="442" t="s">
        <v>1372</v>
      </c>
      <c r="F16" s="442" t="s">
        <v>1383</v>
      </c>
      <c r="G16" s="442"/>
      <c r="H16" s="446">
        <v>5</v>
      </c>
      <c r="I16" s="446">
        <v>2980</v>
      </c>
      <c r="J16" s="442"/>
      <c r="K16" s="442">
        <v>596</v>
      </c>
      <c r="L16" s="446">
        <v>6</v>
      </c>
      <c r="M16" s="446">
        <v>3576</v>
      </c>
      <c r="N16" s="442"/>
      <c r="O16" s="442">
        <v>596</v>
      </c>
      <c r="P16" s="446">
        <v>7</v>
      </c>
      <c r="Q16" s="446">
        <v>4172</v>
      </c>
      <c r="R16" s="531"/>
      <c r="S16" s="447">
        <v>596</v>
      </c>
    </row>
    <row r="17" spans="1:19" ht="14.45" customHeight="1" x14ac:dyDescent="0.2">
      <c r="A17" s="441"/>
      <c r="B17" s="442" t="s">
        <v>1371</v>
      </c>
      <c r="C17" s="442" t="s">
        <v>455</v>
      </c>
      <c r="D17" s="442" t="s">
        <v>1360</v>
      </c>
      <c r="E17" s="442" t="s">
        <v>1372</v>
      </c>
      <c r="F17" s="442" t="s">
        <v>1384</v>
      </c>
      <c r="G17" s="442"/>
      <c r="H17" s="446">
        <v>1</v>
      </c>
      <c r="I17" s="446">
        <v>666</v>
      </c>
      <c r="J17" s="442"/>
      <c r="K17" s="442">
        <v>666</v>
      </c>
      <c r="L17" s="446"/>
      <c r="M17" s="446"/>
      <c r="N17" s="442"/>
      <c r="O17" s="442"/>
      <c r="P17" s="446"/>
      <c r="Q17" s="446"/>
      <c r="R17" s="531"/>
      <c r="S17" s="447"/>
    </row>
    <row r="18" spans="1:19" ht="14.45" customHeight="1" x14ac:dyDescent="0.2">
      <c r="A18" s="441"/>
      <c r="B18" s="442" t="s">
        <v>1371</v>
      </c>
      <c r="C18" s="442" t="s">
        <v>455</v>
      </c>
      <c r="D18" s="442" t="s">
        <v>1360</v>
      </c>
      <c r="E18" s="442" t="s">
        <v>1372</v>
      </c>
      <c r="F18" s="442" t="s">
        <v>1385</v>
      </c>
      <c r="G18" s="442"/>
      <c r="H18" s="446">
        <v>9</v>
      </c>
      <c r="I18" s="446">
        <v>10548</v>
      </c>
      <c r="J18" s="442"/>
      <c r="K18" s="442">
        <v>1172</v>
      </c>
      <c r="L18" s="446">
        <v>5</v>
      </c>
      <c r="M18" s="446">
        <v>7280</v>
      </c>
      <c r="N18" s="442"/>
      <c r="O18" s="442">
        <v>1456</v>
      </c>
      <c r="P18" s="446">
        <v>10</v>
      </c>
      <c r="Q18" s="446">
        <v>15000</v>
      </c>
      <c r="R18" s="531"/>
      <c r="S18" s="447">
        <v>1500</v>
      </c>
    </row>
    <row r="19" spans="1:19" ht="14.45" customHeight="1" x14ac:dyDescent="0.2">
      <c r="A19" s="441"/>
      <c r="B19" s="442" t="s">
        <v>1371</v>
      </c>
      <c r="C19" s="442" t="s">
        <v>455</v>
      </c>
      <c r="D19" s="442" t="s">
        <v>1360</v>
      </c>
      <c r="E19" s="442" t="s">
        <v>1372</v>
      </c>
      <c r="F19" s="442" t="s">
        <v>1386</v>
      </c>
      <c r="G19" s="442"/>
      <c r="H19" s="446">
        <v>19</v>
      </c>
      <c r="I19" s="446">
        <v>15200</v>
      </c>
      <c r="J19" s="442"/>
      <c r="K19" s="442">
        <v>800</v>
      </c>
      <c r="L19" s="446">
        <v>12</v>
      </c>
      <c r="M19" s="446">
        <v>10800</v>
      </c>
      <c r="N19" s="442"/>
      <c r="O19" s="442">
        <v>900</v>
      </c>
      <c r="P19" s="446">
        <v>9</v>
      </c>
      <c r="Q19" s="446">
        <v>8100</v>
      </c>
      <c r="R19" s="531"/>
      <c r="S19" s="447">
        <v>900</v>
      </c>
    </row>
    <row r="20" spans="1:19" ht="14.45" customHeight="1" x14ac:dyDescent="0.2">
      <c r="A20" s="441"/>
      <c r="B20" s="442" t="s">
        <v>1371</v>
      </c>
      <c r="C20" s="442" t="s">
        <v>455</v>
      </c>
      <c r="D20" s="442" t="s">
        <v>1360</v>
      </c>
      <c r="E20" s="442" t="s">
        <v>1372</v>
      </c>
      <c r="F20" s="442" t="s">
        <v>1387</v>
      </c>
      <c r="G20" s="442"/>
      <c r="H20" s="446">
        <v>9</v>
      </c>
      <c r="I20" s="446">
        <v>6705</v>
      </c>
      <c r="J20" s="442"/>
      <c r="K20" s="442">
        <v>745</v>
      </c>
      <c r="L20" s="446">
        <v>2</v>
      </c>
      <c r="M20" s="446">
        <v>1490</v>
      </c>
      <c r="N20" s="442"/>
      <c r="O20" s="442">
        <v>745</v>
      </c>
      <c r="P20" s="446">
        <v>1</v>
      </c>
      <c r="Q20" s="446">
        <v>745</v>
      </c>
      <c r="R20" s="531"/>
      <c r="S20" s="447">
        <v>745</v>
      </c>
    </row>
    <row r="21" spans="1:19" ht="14.45" customHeight="1" x14ac:dyDescent="0.2">
      <c r="A21" s="441"/>
      <c r="B21" s="442" t="s">
        <v>1371</v>
      </c>
      <c r="C21" s="442" t="s">
        <v>455</v>
      </c>
      <c r="D21" s="442" t="s">
        <v>1360</v>
      </c>
      <c r="E21" s="442" t="s">
        <v>1372</v>
      </c>
      <c r="F21" s="442" t="s">
        <v>1388</v>
      </c>
      <c r="G21" s="442"/>
      <c r="H21" s="446">
        <v>45</v>
      </c>
      <c r="I21" s="446">
        <v>33525</v>
      </c>
      <c r="J21" s="442"/>
      <c r="K21" s="442">
        <v>745</v>
      </c>
      <c r="L21" s="446">
        <v>49</v>
      </c>
      <c r="M21" s="446">
        <v>36505</v>
      </c>
      <c r="N21" s="442"/>
      <c r="O21" s="442">
        <v>745</v>
      </c>
      <c r="P21" s="446">
        <v>30</v>
      </c>
      <c r="Q21" s="446">
        <v>22350</v>
      </c>
      <c r="R21" s="531"/>
      <c r="S21" s="447">
        <v>745</v>
      </c>
    </row>
    <row r="22" spans="1:19" ht="14.45" customHeight="1" x14ac:dyDescent="0.2">
      <c r="A22" s="441"/>
      <c r="B22" s="442" t="s">
        <v>1371</v>
      </c>
      <c r="C22" s="442" t="s">
        <v>455</v>
      </c>
      <c r="D22" s="442" t="s">
        <v>1360</v>
      </c>
      <c r="E22" s="442" t="s">
        <v>1372</v>
      </c>
      <c r="F22" s="442" t="s">
        <v>1389</v>
      </c>
      <c r="G22" s="442"/>
      <c r="H22" s="446"/>
      <c r="I22" s="446"/>
      <c r="J22" s="442"/>
      <c r="K22" s="442"/>
      <c r="L22" s="446">
        <v>4</v>
      </c>
      <c r="M22" s="446">
        <v>2368</v>
      </c>
      <c r="N22" s="442"/>
      <c r="O22" s="442">
        <v>592</v>
      </c>
      <c r="P22" s="446"/>
      <c r="Q22" s="446"/>
      <c r="R22" s="531"/>
      <c r="S22" s="447"/>
    </row>
    <row r="23" spans="1:19" ht="14.45" customHeight="1" x14ac:dyDescent="0.2">
      <c r="A23" s="441"/>
      <c r="B23" s="442" t="s">
        <v>1371</v>
      </c>
      <c r="C23" s="442" t="s">
        <v>455</v>
      </c>
      <c r="D23" s="442" t="s">
        <v>1360</v>
      </c>
      <c r="E23" s="442" t="s">
        <v>1372</v>
      </c>
      <c r="F23" s="442" t="s">
        <v>1390</v>
      </c>
      <c r="G23" s="442"/>
      <c r="H23" s="446">
        <v>65</v>
      </c>
      <c r="I23" s="446">
        <v>36465</v>
      </c>
      <c r="J23" s="442"/>
      <c r="K23" s="442">
        <v>561</v>
      </c>
      <c r="L23" s="446">
        <v>25</v>
      </c>
      <c r="M23" s="446">
        <v>14025</v>
      </c>
      <c r="N23" s="442"/>
      <c r="O23" s="442">
        <v>561</v>
      </c>
      <c r="P23" s="446">
        <v>56</v>
      </c>
      <c r="Q23" s="446">
        <v>31416</v>
      </c>
      <c r="R23" s="531"/>
      <c r="S23" s="447">
        <v>561</v>
      </c>
    </row>
    <row r="24" spans="1:19" ht="14.45" customHeight="1" x14ac:dyDescent="0.2">
      <c r="A24" s="441"/>
      <c r="B24" s="442" t="s">
        <v>1371</v>
      </c>
      <c r="C24" s="442" t="s">
        <v>455</v>
      </c>
      <c r="D24" s="442" t="s">
        <v>1360</v>
      </c>
      <c r="E24" s="442" t="s">
        <v>1372</v>
      </c>
      <c r="F24" s="442" t="s">
        <v>1391</v>
      </c>
      <c r="G24" s="442"/>
      <c r="H24" s="446">
        <v>46</v>
      </c>
      <c r="I24" s="446">
        <v>23874</v>
      </c>
      <c r="J24" s="442"/>
      <c r="K24" s="442">
        <v>519</v>
      </c>
      <c r="L24" s="446">
        <v>24</v>
      </c>
      <c r="M24" s="446">
        <v>12456</v>
      </c>
      <c r="N24" s="442"/>
      <c r="O24" s="442">
        <v>519</v>
      </c>
      <c r="P24" s="446">
        <v>43</v>
      </c>
      <c r="Q24" s="446">
        <v>22317</v>
      </c>
      <c r="R24" s="531"/>
      <c r="S24" s="447">
        <v>519</v>
      </c>
    </row>
    <row r="25" spans="1:19" ht="14.45" customHeight="1" x14ac:dyDescent="0.2">
      <c r="A25" s="441"/>
      <c r="B25" s="442" t="s">
        <v>1371</v>
      </c>
      <c r="C25" s="442" t="s">
        <v>455</v>
      </c>
      <c r="D25" s="442" t="s">
        <v>1360</v>
      </c>
      <c r="E25" s="442" t="s">
        <v>1372</v>
      </c>
      <c r="F25" s="442" t="s">
        <v>1392</v>
      </c>
      <c r="G25" s="442"/>
      <c r="H25" s="446">
        <v>2</v>
      </c>
      <c r="I25" s="446">
        <v>642</v>
      </c>
      <c r="J25" s="442"/>
      <c r="K25" s="442">
        <v>321</v>
      </c>
      <c r="L25" s="446">
        <v>1</v>
      </c>
      <c r="M25" s="446">
        <v>321</v>
      </c>
      <c r="N25" s="442"/>
      <c r="O25" s="442">
        <v>321</v>
      </c>
      <c r="P25" s="446"/>
      <c r="Q25" s="446"/>
      <c r="R25" s="531"/>
      <c r="S25" s="447"/>
    </row>
    <row r="26" spans="1:19" ht="14.45" customHeight="1" x14ac:dyDescent="0.2">
      <c r="A26" s="441"/>
      <c r="B26" s="442" t="s">
        <v>1371</v>
      </c>
      <c r="C26" s="442" t="s">
        <v>455</v>
      </c>
      <c r="D26" s="442" t="s">
        <v>1360</v>
      </c>
      <c r="E26" s="442" t="s">
        <v>1372</v>
      </c>
      <c r="F26" s="442" t="s">
        <v>1393</v>
      </c>
      <c r="G26" s="442"/>
      <c r="H26" s="446">
        <v>2</v>
      </c>
      <c r="I26" s="446">
        <v>642</v>
      </c>
      <c r="J26" s="442"/>
      <c r="K26" s="442">
        <v>321</v>
      </c>
      <c r="L26" s="446">
        <v>0</v>
      </c>
      <c r="M26" s="446">
        <v>0</v>
      </c>
      <c r="N26" s="442"/>
      <c r="O26" s="442"/>
      <c r="P26" s="446">
        <v>6</v>
      </c>
      <c r="Q26" s="446">
        <v>1926</v>
      </c>
      <c r="R26" s="531"/>
      <c r="S26" s="447">
        <v>321</v>
      </c>
    </row>
    <row r="27" spans="1:19" ht="14.45" customHeight="1" x14ac:dyDescent="0.2">
      <c r="A27" s="441"/>
      <c r="B27" s="442" t="s">
        <v>1371</v>
      </c>
      <c r="C27" s="442" t="s">
        <v>455</v>
      </c>
      <c r="D27" s="442" t="s">
        <v>1360</v>
      </c>
      <c r="E27" s="442" t="s">
        <v>1372</v>
      </c>
      <c r="F27" s="442" t="s">
        <v>1394</v>
      </c>
      <c r="G27" s="442"/>
      <c r="H27" s="446">
        <v>27</v>
      </c>
      <c r="I27" s="446">
        <v>8667</v>
      </c>
      <c r="J27" s="442"/>
      <c r="K27" s="442">
        <v>321</v>
      </c>
      <c r="L27" s="446">
        <v>19</v>
      </c>
      <c r="M27" s="446">
        <v>6099</v>
      </c>
      <c r="N27" s="442"/>
      <c r="O27" s="442">
        <v>321</v>
      </c>
      <c r="P27" s="446">
        <v>29</v>
      </c>
      <c r="Q27" s="446">
        <v>9309</v>
      </c>
      <c r="R27" s="531"/>
      <c r="S27" s="447">
        <v>321</v>
      </c>
    </row>
    <row r="28" spans="1:19" ht="14.45" customHeight="1" x14ac:dyDescent="0.2">
      <c r="A28" s="441"/>
      <c r="B28" s="442" t="s">
        <v>1371</v>
      </c>
      <c r="C28" s="442" t="s">
        <v>455</v>
      </c>
      <c r="D28" s="442" t="s">
        <v>1360</v>
      </c>
      <c r="E28" s="442" t="s">
        <v>1372</v>
      </c>
      <c r="F28" s="442" t="s">
        <v>1395</v>
      </c>
      <c r="G28" s="442"/>
      <c r="H28" s="446"/>
      <c r="I28" s="446"/>
      <c r="J28" s="442"/>
      <c r="K28" s="442"/>
      <c r="L28" s="446"/>
      <c r="M28" s="446"/>
      <c r="N28" s="442"/>
      <c r="O28" s="442"/>
      <c r="P28" s="446">
        <v>1</v>
      </c>
      <c r="Q28" s="446">
        <v>1230</v>
      </c>
      <c r="R28" s="531"/>
      <c r="S28" s="447">
        <v>1230</v>
      </c>
    </row>
    <row r="29" spans="1:19" ht="14.45" customHeight="1" x14ac:dyDescent="0.2">
      <c r="A29" s="441"/>
      <c r="B29" s="442" t="s">
        <v>1371</v>
      </c>
      <c r="C29" s="442" t="s">
        <v>455</v>
      </c>
      <c r="D29" s="442" t="s">
        <v>1360</v>
      </c>
      <c r="E29" s="442" t="s">
        <v>1372</v>
      </c>
      <c r="F29" s="442" t="s">
        <v>1396</v>
      </c>
      <c r="G29" s="442"/>
      <c r="H29" s="446">
        <v>38</v>
      </c>
      <c r="I29" s="446">
        <v>10716</v>
      </c>
      <c r="J29" s="442"/>
      <c r="K29" s="442">
        <v>282</v>
      </c>
      <c r="L29" s="446">
        <v>39</v>
      </c>
      <c r="M29" s="446">
        <v>10998</v>
      </c>
      <c r="N29" s="442"/>
      <c r="O29" s="442">
        <v>282</v>
      </c>
      <c r="P29" s="446">
        <v>44</v>
      </c>
      <c r="Q29" s="446">
        <v>12408</v>
      </c>
      <c r="R29" s="531"/>
      <c r="S29" s="447">
        <v>282</v>
      </c>
    </row>
    <row r="30" spans="1:19" ht="14.45" customHeight="1" x14ac:dyDescent="0.2">
      <c r="A30" s="441"/>
      <c r="B30" s="442" t="s">
        <v>1371</v>
      </c>
      <c r="C30" s="442" t="s">
        <v>455</v>
      </c>
      <c r="D30" s="442" t="s">
        <v>1360</v>
      </c>
      <c r="E30" s="442" t="s">
        <v>1372</v>
      </c>
      <c r="F30" s="442" t="s">
        <v>1397</v>
      </c>
      <c r="G30" s="442"/>
      <c r="H30" s="446">
        <v>25</v>
      </c>
      <c r="I30" s="446">
        <v>16975</v>
      </c>
      <c r="J30" s="442"/>
      <c r="K30" s="442">
        <v>679</v>
      </c>
      <c r="L30" s="446">
        <v>15</v>
      </c>
      <c r="M30" s="446">
        <v>10185</v>
      </c>
      <c r="N30" s="442"/>
      <c r="O30" s="442">
        <v>679</v>
      </c>
      <c r="P30" s="446">
        <v>22</v>
      </c>
      <c r="Q30" s="446">
        <v>14938</v>
      </c>
      <c r="R30" s="531"/>
      <c r="S30" s="447">
        <v>679</v>
      </c>
    </row>
    <row r="31" spans="1:19" ht="14.45" customHeight="1" x14ac:dyDescent="0.2">
      <c r="A31" s="441"/>
      <c r="B31" s="442" t="s">
        <v>1371</v>
      </c>
      <c r="C31" s="442" t="s">
        <v>455</v>
      </c>
      <c r="D31" s="442" t="s">
        <v>1360</v>
      </c>
      <c r="E31" s="442" t="s">
        <v>1372</v>
      </c>
      <c r="F31" s="442" t="s">
        <v>1398</v>
      </c>
      <c r="G31" s="442"/>
      <c r="H31" s="446">
        <v>6</v>
      </c>
      <c r="I31" s="446">
        <v>5574</v>
      </c>
      <c r="J31" s="442"/>
      <c r="K31" s="442">
        <v>929</v>
      </c>
      <c r="L31" s="446">
        <v>4</v>
      </c>
      <c r="M31" s="446">
        <v>3716</v>
      </c>
      <c r="N31" s="442"/>
      <c r="O31" s="442">
        <v>929</v>
      </c>
      <c r="P31" s="446">
        <v>10</v>
      </c>
      <c r="Q31" s="446">
        <v>9290</v>
      </c>
      <c r="R31" s="531"/>
      <c r="S31" s="447">
        <v>929</v>
      </c>
    </row>
    <row r="32" spans="1:19" ht="14.45" customHeight="1" x14ac:dyDescent="0.2">
      <c r="A32" s="441"/>
      <c r="B32" s="442" t="s">
        <v>1371</v>
      </c>
      <c r="C32" s="442" t="s">
        <v>455</v>
      </c>
      <c r="D32" s="442" t="s">
        <v>1360</v>
      </c>
      <c r="E32" s="442" t="s">
        <v>1372</v>
      </c>
      <c r="F32" s="442" t="s">
        <v>1399</v>
      </c>
      <c r="G32" s="442"/>
      <c r="H32" s="446">
        <v>54</v>
      </c>
      <c r="I32" s="446">
        <v>108000</v>
      </c>
      <c r="J32" s="442"/>
      <c r="K32" s="442">
        <v>2000</v>
      </c>
      <c r="L32" s="446">
        <v>27</v>
      </c>
      <c r="M32" s="446">
        <v>54000</v>
      </c>
      <c r="N32" s="442"/>
      <c r="O32" s="442">
        <v>2000</v>
      </c>
      <c r="P32" s="446">
        <v>41</v>
      </c>
      <c r="Q32" s="446">
        <v>82000</v>
      </c>
      <c r="R32" s="531"/>
      <c r="S32" s="447">
        <v>2000</v>
      </c>
    </row>
    <row r="33" spans="1:19" ht="14.45" customHeight="1" x14ac:dyDescent="0.2">
      <c r="A33" s="441"/>
      <c r="B33" s="442" t="s">
        <v>1371</v>
      </c>
      <c r="C33" s="442" t="s">
        <v>455</v>
      </c>
      <c r="D33" s="442" t="s">
        <v>1360</v>
      </c>
      <c r="E33" s="442" t="s">
        <v>1372</v>
      </c>
      <c r="F33" s="442" t="s">
        <v>1400</v>
      </c>
      <c r="G33" s="442"/>
      <c r="H33" s="446">
        <v>13</v>
      </c>
      <c r="I33" s="446">
        <v>26312</v>
      </c>
      <c r="J33" s="442"/>
      <c r="K33" s="442">
        <v>2024</v>
      </c>
      <c r="L33" s="446">
        <v>14</v>
      </c>
      <c r="M33" s="446">
        <v>28336</v>
      </c>
      <c r="N33" s="442"/>
      <c r="O33" s="442">
        <v>2024</v>
      </c>
      <c r="P33" s="446">
        <v>9</v>
      </c>
      <c r="Q33" s="446">
        <v>18216</v>
      </c>
      <c r="R33" s="531"/>
      <c r="S33" s="447">
        <v>2024</v>
      </c>
    </row>
    <row r="34" spans="1:19" ht="14.45" customHeight="1" x14ac:dyDescent="0.2">
      <c r="A34" s="441"/>
      <c r="B34" s="442" t="s">
        <v>1371</v>
      </c>
      <c r="C34" s="442" t="s">
        <v>455</v>
      </c>
      <c r="D34" s="442" t="s">
        <v>1360</v>
      </c>
      <c r="E34" s="442" t="s">
        <v>1372</v>
      </c>
      <c r="F34" s="442" t="s">
        <v>1401</v>
      </c>
      <c r="G34" s="442"/>
      <c r="H34" s="446">
        <v>2</v>
      </c>
      <c r="I34" s="446">
        <v>4020</v>
      </c>
      <c r="J34" s="442"/>
      <c r="K34" s="442">
        <v>2010</v>
      </c>
      <c r="L34" s="446">
        <v>2</v>
      </c>
      <c r="M34" s="446">
        <v>4020</v>
      </c>
      <c r="N34" s="442"/>
      <c r="O34" s="442">
        <v>2010</v>
      </c>
      <c r="P34" s="446">
        <v>4</v>
      </c>
      <c r="Q34" s="446">
        <v>8040</v>
      </c>
      <c r="R34" s="531"/>
      <c r="S34" s="447">
        <v>2010</v>
      </c>
    </row>
    <row r="35" spans="1:19" ht="14.45" customHeight="1" x14ac:dyDescent="0.2">
      <c r="A35" s="441"/>
      <c r="B35" s="442" t="s">
        <v>1371</v>
      </c>
      <c r="C35" s="442" t="s">
        <v>455</v>
      </c>
      <c r="D35" s="442" t="s">
        <v>1360</v>
      </c>
      <c r="E35" s="442" t="s">
        <v>1372</v>
      </c>
      <c r="F35" s="442" t="s">
        <v>1402</v>
      </c>
      <c r="G35" s="442"/>
      <c r="H35" s="446">
        <v>3</v>
      </c>
      <c r="I35" s="446">
        <v>6438</v>
      </c>
      <c r="J35" s="442"/>
      <c r="K35" s="442">
        <v>2146</v>
      </c>
      <c r="L35" s="446">
        <v>2</v>
      </c>
      <c r="M35" s="446">
        <v>4292</v>
      </c>
      <c r="N35" s="442"/>
      <c r="O35" s="442">
        <v>2146</v>
      </c>
      <c r="P35" s="446">
        <v>1</v>
      </c>
      <c r="Q35" s="446">
        <v>2146</v>
      </c>
      <c r="R35" s="531"/>
      <c r="S35" s="447">
        <v>2146</v>
      </c>
    </row>
    <row r="36" spans="1:19" ht="14.45" customHeight="1" x14ac:dyDescent="0.2">
      <c r="A36" s="441"/>
      <c r="B36" s="442" t="s">
        <v>1371</v>
      </c>
      <c r="C36" s="442" t="s">
        <v>455</v>
      </c>
      <c r="D36" s="442" t="s">
        <v>1360</v>
      </c>
      <c r="E36" s="442" t="s">
        <v>1372</v>
      </c>
      <c r="F36" s="442" t="s">
        <v>1403</v>
      </c>
      <c r="G36" s="442"/>
      <c r="H36" s="446">
        <v>2</v>
      </c>
      <c r="I36" s="446">
        <v>2492</v>
      </c>
      <c r="J36" s="442"/>
      <c r="K36" s="442">
        <v>1246</v>
      </c>
      <c r="L36" s="446">
        <v>2</v>
      </c>
      <c r="M36" s="446">
        <v>2492</v>
      </c>
      <c r="N36" s="442"/>
      <c r="O36" s="442">
        <v>1246</v>
      </c>
      <c r="P36" s="446">
        <v>3</v>
      </c>
      <c r="Q36" s="446">
        <v>3738</v>
      </c>
      <c r="R36" s="531"/>
      <c r="S36" s="447">
        <v>1246</v>
      </c>
    </row>
    <row r="37" spans="1:19" ht="14.45" customHeight="1" x14ac:dyDescent="0.2">
      <c r="A37" s="441"/>
      <c r="B37" s="442" t="s">
        <v>1371</v>
      </c>
      <c r="C37" s="442" t="s">
        <v>455</v>
      </c>
      <c r="D37" s="442" t="s">
        <v>1360</v>
      </c>
      <c r="E37" s="442" t="s">
        <v>1372</v>
      </c>
      <c r="F37" s="442" t="s">
        <v>1404</v>
      </c>
      <c r="G37" s="442"/>
      <c r="H37" s="446">
        <v>1</v>
      </c>
      <c r="I37" s="446">
        <v>1345</v>
      </c>
      <c r="J37" s="442"/>
      <c r="K37" s="442">
        <v>1345</v>
      </c>
      <c r="L37" s="446">
        <v>1</v>
      </c>
      <c r="M37" s="446">
        <v>1345</v>
      </c>
      <c r="N37" s="442"/>
      <c r="O37" s="442">
        <v>1345</v>
      </c>
      <c r="P37" s="446">
        <v>1</v>
      </c>
      <c r="Q37" s="446">
        <v>1345</v>
      </c>
      <c r="R37" s="531"/>
      <c r="S37" s="447">
        <v>1345</v>
      </c>
    </row>
    <row r="38" spans="1:19" ht="14.45" customHeight="1" x14ac:dyDescent="0.2">
      <c r="A38" s="441"/>
      <c r="B38" s="442" t="s">
        <v>1371</v>
      </c>
      <c r="C38" s="442" t="s">
        <v>455</v>
      </c>
      <c r="D38" s="442" t="s">
        <v>1360</v>
      </c>
      <c r="E38" s="442" t="s">
        <v>1372</v>
      </c>
      <c r="F38" s="442" t="s">
        <v>1405</v>
      </c>
      <c r="G38" s="442"/>
      <c r="H38" s="446">
        <v>43</v>
      </c>
      <c r="I38" s="446">
        <v>167700</v>
      </c>
      <c r="J38" s="442"/>
      <c r="K38" s="442">
        <v>3900</v>
      </c>
      <c r="L38" s="446">
        <v>34</v>
      </c>
      <c r="M38" s="446">
        <v>165750</v>
      </c>
      <c r="N38" s="442"/>
      <c r="O38" s="442">
        <v>4875</v>
      </c>
      <c r="P38" s="446">
        <v>54</v>
      </c>
      <c r="Q38" s="446">
        <v>270000</v>
      </c>
      <c r="R38" s="531"/>
      <c r="S38" s="447">
        <v>5000</v>
      </c>
    </row>
    <row r="39" spans="1:19" ht="14.45" customHeight="1" x14ac:dyDescent="0.2">
      <c r="A39" s="441"/>
      <c r="B39" s="442" t="s">
        <v>1371</v>
      </c>
      <c r="C39" s="442" t="s">
        <v>455</v>
      </c>
      <c r="D39" s="442" t="s">
        <v>1360</v>
      </c>
      <c r="E39" s="442" t="s">
        <v>1372</v>
      </c>
      <c r="F39" s="442" t="s">
        <v>1406</v>
      </c>
      <c r="G39" s="442"/>
      <c r="H39" s="446">
        <v>15</v>
      </c>
      <c r="I39" s="446">
        <v>58500</v>
      </c>
      <c r="J39" s="442"/>
      <c r="K39" s="442">
        <v>3900</v>
      </c>
      <c r="L39" s="446">
        <v>27</v>
      </c>
      <c r="M39" s="446">
        <v>131600</v>
      </c>
      <c r="N39" s="442"/>
      <c r="O39" s="442">
        <v>4874.0740740740739</v>
      </c>
      <c r="P39" s="446">
        <v>31</v>
      </c>
      <c r="Q39" s="446">
        <v>155000</v>
      </c>
      <c r="R39" s="531"/>
      <c r="S39" s="447">
        <v>5000</v>
      </c>
    </row>
    <row r="40" spans="1:19" ht="14.45" customHeight="1" x14ac:dyDescent="0.2">
      <c r="A40" s="441"/>
      <c r="B40" s="442" t="s">
        <v>1371</v>
      </c>
      <c r="C40" s="442" t="s">
        <v>455</v>
      </c>
      <c r="D40" s="442" t="s">
        <v>1360</v>
      </c>
      <c r="E40" s="442" t="s">
        <v>1372</v>
      </c>
      <c r="F40" s="442" t="s">
        <v>1407</v>
      </c>
      <c r="G40" s="442"/>
      <c r="H40" s="446">
        <v>3</v>
      </c>
      <c r="I40" s="446">
        <v>4053</v>
      </c>
      <c r="J40" s="442"/>
      <c r="K40" s="442">
        <v>1351</v>
      </c>
      <c r="L40" s="446"/>
      <c r="M40" s="446"/>
      <c r="N40" s="442"/>
      <c r="O40" s="442"/>
      <c r="P40" s="446">
        <v>1</v>
      </c>
      <c r="Q40" s="446">
        <v>1351</v>
      </c>
      <c r="R40" s="531"/>
      <c r="S40" s="447">
        <v>1351</v>
      </c>
    </row>
    <row r="41" spans="1:19" ht="14.45" customHeight="1" x14ac:dyDescent="0.2">
      <c r="A41" s="441"/>
      <c r="B41" s="442" t="s">
        <v>1371</v>
      </c>
      <c r="C41" s="442" t="s">
        <v>455</v>
      </c>
      <c r="D41" s="442" t="s">
        <v>1360</v>
      </c>
      <c r="E41" s="442" t="s">
        <v>1372</v>
      </c>
      <c r="F41" s="442" t="s">
        <v>1408</v>
      </c>
      <c r="G41" s="442"/>
      <c r="H41" s="446">
        <v>18</v>
      </c>
      <c r="I41" s="446">
        <v>2952</v>
      </c>
      <c r="J41" s="442"/>
      <c r="K41" s="442">
        <v>164</v>
      </c>
      <c r="L41" s="446">
        <v>15</v>
      </c>
      <c r="M41" s="446">
        <v>2460</v>
      </c>
      <c r="N41" s="442"/>
      <c r="O41" s="442">
        <v>164</v>
      </c>
      <c r="P41" s="446">
        <v>18</v>
      </c>
      <c r="Q41" s="446">
        <v>2952</v>
      </c>
      <c r="R41" s="531"/>
      <c r="S41" s="447">
        <v>164</v>
      </c>
    </row>
    <row r="42" spans="1:19" ht="14.45" customHeight="1" x14ac:dyDescent="0.2">
      <c r="A42" s="441"/>
      <c r="B42" s="442" t="s">
        <v>1371</v>
      </c>
      <c r="C42" s="442" t="s">
        <v>455</v>
      </c>
      <c r="D42" s="442" t="s">
        <v>1360</v>
      </c>
      <c r="E42" s="442" t="s">
        <v>1372</v>
      </c>
      <c r="F42" s="442" t="s">
        <v>1409</v>
      </c>
      <c r="G42" s="442"/>
      <c r="H42" s="446">
        <v>40</v>
      </c>
      <c r="I42" s="446">
        <v>9000</v>
      </c>
      <c r="J42" s="442"/>
      <c r="K42" s="442">
        <v>225</v>
      </c>
      <c r="L42" s="446">
        <v>62</v>
      </c>
      <c r="M42" s="446">
        <v>13950</v>
      </c>
      <c r="N42" s="442"/>
      <c r="O42" s="442">
        <v>225</v>
      </c>
      <c r="P42" s="446">
        <v>45</v>
      </c>
      <c r="Q42" s="446">
        <v>10125</v>
      </c>
      <c r="R42" s="531"/>
      <c r="S42" s="447">
        <v>225</v>
      </c>
    </row>
    <row r="43" spans="1:19" ht="14.45" customHeight="1" x14ac:dyDescent="0.2">
      <c r="A43" s="441"/>
      <c r="B43" s="442" t="s">
        <v>1371</v>
      </c>
      <c r="C43" s="442" t="s">
        <v>455</v>
      </c>
      <c r="D43" s="442" t="s">
        <v>1360</v>
      </c>
      <c r="E43" s="442" t="s">
        <v>1372</v>
      </c>
      <c r="F43" s="442" t="s">
        <v>1410</v>
      </c>
      <c r="G43" s="442"/>
      <c r="H43" s="446">
        <v>9</v>
      </c>
      <c r="I43" s="446">
        <v>3267</v>
      </c>
      <c r="J43" s="442"/>
      <c r="K43" s="442">
        <v>363</v>
      </c>
      <c r="L43" s="446">
        <v>14</v>
      </c>
      <c r="M43" s="446">
        <v>5082</v>
      </c>
      <c r="N43" s="442"/>
      <c r="O43" s="442">
        <v>363</v>
      </c>
      <c r="P43" s="446">
        <v>16</v>
      </c>
      <c r="Q43" s="446">
        <v>5808</v>
      </c>
      <c r="R43" s="531"/>
      <c r="S43" s="447">
        <v>363</v>
      </c>
    </row>
    <row r="44" spans="1:19" ht="14.45" customHeight="1" x14ac:dyDescent="0.2">
      <c r="A44" s="441"/>
      <c r="B44" s="442" t="s">
        <v>1371</v>
      </c>
      <c r="C44" s="442" t="s">
        <v>455</v>
      </c>
      <c r="D44" s="442" t="s">
        <v>1360</v>
      </c>
      <c r="E44" s="442" t="s">
        <v>1372</v>
      </c>
      <c r="F44" s="442" t="s">
        <v>1411</v>
      </c>
      <c r="G44" s="442"/>
      <c r="H44" s="446">
        <v>14</v>
      </c>
      <c r="I44" s="446">
        <v>8218</v>
      </c>
      <c r="J44" s="442"/>
      <c r="K44" s="442">
        <v>587</v>
      </c>
      <c r="L44" s="446">
        <v>15</v>
      </c>
      <c r="M44" s="446">
        <v>8805</v>
      </c>
      <c r="N44" s="442"/>
      <c r="O44" s="442">
        <v>587</v>
      </c>
      <c r="P44" s="446">
        <v>29</v>
      </c>
      <c r="Q44" s="446">
        <v>17023</v>
      </c>
      <c r="R44" s="531"/>
      <c r="S44" s="447">
        <v>587</v>
      </c>
    </row>
    <row r="45" spans="1:19" ht="14.45" customHeight="1" x14ac:dyDescent="0.2">
      <c r="A45" s="441"/>
      <c r="B45" s="442" t="s">
        <v>1371</v>
      </c>
      <c r="C45" s="442" t="s">
        <v>455</v>
      </c>
      <c r="D45" s="442" t="s">
        <v>1360</v>
      </c>
      <c r="E45" s="442" t="s">
        <v>1372</v>
      </c>
      <c r="F45" s="442" t="s">
        <v>1412</v>
      </c>
      <c r="G45" s="442"/>
      <c r="H45" s="446">
        <v>1</v>
      </c>
      <c r="I45" s="446">
        <v>600</v>
      </c>
      <c r="J45" s="442"/>
      <c r="K45" s="442">
        <v>600</v>
      </c>
      <c r="L45" s="446">
        <v>7</v>
      </c>
      <c r="M45" s="446">
        <v>4200</v>
      </c>
      <c r="N45" s="442"/>
      <c r="O45" s="442">
        <v>600</v>
      </c>
      <c r="P45" s="446">
        <v>1</v>
      </c>
      <c r="Q45" s="446">
        <v>600</v>
      </c>
      <c r="R45" s="531"/>
      <c r="S45" s="447">
        <v>600</v>
      </c>
    </row>
    <row r="46" spans="1:19" ht="14.45" customHeight="1" x14ac:dyDescent="0.2">
      <c r="A46" s="441"/>
      <c r="B46" s="442" t="s">
        <v>1371</v>
      </c>
      <c r="C46" s="442" t="s">
        <v>455</v>
      </c>
      <c r="D46" s="442" t="s">
        <v>1360</v>
      </c>
      <c r="E46" s="442" t="s">
        <v>1372</v>
      </c>
      <c r="F46" s="442" t="s">
        <v>1413</v>
      </c>
      <c r="G46" s="442"/>
      <c r="H46" s="446">
        <v>1</v>
      </c>
      <c r="I46" s="446">
        <v>4231</v>
      </c>
      <c r="J46" s="442"/>
      <c r="K46" s="442">
        <v>4231</v>
      </c>
      <c r="L46" s="446">
        <v>2</v>
      </c>
      <c r="M46" s="446">
        <v>8462</v>
      </c>
      <c r="N46" s="442"/>
      <c r="O46" s="442">
        <v>4231</v>
      </c>
      <c r="P46" s="446"/>
      <c r="Q46" s="446"/>
      <c r="R46" s="531"/>
      <c r="S46" s="447"/>
    </row>
    <row r="47" spans="1:19" ht="14.45" customHeight="1" x14ac:dyDescent="0.2">
      <c r="A47" s="441"/>
      <c r="B47" s="442" t="s">
        <v>1371</v>
      </c>
      <c r="C47" s="442" t="s">
        <v>455</v>
      </c>
      <c r="D47" s="442" t="s">
        <v>1360</v>
      </c>
      <c r="E47" s="442" t="s">
        <v>1372</v>
      </c>
      <c r="F47" s="442" t="s">
        <v>1414</v>
      </c>
      <c r="G47" s="442"/>
      <c r="H47" s="446">
        <v>6</v>
      </c>
      <c r="I47" s="446">
        <v>6048</v>
      </c>
      <c r="J47" s="442"/>
      <c r="K47" s="442">
        <v>1008</v>
      </c>
      <c r="L47" s="446">
        <v>1</v>
      </c>
      <c r="M47" s="446">
        <v>1008</v>
      </c>
      <c r="N47" s="442"/>
      <c r="O47" s="442">
        <v>1008</v>
      </c>
      <c r="P47" s="446">
        <v>2</v>
      </c>
      <c r="Q47" s="446">
        <v>2016</v>
      </c>
      <c r="R47" s="531"/>
      <c r="S47" s="447">
        <v>1008</v>
      </c>
    </row>
    <row r="48" spans="1:19" ht="14.45" customHeight="1" x14ac:dyDescent="0.2">
      <c r="A48" s="441"/>
      <c r="B48" s="442" t="s">
        <v>1371</v>
      </c>
      <c r="C48" s="442" t="s">
        <v>455</v>
      </c>
      <c r="D48" s="442" t="s">
        <v>1360</v>
      </c>
      <c r="E48" s="442" t="s">
        <v>1372</v>
      </c>
      <c r="F48" s="442" t="s">
        <v>1415</v>
      </c>
      <c r="G48" s="442"/>
      <c r="H48" s="446">
        <v>7</v>
      </c>
      <c r="I48" s="446">
        <v>5215</v>
      </c>
      <c r="J48" s="442"/>
      <c r="K48" s="442">
        <v>745</v>
      </c>
      <c r="L48" s="446">
        <v>2</v>
      </c>
      <c r="M48" s="446">
        <v>1490</v>
      </c>
      <c r="N48" s="442"/>
      <c r="O48" s="442">
        <v>745</v>
      </c>
      <c r="P48" s="446"/>
      <c r="Q48" s="446"/>
      <c r="R48" s="531"/>
      <c r="S48" s="447"/>
    </row>
    <row r="49" spans="1:19" ht="14.45" customHeight="1" x14ac:dyDescent="0.2">
      <c r="A49" s="441"/>
      <c r="B49" s="442" t="s">
        <v>1371</v>
      </c>
      <c r="C49" s="442" t="s">
        <v>455</v>
      </c>
      <c r="D49" s="442" t="s">
        <v>1360</v>
      </c>
      <c r="E49" s="442" t="s">
        <v>1372</v>
      </c>
      <c r="F49" s="442" t="s">
        <v>1416</v>
      </c>
      <c r="G49" s="442"/>
      <c r="H49" s="446">
        <v>12</v>
      </c>
      <c r="I49" s="446">
        <v>6732</v>
      </c>
      <c r="J49" s="442"/>
      <c r="K49" s="442">
        <v>561</v>
      </c>
      <c r="L49" s="446"/>
      <c r="M49" s="446"/>
      <c r="N49" s="442"/>
      <c r="O49" s="442"/>
      <c r="P49" s="446">
        <v>2</v>
      </c>
      <c r="Q49" s="446">
        <v>1122</v>
      </c>
      <c r="R49" s="531"/>
      <c r="S49" s="447">
        <v>561</v>
      </c>
    </row>
    <row r="50" spans="1:19" ht="14.45" customHeight="1" x14ac:dyDescent="0.2">
      <c r="A50" s="441"/>
      <c r="B50" s="442" t="s">
        <v>1371</v>
      </c>
      <c r="C50" s="442" t="s">
        <v>455</v>
      </c>
      <c r="D50" s="442" t="s">
        <v>1360</v>
      </c>
      <c r="E50" s="442" t="s">
        <v>1372</v>
      </c>
      <c r="F50" s="442" t="s">
        <v>1417</v>
      </c>
      <c r="G50" s="442"/>
      <c r="H50" s="446"/>
      <c r="I50" s="446"/>
      <c r="J50" s="442"/>
      <c r="K50" s="442"/>
      <c r="L50" s="446"/>
      <c r="M50" s="446"/>
      <c r="N50" s="442"/>
      <c r="O50" s="442"/>
      <c r="P50" s="446">
        <v>1</v>
      </c>
      <c r="Q50" s="446">
        <v>1122</v>
      </c>
      <c r="R50" s="531"/>
      <c r="S50" s="447">
        <v>1122</v>
      </c>
    </row>
    <row r="51" spans="1:19" ht="14.45" customHeight="1" x14ac:dyDescent="0.2">
      <c r="A51" s="441"/>
      <c r="B51" s="442" t="s">
        <v>1371</v>
      </c>
      <c r="C51" s="442" t="s">
        <v>455</v>
      </c>
      <c r="D51" s="442" t="s">
        <v>1360</v>
      </c>
      <c r="E51" s="442" t="s">
        <v>1372</v>
      </c>
      <c r="F51" s="442" t="s">
        <v>1418</v>
      </c>
      <c r="G51" s="442"/>
      <c r="H51" s="446">
        <v>1</v>
      </c>
      <c r="I51" s="446">
        <v>867</v>
      </c>
      <c r="J51" s="442"/>
      <c r="K51" s="442">
        <v>867</v>
      </c>
      <c r="L51" s="446"/>
      <c r="M51" s="446"/>
      <c r="N51" s="442"/>
      <c r="O51" s="442"/>
      <c r="P51" s="446">
        <v>3</v>
      </c>
      <c r="Q51" s="446">
        <v>2601</v>
      </c>
      <c r="R51" s="531"/>
      <c r="S51" s="447">
        <v>867</v>
      </c>
    </row>
    <row r="52" spans="1:19" ht="14.45" customHeight="1" x14ac:dyDescent="0.2">
      <c r="A52" s="441"/>
      <c r="B52" s="442" t="s">
        <v>1371</v>
      </c>
      <c r="C52" s="442" t="s">
        <v>455</v>
      </c>
      <c r="D52" s="442" t="s">
        <v>1360</v>
      </c>
      <c r="E52" s="442" t="s">
        <v>1372</v>
      </c>
      <c r="F52" s="442" t="s">
        <v>1419</v>
      </c>
      <c r="G52" s="442"/>
      <c r="H52" s="446">
        <v>1</v>
      </c>
      <c r="I52" s="446">
        <v>550</v>
      </c>
      <c r="J52" s="442"/>
      <c r="K52" s="442">
        <v>550</v>
      </c>
      <c r="L52" s="446">
        <v>1</v>
      </c>
      <c r="M52" s="446">
        <v>550</v>
      </c>
      <c r="N52" s="442"/>
      <c r="O52" s="442">
        <v>550</v>
      </c>
      <c r="P52" s="446"/>
      <c r="Q52" s="446"/>
      <c r="R52" s="531"/>
      <c r="S52" s="447"/>
    </row>
    <row r="53" spans="1:19" ht="14.45" customHeight="1" x14ac:dyDescent="0.2">
      <c r="A53" s="441"/>
      <c r="B53" s="442" t="s">
        <v>1371</v>
      </c>
      <c r="C53" s="442" t="s">
        <v>455</v>
      </c>
      <c r="D53" s="442" t="s">
        <v>1360</v>
      </c>
      <c r="E53" s="442" t="s">
        <v>1372</v>
      </c>
      <c r="F53" s="442" t="s">
        <v>1420</v>
      </c>
      <c r="G53" s="442"/>
      <c r="H53" s="446"/>
      <c r="I53" s="446"/>
      <c r="J53" s="442"/>
      <c r="K53" s="442"/>
      <c r="L53" s="446">
        <v>3</v>
      </c>
      <c r="M53" s="446">
        <v>4185</v>
      </c>
      <c r="N53" s="442"/>
      <c r="O53" s="442">
        <v>1395</v>
      </c>
      <c r="P53" s="446">
        <v>3</v>
      </c>
      <c r="Q53" s="446">
        <v>4185</v>
      </c>
      <c r="R53" s="531"/>
      <c r="S53" s="447">
        <v>1395</v>
      </c>
    </row>
    <row r="54" spans="1:19" ht="14.45" customHeight="1" x14ac:dyDescent="0.2">
      <c r="A54" s="441"/>
      <c r="B54" s="442" t="s">
        <v>1371</v>
      </c>
      <c r="C54" s="442" t="s">
        <v>455</v>
      </c>
      <c r="D54" s="442" t="s">
        <v>1360</v>
      </c>
      <c r="E54" s="442" t="s">
        <v>1372</v>
      </c>
      <c r="F54" s="442" t="s">
        <v>1421</v>
      </c>
      <c r="G54" s="442"/>
      <c r="H54" s="446">
        <v>6</v>
      </c>
      <c r="I54" s="446">
        <v>3114</v>
      </c>
      <c r="J54" s="442"/>
      <c r="K54" s="442">
        <v>519</v>
      </c>
      <c r="L54" s="446">
        <v>1</v>
      </c>
      <c r="M54" s="446">
        <v>519</v>
      </c>
      <c r="N54" s="442"/>
      <c r="O54" s="442">
        <v>519</v>
      </c>
      <c r="P54" s="446"/>
      <c r="Q54" s="446"/>
      <c r="R54" s="531"/>
      <c r="S54" s="447"/>
    </row>
    <row r="55" spans="1:19" ht="14.45" customHeight="1" x14ac:dyDescent="0.2">
      <c r="A55" s="441"/>
      <c r="B55" s="442" t="s">
        <v>1371</v>
      </c>
      <c r="C55" s="442" t="s">
        <v>455</v>
      </c>
      <c r="D55" s="442" t="s">
        <v>1360</v>
      </c>
      <c r="E55" s="442" t="s">
        <v>1372</v>
      </c>
      <c r="F55" s="442" t="s">
        <v>1422</v>
      </c>
      <c r="G55" s="442"/>
      <c r="H55" s="446"/>
      <c r="I55" s="446"/>
      <c r="J55" s="442"/>
      <c r="K55" s="442"/>
      <c r="L55" s="446"/>
      <c r="M55" s="446"/>
      <c r="N55" s="442"/>
      <c r="O55" s="442"/>
      <c r="P55" s="446">
        <v>2</v>
      </c>
      <c r="Q55" s="446">
        <v>940</v>
      </c>
      <c r="R55" s="531"/>
      <c r="S55" s="447">
        <v>470</v>
      </c>
    </row>
    <row r="56" spans="1:19" ht="14.45" customHeight="1" x14ac:dyDescent="0.2">
      <c r="A56" s="441"/>
      <c r="B56" s="442" t="s">
        <v>1371</v>
      </c>
      <c r="C56" s="442" t="s">
        <v>455</v>
      </c>
      <c r="D56" s="442" t="s">
        <v>1360</v>
      </c>
      <c r="E56" s="442" t="s">
        <v>1372</v>
      </c>
      <c r="F56" s="442" t="s">
        <v>1423</v>
      </c>
      <c r="G56" s="442"/>
      <c r="H56" s="446">
        <v>1</v>
      </c>
      <c r="I56" s="446">
        <v>1326</v>
      </c>
      <c r="J56" s="442"/>
      <c r="K56" s="442">
        <v>1326</v>
      </c>
      <c r="L56" s="446">
        <v>3</v>
      </c>
      <c r="M56" s="446">
        <v>3978</v>
      </c>
      <c r="N56" s="442"/>
      <c r="O56" s="442">
        <v>1326</v>
      </c>
      <c r="P56" s="446">
        <v>3</v>
      </c>
      <c r="Q56" s="446">
        <v>3978</v>
      </c>
      <c r="R56" s="531"/>
      <c r="S56" s="447">
        <v>1326</v>
      </c>
    </row>
    <row r="57" spans="1:19" ht="14.45" customHeight="1" x14ac:dyDescent="0.2">
      <c r="A57" s="441"/>
      <c r="B57" s="442" t="s">
        <v>1371</v>
      </c>
      <c r="C57" s="442" t="s">
        <v>455</v>
      </c>
      <c r="D57" s="442" t="s">
        <v>1360</v>
      </c>
      <c r="E57" s="442" t="s">
        <v>1372</v>
      </c>
      <c r="F57" s="442" t="s">
        <v>1424</v>
      </c>
      <c r="G57" s="442"/>
      <c r="H57" s="446">
        <v>3</v>
      </c>
      <c r="I57" s="446">
        <v>1215</v>
      </c>
      <c r="J57" s="442"/>
      <c r="K57" s="442">
        <v>405</v>
      </c>
      <c r="L57" s="446">
        <v>3</v>
      </c>
      <c r="M57" s="446">
        <v>1215</v>
      </c>
      <c r="N57" s="442"/>
      <c r="O57" s="442">
        <v>405</v>
      </c>
      <c r="P57" s="446">
        <v>9</v>
      </c>
      <c r="Q57" s="446">
        <v>3645</v>
      </c>
      <c r="R57" s="531"/>
      <c r="S57" s="447">
        <v>405</v>
      </c>
    </row>
    <row r="58" spans="1:19" ht="14.45" customHeight="1" x14ac:dyDescent="0.2">
      <c r="A58" s="441"/>
      <c r="B58" s="442" t="s">
        <v>1371</v>
      </c>
      <c r="C58" s="442" t="s">
        <v>455</v>
      </c>
      <c r="D58" s="442" t="s">
        <v>1360</v>
      </c>
      <c r="E58" s="442" t="s">
        <v>1372</v>
      </c>
      <c r="F58" s="442" t="s">
        <v>1425</v>
      </c>
      <c r="G58" s="442"/>
      <c r="H58" s="446">
        <v>2</v>
      </c>
      <c r="I58" s="446">
        <v>1100</v>
      </c>
      <c r="J58" s="442"/>
      <c r="K58" s="442">
        <v>550</v>
      </c>
      <c r="L58" s="446"/>
      <c r="M58" s="446"/>
      <c r="N58" s="442"/>
      <c r="O58" s="442"/>
      <c r="P58" s="446">
        <v>8</v>
      </c>
      <c r="Q58" s="446">
        <v>4400</v>
      </c>
      <c r="R58" s="531"/>
      <c r="S58" s="447">
        <v>550</v>
      </c>
    </row>
    <row r="59" spans="1:19" ht="14.45" customHeight="1" x14ac:dyDescent="0.2">
      <c r="A59" s="441"/>
      <c r="B59" s="442" t="s">
        <v>1371</v>
      </c>
      <c r="C59" s="442" t="s">
        <v>455</v>
      </c>
      <c r="D59" s="442" t="s">
        <v>1360</v>
      </c>
      <c r="E59" s="442" t="s">
        <v>1372</v>
      </c>
      <c r="F59" s="442" t="s">
        <v>1426</v>
      </c>
      <c r="G59" s="442"/>
      <c r="H59" s="446">
        <v>4</v>
      </c>
      <c r="I59" s="446">
        <v>0</v>
      </c>
      <c r="J59" s="442"/>
      <c r="K59" s="442">
        <v>0</v>
      </c>
      <c r="L59" s="446">
        <v>4</v>
      </c>
      <c r="M59" s="446">
        <v>0</v>
      </c>
      <c r="N59" s="442"/>
      <c r="O59" s="442">
        <v>0</v>
      </c>
      <c r="P59" s="446">
        <v>0</v>
      </c>
      <c r="Q59" s="446">
        <v>0</v>
      </c>
      <c r="R59" s="531"/>
      <c r="S59" s="447"/>
    </row>
    <row r="60" spans="1:19" ht="14.45" customHeight="1" x14ac:dyDescent="0.2">
      <c r="A60" s="441"/>
      <c r="B60" s="442" t="s">
        <v>1371</v>
      </c>
      <c r="C60" s="442" t="s">
        <v>455</v>
      </c>
      <c r="D60" s="442" t="s">
        <v>1360</v>
      </c>
      <c r="E60" s="442" t="s">
        <v>1372</v>
      </c>
      <c r="F60" s="442" t="s">
        <v>1427</v>
      </c>
      <c r="G60" s="442"/>
      <c r="H60" s="446">
        <v>2</v>
      </c>
      <c r="I60" s="446">
        <v>190</v>
      </c>
      <c r="J60" s="442"/>
      <c r="K60" s="442">
        <v>95</v>
      </c>
      <c r="L60" s="446">
        <v>2</v>
      </c>
      <c r="M60" s="446">
        <v>0</v>
      </c>
      <c r="N60" s="442"/>
      <c r="O60" s="442">
        <v>0</v>
      </c>
      <c r="P60" s="446"/>
      <c r="Q60" s="446"/>
      <c r="R60" s="531"/>
      <c r="S60" s="447"/>
    </row>
    <row r="61" spans="1:19" ht="14.45" customHeight="1" x14ac:dyDescent="0.2">
      <c r="A61" s="441"/>
      <c r="B61" s="442" t="s">
        <v>1371</v>
      </c>
      <c r="C61" s="442" t="s">
        <v>455</v>
      </c>
      <c r="D61" s="442" t="s">
        <v>1360</v>
      </c>
      <c r="E61" s="442" t="s">
        <v>1372</v>
      </c>
      <c r="F61" s="442" t="s">
        <v>1428</v>
      </c>
      <c r="G61" s="442"/>
      <c r="H61" s="446">
        <v>1</v>
      </c>
      <c r="I61" s="446">
        <v>0</v>
      </c>
      <c r="J61" s="442"/>
      <c r="K61" s="442">
        <v>0</v>
      </c>
      <c r="L61" s="446"/>
      <c r="M61" s="446"/>
      <c r="N61" s="442"/>
      <c r="O61" s="442"/>
      <c r="P61" s="446"/>
      <c r="Q61" s="446"/>
      <c r="R61" s="531"/>
      <c r="S61" s="447"/>
    </row>
    <row r="62" spans="1:19" ht="14.45" customHeight="1" x14ac:dyDescent="0.2">
      <c r="A62" s="441"/>
      <c r="B62" s="442" t="s">
        <v>1371</v>
      </c>
      <c r="C62" s="442" t="s">
        <v>455</v>
      </c>
      <c r="D62" s="442" t="s">
        <v>1360</v>
      </c>
      <c r="E62" s="442" t="s">
        <v>1372</v>
      </c>
      <c r="F62" s="442" t="s">
        <v>1429</v>
      </c>
      <c r="G62" s="442"/>
      <c r="H62" s="446">
        <v>1</v>
      </c>
      <c r="I62" s="446">
        <v>219</v>
      </c>
      <c r="J62" s="442"/>
      <c r="K62" s="442">
        <v>219</v>
      </c>
      <c r="L62" s="446">
        <v>0</v>
      </c>
      <c r="M62" s="446">
        <v>0</v>
      </c>
      <c r="N62" s="442"/>
      <c r="O62" s="442"/>
      <c r="P62" s="446"/>
      <c r="Q62" s="446"/>
      <c r="R62" s="531"/>
      <c r="S62" s="447"/>
    </row>
    <row r="63" spans="1:19" ht="14.45" customHeight="1" x14ac:dyDescent="0.2">
      <c r="A63" s="441"/>
      <c r="B63" s="442" t="s">
        <v>1371</v>
      </c>
      <c r="C63" s="442" t="s">
        <v>455</v>
      </c>
      <c r="D63" s="442" t="s">
        <v>1360</v>
      </c>
      <c r="E63" s="442" t="s">
        <v>1372</v>
      </c>
      <c r="F63" s="442" t="s">
        <v>1430</v>
      </c>
      <c r="G63" s="442"/>
      <c r="H63" s="446">
        <v>1</v>
      </c>
      <c r="I63" s="446">
        <v>0</v>
      </c>
      <c r="J63" s="442"/>
      <c r="K63" s="442">
        <v>0</v>
      </c>
      <c r="L63" s="446"/>
      <c r="M63" s="446"/>
      <c r="N63" s="442"/>
      <c r="O63" s="442"/>
      <c r="P63" s="446"/>
      <c r="Q63" s="446"/>
      <c r="R63" s="531"/>
      <c r="S63" s="447"/>
    </row>
    <row r="64" spans="1:19" ht="14.45" customHeight="1" x14ac:dyDescent="0.2">
      <c r="A64" s="441"/>
      <c r="B64" s="442" t="s">
        <v>1371</v>
      </c>
      <c r="C64" s="442" t="s">
        <v>455</v>
      </c>
      <c r="D64" s="442" t="s">
        <v>1360</v>
      </c>
      <c r="E64" s="442" t="s">
        <v>1372</v>
      </c>
      <c r="F64" s="442" t="s">
        <v>1431</v>
      </c>
      <c r="G64" s="442"/>
      <c r="H64" s="446">
        <v>1</v>
      </c>
      <c r="I64" s="446">
        <v>0</v>
      </c>
      <c r="J64" s="442"/>
      <c r="K64" s="442">
        <v>0</v>
      </c>
      <c r="L64" s="446"/>
      <c r="M64" s="446"/>
      <c r="N64" s="442"/>
      <c r="O64" s="442"/>
      <c r="P64" s="446"/>
      <c r="Q64" s="446"/>
      <c r="R64" s="531"/>
      <c r="S64" s="447"/>
    </row>
    <row r="65" spans="1:19" ht="14.45" customHeight="1" x14ac:dyDescent="0.2">
      <c r="A65" s="441"/>
      <c r="B65" s="442" t="s">
        <v>1371</v>
      </c>
      <c r="C65" s="442" t="s">
        <v>455</v>
      </c>
      <c r="D65" s="442" t="s">
        <v>1360</v>
      </c>
      <c r="E65" s="442" t="s">
        <v>1372</v>
      </c>
      <c r="F65" s="442" t="s">
        <v>1432</v>
      </c>
      <c r="G65" s="442"/>
      <c r="H65" s="446">
        <v>1</v>
      </c>
      <c r="I65" s="446">
        <v>550</v>
      </c>
      <c r="J65" s="442"/>
      <c r="K65" s="442">
        <v>550</v>
      </c>
      <c r="L65" s="446"/>
      <c r="M65" s="446"/>
      <c r="N65" s="442"/>
      <c r="O65" s="442"/>
      <c r="P65" s="446"/>
      <c r="Q65" s="446"/>
      <c r="R65" s="531"/>
      <c r="S65" s="447"/>
    </row>
    <row r="66" spans="1:19" ht="14.45" customHeight="1" x14ac:dyDescent="0.2">
      <c r="A66" s="441"/>
      <c r="B66" s="442" t="s">
        <v>1371</v>
      </c>
      <c r="C66" s="442" t="s">
        <v>455</v>
      </c>
      <c r="D66" s="442" t="s">
        <v>1360</v>
      </c>
      <c r="E66" s="442" t="s">
        <v>1372</v>
      </c>
      <c r="F66" s="442" t="s">
        <v>1433</v>
      </c>
      <c r="G66" s="442"/>
      <c r="H66" s="446">
        <v>2</v>
      </c>
      <c r="I66" s="446">
        <v>1630</v>
      </c>
      <c r="J66" s="442"/>
      <c r="K66" s="442">
        <v>815</v>
      </c>
      <c r="L66" s="446"/>
      <c r="M66" s="446"/>
      <c r="N66" s="442"/>
      <c r="O66" s="442"/>
      <c r="P66" s="446"/>
      <c r="Q66" s="446"/>
      <c r="R66" s="531"/>
      <c r="S66" s="447"/>
    </row>
    <row r="67" spans="1:19" ht="14.45" customHeight="1" x14ac:dyDescent="0.2">
      <c r="A67" s="441"/>
      <c r="B67" s="442" t="s">
        <v>1371</v>
      </c>
      <c r="C67" s="442" t="s">
        <v>455</v>
      </c>
      <c r="D67" s="442" t="s">
        <v>1360</v>
      </c>
      <c r="E67" s="442" t="s">
        <v>1372</v>
      </c>
      <c r="F67" s="442" t="s">
        <v>1434</v>
      </c>
      <c r="G67" s="442"/>
      <c r="H67" s="446">
        <v>1</v>
      </c>
      <c r="I67" s="446">
        <v>2490</v>
      </c>
      <c r="J67" s="442"/>
      <c r="K67" s="442">
        <v>2490</v>
      </c>
      <c r="L67" s="446"/>
      <c r="M67" s="446"/>
      <c r="N67" s="442"/>
      <c r="O67" s="442"/>
      <c r="P67" s="446"/>
      <c r="Q67" s="446"/>
      <c r="R67" s="531"/>
      <c r="S67" s="447"/>
    </row>
    <row r="68" spans="1:19" ht="14.45" customHeight="1" x14ac:dyDescent="0.2">
      <c r="A68" s="441"/>
      <c r="B68" s="442" t="s">
        <v>1371</v>
      </c>
      <c r="C68" s="442" t="s">
        <v>455</v>
      </c>
      <c r="D68" s="442" t="s">
        <v>1360</v>
      </c>
      <c r="E68" s="442" t="s">
        <v>1372</v>
      </c>
      <c r="F68" s="442" t="s">
        <v>1435</v>
      </c>
      <c r="G68" s="442"/>
      <c r="H68" s="446"/>
      <c r="I68" s="446"/>
      <c r="J68" s="442"/>
      <c r="K68" s="442"/>
      <c r="L68" s="446">
        <v>1</v>
      </c>
      <c r="M68" s="446">
        <v>353</v>
      </c>
      <c r="N68" s="442"/>
      <c r="O68" s="442">
        <v>353</v>
      </c>
      <c r="P68" s="446">
        <v>2</v>
      </c>
      <c r="Q68" s="446">
        <v>706</v>
      </c>
      <c r="R68" s="531"/>
      <c r="S68" s="447">
        <v>353</v>
      </c>
    </row>
    <row r="69" spans="1:19" ht="14.45" customHeight="1" x14ac:dyDescent="0.2">
      <c r="A69" s="441"/>
      <c r="B69" s="442" t="s">
        <v>1371</v>
      </c>
      <c r="C69" s="442" t="s">
        <v>455</v>
      </c>
      <c r="D69" s="442" t="s">
        <v>1360</v>
      </c>
      <c r="E69" s="442" t="s">
        <v>1372</v>
      </c>
      <c r="F69" s="442" t="s">
        <v>1436</v>
      </c>
      <c r="G69" s="442"/>
      <c r="H69" s="446">
        <v>2</v>
      </c>
      <c r="I69" s="446">
        <v>700</v>
      </c>
      <c r="J69" s="442"/>
      <c r="K69" s="442">
        <v>350</v>
      </c>
      <c r="L69" s="446"/>
      <c r="M69" s="446"/>
      <c r="N69" s="442"/>
      <c r="O69" s="442"/>
      <c r="P69" s="446">
        <v>0</v>
      </c>
      <c r="Q69" s="446">
        <v>0</v>
      </c>
      <c r="R69" s="531"/>
      <c r="S69" s="447"/>
    </row>
    <row r="70" spans="1:19" ht="14.45" customHeight="1" x14ac:dyDescent="0.2">
      <c r="A70" s="441"/>
      <c r="B70" s="442" t="s">
        <v>1371</v>
      </c>
      <c r="C70" s="442" t="s">
        <v>455</v>
      </c>
      <c r="D70" s="442" t="s">
        <v>1360</v>
      </c>
      <c r="E70" s="442" t="s">
        <v>1372</v>
      </c>
      <c r="F70" s="442" t="s">
        <v>1437</v>
      </c>
      <c r="G70" s="442"/>
      <c r="H70" s="446">
        <v>2</v>
      </c>
      <c r="I70" s="446">
        <v>2520</v>
      </c>
      <c r="J70" s="442"/>
      <c r="K70" s="442">
        <v>1260</v>
      </c>
      <c r="L70" s="446">
        <v>2</v>
      </c>
      <c r="M70" s="446">
        <v>2520</v>
      </c>
      <c r="N70" s="442"/>
      <c r="O70" s="442">
        <v>1260</v>
      </c>
      <c r="P70" s="446">
        <v>3</v>
      </c>
      <c r="Q70" s="446">
        <v>3780</v>
      </c>
      <c r="R70" s="531"/>
      <c r="S70" s="447">
        <v>1260</v>
      </c>
    </row>
    <row r="71" spans="1:19" ht="14.45" customHeight="1" x14ac:dyDescent="0.2">
      <c r="A71" s="441"/>
      <c r="B71" s="442" t="s">
        <v>1371</v>
      </c>
      <c r="C71" s="442" t="s">
        <v>455</v>
      </c>
      <c r="D71" s="442" t="s">
        <v>1360</v>
      </c>
      <c r="E71" s="442" t="s">
        <v>1372</v>
      </c>
      <c r="F71" s="442" t="s">
        <v>1438</v>
      </c>
      <c r="G71" s="442"/>
      <c r="H71" s="446">
        <v>1</v>
      </c>
      <c r="I71" s="446">
        <v>0</v>
      </c>
      <c r="J71" s="442"/>
      <c r="K71" s="442">
        <v>0</v>
      </c>
      <c r="L71" s="446"/>
      <c r="M71" s="446"/>
      <c r="N71" s="442"/>
      <c r="O71" s="442"/>
      <c r="P71" s="446"/>
      <c r="Q71" s="446"/>
      <c r="R71" s="531"/>
      <c r="S71" s="447"/>
    </row>
    <row r="72" spans="1:19" ht="14.45" customHeight="1" x14ac:dyDescent="0.2">
      <c r="A72" s="441"/>
      <c r="B72" s="442" t="s">
        <v>1371</v>
      </c>
      <c r="C72" s="442" t="s">
        <v>455</v>
      </c>
      <c r="D72" s="442" t="s">
        <v>1360</v>
      </c>
      <c r="E72" s="442" t="s">
        <v>1372</v>
      </c>
      <c r="F72" s="442" t="s">
        <v>1439</v>
      </c>
      <c r="G72" s="442"/>
      <c r="H72" s="446">
        <v>0</v>
      </c>
      <c r="I72" s="446">
        <v>0</v>
      </c>
      <c r="J72" s="442"/>
      <c r="K72" s="442"/>
      <c r="L72" s="446"/>
      <c r="M72" s="446"/>
      <c r="N72" s="442"/>
      <c r="O72" s="442"/>
      <c r="P72" s="446"/>
      <c r="Q72" s="446"/>
      <c r="R72" s="531"/>
      <c r="S72" s="447"/>
    </row>
    <row r="73" spans="1:19" ht="14.45" customHeight="1" x14ac:dyDescent="0.2">
      <c r="A73" s="441"/>
      <c r="B73" s="442" t="s">
        <v>1371</v>
      </c>
      <c r="C73" s="442" t="s">
        <v>455</v>
      </c>
      <c r="D73" s="442" t="s">
        <v>1360</v>
      </c>
      <c r="E73" s="442" t="s">
        <v>1372</v>
      </c>
      <c r="F73" s="442" t="s">
        <v>1440</v>
      </c>
      <c r="G73" s="442"/>
      <c r="H73" s="446"/>
      <c r="I73" s="446"/>
      <c r="J73" s="442"/>
      <c r="K73" s="442"/>
      <c r="L73" s="446"/>
      <c r="M73" s="446"/>
      <c r="N73" s="442"/>
      <c r="O73" s="442"/>
      <c r="P73" s="446">
        <v>1</v>
      </c>
      <c r="Q73" s="446">
        <v>4150</v>
      </c>
      <c r="R73" s="531"/>
      <c r="S73" s="447">
        <v>4150</v>
      </c>
    </row>
    <row r="74" spans="1:19" ht="14.45" customHeight="1" x14ac:dyDescent="0.2">
      <c r="A74" s="441"/>
      <c r="B74" s="442" t="s">
        <v>1371</v>
      </c>
      <c r="C74" s="442" t="s">
        <v>455</v>
      </c>
      <c r="D74" s="442" t="s">
        <v>1360</v>
      </c>
      <c r="E74" s="442" t="s">
        <v>1372</v>
      </c>
      <c r="F74" s="442" t="s">
        <v>1441</v>
      </c>
      <c r="G74" s="442"/>
      <c r="H74" s="446"/>
      <c r="I74" s="446"/>
      <c r="J74" s="442"/>
      <c r="K74" s="442"/>
      <c r="L74" s="446"/>
      <c r="M74" s="446"/>
      <c r="N74" s="442"/>
      <c r="O74" s="442"/>
      <c r="P74" s="446">
        <v>1</v>
      </c>
      <c r="Q74" s="446">
        <v>745</v>
      </c>
      <c r="R74" s="531"/>
      <c r="S74" s="447">
        <v>745</v>
      </c>
    </row>
    <row r="75" spans="1:19" ht="14.45" customHeight="1" x14ac:dyDescent="0.2">
      <c r="A75" s="441"/>
      <c r="B75" s="442" t="s">
        <v>1371</v>
      </c>
      <c r="C75" s="442" t="s">
        <v>455</v>
      </c>
      <c r="D75" s="442" t="s">
        <v>1360</v>
      </c>
      <c r="E75" s="442" t="s">
        <v>1372</v>
      </c>
      <c r="F75" s="442" t="s">
        <v>1442</v>
      </c>
      <c r="G75" s="442"/>
      <c r="H75" s="446"/>
      <c r="I75" s="446"/>
      <c r="J75" s="442"/>
      <c r="K75" s="442"/>
      <c r="L75" s="446">
        <v>2</v>
      </c>
      <c r="M75" s="446">
        <v>0</v>
      </c>
      <c r="N75" s="442"/>
      <c r="O75" s="442">
        <v>0</v>
      </c>
      <c r="P75" s="446">
        <v>1</v>
      </c>
      <c r="Q75" s="446">
        <v>0</v>
      </c>
      <c r="R75" s="531"/>
      <c r="S75" s="447">
        <v>0</v>
      </c>
    </row>
    <row r="76" spans="1:19" ht="14.45" customHeight="1" x14ac:dyDescent="0.2">
      <c r="A76" s="441"/>
      <c r="B76" s="442" t="s">
        <v>1371</v>
      </c>
      <c r="C76" s="442" t="s">
        <v>455</v>
      </c>
      <c r="D76" s="442" t="s">
        <v>1360</v>
      </c>
      <c r="E76" s="442" t="s">
        <v>1372</v>
      </c>
      <c r="F76" s="442" t="s">
        <v>1443</v>
      </c>
      <c r="G76" s="442"/>
      <c r="H76" s="446"/>
      <c r="I76" s="446"/>
      <c r="J76" s="442"/>
      <c r="K76" s="442"/>
      <c r="L76" s="446">
        <v>1</v>
      </c>
      <c r="M76" s="446">
        <v>1531</v>
      </c>
      <c r="N76" s="442"/>
      <c r="O76" s="442">
        <v>1531</v>
      </c>
      <c r="P76" s="446"/>
      <c r="Q76" s="446"/>
      <c r="R76" s="531"/>
      <c r="S76" s="447"/>
    </row>
    <row r="77" spans="1:19" ht="14.45" customHeight="1" x14ac:dyDescent="0.2">
      <c r="A77" s="441"/>
      <c r="B77" s="442" t="s">
        <v>1371</v>
      </c>
      <c r="C77" s="442" t="s">
        <v>455</v>
      </c>
      <c r="D77" s="442" t="s">
        <v>1360</v>
      </c>
      <c r="E77" s="442" t="s">
        <v>1372</v>
      </c>
      <c r="F77" s="442" t="s">
        <v>1444</v>
      </c>
      <c r="G77" s="442"/>
      <c r="H77" s="446"/>
      <c r="I77" s="446"/>
      <c r="J77" s="442"/>
      <c r="K77" s="442"/>
      <c r="L77" s="446">
        <v>2</v>
      </c>
      <c r="M77" s="446">
        <v>1506</v>
      </c>
      <c r="N77" s="442"/>
      <c r="O77" s="442">
        <v>753</v>
      </c>
      <c r="P77" s="446"/>
      <c r="Q77" s="446"/>
      <c r="R77" s="531"/>
      <c r="S77" s="447"/>
    </row>
    <row r="78" spans="1:19" ht="14.45" customHeight="1" x14ac:dyDescent="0.2">
      <c r="A78" s="441"/>
      <c r="B78" s="442" t="s">
        <v>1371</v>
      </c>
      <c r="C78" s="442" t="s">
        <v>455</v>
      </c>
      <c r="D78" s="442" t="s">
        <v>1360</v>
      </c>
      <c r="E78" s="442" t="s">
        <v>1372</v>
      </c>
      <c r="F78" s="442" t="s">
        <v>1445</v>
      </c>
      <c r="G78" s="442"/>
      <c r="H78" s="446"/>
      <c r="I78" s="446"/>
      <c r="J78" s="442"/>
      <c r="K78" s="442"/>
      <c r="L78" s="446"/>
      <c r="M78" s="446"/>
      <c r="N78" s="442"/>
      <c r="O78" s="442"/>
      <c r="P78" s="446">
        <v>1</v>
      </c>
      <c r="Q78" s="446">
        <v>4150</v>
      </c>
      <c r="R78" s="531"/>
      <c r="S78" s="447">
        <v>4150</v>
      </c>
    </row>
    <row r="79" spans="1:19" ht="14.45" customHeight="1" x14ac:dyDescent="0.2">
      <c r="A79" s="441"/>
      <c r="B79" s="442" t="s">
        <v>1371</v>
      </c>
      <c r="C79" s="442" t="s">
        <v>455</v>
      </c>
      <c r="D79" s="442" t="s">
        <v>1360</v>
      </c>
      <c r="E79" s="442" t="s">
        <v>1372</v>
      </c>
      <c r="F79" s="442" t="s">
        <v>1446</v>
      </c>
      <c r="G79" s="442"/>
      <c r="H79" s="446"/>
      <c r="I79" s="446"/>
      <c r="J79" s="442"/>
      <c r="K79" s="442"/>
      <c r="L79" s="446">
        <v>1</v>
      </c>
      <c r="M79" s="446">
        <v>2502</v>
      </c>
      <c r="N79" s="442"/>
      <c r="O79" s="442">
        <v>2502</v>
      </c>
      <c r="P79" s="446"/>
      <c r="Q79" s="446"/>
      <c r="R79" s="531"/>
      <c r="S79" s="447"/>
    </row>
    <row r="80" spans="1:19" ht="14.45" customHeight="1" x14ac:dyDescent="0.2">
      <c r="A80" s="441"/>
      <c r="B80" s="442" t="s">
        <v>1371</v>
      </c>
      <c r="C80" s="442" t="s">
        <v>455</v>
      </c>
      <c r="D80" s="442" t="s">
        <v>1360</v>
      </c>
      <c r="E80" s="442" t="s">
        <v>1372</v>
      </c>
      <c r="F80" s="442" t="s">
        <v>1447</v>
      </c>
      <c r="G80" s="442"/>
      <c r="H80" s="446"/>
      <c r="I80" s="446"/>
      <c r="J80" s="442"/>
      <c r="K80" s="442"/>
      <c r="L80" s="446"/>
      <c r="M80" s="446"/>
      <c r="N80" s="442"/>
      <c r="O80" s="442"/>
      <c r="P80" s="446">
        <v>0</v>
      </c>
      <c r="Q80" s="446">
        <v>0</v>
      </c>
      <c r="R80" s="531"/>
      <c r="S80" s="447"/>
    </row>
    <row r="81" spans="1:19" ht="14.45" customHeight="1" x14ac:dyDescent="0.2">
      <c r="A81" s="441"/>
      <c r="B81" s="442" t="s">
        <v>1371</v>
      </c>
      <c r="C81" s="442" t="s">
        <v>455</v>
      </c>
      <c r="D81" s="442" t="s">
        <v>1360</v>
      </c>
      <c r="E81" s="442" t="s">
        <v>1372</v>
      </c>
      <c r="F81" s="442" t="s">
        <v>1448</v>
      </c>
      <c r="G81" s="442"/>
      <c r="H81" s="446"/>
      <c r="I81" s="446"/>
      <c r="J81" s="442"/>
      <c r="K81" s="442"/>
      <c r="L81" s="446"/>
      <c r="M81" s="446"/>
      <c r="N81" s="442"/>
      <c r="O81" s="442"/>
      <c r="P81" s="446">
        <v>1</v>
      </c>
      <c r="Q81" s="446">
        <v>1716</v>
      </c>
      <c r="R81" s="531"/>
      <c r="S81" s="447">
        <v>1716</v>
      </c>
    </row>
    <row r="82" spans="1:19" ht="14.45" customHeight="1" x14ac:dyDescent="0.2">
      <c r="A82" s="441"/>
      <c r="B82" s="442" t="s">
        <v>1371</v>
      </c>
      <c r="C82" s="442" t="s">
        <v>455</v>
      </c>
      <c r="D82" s="442" t="s">
        <v>1360</v>
      </c>
      <c r="E82" s="442" t="s">
        <v>1372</v>
      </c>
      <c r="F82" s="442" t="s">
        <v>1449</v>
      </c>
      <c r="G82" s="442"/>
      <c r="H82" s="446"/>
      <c r="I82" s="446"/>
      <c r="J82" s="442"/>
      <c r="K82" s="442"/>
      <c r="L82" s="446"/>
      <c r="M82" s="446"/>
      <c r="N82" s="442"/>
      <c r="O82" s="442"/>
      <c r="P82" s="446">
        <v>2</v>
      </c>
      <c r="Q82" s="446">
        <v>3000</v>
      </c>
      <c r="R82" s="531"/>
      <c r="S82" s="447">
        <v>1500</v>
      </c>
    </row>
    <row r="83" spans="1:19" ht="14.45" customHeight="1" x14ac:dyDescent="0.2">
      <c r="A83" s="441"/>
      <c r="B83" s="442" t="s">
        <v>1371</v>
      </c>
      <c r="C83" s="442" t="s">
        <v>455</v>
      </c>
      <c r="D83" s="442" t="s">
        <v>1360</v>
      </c>
      <c r="E83" s="442" t="s">
        <v>1372</v>
      </c>
      <c r="F83" s="442" t="s">
        <v>1450</v>
      </c>
      <c r="G83" s="442"/>
      <c r="H83" s="446"/>
      <c r="I83" s="446"/>
      <c r="J83" s="442"/>
      <c r="K83" s="442"/>
      <c r="L83" s="446"/>
      <c r="M83" s="446"/>
      <c r="N83" s="442"/>
      <c r="O83" s="442"/>
      <c r="P83" s="446">
        <v>1</v>
      </c>
      <c r="Q83" s="446">
        <v>4359</v>
      </c>
      <c r="R83" s="531"/>
      <c r="S83" s="447">
        <v>4359</v>
      </c>
    </row>
    <row r="84" spans="1:19" ht="14.45" customHeight="1" x14ac:dyDescent="0.2">
      <c r="A84" s="441"/>
      <c r="B84" s="442" t="s">
        <v>1371</v>
      </c>
      <c r="C84" s="442" t="s">
        <v>455</v>
      </c>
      <c r="D84" s="442" t="s">
        <v>1360</v>
      </c>
      <c r="E84" s="442" t="s">
        <v>1372</v>
      </c>
      <c r="F84" s="442" t="s">
        <v>1451</v>
      </c>
      <c r="G84" s="442"/>
      <c r="H84" s="446"/>
      <c r="I84" s="446"/>
      <c r="J84" s="442"/>
      <c r="K84" s="442"/>
      <c r="L84" s="446"/>
      <c r="M84" s="446"/>
      <c r="N84" s="442"/>
      <c r="O84" s="442"/>
      <c r="P84" s="446">
        <v>1</v>
      </c>
      <c r="Q84" s="446">
        <v>0</v>
      </c>
      <c r="R84" s="531"/>
      <c r="S84" s="447">
        <v>0</v>
      </c>
    </row>
    <row r="85" spans="1:19" ht="14.45" customHeight="1" x14ac:dyDescent="0.2">
      <c r="A85" s="441"/>
      <c r="B85" s="442" t="s">
        <v>1371</v>
      </c>
      <c r="C85" s="442" t="s">
        <v>455</v>
      </c>
      <c r="D85" s="442" t="s">
        <v>1360</v>
      </c>
      <c r="E85" s="442" t="s">
        <v>1452</v>
      </c>
      <c r="F85" s="442" t="s">
        <v>1453</v>
      </c>
      <c r="G85" s="442" t="s">
        <v>1454</v>
      </c>
      <c r="H85" s="446">
        <v>3</v>
      </c>
      <c r="I85" s="446">
        <v>1526.67</v>
      </c>
      <c r="J85" s="442"/>
      <c r="K85" s="442">
        <v>508.89000000000004</v>
      </c>
      <c r="L85" s="446">
        <v>5</v>
      </c>
      <c r="M85" s="446">
        <v>2912.2200000000003</v>
      </c>
      <c r="N85" s="442"/>
      <c r="O85" s="442">
        <v>582.44400000000007</v>
      </c>
      <c r="P85" s="446">
        <v>1</v>
      </c>
      <c r="Q85" s="446">
        <v>550</v>
      </c>
      <c r="R85" s="531"/>
      <c r="S85" s="447">
        <v>550</v>
      </c>
    </row>
    <row r="86" spans="1:19" ht="14.45" customHeight="1" x14ac:dyDescent="0.2">
      <c r="A86" s="441"/>
      <c r="B86" s="442" t="s">
        <v>1371</v>
      </c>
      <c r="C86" s="442" t="s">
        <v>455</v>
      </c>
      <c r="D86" s="442" t="s">
        <v>1360</v>
      </c>
      <c r="E86" s="442" t="s">
        <v>1452</v>
      </c>
      <c r="F86" s="442" t="s">
        <v>1457</v>
      </c>
      <c r="G86" s="442" t="s">
        <v>1458</v>
      </c>
      <c r="H86" s="446">
        <v>657</v>
      </c>
      <c r="I86" s="446">
        <v>51100</v>
      </c>
      <c r="J86" s="442"/>
      <c r="K86" s="442">
        <v>77.777777777777771</v>
      </c>
      <c r="L86" s="446">
        <v>919</v>
      </c>
      <c r="M86" s="446">
        <v>78269.990000000005</v>
      </c>
      <c r="N86" s="442"/>
      <c r="O86" s="442">
        <v>85.168650707290539</v>
      </c>
      <c r="P86" s="446">
        <v>1033</v>
      </c>
      <c r="Q86" s="446">
        <v>86083.33</v>
      </c>
      <c r="R86" s="531"/>
      <c r="S86" s="447">
        <v>83.33333010648596</v>
      </c>
    </row>
    <row r="87" spans="1:19" ht="14.45" customHeight="1" x14ac:dyDescent="0.2">
      <c r="A87" s="441"/>
      <c r="B87" s="442" t="s">
        <v>1371</v>
      </c>
      <c r="C87" s="442" t="s">
        <v>455</v>
      </c>
      <c r="D87" s="442" t="s">
        <v>1360</v>
      </c>
      <c r="E87" s="442" t="s">
        <v>1452</v>
      </c>
      <c r="F87" s="442" t="s">
        <v>1459</v>
      </c>
      <c r="G87" s="442" t="s">
        <v>1460</v>
      </c>
      <c r="H87" s="446">
        <v>24</v>
      </c>
      <c r="I87" s="446">
        <v>6000</v>
      </c>
      <c r="J87" s="442"/>
      <c r="K87" s="442">
        <v>250</v>
      </c>
      <c r="L87" s="446">
        <v>34</v>
      </c>
      <c r="M87" s="446">
        <v>8764.44</v>
      </c>
      <c r="N87" s="442"/>
      <c r="O87" s="442">
        <v>257.77764705882356</v>
      </c>
      <c r="P87" s="446">
        <v>36</v>
      </c>
      <c r="Q87" s="446">
        <v>9200</v>
      </c>
      <c r="R87" s="531"/>
      <c r="S87" s="447">
        <v>255.55555555555554</v>
      </c>
    </row>
    <row r="88" spans="1:19" ht="14.45" customHeight="1" x14ac:dyDescent="0.2">
      <c r="A88" s="441"/>
      <c r="B88" s="442" t="s">
        <v>1371</v>
      </c>
      <c r="C88" s="442" t="s">
        <v>455</v>
      </c>
      <c r="D88" s="442" t="s">
        <v>1360</v>
      </c>
      <c r="E88" s="442" t="s">
        <v>1452</v>
      </c>
      <c r="F88" s="442" t="s">
        <v>1461</v>
      </c>
      <c r="G88" s="442" t="s">
        <v>1462</v>
      </c>
      <c r="H88" s="446"/>
      <c r="I88" s="446"/>
      <c r="J88" s="442"/>
      <c r="K88" s="442"/>
      <c r="L88" s="446">
        <v>2</v>
      </c>
      <c r="M88" s="446">
        <v>611.12</v>
      </c>
      <c r="N88" s="442"/>
      <c r="O88" s="442">
        <v>305.56</v>
      </c>
      <c r="P88" s="446">
        <v>1</v>
      </c>
      <c r="Q88" s="446">
        <v>305.56</v>
      </c>
      <c r="R88" s="531"/>
      <c r="S88" s="447">
        <v>305.56</v>
      </c>
    </row>
    <row r="89" spans="1:19" ht="14.45" customHeight="1" x14ac:dyDescent="0.2">
      <c r="A89" s="441"/>
      <c r="B89" s="442" t="s">
        <v>1371</v>
      </c>
      <c r="C89" s="442" t="s">
        <v>455</v>
      </c>
      <c r="D89" s="442" t="s">
        <v>1360</v>
      </c>
      <c r="E89" s="442" t="s">
        <v>1452</v>
      </c>
      <c r="F89" s="442" t="s">
        <v>1463</v>
      </c>
      <c r="G89" s="442" t="s">
        <v>1464</v>
      </c>
      <c r="H89" s="446">
        <v>157</v>
      </c>
      <c r="I89" s="446">
        <v>18316.66</v>
      </c>
      <c r="J89" s="442"/>
      <c r="K89" s="442">
        <v>116.66662420382166</v>
      </c>
      <c r="L89" s="446">
        <v>144</v>
      </c>
      <c r="M89" s="446">
        <v>19720</v>
      </c>
      <c r="N89" s="442"/>
      <c r="O89" s="442">
        <v>136.94444444444446</v>
      </c>
      <c r="P89" s="446">
        <v>171</v>
      </c>
      <c r="Q89" s="446">
        <v>22800</v>
      </c>
      <c r="R89" s="531"/>
      <c r="S89" s="447">
        <v>133.33333333333334</v>
      </c>
    </row>
    <row r="90" spans="1:19" ht="14.45" customHeight="1" x14ac:dyDescent="0.2">
      <c r="A90" s="441"/>
      <c r="B90" s="442" t="s">
        <v>1371</v>
      </c>
      <c r="C90" s="442" t="s">
        <v>455</v>
      </c>
      <c r="D90" s="442" t="s">
        <v>1360</v>
      </c>
      <c r="E90" s="442" t="s">
        <v>1452</v>
      </c>
      <c r="F90" s="442" t="s">
        <v>1465</v>
      </c>
      <c r="G90" s="442" t="s">
        <v>1466</v>
      </c>
      <c r="H90" s="446"/>
      <c r="I90" s="446"/>
      <c r="J90" s="442"/>
      <c r="K90" s="442"/>
      <c r="L90" s="446"/>
      <c r="M90" s="446"/>
      <c r="N90" s="442"/>
      <c r="O90" s="442"/>
      <c r="P90" s="446">
        <v>3</v>
      </c>
      <c r="Q90" s="446">
        <v>2650</v>
      </c>
      <c r="R90" s="531"/>
      <c r="S90" s="447">
        <v>883.33333333333337</v>
      </c>
    </row>
    <row r="91" spans="1:19" ht="14.45" customHeight="1" x14ac:dyDescent="0.2">
      <c r="A91" s="441"/>
      <c r="B91" s="442" t="s">
        <v>1371</v>
      </c>
      <c r="C91" s="442" t="s">
        <v>455</v>
      </c>
      <c r="D91" s="442" t="s">
        <v>1360</v>
      </c>
      <c r="E91" s="442" t="s">
        <v>1452</v>
      </c>
      <c r="F91" s="442" t="s">
        <v>1467</v>
      </c>
      <c r="G91" s="442" t="s">
        <v>1468</v>
      </c>
      <c r="H91" s="446">
        <v>370</v>
      </c>
      <c r="I91" s="446">
        <v>203500</v>
      </c>
      <c r="J91" s="442"/>
      <c r="K91" s="442">
        <v>550</v>
      </c>
      <c r="L91" s="446">
        <v>354</v>
      </c>
      <c r="M91" s="446">
        <v>203902.21999999997</v>
      </c>
      <c r="N91" s="442"/>
      <c r="O91" s="442">
        <v>575.99497175141232</v>
      </c>
      <c r="P91" s="446">
        <v>146</v>
      </c>
      <c r="Q91" s="446">
        <v>92466.67</v>
      </c>
      <c r="R91" s="531"/>
      <c r="S91" s="447">
        <v>633.33335616438353</v>
      </c>
    </row>
    <row r="92" spans="1:19" ht="14.45" customHeight="1" x14ac:dyDescent="0.2">
      <c r="A92" s="441"/>
      <c r="B92" s="442" t="s">
        <v>1371</v>
      </c>
      <c r="C92" s="442" t="s">
        <v>455</v>
      </c>
      <c r="D92" s="442" t="s">
        <v>1360</v>
      </c>
      <c r="E92" s="442" t="s">
        <v>1452</v>
      </c>
      <c r="F92" s="442" t="s">
        <v>1469</v>
      </c>
      <c r="G92" s="442" t="s">
        <v>1470</v>
      </c>
      <c r="H92" s="446">
        <v>1</v>
      </c>
      <c r="I92" s="446">
        <v>294.44</v>
      </c>
      <c r="J92" s="442"/>
      <c r="K92" s="442">
        <v>294.44</v>
      </c>
      <c r="L92" s="446">
        <v>1</v>
      </c>
      <c r="M92" s="446">
        <v>300</v>
      </c>
      <c r="N92" s="442"/>
      <c r="O92" s="442">
        <v>300</v>
      </c>
      <c r="P92" s="446"/>
      <c r="Q92" s="446"/>
      <c r="R92" s="531"/>
      <c r="S92" s="447"/>
    </row>
    <row r="93" spans="1:19" ht="14.45" customHeight="1" x14ac:dyDescent="0.2">
      <c r="A93" s="441"/>
      <c r="B93" s="442" t="s">
        <v>1371</v>
      </c>
      <c r="C93" s="442" t="s">
        <v>455</v>
      </c>
      <c r="D93" s="442" t="s">
        <v>1360</v>
      </c>
      <c r="E93" s="442" t="s">
        <v>1452</v>
      </c>
      <c r="F93" s="442" t="s">
        <v>1471</v>
      </c>
      <c r="G93" s="442" t="s">
        <v>1456</v>
      </c>
      <c r="H93" s="446">
        <v>124</v>
      </c>
      <c r="I93" s="446">
        <v>51804.44</v>
      </c>
      <c r="J93" s="442"/>
      <c r="K93" s="442">
        <v>417.7777419354839</v>
      </c>
      <c r="L93" s="446">
        <v>113</v>
      </c>
      <c r="M93" s="446">
        <v>48210</v>
      </c>
      <c r="N93" s="442"/>
      <c r="O93" s="442">
        <v>426.63716814159289</v>
      </c>
      <c r="P93" s="446">
        <v>71</v>
      </c>
      <c r="Q93" s="446">
        <v>30056.67</v>
      </c>
      <c r="R93" s="531"/>
      <c r="S93" s="447">
        <v>423.3333802816901</v>
      </c>
    </row>
    <row r="94" spans="1:19" ht="14.45" customHeight="1" x14ac:dyDescent="0.2">
      <c r="A94" s="441"/>
      <c r="B94" s="442" t="s">
        <v>1371</v>
      </c>
      <c r="C94" s="442" t="s">
        <v>455</v>
      </c>
      <c r="D94" s="442" t="s">
        <v>1360</v>
      </c>
      <c r="E94" s="442" t="s">
        <v>1452</v>
      </c>
      <c r="F94" s="442" t="s">
        <v>1472</v>
      </c>
      <c r="G94" s="442" t="s">
        <v>1473</v>
      </c>
      <c r="H94" s="446">
        <v>93</v>
      </c>
      <c r="I94" s="446">
        <v>20666.66</v>
      </c>
      <c r="J94" s="442"/>
      <c r="K94" s="442">
        <v>222.22215053763441</v>
      </c>
      <c r="L94" s="446">
        <v>109</v>
      </c>
      <c r="M94" s="446">
        <v>38558.89</v>
      </c>
      <c r="N94" s="442"/>
      <c r="O94" s="442">
        <v>353.75128440366973</v>
      </c>
      <c r="P94" s="446">
        <v>182</v>
      </c>
      <c r="Q94" s="446">
        <v>70777.76999999999</v>
      </c>
      <c r="R94" s="531"/>
      <c r="S94" s="447">
        <v>388.88884615384609</v>
      </c>
    </row>
    <row r="95" spans="1:19" ht="14.45" customHeight="1" x14ac:dyDescent="0.2">
      <c r="A95" s="441"/>
      <c r="B95" s="442" t="s">
        <v>1371</v>
      </c>
      <c r="C95" s="442" t="s">
        <v>455</v>
      </c>
      <c r="D95" s="442" t="s">
        <v>1360</v>
      </c>
      <c r="E95" s="442" t="s">
        <v>1452</v>
      </c>
      <c r="F95" s="442" t="s">
        <v>1474</v>
      </c>
      <c r="G95" s="442" t="s">
        <v>1475</v>
      </c>
      <c r="H95" s="446">
        <v>8</v>
      </c>
      <c r="I95" s="446">
        <v>4666.66</v>
      </c>
      <c r="J95" s="442"/>
      <c r="K95" s="442">
        <v>583.33249999999998</v>
      </c>
      <c r="L95" s="446">
        <v>27</v>
      </c>
      <c r="M95" s="446">
        <v>18296.68</v>
      </c>
      <c r="N95" s="442"/>
      <c r="O95" s="442">
        <v>677.65481481481481</v>
      </c>
      <c r="P95" s="446">
        <v>16</v>
      </c>
      <c r="Q95" s="446">
        <v>10666.67</v>
      </c>
      <c r="R95" s="531"/>
      <c r="S95" s="447">
        <v>666.666875</v>
      </c>
    </row>
    <row r="96" spans="1:19" ht="14.45" customHeight="1" x14ac:dyDescent="0.2">
      <c r="A96" s="441"/>
      <c r="B96" s="442" t="s">
        <v>1371</v>
      </c>
      <c r="C96" s="442" t="s">
        <v>455</v>
      </c>
      <c r="D96" s="442" t="s">
        <v>1360</v>
      </c>
      <c r="E96" s="442" t="s">
        <v>1452</v>
      </c>
      <c r="F96" s="442" t="s">
        <v>1476</v>
      </c>
      <c r="G96" s="442" t="s">
        <v>1477</v>
      </c>
      <c r="H96" s="446">
        <v>115</v>
      </c>
      <c r="I96" s="446">
        <v>53666.66</v>
      </c>
      <c r="J96" s="442"/>
      <c r="K96" s="442">
        <v>466.6666086956522</v>
      </c>
      <c r="L96" s="446">
        <v>108</v>
      </c>
      <c r="M96" s="446">
        <v>56163.340000000004</v>
      </c>
      <c r="N96" s="442"/>
      <c r="O96" s="442">
        <v>520.030925925926</v>
      </c>
      <c r="P96" s="446">
        <v>17</v>
      </c>
      <c r="Q96" s="446">
        <v>8594.4500000000007</v>
      </c>
      <c r="R96" s="531"/>
      <c r="S96" s="447">
        <v>505.55588235294124</v>
      </c>
    </row>
    <row r="97" spans="1:19" ht="14.45" customHeight="1" x14ac:dyDescent="0.2">
      <c r="A97" s="441"/>
      <c r="B97" s="442" t="s">
        <v>1371</v>
      </c>
      <c r="C97" s="442" t="s">
        <v>455</v>
      </c>
      <c r="D97" s="442" t="s">
        <v>1360</v>
      </c>
      <c r="E97" s="442" t="s">
        <v>1452</v>
      </c>
      <c r="F97" s="442" t="s">
        <v>1478</v>
      </c>
      <c r="G97" s="442" t="s">
        <v>1479</v>
      </c>
      <c r="H97" s="446">
        <v>109</v>
      </c>
      <c r="I97" s="446">
        <v>6661.1100000000006</v>
      </c>
      <c r="J97" s="442"/>
      <c r="K97" s="442">
        <v>61.111100917431195</v>
      </c>
      <c r="L97" s="446">
        <v>157</v>
      </c>
      <c r="M97" s="446">
        <v>10826.67</v>
      </c>
      <c r="N97" s="442"/>
      <c r="O97" s="442">
        <v>68.959681528662415</v>
      </c>
      <c r="P97" s="446">
        <v>107</v>
      </c>
      <c r="Q97" s="446">
        <v>7133.33</v>
      </c>
      <c r="R97" s="531"/>
      <c r="S97" s="447">
        <v>66.666635514018694</v>
      </c>
    </row>
    <row r="98" spans="1:19" ht="14.45" customHeight="1" x14ac:dyDescent="0.2">
      <c r="A98" s="441"/>
      <c r="B98" s="442" t="s">
        <v>1371</v>
      </c>
      <c r="C98" s="442" t="s">
        <v>455</v>
      </c>
      <c r="D98" s="442" t="s">
        <v>1360</v>
      </c>
      <c r="E98" s="442" t="s">
        <v>1452</v>
      </c>
      <c r="F98" s="442" t="s">
        <v>1480</v>
      </c>
      <c r="G98" s="442" t="s">
        <v>1481</v>
      </c>
      <c r="H98" s="446">
        <v>145</v>
      </c>
      <c r="I98" s="446">
        <v>18527.78</v>
      </c>
      <c r="J98" s="442"/>
      <c r="K98" s="442">
        <v>127.77779310344827</v>
      </c>
      <c r="L98" s="446">
        <v>102</v>
      </c>
      <c r="M98" s="446">
        <v>16666.66</v>
      </c>
      <c r="N98" s="442"/>
      <c r="O98" s="442">
        <v>163.3986274509804</v>
      </c>
      <c r="P98" s="446">
        <v>179</v>
      </c>
      <c r="Q98" s="446">
        <v>28838.880000000001</v>
      </c>
      <c r="R98" s="531"/>
      <c r="S98" s="447">
        <v>161.11106145251398</v>
      </c>
    </row>
    <row r="99" spans="1:19" ht="14.45" customHeight="1" x14ac:dyDescent="0.2">
      <c r="A99" s="441"/>
      <c r="B99" s="442" t="s">
        <v>1371</v>
      </c>
      <c r="C99" s="442" t="s">
        <v>455</v>
      </c>
      <c r="D99" s="442" t="s">
        <v>1360</v>
      </c>
      <c r="E99" s="442" t="s">
        <v>1452</v>
      </c>
      <c r="F99" s="442" t="s">
        <v>1482</v>
      </c>
      <c r="G99" s="442" t="s">
        <v>1483</v>
      </c>
      <c r="H99" s="446">
        <v>38</v>
      </c>
      <c r="I99" s="446">
        <v>2913.33</v>
      </c>
      <c r="J99" s="442"/>
      <c r="K99" s="442">
        <v>76.666578947368421</v>
      </c>
      <c r="L99" s="446">
        <v>19</v>
      </c>
      <c r="M99" s="446">
        <v>3905.5699999999997</v>
      </c>
      <c r="N99" s="442"/>
      <c r="O99" s="442">
        <v>205.55631578947367</v>
      </c>
      <c r="P99" s="446">
        <v>71</v>
      </c>
      <c r="Q99" s="446">
        <v>14594.44</v>
      </c>
      <c r="R99" s="531"/>
      <c r="S99" s="447">
        <v>205.55549295774648</v>
      </c>
    </row>
    <row r="100" spans="1:19" ht="14.45" customHeight="1" x14ac:dyDescent="0.2">
      <c r="A100" s="441"/>
      <c r="B100" s="442" t="s">
        <v>1371</v>
      </c>
      <c r="C100" s="442" t="s">
        <v>455</v>
      </c>
      <c r="D100" s="442" t="s">
        <v>1360</v>
      </c>
      <c r="E100" s="442" t="s">
        <v>1452</v>
      </c>
      <c r="F100" s="442" t="s">
        <v>1484</v>
      </c>
      <c r="G100" s="442" t="s">
        <v>1485</v>
      </c>
      <c r="H100" s="446">
        <v>625</v>
      </c>
      <c r="I100" s="446">
        <v>0</v>
      </c>
      <c r="J100" s="442"/>
      <c r="K100" s="442">
        <v>0</v>
      </c>
      <c r="L100" s="446">
        <v>476</v>
      </c>
      <c r="M100" s="446">
        <v>0</v>
      </c>
      <c r="N100" s="442"/>
      <c r="O100" s="442">
        <v>0</v>
      </c>
      <c r="P100" s="446">
        <v>565</v>
      </c>
      <c r="Q100" s="446">
        <v>0</v>
      </c>
      <c r="R100" s="531"/>
      <c r="S100" s="447">
        <v>0</v>
      </c>
    </row>
    <row r="101" spans="1:19" ht="14.45" customHeight="1" x14ac:dyDescent="0.2">
      <c r="A101" s="441"/>
      <c r="B101" s="442" t="s">
        <v>1371</v>
      </c>
      <c r="C101" s="442" t="s">
        <v>455</v>
      </c>
      <c r="D101" s="442" t="s">
        <v>1360</v>
      </c>
      <c r="E101" s="442" t="s">
        <v>1452</v>
      </c>
      <c r="F101" s="442" t="s">
        <v>1486</v>
      </c>
      <c r="G101" s="442" t="s">
        <v>1487</v>
      </c>
      <c r="H101" s="446">
        <v>148</v>
      </c>
      <c r="I101" s="446">
        <v>45222.22</v>
      </c>
      <c r="J101" s="442"/>
      <c r="K101" s="442">
        <v>305.55554054054056</v>
      </c>
      <c r="L101" s="446">
        <v>168</v>
      </c>
      <c r="M101" s="446">
        <v>53132.22</v>
      </c>
      <c r="N101" s="442"/>
      <c r="O101" s="442">
        <v>316.2632142857143</v>
      </c>
      <c r="P101" s="446">
        <v>161</v>
      </c>
      <c r="Q101" s="446">
        <v>50088.899999999994</v>
      </c>
      <c r="R101" s="531"/>
      <c r="S101" s="447">
        <v>311.11118012422355</v>
      </c>
    </row>
    <row r="102" spans="1:19" ht="14.45" customHeight="1" x14ac:dyDescent="0.2">
      <c r="A102" s="441"/>
      <c r="B102" s="442" t="s">
        <v>1371</v>
      </c>
      <c r="C102" s="442" t="s">
        <v>455</v>
      </c>
      <c r="D102" s="442" t="s">
        <v>1360</v>
      </c>
      <c r="E102" s="442" t="s">
        <v>1452</v>
      </c>
      <c r="F102" s="442" t="s">
        <v>1488</v>
      </c>
      <c r="G102" s="442" t="s">
        <v>1489</v>
      </c>
      <c r="H102" s="446">
        <v>39</v>
      </c>
      <c r="I102" s="446">
        <v>1299.99</v>
      </c>
      <c r="J102" s="442"/>
      <c r="K102" s="442">
        <v>33.333076923076923</v>
      </c>
      <c r="L102" s="446"/>
      <c r="M102" s="446"/>
      <c r="N102" s="442"/>
      <c r="O102" s="442"/>
      <c r="P102" s="446"/>
      <c r="Q102" s="446"/>
      <c r="R102" s="531"/>
      <c r="S102" s="447"/>
    </row>
    <row r="103" spans="1:19" ht="14.45" customHeight="1" x14ac:dyDescent="0.2">
      <c r="A103" s="441"/>
      <c r="B103" s="442" t="s">
        <v>1371</v>
      </c>
      <c r="C103" s="442" t="s">
        <v>455</v>
      </c>
      <c r="D103" s="442" t="s">
        <v>1360</v>
      </c>
      <c r="E103" s="442" t="s">
        <v>1452</v>
      </c>
      <c r="F103" s="442" t="s">
        <v>1490</v>
      </c>
      <c r="G103" s="442" t="s">
        <v>1491</v>
      </c>
      <c r="H103" s="446">
        <v>319</v>
      </c>
      <c r="I103" s="446">
        <v>145322.22</v>
      </c>
      <c r="J103" s="442"/>
      <c r="K103" s="442">
        <v>455.5555485893417</v>
      </c>
      <c r="L103" s="446">
        <v>436</v>
      </c>
      <c r="M103" s="446">
        <v>207280.01</v>
      </c>
      <c r="N103" s="442"/>
      <c r="O103" s="442">
        <v>475.4128669724771</v>
      </c>
      <c r="P103" s="446">
        <v>576</v>
      </c>
      <c r="Q103" s="446">
        <v>265600</v>
      </c>
      <c r="R103" s="531"/>
      <c r="S103" s="447">
        <v>461.11111111111109</v>
      </c>
    </row>
    <row r="104" spans="1:19" ht="14.45" customHeight="1" x14ac:dyDescent="0.2">
      <c r="A104" s="441"/>
      <c r="B104" s="442" t="s">
        <v>1371</v>
      </c>
      <c r="C104" s="442" t="s">
        <v>455</v>
      </c>
      <c r="D104" s="442" t="s">
        <v>1360</v>
      </c>
      <c r="E104" s="442" t="s">
        <v>1452</v>
      </c>
      <c r="F104" s="442" t="s">
        <v>1492</v>
      </c>
      <c r="G104" s="442" t="s">
        <v>1493</v>
      </c>
      <c r="H104" s="446">
        <v>1</v>
      </c>
      <c r="I104" s="446">
        <v>58.89</v>
      </c>
      <c r="J104" s="442"/>
      <c r="K104" s="442">
        <v>58.89</v>
      </c>
      <c r="L104" s="446"/>
      <c r="M104" s="446"/>
      <c r="N104" s="442"/>
      <c r="O104" s="442"/>
      <c r="P104" s="446"/>
      <c r="Q104" s="446"/>
      <c r="R104" s="531"/>
      <c r="S104" s="447"/>
    </row>
    <row r="105" spans="1:19" ht="14.45" customHeight="1" x14ac:dyDescent="0.2">
      <c r="A105" s="441"/>
      <c r="B105" s="442" t="s">
        <v>1371</v>
      </c>
      <c r="C105" s="442" t="s">
        <v>455</v>
      </c>
      <c r="D105" s="442" t="s">
        <v>1360</v>
      </c>
      <c r="E105" s="442" t="s">
        <v>1452</v>
      </c>
      <c r="F105" s="442" t="s">
        <v>1494</v>
      </c>
      <c r="G105" s="442" t="s">
        <v>1495</v>
      </c>
      <c r="H105" s="446">
        <v>156</v>
      </c>
      <c r="I105" s="446">
        <v>12133.33</v>
      </c>
      <c r="J105" s="442"/>
      <c r="K105" s="442">
        <v>77.777756410256416</v>
      </c>
      <c r="L105" s="446">
        <v>177</v>
      </c>
      <c r="M105" s="446">
        <v>17034.449999999997</v>
      </c>
      <c r="N105" s="442"/>
      <c r="O105" s="442">
        <v>96.239830508474554</v>
      </c>
      <c r="P105" s="446">
        <v>169</v>
      </c>
      <c r="Q105" s="446">
        <v>15961.099999999999</v>
      </c>
      <c r="R105" s="531"/>
      <c r="S105" s="447">
        <v>94.444378698224838</v>
      </c>
    </row>
    <row r="106" spans="1:19" ht="14.45" customHeight="1" x14ac:dyDescent="0.2">
      <c r="A106" s="441"/>
      <c r="B106" s="442" t="s">
        <v>1371</v>
      </c>
      <c r="C106" s="442" t="s">
        <v>455</v>
      </c>
      <c r="D106" s="442" t="s">
        <v>1360</v>
      </c>
      <c r="E106" s="442" t="s">
        <v>1452</v>
      </c>
      <c r="F106" s="442" t="s">
        <v>1496</v>
      </c>
      <c r="G106" s="442" t="s">
        <v>1497</v>
      </c>
      <c r="H106" s="446">
        <v>0</v>
      </c>
      <c r="I106" s="446">
        <v>0</v>
      </c>
      <c r="J106" s="442"/>
      <c r="K106" s="442"/>
      <c r="L106" s="446"/>
      <c r="M106" s="446"/>
      <c r="N106" s="442"/>
      <c r="O106" s="442"/>
      <c r="P106" s="446"/>
      <c r="Q106" s="446"/>
      <c r="R106" s="531"/>
      <c r="S106" s="447"/>
    </row>
    <row r="107" spans="1:19" ht="14.45" customHeight="1" x14ac:dyDescent="0.2">
      <c r="A107" s="441"/>
      <c r="B107" s="442" t="s">
        <v>1371</v>
      </c>
      <c r="C107" s="442" t="s">
        <v>455</v>
      </c>
      <c r="D107" s="442" t="s">
        <v>1360</v>
      </c>
      <c r="E107" s="442" t="s">
        <v>1452</v>
      </c>
      <c r="F107" s="442" t="s">
        <v>1498</v>
      </c>
      <c r="G107" s="442" t="s">
        <v>1499</v>
      </c>
      <c r="H107" s="446">
        <v>4</v>
      </c>
      <c r="I107" s="446">
        <v>1080</v>
      </c>
      <c r="J107" s="442"/>
      <c r="K107" s="442">
        <v>270</v>
      </c>
      <c r="L107" s="446"/>
      <c r="M107" s="446"/>
      <c r="N107" s="442"/>
      <c r="O107" s="442"/>
      <c r="P107" s="446"/>
      <c r="Q107" s="446"/>
      <c r="R107" s="531"/>
      <c r="S107" s="447"/>
    </row>
    <row r="108" spans="1:19" ht="14.45" customHeight="1" x14ac:dyDescent="0.2">
      <c r="A108" s="441"/>
      <c r="B108" s="442" t="s">
        <v>1371</v>
      </c>
      <c r="C108" s="442" t="s">
        <v>455</v>
      </c>
      <c r="D108" s="442" t="s">
        <v>1360</v>
      </c>
      <c r="E108" s="442" t="s">
        <v>1452</v>
      </c>
      <c r="F108" s="442" t="s">
        <v>1500</v>
      </c>
      <c r="G108" s="442" t="s">
        <v>1501</v>
      </c>
      <c r="H108" s="446">
        <v>333</v>
      </c>
      <c r="I108" s="446">
        <v>31449.999999999996</v>
      </c>
      <c r="J108" s="442"/>
      <c r="K108" s="442">
        <v>94.444444444444429</v>
      </c>
      <c r="L108" s="446">
        <v>350</v>
      </c>
      <c r="M108" s="446">
        <v>39738.89</v>
      </c>
      <c r="N108" s="442"/>
      <c r="O108" s="442">
        <v>113.53968571428571</v>
      </c>
      <c r="P108" s="446">
        <v>322</v>
      </c>
      <c r="Q108" s="446">
        <v>35777.770000000004</v>
      </c>
      <c r="R108" s="531"/>
      <c r="S108" s="447">
        <v>111.11108695652175</v>
      </c>
    </row>
    <row r="109" spans="1:19" ht="14.45" customHeight="1" x14ac:dyDescent="0.2">
      <c r="A109" s="441"/>
      <c r="B109" s="442" t="s">
        <v>1371</v>
      </c>
      <c r="C109" s="442" t="s">
        <v>455</v>
      </c>
      <c r="D109" s="442" t="s">
        <v>1360</v>
      </c>
      <c r="E109" s="442" t="s">
        <v>1452</v>
      </c>
      <c r="F109" s="442" t="s">
        <v>1502</v>
      </c>
      <c r="G109" s="442" t="s">
        <v>1503</v>
      </c>
      <c r="H109" s="446">
        <v>158</v>
      </c>
      <c r="I109" s="446">
        <v>6846.66</v>
      </c>
      <c r="J109" s="442"/>
      <c r="K109" s="442">
        <v>43.333291139240508</v>
      </c>
      <c r="L109" s="446">
        <v>118</v>
      </c>
      <c r="M109" s="446">
        <v>8116.67</v>
      </c>
      <c r="N109" s="442"/>
      <c r="O109" s="442">
        <v>68.785338983050849</v>
      </c>
      <c r="P109" s="446">
        <v>106</v>
      </c>
      <c r="Q109" s="446">
        <v>7066.67</v>
      </c>
      <c r="R109" s="531"/>
      <c r="S109" s="447">
        <v>66.666698113207545</v>
      </c>
    </row>
    <row r="110" spans="1:19" ht="14.45" customHeight="1" x14ac:dyDescent="0.2">
      <c r="A110" s="441"/>
      <c r="B110" s="442" t="s">
        <v>1371</v>
      </c>
      <c r="C110" s="442" t="s">
        <v>455</v>
      </c>
      <c r="D110" s="442" t="s">
        <v>1360</v>
      </c>
      <c r="E110" s="442" t="s">
        <v>1452</v>
      </c>
      <c r="F110" s="442" t="s">
        <v>1504</v>
      </c>
      <c r="G110" s="442" t="s">
        <v>1505</v>
      </c>
      <c r="H110" s="446"/>
      <c r="I110" s="446"/>
      <c r="J110" s="442"/>
      <c r="K110" s="442"/>
      <c r="L110" s="446">
        <v>1</v>
      </c>
      <c r="M110" s="446">
        <v>172.22</v>
      </c>
      <c r="N110" s="442"/>
      <c r="O110" s="442">
        <v>172.22</v>
      </c>
      <c r="P110" s="446">
        <v>2</v>
      </c>
      <c r="Q110" s="446">
        <v>300</v>
      </c>
      <c r="R110" s="531"/>
      <c r="S110" s="447">
        <v>150</v>
      </c>
    </row>
    <row r="111" spans="1:19" ht="14.45" customHeight="1" x14ac:dyDescent="0.2">
      <c r="A111" s="441"/>
      <c r="B111" s="442" t="s">
        <v>1371</v>
      </c>
      <c r="C111" s="442" t="s">
        <v>455</v>
      </c>
      <c r="D111" s="442" t="s">
        <v>1360</v>
      </c>
      <c r="E111" s="442" t="s">
        <v>1452</v>
      </c>
      <c r="F111" s="442" t="s">
        <v>1506</v>
      </c>
      <c r="G111" s="442" t="s">
        <v>1507</v>
      </c>
      <c r="H111" s="446">
        <v>4</v>
      </c>
      <c r="I111" s="446">
        <v>1733.34</v>
      </c>
      <c r="J111" s="442"/>
      <c r="K111" s="442">
        <v>433.33499999999998</v>
      </c>
      <c r="L111" s="446">
        <v>5</v>
      </c>
      <c r="M111" s="446">
        <v>2323.33</v>
      </c>
      <c r="N111" s="442"/>
      <c r="O111" s="442">
        <v>464.666</v>
      </c>
      <c r="P111" s="446">
        <v>2</v>
      </c>
      <c r="Q111" s="446">
        <v>988.89</v>
      </c>
      <c r="R111" s="531"/>
      <c r="S111" s="447">
        <v>494.44499999999999</v>
      </c>
    </row>
    <row r="112" spans="1:19" ht="14.45" customHeight="1" x14ac:dyDescent="0.2">
      <c r="A112" s="441"/>
      <c r="B112" s="442" t="s">
        <v>1371</v>
      </c>
      <c r="C112" s="442" t="s">
        <v>455</v>
      </c>
      <c r="D112" s="442" t="s">
        <v>1360</v>
      </c>
      <c r="E112" s="442" t="s">
        <v>1452</v>
      </c>
      <c r="F112" s="442" t="s">
        <v>1508</v>
      </c>
      <c r="G112" s="442" t="s">
        <v>1509</v>
      </c>
      <c r="H112" s="446"/>
      <c r="I112" s="446"/>
      <c r="J112" s="442"/>
      <c r="K112" s="442"/>
      <c r="L112" s="446">
        <v>0</v>
      </c>
      <c r="M112" s="446">
        <v>0</v>
      </c>
      <c r="N112" s="442"/>
      <c r="O112" s="442"/>
      <c r="P112" s="446"/>
      <c r="Q112" s="446"/>
      <c r="R112" s="531"/>
      <c r="S112" s="447"/>
    </row>
    <row r="113" spans="1:19" ht="14.45" customHeight="1" x14ac:dyDescent="0.2">
      <c r="A113" s="441"/>
      <c r="B113" s="442" t="s">
        <v>1371</v>
      </c>
      <c r="C113" s="442" t="s">
        <v>455</v>
      </c>
      <c r="D113" s="442" t="s">
        <v>1360</v>
      </c>
      <c r="E113" s="442" t="s">
        <v>1452</v>
      </c>
      <c r="F113" s="442" t="s">
        <v>1510</v>
      </c>
      <c r="G113" s="442" t="s">
        <v>1511</v>
      </c>
      <c r="H113" s="446">
        <v>1</v>
      </c>
      <c r="I113" s="446">
        <v>133.33000000000001</v>
      </c>
      <c r="J113" s="442"/>
      <c r="K113" s="442">
        <v>133.33000000000001</v>
      </c>
      <c r="L113" s="446">
        <v>3</v>
      </c>
      <c r="M113" s="446">
        <v>516.66</v>
      </c>
      <c r="N113" s="442"/>
      <c r="O113" s="442">
        <v>172.22</v>
      </c>
      <c r="P113" s="446">
        <v>2</v>
      </c>
      <c r="Q113" s="446">
        <v>344.44</v>
      </c>
      <c r="R113" s="531"/>
      <c r="S113" s="447">
        <v>172.22</v>
      </c>
    </row>
    <row r="114" spans="1:19" ht="14.45" customHeight="1" x14ac:dyDescent="0.2">
      <c r="A114" s="441"/>
      <c r="B114" s="442" t="s">
        <v>1371</v>
      </c>
      <c r="C114" s="442" t="s">
        <v>455</v>
      </c>
      <c r="D114" s="442" t="s">
        <v>1360</v>
      </c>
      <c r="E114" s="442" t="s">
        <v>1452</v>
      </c>
      <c r="F114" s="442" t="s">
        <v>1512</v>
      </c>
      <c r="G114" s="442" t="s">
        <v>1513</v>
      </c>
      <c r="H114" s="446">
        <v>23</v>
      </c>
      <c r="I114" s="446">
        <v>1124.44</v>
      </c>
      <c r="J114" s="442"/>
      <c r="K114" s="442">
        <v>48.888695652173915</v>
      </c>
      <c r="L114" s="446">
        <v>10</v>
      </c>
      <c r="M114" s="446">
        <v>722.22</v>
      </c>
      <c r="N114" s="442"/>
      <c r="O114" s="442">
        <v>72.222000000000008</v>
      </c>
      <c r="P114" s="446">
        <v>21</v>
      </c>
      <c r="Q114" s="446">
        <v>1516.67</v>
      </c>
      <c r="R114" s="531"/>
      <c r="S114" s="447">
        <v>72.222380952380959</v>
      </c>
    </row>
    <row r="115" spans="1:19" ht="14.45" customHeight="1" x14ac:dyDescent="0.2">
      <c r="A115" s="441"/>
      <c r="B115" s="442" t="s">
        <v>1371</v>
      </c>
      <c r="C115" s="442" t="s">
        <v>455</v>
      </c>
      <c r="D115" s="442" t="s">
        <v>1360</v>
      </c>
      <c r="E115" s="442" t="s">
        <v>1452</v>
      </c>
      <c r="F115" s="442" t="s">
        <v>1514</v>
      </c>
      <c r="G115" s="442" t="s">
        <v>1515</v>
      </c>
      <c r="H115" s="446">
        <v>2</v>
      </c>
      <c r="I115" s="446">
        <v>688.89</v>
      </c>
      <c r="J115" s="442"/>
      <c r="K115" s="442">
        <v>344.44499999999999</v>
      </c>
      <c r="L115" s="446">
        <v>32</v>
      </c>
      <c r="M115" s="446">
        <v>12737.77</v>
      </c>
      <c r="N115" s="442"/>
      <c r="O115" s="442">
        <v>398.05531250000001</v>
      </c>
      <c r="P115" s="446">
        <v>9</v>
      </c>
      <c r="Q115" s="446">
        <v>3549.99</v>
      </c>
      <c r="R115" s="531"/>
      <c r="S115" s="447">
        <v>394.44333333333333</v>
      </c>
    </row>
    <row r="116" spans="1:19" ht="14.45" customHeight="1" x14ac:dyDescent="0.2">
      <c r="A116" s="441"/>
      <c r="B116" s="442" t="s">
        <v>1371</v>
      </c>
      <c r="C116" s="442" t="s">
        <v>455</v>
      </c>
      <c r="D116" s="442" t="s">
        <v>1360</v>
      </c>
      <c r="E116" s="442" t="s">
        <v>1452</v>
      </c>
      <c r="F116" s="442" t="s">
        <v>1516</v>
      </c>
      <c r="G116" s="442" t="s">
        <v>1517</v>
      </c>
      <c r="H116" s="446">
        <v>5</v>
      </c>
      <c r="I116" s="446">
        <v>1461.1000000000001</v>
      </c>
      <c r="J116" s="442"/>
      <c r="K116" s="442">
        <v>292.22000000000003</v>
      </c>
      <c r="L116" s="446">
        <v>2</v>
      </c>
      <c r="M116" s="446">
        <v>640</v>
      </c>
      <c r="N116" s="442"/>
      <c r="O116" s="442">
        <v>320</v>
      </c>
      <c r="P116" s="446"/>
      <c r="Q116" s="446"/>
      <c r="R116" s="531"/>
      <c r="S116" s="447"/>
    </row>
    <row r="117" spans="1:19" ht="14.45" customHeight="1" x14ac:dyDescent="0.2">
      <c r="A117" s="441"/>
      <c r="B117" s="442" t="s">
        <v>1371</v>
      </c>
      <c r="C117" s="442" t="s">
        <v>455</v>
      </c>
      <c r="D117" s="442" t="s">
        <v>1360</v>
      </c>
      <c r="E117" s="442" t="s">
        <v>1452</v>
      </c>
      <c r="F117" s="442" t="s">
        <v>1518</v>
      </c>
      <c r="G117" s="442" t="s">
        <v>1519</v>
      </c>
      <c r="H117" s="446">
        <v>19</v>
      </c>
      <c r="I117" s="446">
        <v>4222.21</v>
      </c>
      <c r="J117" s="442"/>
      <c r="K117" s="442">
        <v>222.22157894736841</v>
      </c>
      <c r="L117" s="446">
        <v>15</v>
      </c>
      <c r="M117" s="446">
        <v>5916.66</v>
      </c>
      <c r="N117" s="442"/>
      <c r="O117" s="442">
        <v>394.44400000000002</v>
      </c>
      <c r="P117" s="446"/>
      <c r="Q117" s="446"/>
      <c r="R117" s="531"/>
      <c r="S117" s="447"/>
    </row>
    <row r="118" spans="1:19" ht="14.45" customHeight="1" x14ac:dyDescent="0.2">
      <c r="A118" s="441"/>
      <c r="B118" s="442" t="s">
        <v>1371</v>
      </c>
      <c r="C118" s="442" t="s">
        <v>455</v>
      </c>
      <c r="D118" s="442" t="s">
        <v>1360</v>
      </c>
      <c r="E118" s="442" t="s">
        <v>1452</v>
      </c>
      <c r="F118" s="442" t="s">
        <v>1520</v>
      </c>
      <c r="G118" s="442" t="s">
        <v>1521</v>
      </c>
      <c r="H118" s="446"/>
      <c r="I118" s="446"/>
      <c r="J118" s="442"/>
      <c r="K118" s="442"/>
      <c r="L118" s="446">
        <v>1</v>
      </c>
      <c r="M118" s="446">
        <v>138.88999999999999</v>
      </c>
      <c r="N118" s="442"/>
      <c r="O118" s="442">
        <v>138.88999999999999</v>
      </c>
      <c r="P118" s="446"/>
      <c r="Q118" s="446"/>
      <c r="R118" s="531"/>
      <c r="S118" s="447"/>
    </row>
    <row r="119" spans="1:19" ht="14.45" customHeight="1" x14ac:dyDescent="0.2">
      <c r="A119" s="441"/>
      <c r="B119" s="442" t="s">
        <v>1371</v>
      </c>
      <c r="C119" s="442" t="s">
        <v>455</v>
      </c>
      <c r="D119" s="442" t="s">
        <v>1360</v>
      </c>
      <c r="E119" s="442" t="s">
        <v>1452</v>
      </c>
      <c r="F119" s="442" t="s">
        <v>1522</v>
      </c>
      <c r="G119" s="442" t="s">
        <v>1523</v>
      </c>
      <c r="H119" s="446">
        <v>14</v>
      </c>
      <c r="I119" s="446">
        <v>1633.3300000000002</v>
      </c>
      <c r="J119" s="442"/>
      <c r="K119" s="442">
        <v>116.66642857142858</v>
      </c>
      <c r="L119" s="446">
        <v>5</v>
      </c>
      <c r="M119" s="446">
        <v>750</v>
      </c>
      <c r="N119" s="442"/>
      <c r="O119" s="442">
        <v>150</v>
      </c>
      <c r="P119" s="446">
        <v>8</v>
      </c>
      <c r="Q119" s="446">
        <v>1200</v>
      </c>
      <c r="R119" s="531"/>
      <c r="S119" s="447">
        <v>150</v>
      </c>
    </row>
    <row r="120" spans="1:19" ht="14.45" customHeight="1" x14ac:dyDescent="0.2">
      <c r="A120" s="441"/>
      <c r="B120" s="442" t="s">
        <v>1371</v>
      </c>
      <c r="C120" s="442" t="s">
        <v>455</v>
      </c>
      <c r="D120" s="442" t="s">
        <v>1360</v>
      </c>
      <c r="E120" s="442" t="s">
        <v>1452</v>
      </c>
      <c r="F120" s="442" t="s">
        <v>1524</v>
      </c>
      <c r="G120" s="442" t="s">
        <v>1525</v>
      </c>
      <c r="H120" s="446"/>
      <c r="I120" s="446"/>
      <c r="J120" s="442"/>
      <c r="K120" s="442"/>
      <c r="L120" s="446">
        <v>115</v>
      </c>
      <c r="M120" s="446">
        <v>7061.12</v>
      </c>
      <c r="N120" s="442"/>
      <c r="O120" s="442">
        <v>61.401043478260867</v>
      </c>
      <c r="P120" s="446">
        <v>4</v>
      </c>
      <c r="Q120" s="446">
        <v>266.66000000000003</v>
      </c>
      <c r="R120" s="531"/>
      <c r="S120" s="447">
        <v>66.665000000000006</v>
      </c>
    </row>
    <row r="121" spans="1:19" ht="14.45" customHeight="1" x14ac:dyDescent="0.2">
      <c r="A121" s="441"/>
      <c r="B121" s="442" t="s">
        <v>1371</v>
      </c>
      <c r="C121" s="442" t="s">
        <v>455</v>
      </c>
      <c r="D121" s="442" t="s">
        <v>1369</v>
      </c>
      <c r="E121" s="442" t="s">
        <v>1452</v>
      </c>
      <c r="F121" s="442" t="s">
        <v>1455</v>
      </c>
      <c r="G121" s="442" t="s">
        <v>1456</v>
      </c>
      <c r="H121" s="446"/>
      <c r="I121" s="446"/>
      <c r="J121" s="442"/>
      <c r="K121" s="442"/>
      <c r="L121" s="446"/>
      <c r="M121" s="446"/>
      <c r="N121" s="442"/>
      <c r="O121" s="442"/>
      <c r="P121" s="446">
        <v>1</v>
      </c>
      <c r="Q121" s="446">
        <v>505.56</v>
      </c>
      <c r="R121" s="531"/>
      <c r="S121" s="447">
        <v>505.56</v>
      </c>
    </row>
    <row r="122" spans="1:19" ht="14.45" customHeight="1" x14ac:dyDescent="0.2">
      <c r="A122" s="441"/>
      <c r="B122" s="442" t="s">
        <v>1371</v>
      </c>
      <c r="C122" s="442" t="s">
        <v>1363</v>
      </c>
      <c r="D122" s="442" t="s">
        <v>1360</v>
      </c>
      <c r="E122" s="442" t="s">
        <v>1372</v>
      </c>
      <c r="F122" s="442" t="s">
        <v>1390</v>
      </c>
      <c r="G122" s="442"/>
      <c r="H122" s="446"/>
      <c r="I122" s="446"/>
      <c r="J122" s="442"/>
      <c r="K122" s="442"/>
      <c r="L122" s="446">
        <v>1</v>
      </c>
      <c r="M122" s="446">
        <v>561</v>
      </c>
      <c r="N122" s="442"/>
      <c r="O122" s="442">
        <v>561</v>
      </c>
      <c r="P122" s="446"/>
      <c r="Q122" s="446"/>
      <c r="R122" s="531"/>
      <c r="S122" s="447"/>
    </row>
    <row r="123" spans="1:19" ht="14.45" customHeight="1" x14ac:dyDescent="0.2">
      <c r="A123" s="441"/>
      <c r="B123" s="442" t="s">
        <v>1371</v>
      </c>
      <c r="C123" s="442" t="s">
        <v>1363</v>
      </c>
      <c r="D123" s="442" t="s">
        <v>1360</v>
      </c>
      <c r="E123" s="442" t="s">
        <v>1452</v>
      </c>
      <c r="F123" s="442" t="s">
        <v>1453</v>
      </c>
      <c r="G123" s="442" t="s">
        <v>1454</v>
      </c>
      <c r="H123" s="446">
        <v>57</v>
      </c>
      <c r="I123" s="446">
        <v>29006.67</v>
      </c>
      <c r="J123" s="442"/>
      <c r="K123" s="442">
        <v>508.88894736842104</v>
      </c>
      <c r="L123" s="446">
        <v>49</v>
      </c>
      <c r="M123" s="446">
        <v>27842.22</v>
      </c>
      <c r="N123" s="442"/>
      <c r="O123" s="442">
        <v>568.20857142857142</v>
      </c>
      <c r="P123" s="446">
        <v>58</v>
      </c>
      <c r="Q123" s="446">
        <v>31900</v>
      </c>
      <c r="R123" s="531"/>
      <c r="S123" s="447">
        <v>550</v>
      </c>
    </row>
    <row r="124" spans="1:19" ht="14.45" customHeight="1" x14ac:dyDescent="0.2">
      <c r="A124" s="441"/>
      <c r="B124" s="442" t="s">
        <v>1371</v>
      </c>
      <c r="C124" s="442" t="s">
        <v>1363</v>
      </c>
      <c r="D124" s="442" t="s">
        <v>1360</v>
      </c>
      <c r="E124" s="442" t="s">
        <v>1452</v>
      </c>
      <c r="F124" s="442" t="s">
        <v>1455</v>
      </c>
      <c r="G124" s="442" t="s">
        <v>1456</v>
      </c>
      <c r="H124" s="446">
        <v>446</v>
      </c>
      <c r="I124" s="446">
        <v>223000</v>
      </c>
      <c r="J124" s="442"/>
      <c r="K124" s="442">
        <v>500</v>
      </c>
      <c r="L124" s="446">
        <v>337</v>
      </c>
      <c r="M124" s="446">
        <v>175434.44</v>
      </c>
      <c r="N124" s="442"/>
      <c r="O124" s="442">
        <v>520.57697329376856</v>
      </c>
      <c r="P124" s="446">
        <v>516</v>
      </c>
      <c r="Q124" s="446">
        <v>260866.67</v>
      </c>
      <c r="R124" s="531"/>
      <c r="S124" s="447">
        <v>505.55556201550388</v>
      </c>
    </row>
    <row r="125" spans="1:19" ht="14.45" customHeight="1" x14ac:dyDescent="0.2">
      <c r="A125" s="441"/>
      <c r="B125" s="442" t="s">
        <v>1371</v>
      </c>
      <c r="C125" s="442" t="s">
        <v>1363</v>
      </c>
      <c r="D125" s="442" t="s">
        <v>1360</v>
      </c>
      <c r="E125" s="442" t="s">
        <v>1452</v>
      </c>
      <c r="F125" s="442" t="s">
        <v>1526</v>
      </c>
      <c r="G125" s="442" t="s">
        <v>1527</v>
      </c>
      <c r="H125" s="446">
        <v>101</v>
      </c>
      <c r="I125" s="446">
        <v>10661.11</v>
      </c>
      <c r="J125" s="442"/>
      <c r="K125" s="442">
        <v>105.55554455445545</v>
      </c>
      <c r="L125" s="446">
        <v>3</v>
      </c>
      <c r="M125" s="446">
        <v>383.34000000000003</v>
      </c>
      <c r="N125" s="442"/>
      <c r="O125" s="442">
        <v>127.78000000000002</v>
      </c>
      <c r="P125" s="446"/>
      <c r="Q125" s="446"/>
      <c r="R125" s="531"/>
      <c r="S125" s="447"/>
    </row>
    <row r="126" spans="1:19" ht="14.45" customHeight="1" x14ac:dyDescent="0.2">
      <c r="A126" s="441"/>
      <c r="B126" s="442" t="s">
        <v>1371</v>
      </c>
      <c r="C126" s="442" t="s">
        <v>1363</v>
      </c>
      <c r="D126" s="442" t="s">
        <v>1360</v>
      </c>
      <c r="E126" s="442" t="s">
        <v>1452</v>
      </c>
      <c r="F126" s="442" t="s">
        <v>1457</v>
      </c>
      <c r="G126" s="442" t="s">
        <v>1458</v>
      </c>
      <c r="H126" s="446">
        <v>3011</v>
      </c>
      <c r="I126" s="446">
        <v>234188.89</v>
      </c>
      <c r="J126" s="442"/>
      <c r="K126" s="442">
        <v>77.777778146795086</v>
      </c>
      <c r="L126" s="446">
        <v>2977</v>
      </c>
      <c r="M126" s="446">
        <v>255257.78</v>
      </c>
      <c r="N126" s="442"/>
      <c r="O126" s="442">
        <v>85.743291904601946</v>
      </c>
      <c r="P126" s="446">
        <v>3417</v>
      </c>
      <c r="Q126" s="446">
        <v>284749.99</v>
      </c>
      <c r="R126" s="531"/>
      <c r="S126" s="447">
        <v>83.333330406789585</v>
      </c>
    </row>
    <row r="127" spans="1:19" ht="14.45" customHeight="1" x14ac:dyDescent="0.2">
      <c r="A127" s="441"/>
      <c r="B127" s="442" t="s">
        <v>1371</v>
      </c>
      <c r="C127" s="442" t="s">
        <v>1363</v>
      </c>
      <c r="D127" s="442" t="s">
        <v>1360</v>
      </c>
      <c r="E127" s="442" t="s">
        <v>1452</v>
      </c>
      <c r="F127" s="442" t="s">
        <v>1459</v>
      </c>
      <c r="G127" s="442" t="s">
        <v>1460</v>
      </c>
      <c r="H127" s="446">
        <v>19</v>
      </c>
      <c r="I127" s="446">
        <v>4750</v>
      </c>
      <c r="J127" s="442"/>
      <c r="K127" s="442">
        <v>250</v>
      </c>
      <c r="L127" s="446">
        <v>45</v>
      </c>
      <c r="M127" s="446">
        <v>11953.330000000002</v>
      </c>
      <c r="N127" s="442"/>
      <c r="O127" s="442">
        <v>265.62955555555561</v>
      </c>
      <c r="P127" s="446">
        <v>56</v>
      </c>
      <c r="Q127" s="446">
        <v>14311.11</v>
      </c>
      <c r="R127" s="531"/>
      <c r="S127" s="447">
        <v>255.55553571428572</v>
      </c>
    </row>
    <row r="128" spans="1:19" ht="14.45" customHeight="1" x14ac:dyDescent="0.2">
      <c r="A128" s="441"/>
      <c r="B128" s="442" t="s">
        <v>1371</v>
      </c>
      <c r="C128" s="442" t="s">
        <v>1363</v>
      </c>
      <c r="D128" s="442" t="s">
        <v>1360</v>
      </c>
      <c r="E128" s="442" t="s">
        <v>1452</v>
      </c>
      <c r="F128" s="442" t="s">
        <v>1463</v>
      </c>
      <c r="G128" s="442" t="s">
        <v>1464</v>
      </c>
      <c r="H128" s="446">
        <v>691</v>
      </c>
      <c r="I128" s="446">
        <v>80616.67</v>
      </c>
      <c r="J128" s="442"/>
      <c r="K128" s="442">
        <v>116.66667149059334</v>
      </c>
      <c r="L128" s="446">
        <v>790</v>
      </c>
      <c r="M128" s="446">
        <v>107773.34</v>
      </c>
      <c r="N128" s="442"/>
      <c r="O128" s="442">
        <v>136.42194936708862</v>
      </c>
      <c r="P128" s="446">
        <v>776</v>
      </c>
      <c r="Q128" s="446">
        <v>103466.67</v>
      </c>
      <c r="R128" s="531"/>
      <c r="S128" s="447">
        <v>133.33333762886599</v>
      </c>
    </row>
    <row r="129" spans="1:19" ht="14.45" customHeight="1" x14ac:dyDescent="0.2">
      <c r="A129" s="441"/>
      <c r="B129" s="442" t="s">
        <v>1371</v>
      </c>
      <c r="C129" s="442" t="s">
        <v>1363</v>
      </c>
      <c r="D129" s="442" t="s">
        <v>1360</v>
      </c>
      <c r="E129" s="442" t="s">
        <v>1452</v>
      </c>
      <c r="F129" s="442" t="s">
        <v>1465</v>
      </c>
      <c r="G129" s="442" t="s">
        <v>1466</v>
      </c>
      <c r="H129" s="446">
        <v>1</v>
      </c>
      <c r="I129" s="446">
        <v>555.55999999999995</v>
      </c>
      <c r="J129" s="442"/>
      <c r="K129" s="442">
        <v>555.55999999999995</v>
      </c>
      <c r="L129" s="446">
        <v>8</v>
      </c>
      <c r="M129" s="446">
        <v>7196.66</v>
      </c>
      <c r="N129" s="442"/>
      <c r="O129" s="442">
        <v>899.58249999999998</v>
      </c>
      <c r="P129" s="446">
        <v>5</v>
      </c>
      <c r="Q129" s="446">
        <v>4416.66</v>
      </c>
      <c r="R129" s="531"/>
      <c r="S129" s="447">
        <v>883.33199999999999</v>
      </c>
    </row>
    <row r="130" spans="1:19" ht="14.45" customHeight="1" x14ac:dyDescent="0.2">
      <c r="A130" s="441"/>
      <c r="B130" s="442" t="s">
        <v>1371</v>
      </c>
      <c r="C130" s="442" t="s">
        <v>1363</v>
      </c>
      <c r="D130" s="442" t="s">
        <v>1360</v>
      </c>
      <c r="E130" s="442" t="s">
        <v>1452</v>
      </c>
      <c r="F130" s="442" t="s">
        <v>1467</v>
      </c>
      <c r="G130" s="442" t="s">
        <v>1468</v>
      </c>
      <c r="H130" s="446">
        <v>1184</v>
      </c>
      <c r="I130" s="446">
        <v>651200</v>
      </c>
      <c r="J130" s="442"/>
      <c r="K130" s="442">
        <v>550</v>
      </c>
      <c r="L130" s="446">
        <v>1124</v>
      </c>
      <c r="M130" s="446">
        <v>643602.23</v>
      </c>
      <c r="N130" s="442"/>
      <c r="O130" s="442">
        <v>572.59984875444843</v>
      </c>
      <c r="P130" s="446">
        <v>1476</v>
      </c>
      <c r="Q130" s="446">
        <v>934799.99</v>
      </c>
      <c r="R130" s="531"/>
      <c r="S130" s="447">
        <v>633.33332655826553</v>
      </c>
    </row>
    <row r="131" spans="1:19" ht="14.45" customHeight="1" x14ac:dyDescent="0.2">
      <c r="A131" s="441"/>
      <c r="B131" s="442" t="s">
        <v>1371</v>
      </c>
      <c r="C131" s="442" t="s">
        <v>1363</v>
      </c>
      <c r="D131" s="442" t="s">
        <v>1360</v>
      </c>
      <c r="E131" s="442" t="s">
        <v>1452</v>
      </c>
      <c r="F131" s="442" t="s">
        <v>1469</v>
      </c>
      <c r="G131" s="442" t="s">
        <v>1470</v>
      </c>
      <c r="H131" s="446">
        <v>148</v>
      </c>
      <c r="I131" s="446">
        <v>43577.77</v>
      </c>
      <c r="J131" s="442"/>
      <c r="K131" s="442">
        <v>294.44439189189188</v>
      </c>
      <c r="L131" s="446">
        <v>22</v>
      </c>
      <c r="M131" s="446">
        <v>6955.5599999999995</v>
      </c>
      <c r="N131" s="442"/>
      <c r="O131" s="442">
        <v>316.16181818181815</v>
      </c>
      <c r="P131" s="446">
        <v>29</v>
      </c>
      <c r="Q131" s="446">
        <v>8700</v>
      </c>
      <c r="R131" s="531"/>
      <c r="S131" s="447">
        <v>300</v>
      </c>
    </row>
    <row r="132" spans="1:19" ht="14.45" customHeight="1" x14ac:dyDescent="0.2">
      <c r="A132" s="441"/>
      <c r="B132" s="442" t="s">
        <v>1371</v>
      </c>
      <c r="C132" s="442" t="s">
        <v>1363</v>
      </c>
      <c r="D132" s="442" t="s">
        <v>1360</v>
      </c>
      <c r="E132" s="442" t="s">
        <v>1452</v>
      </c>
      <c r="F132" s="442" t="s">
        <v>1528</v>
      </c>
      <c r="G132" s="442"/>
      <c r="H132" s="446">
        <v>3</v>
      </c>
      <c r="I132" s="446">
        <v>100</v>
      </c>
      <c r="J132" s="442"/>
      <c r="K132" s="442">
        <v>33.333333333333336</v>
      </c>
      <c r="L132" s="446"/>
      <c r="M132" s="446"/>
      <c r="N132" s="442"/>
      <c r="O132" s="442"/>
      <c r="P132" s="446"/>
      <c r="Q132" s="446"/>
      <c r="R132" s="531"/>
      <c r="S132" s="447"/>
    </row>
    <row r="133" spans="1:19" ht="14.45" customHeight="1" x14ac:dyDescent="0.2">
      <c r="A133" s="441"/>
      <c r="B133" s="442" t="s">
        <v>1371</v>
      </c>
      <c r="C133" s="442" t="s">
        <v>1363</v>
      </c>
      <c r="D133" s="442" t="s">
        <v>1360</v>
      </c>
      <c r="E133" s="442" t="s">
        <v>1452</v>
      </c>
      <c r="F133" s="442" t="s">
        <v>1471</v>
      </c>
      <c r="G133" s="442" t="s">
        <v>1456</v>
      </c>
      <c r="H133" s="446">
        <v>519</v>
      </c>
      <c r="I133" s="446">
        <v>216826.66999999998</v>
      </c>
      <c r="J133" s="442"/>
      <c r="K133" s="442">
        <v>417.77778420038533</v>
      </c>
      <c r="L133" s="446">
        <v>333</v>
      </c>
      <c r="M133" s="446">
        <v>144454.44</v>
      </c>
      <c r="N133" s="442"/>
      <c r="O133" s="442">
        <v>433.79711711711712</v>
      </c>
      <c r="P133" s="446">
        <v>655</v>
      </c>
      <c r="Q133" s="446">
        <v>277283.33999999997</v>
      </c>
      <c r="R133" s="531"/>
      <c r="S133" s="447">
        <v>423.33334351145032</v>
      </c>
    </row>
    <row r="134" spans="1:19" ht="14.45" customHeight="1" x14ac:dyDescent="0.2">
      <c r="A134" s="441"/>
      <c r="B134" s="442" t="s">
        <v>1371</v>
      </c>
      <c r="C134" s="442" t="s">
        <v>1363</v>
      </c>
      <c r="D134" s="442" t="s">
        <v>1360</v>
      </c>
      <c r="E134" s="442" t="s">
        <v>1452</v>
      </c>
      <c r="F134" s="442" t="s">
        <v>1472</v>
      </c>
      <c r="G134" s="442" t="s">
        <v>1473</v>
      </c>
      <c r="H134" s="446">
        <v>43</v>
      </c>
      <c r="I134" s="446">
        <v>9555.5400000000009</v>
      </c>
      <c r="J134" s="442"/>
      <c r="K134" s="442">
        <v>222.22186046511629</v>
      </c>
      <c r="L134" s="446">
        <v>153</v>
      </c>
      <c r="M134" s="446">
        <v>54163.33</v>
      </c>
      <c r="N134" s="442"/>
      <c r="O134" s="442">
        <v>354.00869281045755</v>
      </c>
      <c r="P134" s="446">
        <v>40</v>
      </c>
      <c r="Q134" s="446">
        <v>15555.559999999998</v>
      </c>
      <c r="R134" s="531"/>
      <c r="S134" s="447">
        <v>388.88899999999995</v>
      </c>
    </row>
    <row r="135" spans="1:19" ht="14.45" customHeight="1" x14ac:dyDescent="0.2">
      <c r="A135" s="441"/>
      <c r="B135" s="442" t="s">
        <v>1371</v>
      </c>
      <c r="C135" s="442" t="s">
        <v>1363</v>
      </c>
      <c r="D135" s="442" t="s">
        <v>1360</v>
      </c>
      <c r="E135" s="442" t="s">
        <v>1452</v>
      </c>
      <c r="F135" s="442" t="s">
        <v>1474</v>
      </c>
      <c r="G135" s="442" t="s">
        <v>1475</v>
      </c>
      <c r="H135" s="446">
        <v>29</v>
      </c>
      <c r="I135" s="446">
        <v>16916.669999999998</v>
      </c>
      <c r="J135" s="442"/>
      <c r="K135" s="442">
        <v>583.333448275862</v>
      </c>
      <c r="L135" s="446">
        <v>61</v>
      </c>
      <c r="M135" s="446">
        <v>41358.879999999997</v>
      </c>
      <c r="N135" s="442"/>
      <c r="O135" s="442">
        <v>678.0144262295081</v>
      </c>
      <c r="P135" s="446">
        <v>58</v>
      </c>
      <c r="Q135" s="446">
        <v>38666.660000000003</v>
      </c>
      <c r="R135" s="531"/>
      <c r="S135" s="447">
        <v>666.666551724138</v>
      </c>
    </row>
    <row r="136" spans="1:19" ht="14.45" customHeight="1" x14ac:dyDescent="0.2">
      <c r="A136" s="441"/>
      <c r="B136" s="442" t="s">
        <v>1371</v>
      </c>
      <c r="C136" s="442" t="s">
        <v>1363</v>
      </c>
      <c r="D136" s="442" t="s">
        <v>1360</v>
      </c>
      <c r="E136" s="442" t="s">
        <v>1452</v>
      </c>
      <c r="F136" s="442" t="s">
        <v>1476</v>
      </c>
      <c r="G136" s="442" t="s">
        <v>1477</v>
      </c>
      <c r="H136" s="446">
        <v>4</v>
      </c>
      <c r="I136" s="446">
        <v>1866.67</v>
      </c>
      <c r="J136" s="442"/>
      <c r="K136" s="442">
        <v>466.66750000000002</v>
      </c>
      <c r="L136" s="446">
        <v>10</v>
      </c>
      <c r="M136" s="446">
        <v>5055.5700000000006</v>
      </c>
      <c r="N136" s="442"/>
      <c r="O136" s="442">
        <v>505.55700000000007</v>
      </c>
      <c r="P136" s="446"/>
      <c r="Q136" s="446"/>
      <c r="R136" s="531"/>
      <c r="S136" s="447"/>
    </row>
    <row r="137" spans="1:19" ht="14.45" customHeight="1" x14ac:dyDescent="0.2">
      <c r="A137" s="441"/>
      <c r="B137" s="442" t="s">
        <v>1371</v>
      </c>
      <c r="C137" s="442" t="s">
        <v>1363</v>
      </c>
      <c r="D137" s="442" t="s">
        <v>1360</v>
      </c>
      <c r="E137" s="442" t="s">
        <v>1452</v>
      </c>
      <c r="F137" s="442" t="s">
        <v>1478</v>
      </c>
      <c r="G137" s="442" t="s">
        <v>1479</v>
      </c>
      <c r="H137" s="446">
        <v>59</v>
      </c>
      <c r="I137" s="446">
        <v>3605.56</v>
      </c>
      <c r="J137" s="442"/>
      <c r="K137" s="442">
        <v>61.111186440677962</v>
      </c>
      <c r="L137" s="446">
        <v>88</v>
      </c>
      <c r="M137" s="446">
        <v>5976.67</v>
      </c>
      <c r="N137" s="442"/>
      <c r="O137" s="442">
        <v>67.91670454545455</v>
      </c>
      <c r="P137" s="446">
        <v>36</v>
      </c>
      <c r="Q137" s="446">
        <v>2400</v>
      </c>
      <c r="R137" s="531"/>
      <c r="S137" s="447">
        <v>66.666666666666671</v>
      </c>
    </row>
    <row r="138" spans="1:19" ht="14.45" customHeight="1" x14ac:dyDescent="0.2">
      <c r="A138" s="441"/>
      <c r="B138" s="442" t="s">
        <v>1371</v>
      </c>
      <c r="C138" s="442" t="s">
        <v>1363</v>
      </c>
      <c r="D138" s="442" t="s">
        <v>1360</v>
      </c>
      <c r="E138" s="442" t="s">
        <v>1452</v>
      </c>
      <c r="F138" s="442" t="s">
        <v>1480</v>
      </c>
      <c r="G138" s="442" t="s">
        <v>1481</v>
      </c>
      <c r="H138" s="446">
        <v>6</v>
      </c>
      <c r="I138" s="446">
        <v>766.66</v>
      </c>
      <c r="J138" s="442"/>
      <c r="K138" s="442">
        <v>127.77666666666666</v>
      </c>
      <c r="L138" s="446">
        <v>13</v>
      </c>
      <c r="M138" s="446">
        <v>2141.11</v>
      </c>
      <c r="N138" s="442"/>
      <c r="O138" s="442">
        <v>164.70076923076925</v>
      </c>
      <c r="P138" s="446">
        <v>9</v>
      </c>
      <c r="Q138" s="446">
        <v>1449.9900000000002</v>
      </c>
      <c r="R138" s="531"/>
      <c r="S138" s="447">
        <v>161.11000000000001</v>
      </c>
    </row>
    <row r="139" spans="1:19" ht="14.45" customHeight="1" x14ac:dyDescent="0.2">
      <c r="A139" s="441"/>
      <c r="B139" s="442" t="s">
        <v>1371</v>
      </c>
      <c r="C139" s="442" t="s">
        <v>1363</v>
      </c>
      <c r="D139" s="442" t="s">
        <v>1360</v>
      </c>
      <c r="E139" s="442" t="s">
        <v>1452</v>
      </c>
      <c r="F139" s="442" t="s">
        <v>1484</v>
      </c>
      <c r="G139" s="442" t="s">
        <v>1485</v>
      </c>
      <c r="H139" s="446"/>
      <c r="I139" s="446"/>
      <c r="J139" s="442"/>
      <c r="K139" s="442"/>
      <c r="L139" s="446">
        <v>1</v>
      </c>
      <c r="M139" s="446">
        <v>0</v>
      </c>
      <c r="N139" s="442"/>
      <c r="O139" s="442">
        <v>0</v>
      </c>
      <c r="P139" s="446"/>
      <c r="Q139" s="446"/>
      <c r="R139" s="531"/>
      <c r="S139" s="447"/>
    </row>
    <row r="140" spans="1:19" ht="14.45" customHeight="1" x14ac:dyDescent="0.2">
      <c r="A140" s="441"/>
      <c r="B140" s="442" t="s">
        <v>1371</v>
      </c>
      <c r="C140" s="442" t="s">
        <v>1363</v>
      </c>
      <c r="D140" s="442" t="s">
        <v>1360</v>
      </c>
      <c r="E140" s="442" t="s">
        <v>1452</v>
      </c>
      <c r="F140" s="442" t="s">
        <v>1486</v>
      </c>
      <c r="G140" s="442" t="s">
        <v>1487</v>
      </c>
      <c r="H140" s="446">
        <v>370</v>
      </c>
      <c r="I140" s="446">
        <v>113055.55</v>
      </c>
      <c r="J140" s="442"/>
      <c r="K140" s="442">
        <v>305.55554054054056</v>
      </c>
      <c r="L140" s="446">
        <v>389</v>
      </c>
      <c r="M140" s="446">
        <v>123801.11</v>
      </c>
      <c r="N140" s="442"/>
      <c r="O140" s="442">
        <v>318.25478149100257</v>
      </c>
      <c r="P140" s="446">
        <v>467</v>
      </c>
      <c r="Q140" s="446">
        <v>145288.89000000001</v>
      </c>
      <c r="R140" s="531"/>
      <c r="S140" s="447">
        <v>311.11111349036406</v>
      </c>
    </row>
    <row r="141" spans="1:19" ht="14.45" customHeight="1" x14ac:dyDescent="0.2">
      <c r="A141" s="441"/>
      <c r="B141" s="442" t="s">
        <v>1371</v>
      </c>
      <c r="C141" s="442" t="s">
        <v>1363</v>
      </c>
      <c r="D141" s="442" t="s">
        <v>1360</v>
      </c>
      <c r="E141" s="442" t="s">
        <v>1452</v>
      </c>
      <c r="F141" s="442" t="s">
        <v>1488</v>
      </c>
      <c r="G141" s="442" t="s">
        <v>1489</v>
      </c>
      <c r="H141" s="446">
        <v>98</v>
      </c>
      <c r="I141" s="446">
        <v>3266.67</v>
      </c>
      <c r="J141" s="442"/>
      <c r="K141" s="442">
        <v>33.333367346938779</v>
      </c>
      <c r="L141" s="446"/>
      <c r="M141" s="446"/>
      <c r="N141" s="442"/>
      <c r="O141" s="442"/>
      <c r="P141" s="446"/>
      <c r="Q141" s="446"/>
      <c r="R141" s="531"/>
      <c r="S141" s="447"/>
    </row>
    <row r="142" spans="1:19" ht="14.45" customHeight="1" x14ac:dyDescent="0.2">
      <c r="A142" s="441"/>
      <c r="B142" s="442" t="s">
        <v>1371</v>
      </c>
      <c r="C142" s="442" t="s">
        <v>1363</v>
      </c>
      <c r="D142" s="442" t="s">
        <v>1360</v>
      </c>
      <c r="E142" s="442" t="s">
        <v>1452</v>
      </c>
      <c r="F142" s="442" t="s">
        <v>1490</v>
      </c>
      <c r="G142" s="442" t="s">
        <v>1491</v>
      </c>
      <c r="H142" s="446">
        <v>476</v>
      </c>
      <c r="I142" s="446">
        <v>216844.44</v>
      </c>
      <c r="J142" s="442"/>
      <c r="K142" s="442">
        <v>455.55554621848739</v>
      </c>
      <c r="L142" s="446">
        <v>845</v>
      </c>
      <c r="M142" s="446">
        <v>397026.67</v>
      </c>
      <c r="N142" s="442"/>
      <c r="O142" s="442">
        <v>469.85404733727808</v>
      </c>
      <c r="P142" s="446">
        <v>507</v>
      </c>
      <c r="Q142" s="446">
        <v>233783.33000000002</v>
      </c>
      <c r="R142" s="531"/>
      <c r="S142" s="447">
        <v>461.11110453648917</v>
      </c>
    </row>
    <row r="143" spans="1:19" ht="14.45" customHeight="1" x14ac:dyDescent="0.2">
      <c r="A143" s="441"/>
      <c r="B143" s="442" t="s">
        <v>1371</v>
      </c>
      <c r="C143" s="442" t="s">
        <v>1363</v>
      </c>
      <c r="D143" s="442" t="s">
        <v>1360</v>
      </c>
      <c r="E143" s="442" t="s">
        <v>1452</v>
      </c>
      <c r="F143" s="442" t="s">
        <v>1494</v>
      </c>
      <c r="G143" s="442" t="s">
        <v>1495</v>
      </c>
      <c r="H143" s="446">
        <v>387</v>
      </c>
      <c r="I143" s="446">
        <v>30099.989999999998</v>
      </c>
      <c r="J143" s="442"/>
      <c r="K143" s="442">
        <v>77.77775193798449</v>
      </c>
      <c r="L143" s="446">
        <v>399</v>
      </c>
      <c r="M143" s="446">
        <v>38593.35</v>
      </c>
      <c r="N143" s="442"/>
      <c r="O143" s="442">
        <v>96.725187969924804</v>
      </c>
      <c r="P143" s="446">
        <v>478</v>
      </c>
      <c r="Q143" s="446">
        <v>45144.45</v>
      </c>
      <c r="R143" s="531"/>
      <c r="S143" s="447">
        <v>94.444456066945605</v>
      </c>
    </row>
    <row r="144" spans="1:19" ht="14.45" customHeight="1" x14ac:dyDescent="0.2">
      <c r="A144" s="441"/>
      <c r="B144" s="442" t="s">
        <v>1371</v>
      </c>
      <c r="C144" s="442" t="s">
        <v>1363</v>
      </c>
      <c r="D144" s="442" t="s">
        <v>1360</v>
      </c>
      <c r="E144" s="442" t="s">
        <v>1452</v>
      </c>
      <c r="F144" s="442" t="s">
        <v>1498</v>
      </c>
      <c r="G144" s="442" t="s">
        <v>1499</v>
      </c>
      <c r="H144" s="446">
        <v>2</v>
      </c>
      <c r="I144" s="446">
        <v>540</v>
      </c>
      <c r="J144" s="442"/>
      <c r="K144" s="442">
        <v>270</v>
      </c>
      <c r="L144" s="446">
        <v>1</v>
      </c>
      <c r="M144" s="446">
        <v>333.33</v>
      </c>
      <c r="N144" s="442"/>
      <c r="O144" s="442">
        <v>333.33</v>
      </c>
      <c r="P144" s="446">
        <v>1</v>
      </c>
      <c r="Q144" s="446">
        <v>333.33</v>
      </c>
      <c r="R144" s="531"/>
      <c r="S144" s="447">
        <v>333.33</v>
      </c>
    </row>
    <row r="145" spans="1:19" ht="14.45" customHeight="1" x14ac:dyDescent="0.2">
      <c r="A145" s="441"/>
      <c r="B145" s="442" t="s">
        <v>1371</v>
      </c>
      <c r="C145" s="442" t="s">
        <v>1363</v>
      </c>
      <c r="D145" s="442" t="s">
        <v>1360</v>
      </c>
      <c r="E145" s="442" t="s">
        <v>1452</v>
      </c>
      <c r="F145" s="442" t="s">
        <v>1500</v>
      </c>
      <c r="G145" s="442" t="s">
        <v>1501</v>
      </c>
      <c r="H145" s="446">
        <v>826</v>
      </c>
      <c r="I145" s="446">
        <v>78011.12</v>
      </c>
      <c r="J145" s="442"/>
      <c r="K145" s="442">
        <v>94.444455205811138</v>
      </c>
      <c r="L145" s="446">
        <v>1055</v>
      </c>
      <c r="M145" s="446">
        <v>120605.55</v>
      </c>
      <c r="N145" s="442"/>
      <c r="O145" s="442">
        <v>114.31805687203791</v>
      </c>
      <c r="P145" s="446">
        <v>1140</v>
      </c>
      <c r="Q145" s="446">
        <v>126666.66</v>
      </c>
      <c r="R145" s="531"/>
      <c r="S145" s="447">
        <v>111.1111052631579</v>
      </c>
    </row>
    <row r="146" spans="1:19" ht="14.45" customHeight="1" x14ac:dyDescent="0.2">
      <c r="A146" s="441"/>
      <c r="B146" s="442" t="s">
        <v>1371</v>
      </c>
      <c r="C146" s="442" t="s">
        <v>1363</v>
      </c>
      <c r="D146" s="442" t="s">
        <v>1360</v>
      </c>
      <c r="E146" s="442" t="s">
        <v>1452</v>
      </c>
      <c r="F146" s="442" t="s">
        <v>1504</v>
      </c>
      <c r="G146" s="442" t="s">
        <v>1505</v>
      </c>
      <c r="H146" s="446">
        <v>5</v>
      </c>
      <c r="I146" s="446">
        <v>483.34000000000003</v>
      </c>
      <c r="J146" s="442"/>
      <c r="K146" s="442">
        <v>96.668000000000006</v>
      </c>
      <c r="L146" s="446">
        <v>2</v>
      </c>
      <c r="M146" s="446">
        <v>300</v>
      </c>
      <c r="N146" s="442"/>
      <c r="O146" s="442">
        <v>150</v>
      </c>
      <c r="P146" s="446">
        <v>2</v>
      </c>
      <c r="Q146" s="446">
        <v>300</v>
      </c>
      <c r="R146" s="531"/>
      <c r="S146" s="447">
        <v>150</v>
      </c>
    </row>
    <row r="147" spans="1:19" ht="14.45" customHeight="1" x14ac:dyDescent="0.2">
      <c r="A147" s="441"/>
      <c r="B147" s="442" t="s">
        <v>1371</v>
      </c>
      <c r="C147" s="442" t="s">
        <v>1363</v>
      </c>
      <c r="D147" s="442" t="s">
        <v>1360</v>
      </c>
      <c r="E147" s="442" t="s">
        <v>1452</v>
      </c>
      <c r="F147" s="442" t="s">
        <v>1506</v>
      </c>
      <c r="G147" s="442" t="s">
        <v>1507</v>
      </c>
      <c r="H147" s="446">
        <v>3</v>
      </c>
      <c r="I147" s="446">
        <v>1300</v>
      </c>
      <c r="J147" s="442"/>
      <c r="K147" s="442">
        <v>433.33333333333331</v>
      </c>
      <c r="L147" s="446">
        <v>9</v>
      </c>
      <c r="M147" s="446">
        <v>3950</v>
      </c>
      <c r="N147" s="442"/>
      <c r="O147" s="442">
        <v>438.88888888888891</v>
      </c>
      <c r="P147" s="446">
        <v>6</v>
      </c>
      <c r="Q147" s="446">
        <v>2966.66</v>
      </c>
      <c r="R147" s="531"/>
      <c r="S147" s="447">
        <v>494.44333333333333</v>
      </c>
    </row>
    <row r="148" spans="1:19" ht="14.45" customHeight="1" x14ac:dyDescent="0.2">
      <c r="A148" s="441"/>
      <c r="B148" s="442" t="s">
        <v>1371</v>
      </c>
      <c r="C148" s="442" t="s">
        <v>1363</v>
      </c>
      <c r="D148" s="442" t="s">
        <v>1360</v>
      </c>
      <c r="E148" s="442" t="s">
        <v>1452</v>
      </c>
      <c r="F148" s="442" t="s">
        <v>1508</v>
      </c>
      <c r="G148" s="442" t="s">
        <v>1509</v>
      </c>
      <c r="H148" s="446">
        <v>10</v>
      </c>
      <c r="I148" s="446">
        <v>755.56</v>
      </c>
      <c r="J148" s="442"/>
      <c r="K148" s="442">
        <v>75.555999999999997</v>
      </c>
      <c r="L148" s="446">
        <v>5</v>
      </c>
      <c r="M148" s="446">
        <v>514.44000000000005</v>
      </c>
      <c r="N148" s="442"/>
      <c r="O148" s="442">
        <v>102.88800000000001</v>
      </c>
      <c r="P148" s="446">
        <v>6</v>
      </c>
      <c r="Q148" s="446">
        <v>600</v>
      </c>
      <c r="R148" s="531"/>
      <c r="S148" s="447">
        <v>100</v>
      </c>
    </row>
    <row r="149" spans="1:19" ht="14.45" customHeight="1" x14ac:dyDescent="0.2">
      <c r="A149" s="441"/>
      <c r="B149" s="442" t="s">
        <v>1371</v>
      </c>
      <c r="C149" s="442" t="s">
        <v>1363</v>
      </c>
      <c r="D149" s="442" t="s">
        <v>1360</v>
      </c>
      <c r="E149" s="442" t="s">
        <v>1452</v>
      </c>
      <c r="F149" s="442" t="s">
        <v>1510</v>
      </c>
      <c r="G149" s="442" t="s">
        <v>1511</v>
      </c>
      <c r="H149" s="446">
        <v>10</v>
      </c>
      <c r="I149" s="446">
        <v>1333.33</v>
      </c>
      <c r="J149" s="442"/>
      <c r="K149" s="442">
        <v>133.333</v>
      </c>
      <c r="L149" s="446">
        <v>29</v>
      </c>
      <c r="M149" s="446">
        <v>5122.22</v>
      </c>
      <c r="N149" s="442"/>
      <c r="O149" s="442">
        <v>176.62827586206896</v>
      </c>
      <c r="P149" s="446">
        <v>9</v>
      </c>
      <c r="Q149" s="446">
        <v>1550</v>
      </c>
      <c r="R149" s="531"/>
      <c r="S149" s="447">
        <v>172.22222222222223</v>
      </c>
    </row>
    <row r="150" spans="1:19" ht="14.45" customHeight="1" x14ac:dyDescent="0.2">
      <c r="A150" s="441"/>
      <c r="B150" s="442" t="s">
        <v>1371</v>
      </c>
      <c r="C150" s="442" t="s">
        <v>1363</v>
      </c>
      <c r="D150" s="442" t="s">
        <v>1360</v>
      </c>
      <c r="E150" s="442" t="s">
        <v>1452</v>
      </c>
      <c r="F150" s="442" t="s">
        <v>1512</v>
      </c>
      <c r="G150" s="442" t="s">
        <v>1513</v>
      </c>
      <c r="H150" s="446">
        <v>9</v>
      </c>
      <c r="I150" s="446">
        <v>440</v>
      </c>
      <c r="J150" s="442"/>
      <c r="K150" s="442">
        <v>48.888888888888886</v>
      </c>
      <c r="L150" s="446">
        <v>4</v>
      </c>
      <c r="M150" s="446">
        <v>288.89</v>
      </c>
      <c r="N150" s="442"/>
      <c r="O150" s="442">
        <v>72.222499999999997</v>
      </c>
      <c r="P150" s="446">
        <v>5</v>
      </c>
      <c r="Q150" s="446">
        <v>361.11</v>
      </c>
      <c r="R150" s="531"/>
      <c r="S150" s="447">
        <v>72.222000000000008</v>
      </c>
    </row>
    <row r="151" spans="1:19" ht="14.45" customHeight="1" x14ac:dyDescent="0.2">
      <c r="A151" s="441"/>
      <c r="B151" s="442" t="s">
        <v>1371</v>
      </c>
      <c r="C151" s="442" t="s">
        <v>1363</v>
      </c>
      <c r="D151" s="442" t="s">
        <v>1360</v>
      </c>
      <c r="E151" s="442" t="s">
        <v>1452</v>
      </c>
      <c r="F151" s="442" t="s">
        <v>1514</v>
      </c>
      <c r="G151" s="442" t="s">
        <v>1515</v>
      </c>
      <c r="H151" s="446"/>
      <c r="I151" s="446"/>
      <c r="J151" s="442"/>
      <c r="K151" s="442"/>
      <c r="L151" s="446">
        <v>2</v>
      </c>
      <c r="M151" s="446">
        <v>846.66000000000008</v>
      </c>
      <c r="N151" s="442"/>
      <c r="O151" s="442">
        <v>423.33000000000004</v>
      </c>
      <c r="P151" s="446">
        <v>1</v>
      </c>
      <c r="Q151" s="446">
        <v>394.44</v>
      </c>
      <c r="R151" s="531"/>
      <c r="S151" s="447">
        <v>394.44</v>
      </c>
    </row>
    <row r="152" spans="1:19" ht="14.45" customHeight="1" x14ac:dyDescent="0.2">
      <c r="A152" s="441"/>
      <c r="B152" s="442" t="s">
        <v>1371</v>
      </c>
      <c r="C152" s="442" t="s">
        <v>1363</v>
      </c>
      <c r="D152" s="442" t="s">
        <v>1360</v>
      </c>
      <c r="E152" s="442" t="s">
        <v>1452</v>
      </c>
      <c r="F152" s="442" t="s">
        <v>1516</v>
      </c>
      <c r="G152" s="442" t="s">
        <v>1517</v>
      </c>
      <c r="H152" s="446">
        <v>3</v>
      </c>
      <c r="I152" s="446">
        <v>876.66000000000008</v>
      </c>
      <c r="J152" s="442"/>
      <c r="K152" s="442">
        <v>292.22000000000003</v>
      </c>
      <c r="L152" s="446">
        <v>4</v>
      </c>
      <c r="M152" s="446">
        <v>1324.44</v>
      </c>
      <c r="N152" s="442"/>
      <c r="O152" s="442">
        <v>331.11</v>
      </c>
      <c r="P152" s="446">
        <v>4</v>
      </c>
      <c r="Q152" s="446">
        <v>1191.1199999999999</v>
      </c>
      <c r="R152" s="531"/>
      <c r="S152" s="447">
        <v>297.77999999999997</v>
      </c>
    </row>
    <row r="153" spans="1:19" ht="14.45" customHeight="1" x14ac:dyDescent="0.2">
      <c r="A153" s="441"/>
      <c r="B153" s="442" t="s">
        <v>1371</v>
      </c>
      <c r="C153" s="442" t="s">
        <v>1363</v>
      </c>
      <c r="D153" s="442" t="s">
        <v>1360</v>
      </c>
      <c r="E153" s="442" t="s">
        <v>1452</v>
      </c>
      <c r="F153" s="442" t="s">
        <v>1520</v>
      </c>
      <c r="G153" s="442" t="s">
        <v>1521</v>
      </c>
      <c r="H153" s="446"/>
      <c r="I153" s="446"/>
      <c r="J153" s="442"/>
      <c r="K153" s="442"/>
      <c r="L153" s="446">
        <v>3</v>
      </c>
      <c r="M153" s="446">
        <v>416.66999999999996</v>
      </c>
      <c r="N153" s="442"/>
      <c r="O153" s="442">
        <v>138.88999999999999</v>
      </c>
      <c r="P153" s="446">
        <v>4</v>
      </c>
      <c r="Q153" s="446">
        <v>555.55999999999995</v>
      </c>
      <c r="R153" s="531"/>
      <c r="S153" s="447">
        <v>138.88999999999999</v>
      </c>
    </row>
    <row r="154" spans="1:19" ht="14.45" customHeight="1" x14ac:dyDescent="0.2">
      <c r="A154" s="441"/>
      <c r="B154" s="442" t="s">
        <v>1371</v>
      </c>
      <c r="C154" s="442" t="s">
        <v>1363</v>
      </c>
      <c r="D154" s="442" t="s">
        <v>1360</v>
      </c>
      <c r="E154" s="442" t="s">
        <v>1452</v>
      </c>
      <c r="F154" s="442" t="s">
        <v>1529</v>
      </c>
      <c r="G154" s="442" t="s">
        <v>1530</v>
      </c>
      <c r="H154" s="446">
        <v>5</v>
      </c>
      <c r="I154" s="446">
        <v>1794.45</v>
      </c>
      <c r="J154" s="442"/>
      <c r="K154" s="442">
        <v>358.89</v>
      </c>
      <c r="L154" s="446">
        <v>11</v>
      </c>
      <c r="M154" s="446">
        <v>4435.55</v>
      </c>
      <c r="N154" s="442"/>
      <c r="O154" s="442">
        <v>403.2318181818182</v>
      </c>
      <c r="P154" s="446">
        <v>4</v>
      </c>
      <c r="Q154" s="446">
        <v>1457.77</v>
      </c>
      <c r="R154" s="531"/>
      <c r="S154" s="447">
        <v>364.4425</v>
      </c>
    </row>
    <row r="155" spans="1:19" ht="14.45" customHeight="1" x14ac:dyDescent="0.2">
      <c r="A155" s="441"/>
      <c r="B155" s="442" t="s">
        <v>1371</v>
      </c>
      <c r="C155" s="442" t="s">
        <v>1363</v>
      </c>
      <c r="D155" s="442" t="s">
        <v>1360</v>
      </c>
      <c r="E155" s="442" t="s">
        <v>1452</v>
      </c>
      <c r="F155" s="442" t="s">
        <v>1531</v>
      </c>
      <c r="G155" s="442"/>
      <c r="H155" s="446">
        <v>3</v>
      </c>
      <c r="I155" s="446">
        <v>1650</v>
      </c>
      <c r="J155" s="442"/>
      <c r="K155" s="442">
        <v>550</v>
      </c>
      <c r="L155" s="446"/>
      <c r="M155" s="446"/>
      <c r="N155" s="442"/>
      <c r="O155" s="442"/>
      <c r="P155" s="446"/>
      <c r="Q155" s="446"/>
      <c r="R155" s="531"/>
      <c r="S155" s="447"/>
    </row>
    <row r="156" spans="1:19" ht="14.45" customHeight="1" x14ac:dyDescent="0.2">
      <c r="A156" s="441"/>
      <c r="B156" s="442" t="s">
        <v>1371</v>
      </c>
      <c r="C156" s="442" t="s">
        <v>1363</v>
      </c>
      <c r="D156" s="442" t="s">
        <v>1360</v>
      </c>
      <c r="E156" s="442" t="s">
        <v>1452</v>
      </c>
      <c r="F156" s="442" t="s">
        <v>1522</v>
      </c>
      <c r="G156" s="442" t="s">
        <v>1523</v>
      </c>
      <c r="H156" s="446">
        <v>6</v>
      </c>
      <c r="I156" s="446">
        <v>700.01</v>
      </c>
      <c r="J156" s="442"/>
      <c r="K156" s="442">
        <v>116.66833333333334</v>
      </c>
      <c r="L156" s="446">
        <v>14</v>
      </c>
      <c r="M156" s="446">
        <v>2144.44</v>
      </c>
      <c r="N156" s="442"/>
      <c r="O156" s="442">
        <v>153.17428571428573</v>
      </c>
      <c r="P156" s="446"/>
      <c r="Q156" s="446"/>
      <c r="R156" s="531"/>
      <c r="S156" s="447"/>
    </row>
    <row r="157" spans="1:19" ht="14.45" customHeight="1" x14ac:dyDescent="0.2">
      <c r="A157" s="441"/>
      <c r="B157" s="442" t="s">
        <v>1371</v>
      </c>
      <c r="C157" s="442" t="s">
        <v>1363</v>
      </c>
      <c r="D157" s="442" t="s">
        <v>1360</v>
      </c>
      <c r="E157" s="442" t="s">
        <v>1452</v>
      </c>
      <c r="F157" s="442" t="s">
        <v>1532</v>
      </c>
      <c r="G157" s="442" t="s">
        <v>1533</v>
      </c>
      <c r="H157" s="446">
        <v>17</v>
      </c>
      <c r="I157" s="446">
        <v>9406.67</v>
      </c>
      <c r="J157" s="442"/>
      <c r="K157" s="442">
        <v>553.33352941176474</v>
      </c>
      <c r="L157" s="446">
        <v>118</v>
      </c>
      <c r="M157" s="446">
        <v>68086.66</v>
      </c>
      <c r="N157" s="442"/>
      <c r="O157" s="442">
        <v>577.00559322033905</v>
      </c>
      <c r="P157" s="446">
        <v>158</v>
      </c>
      <c r="Q157" s="446">
        <v>88304.44</v>
      </c>
      <c r="R157" s="531"/>
      <c r="S157" s="447">
        <v>558.8888607594937</v>
      </c>
    </row>
    <row r="158" spans="1:19" ht="14.45" customHeight="1" x14ac:dyDescent="0.2">
      <c r="A158" s="441"/>
      <c r="B158" s="442" t="s">
        <v>1371</v>
      </c>
      <c r="C158" s="442" t="s">
        <v>1363</v>
      </c>
      <c r="D158" s="442" t="s">
        <v>1360</v>
      </c>
      <c r="E158" s="442" t="s">
        <v>1452</v>
      </c>
      <c r="F158" s="442" t="s">
        <v>1524</v>
      </c>
      <c r="G158" s="442" t="s">
        <v>1525</v>
      </c>
      <c r="H158" s="446"/>
      <c r="I158" s="446"/>
      <c r="J158" s="442"/>
      <c r="K158" s="442"/>
      <c r="L158" s="446">
        <v>300</v>
      </c>
      <c r="M158" s="446">
        <v>18646.660000000003</v>
      </c>
      <c r="N158" s="442"/>
      <c r="O158" s="442">
        <v>62.155533333333345</v>
      </c>
      <c r="P158" s="446">
        <v>436</v>
      </c>
      <c r="Q158" s="446">
        <v>29066.660000000003</v>
      </c>
      <c r="R158" s="531"/>
      <c r="S158" s="447">
        <v>66.666651376146802</v>
      </c>
    </row>
    <row r="159" spans="1:19" ht="14.45" customHeight="1" x14ac:dyDescent="0.2">
      <c r="A159" s="441"/>
      <c r="B159" s="442" t="s">
        <v>1371</v>
      </c>
      <c r="C159" s="442" t="s">
        <v>1363</v>
      </c>
      <c r="D159" s="442" t="s">
        <v>1360</v>
      </c>
      <c r="E159" s="442" t="s">
        <v>1452</v>
      </c>
      <c r="F159" s="442" t="s">
        <v>1534</v>
      </c>
      <c r="G159" s="442" t="s">
        <v>1470</v>
      </c>
      <c r="H159" s="446"/>
      <c r="I159" s="446"/>
      <c r="J159" s="442"/>
      <c r="K159" s="442"/>
      <c r="L159" s="446">
        <v>159</v>
      </c>
      <c r="M159" s="446">
        <v>49388.880000000005</v>
      </c>
      <c r="N159" s="442"/>
      <c r="O159" s="442">
        <v>310.62188679245287</v>
      </c>
      <c r="P159" s="446">
        <v>137</v>
      </c>
      <c r="Q159" s="446">
        <v>41100</v>
      </c>
      <c r="R159" s="531"/>
      <c r="S159" s="447">
        <v>300</v>
      </c>
    </row>
    <row r="160" spans="1:19" ht="14.45" customHeight="1" x14ac:dyDescent="0.2">
      <c r="A160" s="441"/>
      <c r="B160" s="442" t="s">
        <v>1371</v>
      </c>
      <c r="C160" s="442" t="s">
        <v>1363</v>
      </c>
      <c r="D160" s="442" t="s">
        <v>1360</v>
      </c>
      <c r="E160" s="442" t="s">
        <v>1452</v>
      </c>
      <c r="F160" s="442" t="s">
        <v>1535</v>
      </c>
      <c r="G160" s="442" t="s">
        <v>1536</v>
      </c>
      <c r="H160" s="446"/>
      <c r="I160" s="446"/>
      <c r="J160" s="442"/>
      <c r="K160" s="442"/>
      <c r="L160" s="446">
        <v>1</v>
      </c>
      <c r="M160" s="446">
        <v>300</v>
      </c>
      <c r="N160" s="442"/>
      <c r="O160" s="442">
        <v>300</v>
      </c>
      <c r="P160" s="446"/>
      <c r="Q160" s="446"/>
      <c r="R160" s="531"/>
      <c r="S160" s="447"/>
    </row>
    <row r="161" spans="1:19" ht="14.45" customHeight="1" x14ac:dyDescent="0.2">
      <c r="A161" s="441"/>
      <c r="B161" s="442" t="s">
        <v>1371</v>
      </c>
      <c r="C161" s="442" t="s">
        <v>1364</v>
      </c>
      <c r="D161" s="442" t="s">
        <v>1360</v>
      </c>
      <c r="E161" s="442" t="s">
        <v>1372</v>
      </c>
      <c r="F161" s="442" t="s">
        <v>1373</v>
      </c>
      <c r="G161" s="442"/>
      <c r="H161" s="446"/>
      <c r="I161" s="446"/>
      <c r="J161" s="442"/>
      <c r="K161" s="442"/>
      <c r="L161" s="446">
        <v>1</v>
      </c>
      <c r="M161" s="446">
        <v>113</v>
      </c>
      <c r="N161" s="442"/>
      <c r="O161" s="442">
        <v>113</v>
      </c>
      <c r="P161" s="446"/>
      <c r="Q161" s="446"/>
      <c r="R161" s="531"/>
      <c r="S161" s="447"/>
    </row>
    <row r="162" spans="1:19" ht="14.45" customHeight="1" x14ac:dyDescent="0.2">
      <c r="A162" s="441"/>
      <c r="B162" s="442" t="s">
        <v>1371</v>
      </c>
      <c r="C162" s="442" t="s">
        <v>1364</v>
      </c>
      <c r="D162" s="442" t="s">
        <v>1360</v>
      </c>
      <c r="E162" s="442" t="s">
        <v>1372</v>
      </c>
      <c r="F162" s="442" t="s">
        <v>1374</v>
      </c>
      <c r="G162" s="442"/>
      <c r="H162" s="446"/>
      <c r="I162" s="446"/>
      <c r="J162" s="442"/>
      <c r="K162" s="442"/>
      <c r="L162" s="446"/>
      <c r="M162" s="446"/>
      <c r="N162" s="442"/>
      <c r="O162" s="442"/>
      <c r="P162" s="446">
        <v>0</v>
      </c>
      <c r="Q162" s="446">
        <v>0</v>
      </c>
      <c r="R162" s="531"/>
      <c r="S162" s="447"/>
    </row>
    <row r="163" spans="1:19" ht="14.45" customHeight="1" x14ac:dyDescent="0.2">
      <c r="A163" s="441"/>
      <c r="B163" s="442" t="s">
        <v>1371</v>
      </c>
      <c r="C163" s="442" t="s">
        <v>1364</v>
      </c>
      <c r="D163" s="442" t="s">
        <v>1360</v>
      </c>
      <c r="E163" s="442" t="s">
        <v>1372</v>
      </c>
      <c r="F163" s="442" t="s">
        <v>1537</v>
      </c>
      <c r="G163" s="442"/>
      <c r="H163" s="446">
        <v>1</v>
      </c>
      <c r="I163" s="446">
        <v>1179</v>
      </c>
      <c r="J163" s="442"/>
      <c r="K163" s="442">
        <v>1179</v>
      </c>
      <c r="L163" s="446">
        <v>1</v>
      </c>
      <c r="M163" s="446">
        <v>1179</v>
      </c>
      <c r="N163" s="442"/>
      <c r="O163" s="442">
        <v>1179</v>
      </c>
      <c r="P163" s="446">
        <v>3</v>
      </c>
      <c r="Q163" s="446">
        <v>3537</v>
      </c>
      <c r="R163" s="531"/>
      <c r="S163" s="447">
        <v>1179</v>
      </c>
    </row>
    <row r="164" spans="1:19" ht="14.45" customHeight="1" x14ac:dyDescent="0.2">
      <c r="A164" s="441"/>
      <c r="B164" s="442" t="s">
        <v>1371</v>
      </c>
      <c r="C164" s="442" t="s">
        <v>1364</v>
      </c>
      <c r="D164" s="442" t="s">
        <v>1360</v>
      </c>
      <c r="E164" s="442" t="s">
        <v>1372</v>
      </c>
      <c r="F164" s="442" t="s">
        <v>1538</v>
      </c>
      <c r="G164" s="442"/>
      <c r="H164" s="446">
        <v>1</v>
      </c>
      <c r="I164" s="446">
        <v>219</v>
      </c>
      <c r="J164" s="442"/>
      <c r="K164" s="442">
        <v>219</v>
      </c>
      <c r="L164" s="446">
        <v>1</v>
      </c>
      <c r="M164" s="446">
        <v>219</v>
      </c>
      <c r="N164" s="442"/>
      <c r="O164" s="442">
        <v>219</v>
      </c>
      <c r="P164" s="446">
        <v>2</v>
      </c>
      <c r="Q164" s="446">
        <v>438</v>
      </c>
      <c r="R164" s="531"/>
      <c r="S164" s="447">
        <v>219</v>
      </c>
    </row>
    <row r="165" spans="1:19" ht="14.45" customHeight="1" x14ac:dyDescent="0.2">
      <c r="A165" s="441"/>
      <c r="B165" s="442" t="s">
        <v>1371</v>
      </c>
      <c r="C165" s="442" t="s">
        <v>1364</v>
      </c>
      <c r="D165" s="442" t="s">
        <v>1360</v>
      </c>
      <c r="E165" s="442" t="s">
        <v>1372</v>
      </c>
      <c r="F165" s="442" t="s">
        <v>1539</v>
      </c>
      <c r="G165" s="442"/>
      <c r="H165" s="446">
        <v>4</v>
      </c>
      <c r="I165" s="446">
        <v>2968</v>
      </c>
      <c r="J165" s="442"/>
      <c r="K165" s="442">
        <v>742</v>
      </c>
      <c r="L165" s="446">
        <v>4</v>
      </c>
      <c r="M165" s="446">
        <v>2968</v>
      </c>
      <c r="N165" s="442"/>
      <c r="O165" s="442">
        <v>742</v>
      </c>
      <c r="P165" s="446">
        <v>5</v>
      </c>
      <c r="Q165" s="446">
        <v>3710</v>
      </c>
      <c r="R165" s="531"/>
      <c r="S165" s="447">
        <v>742</v>
      </c>
    </row>
    <row r="166" spans="1:19" ht="14.45" customHeight="1" x14ac:dyDescent="0.2">
      <c r="A166" s="441"/>
      <c r="B166" s="442" t="s">
        <v>1371</v>
      </c>
      <c r="C166" s="442" t="s">
        <v>1364</v>
      </c>
      <c r="D166" s="442" t="s">
        <v>1360</v>
      </c>
      <c r="E166" s="442" t="s">
        <v>1372</v>
      </c>
      <c r="F166" s="442" t="s">
        <v>1540</v>
      </c>
      <c r="G166" s="442"/>
      <c r="H166" s="446"/>
      <c r="I166" s="446"/>
      <c r="J166" s="442"/>
      <c r="K166" s="442"/>
      <c r="L166" s="446">
        <v>4</v>
      </c>
      <c r="M166" s="446">
        <v>3600</v>
      </c>
      <c r="N166" s="442"/>
      <c r="O166" s="442">
        <v>900</v>
      </c>
      <c r="P166" s="446"/>
      <c r="Q166" s="446"/>
      <c r="R166" s="531"/>
      <c r="S166" s="447"/>
    </row>
    <row r="167" spans="1:19" ht="14.45" customHeight="1" x14ac:dyDescent="0.2">
      <c r="A167" s="441"/>
      <c r="B167" s="442" t="s">
        <v>1371</v>
      </c>
      <c r="C167" s="442" t="s">
        <v>1364</v>
      </c>
      <c r="D167" s="442" t="s">
        <v>1360</v>
      </c>
      <c r="E167" s="442" t="s">
        <v>1452</v>
      </c>
      <c r="F167" s="442" t="s">
        <v>1453</v>
      </c>
      <c r="G167" s="442" t="s">
        <v>1454</v>
      </c>
      <c r="H167" s="446">
        <v>29</v>
      </c>
      <c r="I167" s="446">
        <v>14757.789999999999</v>
      </c>
      <c r="J167" s="442"/>
      <c r="K167" s="442">
        <v>508.88931034482755</v>
      </c>
      <c r="L167" s="446">
        <v>41</v>
      </c>
      <c r="M167" s="446">
        <v>23117.78</v>
      </c>
      <c r="N167" s="442"/>
      <c r="O167" s="442">
        <v>563.84829268292685</v>
      </c>
      <c r="P167" s="446">
        <v>57</v>
      </c>
      <c r="Q167" s="446">
        <v>31350</v>
      </c>
      <c r="R167" s="531"/>
      <c r="S167" s="447">
        <v>550</v>
      </c>
    </row>
    <row r="168" spans="1:19" ht="14.45" customHeight="1" x14ac:dyDescent="0.2">
      <c r="A168" s="441"/>
      <c r="B168" s="442" t="s">
        <v>1371</v>
      </c>
      <c r="C168" s="442" t="s">
        <v>1364</v>
      </c>
      <c r="D168" s="442" t="s">
        <v>1360</v>
      </c>
      <c r="E168" s="442" t="s">
        <v>1452</v>
      </c>
      <c r="F168" s="442" t="s">
        <v>1455</v>
      </c>
      <c r="G168" s="442" t="s">
        <v>1456</v>
      </c>
      <c r="H168" s="446">
        <v>86</v>
      </c>
      <c r="I168" s="446">
        <v>43000</v>
      </c>
      <c r="J168" s="442"/>
      <c r="K168" s="442">
        <v>500</v>
      </c>
      <c r="L168" s="446">
        <v>172</v>
      </c>
      <c r="M168" s="446">
        <v>88146.67</v>
      </c>
      <c r="N168" s="442"/>
      <c r="O168" s="442">
        <v>512.48063953488372</v>
      </c>
      <c r="P168" s="446">
        <v>197</v>
      </c>
      <c r="Q168" s="446">
        <v>99594.45</v>
      </c>
      <c r="R168" s="531"/>
      <c r="S168" s="447">
        <v>505.55558375634519</v>
      </c>
    </row>
    <row r="169" spans="1:19" ht="14.45" customHeight="1" x14ac:dyDescent="0.2">
      <c r="A169" s="441"/>
      <c r="B169" s="442" t="s">
        <v>1371</v>
      </c>
      <c r="C169" s="442" t="s">
        <v>1364</v>
      </c>
      <c r="D169" s="442" t="s">
        <v>1360</v>
      </c>
      <c r="E169" s="442" t="s">
        <v>1452</v>
      </c>
      <c r="F169" s="442" t="s">
        <v>1526</v>
      </c>
      <c r="G169" s="442" t="s">
        <v>1527</v>
      </c>
      <c r="H169" s="446">
        <v>561</v>
      </c>
      <c r="I169" s="446">
        <v>59216.65</v>
      </c>
      <c r="J169" s="442"/>
      <c r="K169" s="442">
        <v>105.55552584670232</v>
      </c>
      <c r="L169" s="446">
        <v>301</v>
      </c>
      <c r="M169" s="446">
        <v>39613.35</v>
      </c>
      <c r="N169" s="442"/>
      <c r="O169" s="442">
        <v>131.60581395348837</v>
      </c>
      <c r="P169" s="446">
        <v>337</v>
      </c>
      <c r="Q169" s="446">
        <v>43061.11</v>
      </c>
      <c r="R169" s="531"/>
      <c r="S169" s="447">
        <v>127.77777448071217</v>
      </c>
    </row>
    <row r="170" spans="1:19" ht="14.45" customHeight="1" x14ac:dyDescent="0.2">
      <c r="A170" s="441"/>
      <c r="B170" s="442" t="s">
        <v>1371</v>
      </c>
      <c r="C170" s="442" t="s">
        <v>1364</v>
      </c>
      <c r="D170" s="442" t="s">
        <v>1360</v>
      </c>
      <c r="E170" s="442" t="s">
        <v>1452</v>
      </c>
      <c r="F170" s="442" t="s">
        <v>1457</v>
      </c>
      <c r="G170" s="442" t="s">
        <v>1458</v>
      </c>
      <c r="H170" s="446">
        <v>347</v>
      </c>
      <c r="I170" s="446">
        <v>26988.9</v>
      </c>
      <c r="J170" s="442"/>
      <c r="K170" s="442">
        <v>77.777809798270894</v>
      </c>
      <c r="L170" s="446">
        <v>582</v>
      </c>
      <c r="M170" s="446">
        <v>49416.66</v>
      </c>
      <c r="N170" s="442"/>
      <c r="O170" s="442">
        <v>84.908350515463923</v>
      </c>
      <c r="P170" s="446">
        <v>800</v>
      </c>
      <c r="Q170" s="446">
        <v>66666.67</v>
      </c>
      <c r="R170" s="531"/>
      <c r="S170" s="447">
        <v>83.333337499999999</v>
      </c>
    </row>
    <row r="171" spans="1:19" ht="14.45" customHeight="1" x14ac:dyDescent="0.2">
      <c r="A171" s="441"/>
      <c r="B171" s="442" t="s">
        <v>1371</v>
      </c>
      <c r="C171" s="442" t="s">
        <v>1364</v>
      </c>
      <c r="D171" s="442" t="s">
        <v>1360</v>
      </c>
      <c r="E171" s="442" t="s">
        <v>1452</v>
      </c>
      <c r="F171" s="442" t="s">
        <v>1459</v>
      </c>
      <c r="G171" s="442" t="s">
        <v>1460</v>
      </c>
      <c r="H171" s="446"/>
      <c r="I171" s="446"/>
      <c r="J171" s="442"/>
      <c r="K171" s="442"/>
      <c r="L171" s="446">
        <v>23</v>
      </c>
      <c r="M171" s="446">
        <v>6142.2199999999993</v>
      </c>
      <c r="N171" s="442"/>
      <c r="O171" s="442">
        <v>267.05304347826086</v>
      </c>
      <c r="P171" s="446">
        <v>34</v>
      </c>
      <c r="Q171" s="446">
        <v>8688.9</v>
      </c>
      <c r="R171" s="531"/>
      <c r="S171" s="447">
        <v>255.55588235294115</v>
      </c>
    </row>
    <row r="172" spans="1:19" ht="14.45" customHeight="1" x14ac:dyDescent="0.2">
      <c r="A172" s="441"/>
      <c r="B172" s="442" t="s">
        <v>1371</v>
      </c>
      <c r="C172" s="442" t="s">
        <v>1364</v>
      </c>
      <c r="D172" s="442" t="s">
        <v>1360</v>
      </c>
      <c r="E172" s="442" t="s">
        <v>1452</v>
      </c>
      <c r="F172" s="442" t="s">
        <v>1461</v>
      </c>
      <c r="G172" s="442" t="s">
        <v>1462</v>
      </c>
      <c r="H172" s="446"/>
      <c r="I172" s="446"/>
      <c r="J172" s="442"/>
      <c r="K172" s="442"/>
      <c r="L172" s="446">
        <v>1</v>
      </c>
      <c r="M172" s="446">
        <v>305.56</v>
      </c>
      <c r="N172" s="442"/>
      <c r="O172" s="442">
        <v>305.56</v>
      </c>
      <c r="P172" s="446"/>
      <c r="Q172" s="446"/>
      <c r="R172" s="531"/>
      <c r="S172" s="447"/>
    </row>
    <row r="173" spans="1:19" ht="14.45" customHeight="1" x14ac:dyDescent="0.2">
      <c r="A173" s="441"/>
      <c r="B173" s="442" t="s">
        <v>1371</v>
      </c>
      <c r="C173" s="442" t="s">
        <v>1364</v>
      </c>
      <c r="D173" s="442" t="s">
        <v>1360</v>
      </c>
      <c r="E173" s="442" t="s">
        <v>1452</v>
      </c>
      <c r="F173" s="442" t="s">
        <v>1463</v>
      </c>
      <c r="G173" s="442" t="s">
        <v>1464</v>
      </c>
      <c r="H173" s="446">
        <v>255</v>
      </c>
      <c r="I173" s="446">
        <v>29750</v>
      </c>
      <c r="J173" s="442"/>
      <c r="K173" s="442">
        <v>116.66666666666667</v>
      </c>
      <c r="L173" s="446">
        <v>267</v>
      </c>
      <c r="M173" s="446">
        <v>36620</v>
      </c>
      <c r="N173" s="442"/>
      <c r="O173" s="442">
        <v>137.15355805243445</v>
      </c>
      <c r="P173" s="446">
        <v>398</v>
      </c>
      <c r="Q173" s="446">
        <v>53066.67</v>
      </c>
      <c r="R173" s="531"/>
      <c r="S173" s="447">
        <v>133.33334170854272</v>
      </c>
    </row>
    <row r="174" spans="1:19" ht="14.45" customHeight="1" x14ac:dyDescent="0.2">
      <c r="A174" s="441"/>
      <c r="B174" s="442" t="s">
        <v>1371</v>
      </c>
      <c r="C174" s="442" t="s">
        <v>1364</v>
      </c>
      <c r="D174" s="442" t="s">
        <v>1360</v>
      </c>
      <c r="E174" s="442" t="s">
        <v>1452</v>
      </c>
      <c r="F174" s="442" t="s">
        <v>1465</v>
      </c>
      <c r="G174" s="442" t="s">
        <v>1466</v>
      </c>
      <c r="H174" s="446">
        <v>55</v>
      </c>
      <c r="I174" s="446">
        <v>30555.560000000005</v>
      </c>
      <c r="J174" s="442"/>
      <c r="K174" s="442">
        <v>555.55563636363649</v>
      </c>
      <c r="L174" s="446">
        <v>50</v>
      </c>
      <c r="M174" s="446">
        <v>45206.67</v>
      </c>
      <c r="N174" s="442"/>
      <c r="O174" s="442">
        <v>904.13339999999994</v>
      </c>
      <c r="P174" s="446">
        <v>64</v>
      </c>
      <c r="Q174" s="446">
        <v>56533.33</v>
      </c>
      <c r="R174" s="531"/>
      <c r="S174" s="447">
        <v>883.33328125000003</v>
      </c>
    </row>
    <row r="175" spans="1:19" ht="14.45" customHeight="1" x14ac:dyDescent="0.2">
      <c r="A175" s="441"/>
      <c r="B175" s="442" t="s">
        <v>1371</v>
      </c>
      <c r="C175" s="442" t="s">
        <v>1364</v>
      </c>
      <c r="D175" s="442" t="s">
        <v>1360</v>
      </c>
      <c r="E175" s="442" t="s">
        <v>1452</v>
      </c>
      <c r="F175" s="442" t="s">
        <v>1467</v>
      </c>
      <c r="G175" s="442" t="s">
        <v>1468</v>
      </c>
      <c r="H175" s="446">
        <v>348</v>
      </c>
      <c r="I175" s="446">
        <v>191400</v>
      </c>
      <c r="J175" s="442"/>
      <c r="K175" s="442">
        <v>550</v>
      </c>
      <c r="L175" s="446">
        <v>311</v>
      </c>
      <c r="M175" s="446">
        <v>178122.22000000003</v>
      </c>
      <c r="N175" s="442"/>
      <c r="O175" s="442">
        <v>572.74025723472676</v>
      </c>
      <c r="P175" s="446">
        <v>853</v>
      </c>
      <c r="Q175" s="446">
        <v>540233.34000000008</v>
      </c>
      <c r="R175" s="531"/>
      <c r="S175" s="447">
        <v>633.33334114888635</v>
      </c>
    </row>
    <row r="176" spans="1:19" ht="14.45" customHeight="1" x14ac:dyDescent="0.2">
      <c r="A176" s="441"/>
      <c r="B176" s="442" t="s">
        <v>1371</v>
      </c>
      <c r="C176" s="442" t="s">
        <v>1364</v>
      </c>
      <c r="D176" s="442" t="s">
        <v>1360</v>
      </c>
      <c r="E176" s="442" t="s">
        <v>1452</v>
      </c>
      <c r="F176" s="442" t="s">
        <v>1469</v>
      </c>
      <c r="G176" s="442" t="s">
        <v>1470</v>
      </c>
      <c r="H176" s="446">
        <v>3</v>
      </c>
      <c r="I176" s="446">
        <v>883.32999999999993</v>
      </c>
      <c r="J176" s="442"/>
      <c r="K176" s="442">
        <v>294.44333333333333</v>
      </c>
      <c r="L176" s="446"/>
      <c r="M176" s="446"/>
      <c r="N176" s="442"/>
      <c r="O176" s="442"/>
      <c r="P176" s="446">
        <v>5</v>
      </c>
      <c r="Q176" s="446">
        <v>1500</v>
      </c>
      <c r="R176" s="531"/>
      <c r="S176" s="447">
        <v>300</v>
      </c>
    </row>
    <row r="177" spans="1:19" ht="14.45" customHeight="1" x14ac:dyDescent="0.2">
      <c r="A177" s="441"/>
      <c r="B177" s="442" t="s">
        <v>1371</v>
      </c>
      <c r="C177" s="442" t="s">
        <v>1364</v>
      </c>
      <c r="D177" s="442" t="s">
        <v>1360</v>
      </c>
      <c r="E177" s="442" t="s">
        <v>1452</v>
      </c>
      <c r="F177" s="442" t="s">
        <v>1471</v>
      </c>
      <c r="G177" s="442" t="s">
        <v>1456</v>
      </c>
      <c r="H177" s="446">
        <v>946</v>
      </c>
      <c r="I177" s="446">
        <v>395217.77000000008</v>
      </c>
      <c r="J177" s="442"/>
      <c r="K177" s="442">
        <v>417.77776955602548</v>
      </c>
      <c r="L177" s="446">
        <v>601</v>
      </c>
      <c r="M177" s="446">
        <v>257907.75999999998</v>
      </c>
      <c r="N177" s="442"/>
      <c r="O177" s="442">
        <v>429.1310482529118</v>
      </c>
      <c r="P177" s="446">
        <v>813</v>
      </c>
      <c r="Q177" s="446">
        <v>344170</v>
      </c>
      <c r="R177" s="531"/>
      <c r="S177" s="447">
        <v>423.33333333333331</v>
      </c>
    </row>
    <row r="178" spans="1:19" ht="14.45" customHeight="1" x14ac:dyDescent="0.2">
      <c r="A178" s="441"/>
      <c r="B178" s="442" t="s">
        <v>1371</v>
      </c>
      <c r="C178" s="442" t="s">
        <v>1364</v>
      </c>
      <c r="D178" s="442" t="s">
        <v>1360</v>
      </c>
      <c r="E178" s="442" t="s">
        <v>1452</v>
      </c>
      <c r="F178" s="442" t="s">
        <v>1472</v>
      </c>
      <c r="G178" s="442" t="s">
        <v>1473</v>
      </c>
      <c r="H178" s="446">
        <v>134</v>
      </c>
      <c r="I178" s="446">
        <v>29777.760000000002</v>
      </c>
      <c r="J178" s="442"/>
      <c r="K178" s="442">
        <v>222.22208955223883</v>
      </c>
      <c r="L178" s="446">
        <v>195</v>
      </c>
      <c r="M178" s="446">
        <v>70089.990000000005</v>
      </c>
      <c r="N178" s="442"/>
      <c r="O178" s="442">
        <v>359.43584615384617</v>
      </c>
      <c r="P178" s="446">
        <v>223</v>
      </c>
      <c r="Q178" s="446">
        <v>86722.22</v>
      </c>
      <c r="R178" s="531"/>
      <c r="S178" s="447">
        <v>388.88887892376681</v>
      </c>
    </row>
    <row r="179" spans="1:19" ht="14.45" customHeight="1" x14ac:dyDescent="0.2">
      <c r="A179" s="441"/>
      <c r="B179" s="442" t="s">
        <v>1371</v>
      </c>
      <c r="C179" s="442" t="s">
        <v>1364</v>
      </c>
      <c r="D179" s="442" t="s">
        <v>1360</v>
      </c>
      <c r="E179" s="442" t="s">
        <v>1452</v>
      </c>
      <c r="F179" s="442" t="s">
        <v>1474</v>
      </c>
      <c r="G179" s="442" t="s">
        <v>1475</v>
      </c>
      <c r="H179" s="446">
        <v>100</v>
      </c>
      <c r="I179" s="446">
        <v>58333.34</v>
      </c>
      <c r="J179" s="442"/>
      <c r="K179" s="442">
        <v>583.33339999999998</v>
      </c>
      <c r="L179" s="446">
        <v>93</v>
      </c>
      <c r="M179" s="446">
        <v>64076.68</v>
      </c>
      <c r="N179" s="442"/>
      <c r="O179" s="442">
        <v>688.99655913978495</v>
      </c>
      <c r="P179" s="446">
        <v>133</v>
      </c>
      <c r="Q179" s="446">
        <v>88666.66</v>
      </c>
      <c r="R179" s="531"/>
      <c r="S179" s="447">
        <v>666.66661654135339</v>
      </c>
    </row>
    <row r="180" spans="1:19" ht="14.45" customHeight="1" x14ac:dyDescent="0.2">
      <c r="A180" s="441"/>
      <c r="B180" s="442" t="s">
        <v>1371</v>
      </c>
      <c r="C180" s="442" t="s">
        <v>1364</v>
      </c>
      <c r="D180" s="442" t="s">
        <v>1360</v>
      </c>
      <c r="E180" s="442" t="s">
        <v>1452</v>
      </c>
      <c r="F180" s="442" t="s">
        <v>1476</v>
      </c>
      <c r="G180" s="442" t="s">
        <v>1477</v>
      </c>
      <c r="H180" s="446">
        <v>38</v>
      </c>
      <c r="I180" s="446">
        <v>17733.329999999998</v>
      </c>
      <c r="J180" s="442"/>
      <c r="K180" s="442">
        <v>466.66657894736835</v>
      </c>
      <c r="L180" s="446">
        <v>26</v>
      </c>
      <c r="M180" s="446">
        <v>13591.11</v>
      </c>
      <c r="N180" s="442"/>
      <c r="O180" s="442">
        <v>522.73500000000001</v>
      </c>
      <c r="P180" s="446">
        <v>17</v>
      </c>
      <c r="Q180" s="446">
        <v>8594.4499999999989</v>
      </c>
      <c r="R180" s="531"/>
      <c r="S180" s="447">
        <v>505.55588235294113</v>
      </c>
    </row>
    <row r="181" spans="1:19" ht="14.45" customHeight="1" x14ac:dyDescent="0.2">
      <c r="A181" s="441"/>
      <c r="B181" s="442" t="s">
        <v>1371</v>
      </c>
      <c r="C181" s="442" t="s">
        <v>1364</v>
      </c>
      <c r="D181" s="442" t="s">
        <v>1360</v>
      </c>
      <c r="E181" s="442" t="s">
        <v>1452</v>
      </c>
      <c r="F181" s="442" t="s">
        <v>1541</v>
      </c>
      <c r="G181" s="442" t="s">
        <v>1477</v>
      </c>
      <c r="H181" s="446">
        <v>7</v>
      </c>
      <c r="I181" s="446">
        <v>7000</v>
      </c>
      <c r="J181" s="442"/>
      <c r="K181" s="442">
        <v>1000</v>
      </c>
      <c r="L181" s="446">
        <v>1</v>
      </c>
      <c r="M181" s="446">
        <v>1154.44</v>
      </c>
      <c r="N181" s="442"/>
      <c r="O181" s="442">
        <v>1154.44</v>
      </c>
      <c r="P181" s="446">
        <v>4</v>
      </c>
      <c r="Q181" s="446">
        <v>4022.24</v>
      </c>
      <c r="R181" s="531"/>
      <c r="S181" s="447">
        <v>1005.56</v>
      </c>
    </row>
    <row r="182" spans="1:19" ht="14.45" customHeight="1" x14ac:dyDescent="0.2">
      <c r="A182" s="441"/>
      <c r="B182" s="442" t="s">
        <v>1371</v>
      </c>
      <c r="C182" s="442" t="s">
        <v>1364</v>
      </c>
      <c r="D182" s="442" t="s">
        <v>1360</v>
      </c>
      <c r="E182" s="442" t="s">
        <v>1452</v>
      </c>
      <c r="F182" s="442" t="s">
        <v>1478</v>
      </c>
      <c r="G182" s="442" t="s">
        <v>1479</v>
      </c>
      <c r="H182" s="446">
        <v>201</v>
      </c>
      <c r="I182" s="446">
        <v>12283.33</v>
      </c>
      <c r="J182" s="442"/>
      <c r="K182" s="442">
        <v>61.111094527363186</v>
      </c>
      <c r="L182" s="446">
        <v>241</v>
      </c>
      <c r="M182" s="446">
        <v>16856.66</v>
      </c>
      <c r="N182" s="442"/>
      <c r="O182" s="442">
        <v>69.944647302904571</v>
      </c>
      <c r="P182" s="446">
        <v>216</v>
      </c>
      <c r="Q182" s="446">
        <v>14400</v>
      </c>
      <c r="R182" s="531"/>
      <c r="S182" s="447">
        <v>66.666666666666671</v>
      </c>
    </row>
    <row r="183" spans="1:19" ht="14.45" customHeight="1" x14ac:dyDescent="0.2">
      <c r="A183" s="441"/>
      <c r="B183" s="442" t="s">
        <v>1371</v>
      </c>
      <c r="C183" s="442" t="s">
        <v>1364</v>
      </c>
      <c r="D183" s="442" t="s">
        <v>1360</v>
      </c>
      <c r="E183" s="442" t="s">
        <v>1452</v>
      </c>
      <c r="F183" s="442" t="s">
        <v>1484</v>
      </c>
      <c r="G183" s="442" t="s">
        <v>1485</v>
      </c>
      <c r="H183" s="446">
        <v>4</v>
      </c>
      <c r="I183" s="446">
        <v>0</v>
      </c>
      <c r="J183" s="442"/>
      <c r="K183" s="442">
        <v>0</v>
      </c>
      <c r="L183" s="446">
        <v>3</v>
      </c>
      <c r="M183" s="446">
        <v>0</v>
      </c>
      <c r="N183" s="442"/>
      <c r="O183" s="442">
        <v>0</v>
      </c>
      <c r="P183" s="446">
        <v>6</v>
      </c>
      <c r="Q183" s="446">
        <v>0</v>
      </c>
      <c r="R183" s="531"/>
      <c r="S183" s="447">
        <v>0</v>
      </c>
    </row>
    <row r="184" spans="1:19" ht="14.45" customHeight="1" x14ac:dyDescent="0.2">
      <c r="A184" s="441"/>
      <c r="B184" s="442" t="s">
        <v>1371</v>
      </c>
      <c r="C184" s="442" t="s">
        <v>1364</v>
      </c>
      <c r="D184" s="442" t="s">
        <v>1360</v>
      </c>
      <c r="E184" s="442" t="s">
        <v>1452</v>
      </c>
      <c r="F184" s="442" t="s">
        <v>1486</v>
      </c>
      <c r="G184" s="442" t="s">
        <v>1487</v>
      </c>
      <c r="H184" s="446">
        <v>218</v>
      </c>
      <c r="I184" s="446">
        <v>66611.11</v>
      </c>
      <c r="J184" s="442"/>
      <c r="K184" s="442">
        <v>305.55555045871557</v>
      </c>
      <c r="L184" s="446">
        <v>305</v>
      </c>
      <c r="M184" s="446">
        <v>96802.23</v>
      </c>
      <c r="N184" s="442"/>
      <c r="O184" s="442">
        <v>317.38436065573768</v>
      </c>
      <c r="P184" s="446">
        <v>256</v>
      </c>
      <c r="Q184" s="446">
        <v>79644.45</v>
      </c>
      <c r="R184" s="531"/>
      <c r="S184" s="447">
        <v>311.11113281249999</v>
      </c>
    </row>
    <row r="185" spans="1:19" ht="14.45" customHeight="1" x14ac:dyDescent="0.2">
      <c r="A185" s="441"/>
      <c r="B185" s="442" t="s">
        <v>1371</v>
      </c>
      <c r="C185" s="442" t="s">
        <v>1364</v>
      </c>
      <c r="D185" s="442" t="s">
        <v>1360</v>
      </c>
      <c r="E185" s="442" t="s">
        <v>1452</v>
      </c>
      <c r="F185" s="442" t="s">
        <v>1488</v>
      </c>
      <c r="G185" s="442" t="s">
        <v>1489</v>
      </c>
      <c r="H185" s="446">
        <v>14</v>
      </c>
      <c r="I185" s="446">
        <v>466.67</v>
      </c>
      <c r="J185" s="442"/>
      <c r="K185" s="442">
        <v>33.333571428571432</v>
      </c>
      <c r="L185" s="446"/>
      <c r="M185" s="446"/>
      <c r="N185" s="442"/>
      <c r="O185" s="442"/>
      <c r="P185" s="446"/>
      <c r="Q185" s="446"/>
      <c r="R185" s="531"/>
      <c r="S185" s="447"/>
    </row>
    <row r="186" spans="1:19" ht="14.45" customHeight="1" x14ac:dyDescent="0.2">
      <c r="A186" s="441"/>
      <c r="B186" s="442" t="s">
        <v>1371</v>
      </c>
      <c r="C186" s="442" t="s">
        <v>1364</v>
      </c>
      <c r="D186" s="442" t="s">
        <v>1360</v>
      </c>
      <c r="E186" s="442" t="s">
        <v>1452</v>
      </c>
      <c r="F186" s="442" t="s">
        <v>1490</v>
      </c>
      <c r="G186" s="442" t="s">
        <v>1491</v>
      </c>
      <c r="H186" s="446">
        <v>1055</v>
      </c>
      <c r="I186" s="446">
        <v>480611.11</v>
      </c>
      <c r="J186" s="442"/>
      <c r="K186" s="442">
        <v>455.55555450236966</v>
      </c>
      <c r="L186" s="446">
        <v>1078</v>
      </c>
      <c r="M186" s="446">
        <v>509684.44</v>
      </c>
      <c r="N186" s="442"/>
      <c r="O186" s="442">
        <v>472.80560296846011</v>
      </c>
      <c r="P186" s="446">
        <v>1415</v>
      </c>
      <c r="Q186" s="446">
        <v>652472.22</v>
      </c>
      <c r="R186" s="531"/>
      <c r="S186" s="447">
        <v>461.11110954063605</v>
      </c>
    </row>
    <row r="187" spans="1:19" ht="14.45" customHeight="1" x14ac:dyDescent="0.2">
      <c r="A187" s="441"/>
      <c r="B187" s="442" t="s">
        <v>1371</v>
      </c>
      <c r="C187" s="442" t="s">
        <v>1364</v>
      </c>
      <c r="D187" s="442" t="s">
        <v>1360</v>
      </c>
      <c r="E187" s="442" t="s">
        <v>1452</v>
      </c>
      <c r="F187" s="442" t="s">
        <v>1494</v>
      </c>
      <c r="G187" s="442" t="s">
        <v>1495</v>
      </c>
      <c r="H187" s="446">
        <v>323</v>
      </c>
      <c r="I187" s="446">
        <v>25122.21</v>
      </c>
      <c r="J187" s="442"/>
      <c r="K187" s="442">
        <v>77.777739938080487</v>
      </c>
      <c r="L187" s="446">
        <v>449</v>
      </c>
      <c r="M187" s="446">
        <v>43474.460000000006</v>
      </c>
      <c r="N187" s="442"/>
      <c r="O187" s="442">
        <v>96.825077951002243</v>
      </c>
      <c r="P187" s="446">
        <v>453</v>
      </c>
      <c r="Q187" s="446">
        <v>42783.35</v>
      </c>
      <c r="R187" s="531"/>
      <c r="S187" s="447">
        <v>94.444481236203089</v>
      </c>
    </row>
    <row r="188" spans="1:19" ht="14.45" customHeight="1" x14ac:dyDescent="0.2">
      <c r="A188" s="441"/>
      <c r="B188" s="442" t="s">
        <v>1371</v>
      </c>
      <c r="C188" s="442" t="s">
        <v>1364</v>
      </c>
      <c r="D188" s="442" t="s">
        <v>1360</v>
      </c>
      <c r="E188" s="442" t="s">
        <v>1452</v>
      </c>
      <c r="F188" s="442" t="s">
        <v>1542</v>
      </c>
      <c r="G188" s="442" t="s">
        <v>1543</v>
      </c>
      <c r="H188" s="446">
        <v>36</v>
      </c>
      <c r="I188" s="446">
        <v>25200</v>
      </c>
      <c r="J188" s="442"/>
      <c r="K188" s="442">
        <v>700</v>
      </c>
      <c r="L188" s="446">
        <v>27</v>
      </c>
      <c r="M188" s="446">
        <v>19885.570000000003</v>
      </c>
      <c r="N188" s="442"/>
      <c r="O188" s="442">
        <v>736.50259259259269</v>
      </c>
      <c r="P188" s="446">
        <v>38</v>
      </c>
      <c r="Q188" s="446">
        <v>26811.119999999995</v>
      </c>
      <c r="R188" s="531"/>
      <c r="S188" s="447">
        <v>705.55578947368406</v>
      </c>
    </row>
    <row r="189" spans="1:19" ht="14.45" customHeight="1" x14ac:dyDescent="0.2">
      <c r="A189" s="441"/>
      <c r="B189" s="442" t="s">
        <v>1371</v>
      </c>
      <c r="C189" s="442" t="s">
        <v>1364</v>
      </c>
      <c r="D189" s="442" t="s">
        <v>1360</v>
      </c>
      <c r="E189" s="442" t="s">
        <v>1452</v>
      </c>
      <c r="F189" s="442" t="s">
        <v>1498</v>
      </c>
      <c r="G189" s="442" t="s">
        <v>1499</v>
      </c>
      <c r="H189" s="446">
        <v>2</v>
      </c>
      <c r="I189" s="446">
        <v>540</v>
      </c>
      <c r="J189" s="442"/>
      <c r="K189" s="442">
        <v>270</v>
      </c>
      <c r="L189" s="446"/>
      <c r="M189" s="446"/>
      <c r="N189" s="442"/>
      <c r="O189" s="442"/>
      <c r="P189" s="446">
        <v>2</v>
      </c>
      <c r="Q189" s="446">
        <v>666.66</v>
      </c>
      <c r="R189" s="531"/>
      <c r="S189" s="447">
        <v>333.33</v>
      </c>
    </row>
    <row r="190" spans="1:19" ht="14.45" customHeight="1" x14ac:dyDescent="0.2">
      <c r="A190" s="441"/>
      <c r="B190" s="442" t="s">
        <v>1371</v>
      </c>
      <c r="C190" s="442" t="s">
        <v>1364</v>
      </c>
      <c r="D190" s="442" t="s">
        <v>1360</v>
      </c>
      <c r="E190" s="442" t="s">
        <v>1452</v>
      </c>
      <c r="F190" s="442" t="s">
        <v>1500</v>
      </c>
      <c r="G190" s="442" t="s">
        <v>1501</v>
      </c>
      <c r="H190" s="446">
        <v>552</v>
      </c>
      <c r="I190" s="446">
        <v>52133.32</v>
      </c>
      <c r="J190" s="442"/>
      <c r="K190" s="442">
        <v>94.444420289855074</v>
      </c>
      <c r="L190" s="446">
        <v>536</v>
      </c>
      <c r="M190" s="446">
        <v>61438.880000000005</v>
      </c>
      <c r="N190" s="442"/>
      <c r="O190" s="442">
        <v>114.62477611940299</v>
      </c>
      <c r="P190" s="446">
        <v>765</v>
      </c>
      <c r="Q190" s="446">
        <v>85000.01</v>
      </c>
      <c r="R190" s="531"/>
      <c r="S190" s="447">
        <v>111.11112418300652</v>
      </c>
    </row>
    <row r="191" spans="1:19" ht="14.45" customHeight="1" x14ac:dyDescent="0.2">
      <c r="A191" s="441"/>
      <c r="B191" s="442" t="s">
        <v>1371</v>
      </c>
      <c r="C191" s="442" t="s">
        <v>1364</v>
      </c>
      <c r="D191" s="442" t="s">
        <v>1360</v>
      </c>
      <c r="E191" s="442" t="s">
        <v>1452</v>
      </c>
      <c r="F191" s="442" t="s">
        <v>1504</v>
      </c>
      <c r="G191" s="442" t="s">
        <v>1505</v>
      </c>
      <c r="H191" s="446">
        <v>394</v>
      </c>
      <c r="I191" s="446">
        <v>38086.67</v>
      </c>
      <c r="J191" s="442"/>
      <c r="K191" s="442">
        <v>96.666675126903556</v>
      </c>
      <c r="L191" s="446">
        <v>373</v>
      </c>
      <c r="M191" s="446">
        <v>57038.899999999994</v>
      </c>
      <c r="N191" s="442"/>
      <c r="O191" s="442">
        <v>152.91930294906166</v>
      </c>
      <c r="P191" s="446">
        <v>476</v>
      </c>
      <c r="Q191" s="446">
        <v>71400</v>
      </c>
      <c r="R191" s="531"/>
      <c r="S191" s="447">
        <v>150</v>
      </c>
    </row>
    <row r="192" spans="1:19" ht="14.45" customHeight="1" x14ac:dyDescent="0.2">
      <c r="A192" s="441"/>
      <c r="B192" s="442" t="s">
        <v>1371</v>
      </c>
      <c r="C192" s="442" t="s">
        <v>1364</v>
      </c>
      <c r="D192" s="442" t="s">
        <v>1360</v>
      </c>
      <c r="E192" s="442" t="s">
        <v>1452</v>
      </c>
      <c r="F192" s="442" t="s">
        <v>1506</v>
      </c>
      <c r="G192" s="442" t="s">
        <v>1507</v>
      </c>
      <c r="H192" s="446">
        <v>471</v>
      </c>
      <c r="I192" s="446">
        <v>204099.99</v>
      </c>
      <c r="J192" s="442"/>
      <c r="K192" s="442">
        <v>433.33331210191079</v>
      </c>
      <c r="L192" s="446">
        <v>496</v>
      </c>
      <c r="M192" s="446">
        <v>224262.22000000003</v>
      </c>
      <c r="N192" s="442"/>
      <c r="O192" s="442">
        <v>452.14157258064523</v>
      </c>
      <c r="P192" s="446">
        <v>711</v>
      </c>
      <c r="Q192" s="446">
        <v>351550</v>
      </c>
      <c r="R192" s="531"/>
      <c r="S192" s="447">
        <v>494.44444444444446</v>
      </c>
    </row>
    <row r="193" spans="1:19" ht="14.45" customHeight="1" x14ac:dyDescent="0.2">
      <c r="A193" s="441"/>
      <c r="B193" s="442" t="s">
        <v>1371</v>
      </c>
      <c r="C193" s="442" t="s">
        <v>1364</v>
      </c>
      <c r="D193" s="442" t="s">
        <v>1360</v>
      </c>
      <c r="E193" s="442" t="s">
        <v>1452</v>
      </c>
      <c r="F193" s="442" t="s">
        <v>1508</v>
      </c>
      <c r="G193" s="442" t="s">
        <v>1509</v>
      </c>
      <c r="H193" s="446">
        <v>762</v>
      </c>
      <c r="I193" s="446">
        <v>57573.34</v>
      </c>
      <c r="J193" s="442"/>
      <c r="K193" s="442">
        <v>75.555564304461939</v>
      </c>
      <c r="L193" s="446">
        <v>405</v>
      </c>
      <c r="M193" s="446">
        <v>41670.01</v>
      </c>
      <c r="N193" s="442"/>
      <c r="O193" s="442">
        <v>102.88891358024692</v>
      </c>
      <c r="P193" s="446">
        <v>726</v>
      </c>
      <c r="Q193" s="446">
        <v>72600</v>
      </c>
      <c r="R193" s="531"/>
      <c r="S193" s="447">
        <v>100</v>
      </c>
    </row>
    <row r="194" spans="1:19" ht="14.45" customHeight="1" x14ac:dyDescent="0.2">
      <c r="A194" s="441"/>
      <c r="B194" s="442" t="s">
        <v>1371</v>
      </c>
      <c r="C194" s="442" t="s">
        <v>1364</v>
      </c>
      <c r="D194" s="442" t="s">
        <v>1360</v>
      </c>
      <c r="E194" s="442" t="s">
        <v>1452</v>
      </c>
      <c r="F194" s="442" t="s">
        <v>1544</v>
      </c>
      <c r="G194" s="442" t="s">
        <v>1545</v>
      </c>
      <c r="H194" s="446">
        <v>95</v>
      </c>
      <c r="I194" s="446">
        <v>121916.66</v>
      </c>
      <c r="J194" s="442"/>
      <c r="K194" s="442">
        <v>1283.3332631578949</v>
      </c>
      <c r="L194" s="446">
        <v>90</v>
      </c>
      <c r="M194" s="446">
        <v>125831.09999999999</v>
      </c>
      <c r="N194" s="442"/>
      <c r="O194" s="442">
        <v>1398.1233333333332</v>
      </c>
      <c r="P194" s="446">
        <v>105</v>
      </c>
      <c r="Q194" s="446">
        <v>150499.99</v>
      </c>
      <c r="R194" s="531"/>
      <c r="S194" s="447">
        <v>1433.3332380952379</v>
      </c>
    </row>
    <row r="195" spans="1:19" ht="14.45" customHeight="1" x14ac:dyDescent="0.2">
      <c r="A195" s="441"/>
      <c r="B195" s="442" t="s">
        <v>1371</v>
      </c>
      <c r="C195" s="442" t="s">
        <v>1364</v>
      </c>
      <c r="D195" s="442" t="s">
        <v>1360</v>
      </c>
      <c r="E195" s="442" t="s">
        <v>1452</v>
      </c>
      <c r="F195" s="442" t="s">
        <v>1546</v>
      </c>
      <c r="G195" s="442" t="s">
        <v>1547</v>
      </c>
      <c r="H195" s="446"/>
      <c r="I195" s="446"/>
      <c r="J195" s="442"/>
      <c r="K195" s="442"/>
      <c r="L195" s="446">
        <v>3</v>
      </c>
      <c r="M195" s="446">
        <v>1516.67</v>
      </c>
      <c r="N195" s="442"/>
      <c r="O195" s="442">
        <v>505.55666666666667</v>
      </c>
      <c r="P195" s="446">
        <v>3</v>
      </c>
      <c r="Q195" s="446">
        <v>1516.67</v>
      </c>
      <c r="R195" s="531"/>
      <c r="S195" s="447">
        <v>505.55666666666667</v>
      </c>
    </row>
    <row r="196" spans="1:19" ht="14.45" customHeight="1" x14ac:dyDescent="0.2">
      <c r="A196" s="441"/>
      <c r="B196" s="442" t="s">
        <v>1371</v>
      </c>
      <c r="C196" s="442" t="s">
        <v>1364</v>
      </c>
      <c r="D196" s="442" t="s">
        <v>1360</v>
      </c>
      <c r="E196" s="442" t="s">
        <v>1452</v>
      </c>
      <c r="F196" s="442" t="s">
        <v>1510</v>
      </c>
      <c r="G196" s="442" t="s">
        <v>1511</v>
      </c>
      <c r="H196" s="446">
        <v>1</v>
      </c>
      <c r="I196" s="446">
        <v>133.33000000000001</v>
      </c>
      <c r="J196" s="442"/>
      <c r="K196" s="442">
        <v>133.33000000000001</v>
      </c>
      <c r="L196" s="446">
        <v>3</v>
      </c>
      <c r="M196" s="446">
        <v>516.66</v>
      </c>
      <c r="N196" s="442"/>
      <c r="O196" s="442">
        <v>172.22</v>
      </c>
      <c r="P196" s="446">
        <v>2</v>
      </c>
      <c r="Q196" s="446">
        <v>344.44</v>
      </c>
      <c r="R196" s="531"/>
      <c r="S196" s="447">
        <v>172.22</v>
      </c>
    </row>
    <row r="197" spans="1:19" ht="14.45" customHeight="1" x14ac:dyDescent="0.2">
      <c r="A197" s="441"/>
      <c r="B197" s="442" t="s">
        <v>1371</v>
      </c>
      <c r="C197" s="442" t="s">
        <v>1364</v>
      </c>
      <c r="D197" s="442" t="s">
        <v>1360</v>
      </c>
      <c r="E197" s="442" t="s">
        <v>1452</v>
      </c>
      <c r="F197" s="442" t="s">
        <v>1514</v>
      </c>
      <c r="G197" s="442" t="s">
        <v>1515</v>
      </c>
      <c r="H197" s="446">
        <v>11</v>
      </c>
      <c r="I197" s="446">
        <v>3788.88</v>
      </c>
      <c r="J197" s="442"/>
      <c r="K197" s="442">
        <v>344.44363636363636</v>
      </c>
      <c r="L197" s="446">
        <v>6</v>
      </c>
      <c r="M197" s="446">
        <v>2366.65</v>
      </c>
      <c r="N197" s="442"/>
      <c r="O197" s="442">
        <v>394.44166666666666</v>
      </c>
      <c r="P197" s="446">
        <v>2</v>
      </c>
      <c r="Q197" s="446">
        <v>788.89</v>
      </c>
      <c r="R197" s="531"/>
      <c r="S197" s="447">
        <v>394.44499999999999</v>
      </c>
    </row>
    <row r="198" spans="1:19" ht="14.45" customHeight="1" x14ac:dyDescent="0.2">
      <c r="A198" s="441"/>
      <c r="B198" s="442" t="s">
        <v>1371</v>
      </c>
      <c r="C198" s="442" t="s">
        <v>1364</v>
      </c>
      <c r="D198" s="442" t="s">
        <v>1360</v>
      </c>
      <c r="E198" s="442" t="s">
        <v>1452</v>
      </c>
      <c r="F198" s="442" t="s">
        <v>1516</v>
      </c>
      <c r="G198" s="442" t="s">
        <v>1517</v>
      </c>
      <c r="H198" s="446">
        <v>3</v>
      </c>
      <c r="I198" s="446">
        <v>876.66000000000008</v>
      </c>
      <c r="J198" s="442"/>
      <c r="K198" s="442">
        <v>292.22000000000003</v>
      </c>
      <c r="L198" s="446">
        <v>1</v>
      </c>
      <c r="M198" s="446">
        <v>297.77999999999997</v>
      </c>
      <c r="N198" s="442"/>
      <c r="O198" s="442">
        <v>297.77999999999997</v>
      </c>
      <c r="P198" s="446">
        <v>2</v>
      </c>
      <c r="Q198" s="446">
        <v>595.55999999999995</v>
      </c>
      <c r="R198" s="531"/>
      <c r="S198" s="447">
        <v>297.77999999999997</v>
      </c>
    </row>
    <row r="199" spans="1:19" ht="14.45" customHeight="1" x14ac:dyDescent="0.2">
      <c r="A199" s="441"/>
      <c r="B199" s="442" t="s">
        <v>1371</v>
      </c>
      <c r="C199" s="442" t="s">
        <v>1364</v>
      </c>
      <c r="D199" s="442" t="s">
        <v>1360</v>
      </c>
      <c r="E199" s="442" t="s">
        <v>1452</v>
      </c>
      <c r="F199" s="442" t="s">
        <v>1520</v>
      </c>
      <c r="G199" s="442" t="s">
        <v>1521</v>
      </c>
      <c r="H199" s="446">
        <v>401</v>
      </c>
      <c r="I199" s="446">
        <v>46783.320000000007</v>
      </c>
      <c r="J199" s="442"/>
      <c r="K199" s="442">
        <v>116.66663341645886</v>
      </c>
      <c r="L199" s="446">
        <v>251</v>
      </c>
      <c r="M199" s="446">
        <v>35441.1</v>
      </c>
      <c r="N199" s="442"/>
      <c r="O199" s="442">
        <v>141.19960159362549</v>
      </c>
      <c r="P199" s="446">
        <v>356</v>
      </c>
      <c r="Q199" s="446">
        <v>49444.45</v>
      </c>
      <c r="R199" s="531"/>
      <c r="S199" s="447">
        <v>138.88890449438202</v>
      </c>
    </row>
    <row r="200" spans="1:19" ht="14.45" customHeight="1" x14ac:dyDescent="0.2">
      <c r="A200" s="441"/>
      <c r="B200" s="442" t="s">
        <v>1371</v>
      </c>
      <c r="C200" s="442" t="s">
        <v>1364</v>
      </c>
      <c r="D200" s="442" t="s">
        <v>1360</v>
      </c>
      <c r="E200" s="442" t="s">
        <v>1452</v>
      </c>
      <c r="F200" s="442" t="s">
        <v>1529</v>
      </c>
      <c r="G200" s="442" t="s">
        <v>1530</v>
      </c>
      <c r="H200" s="446">
        <v>3</v>
      </c>
      <c r="I200" s="446">
        <v>1076.67</v>
      </c>
      <c r="J200" s="442"/>
      <c r="K200" s="442">
        <v>358.89000000000004</v>
      </c>
      <c r="L200" s="446">
        <v>1</v>
      </c>
      <c r="M200" s="446">
        <v>364.44</v>
      </c>
      <c r="N200" s="442"/>
      <c r="O200" s="442">
        <v>364.44</v>
      </c>
      <c r="P200" s="446"/>
      <c r="Q200" s="446"/>
      <c r="R200" s="531"/>
      <c r="S200" s="447"/>
    </row>
    <row r="201" spans="1:19" ht="14.45" customHeight="1" x14ac:dyDescent="0.2">
      <c r="A201" s="441"/>
      <c r="B201" s="442" t="s">
        <v>1371</v>
      </c>
      <c r="C201" s="442" t="s">
        <v>1364</v>
      </c>
      <c r="D201" s="442" t="s">
        <v>1360</v>
      </c>
      <c r="E201" s="442" t="s">
        <v>1452</v>
      </c>
      <c r="F201" s="442" t="s">
        <v>1531</v>
      </c>
      <c r="G201" s="442"/>
      <c r="H201" s="446">
        <v>153</v>
      </c>
      <c r="I201" s="446">
        <v>84150</v>
      </c>
      <c r="J201" s="442"/>
      <c r="K201" s="442">
        <v>550</v>
      </c>
      <c r="L201" s="446"/>
      <c r="M201" s="446"/>
      <c r="N201" s="442"/>
      <c r="O201" s="442"/>
      <c r="P201" s="446"/>
      <c r="Q201" s="446"/>
      <c r="R201" s="531"/>
      <c r="S201" s="447"/>
    </row>
    <row r="202" spans="1:19" ht="14.45" customHeight="1" x14ac:dyDescent="0.2">
      <c r="A202" s="441"/>
      <c r="B202" s="442" t="s">
        <v>1371</v>
      </c>
      <c r="C202" s="442" t="s">
        <v>1364</v>
      </c>
      <c r="D202" s="442" t="s">
        <v>1360</v>
      </c>
      <c r="E202" s="442" t="s">
        <v>1452</v>
      </c>
      <c r="F202" s="442" t="s">
        <v>1531</v>
      </c>
      <c r="G202" s="442" t="s">
        <v>1548</v>
      </c>
      <c r="H202" s="446">
        <v>9</v>
      </c>
      <c r="I202" s="446">
        <v>4950</v>
      </c>
      <c r="J202" s="442"/>
      <c r="K202" s="442">
        <v>550</v>
      </c>
      <c r="L202" s="446"/>
      <c r="M202" s="446"/>
      <c r="N202" s="442"/>
      <c r="O202" s="442"/>
      <c r="P202" s="446"/>
      <c r="Q202" s="446"/>
      <c r="R202" s="531"/>
      <c r="S202" s="447"/>
    </row>
    <row r="203" spans="1:19" ht="14.45" customHeight="1" x14ac:dyDescent="0.2">
      <c r="A203" s="441"/>
      <c r="B203" s="442" t="s">
        <v>1371</v>
      </c>
      <c r="C203" s="442" t="s">
        <v>1364</v>
      </c>
      <c r="D203" s="442" t="s">
        <v>1360</v>
      </c>
      <c r="E203" s="442" t="s">
        <v>1452</v>
      </c>
      <c r="F203" s="442" t="s">
        <v>1522</v>
      </c>
      <c r="G203" s="442" t="s">
        <v>1523</v>
      </c>
      <c r="H203" s="446">
        <v>4</v>
      </c>
      <c r="I203" s="446">
        <v>466.67</v>
      </c>
      <c r="J203" s="442"/>
      <c r="K203" s="442">
        <v>116.6675</v>
      </c>
      <c r="L203" s="446">
        <v>1</v>
      </c>
      <c r="M203" s="446">
        <v>150</v>
      </c>
      <c r="N203" s="442"/>
      <c r="O203" s="442">
        <v>150</v>
      </c>
      <c r="P203" s="446">
        <v>1</v>
      </c>
      <c r="Q203" s="446">
        <v>150</v>
      </c>
      <c r="R203" s="531"/>
      <c r="S203" s="447">
        <v>150</v>
      </c>
    </row>
    <row r="204" spans="1:19" ht="14.45" customHeight="1" x14ac:dyDescent="0.2">
      <c r="A204" s="441"/>
      <c r="B204" s="442" t="s">
        <v>1371</v>
      </c>
      <c r="C204" s="442" t="s">
        <v>1364</v>
      </c>
      <c r="D204" s="442" t="s">
        <v>1360</v>
      </c>
      <c r="E204" s="442" t="s">
        <v>1452</v>
      </c>
      <c r="F204" s="442" t="s">
        <v>1532</v>
      </c>
      <c r="G204" s="442" t="s">
        <v>1533</v>
      </c>
      <c r="H204" s="446">
        <v>6</v>
      </c>
      <c r="I204" s="446">
        <v>3319.99</v>
      </c>
      <c r="J204" s="442"/>
      <c r="K204" s="442">
        <v>553.33166666666659</v>
      </c>
      <c r="L204" s="446">
        <v>39</v>
      </c>
      <c r="M204" s="446">
        <v>22125.550000000003</v>
      </c>
      <c r="N204" s="442"/>
      <c r="O204" s="442">
        <v>567.32179487179496</v>
      </c>
      <c r="P204" s="446">
        <v>51</v>
      </c>
      <c r="Q204" s="446">
        <v>28503.329999999998</v>
      </c>
      <c r="R204" s="531"/>
      <c r="S204" s="447">
        <v>558.88882352941175</v>
      </c>
    </row>
    <row r="205" spans="1:19" ht="14.45" customHeight="1" x14ac:dyDescent="0.2">
      <c r="A205" s="441"/>
      <c r="B205" s="442" t="s">
        <v>1371</v>
      </c>
      <c r="C205" s="442" t="s">
        <v>1364</v>
      </c>
      <c r="D205" s="442" t="s">
        <v>1360</v>
      </c>
      <c r="E205" s="442" t="s">
        <v>1452</v>
      </c>
      <c r="F205" s="442" t="s">
        <v>1524</v>
      </c>
      <c r="G205" s="442" t="s">
        <v>1525</v>
      </c>
      <c r="H205" s="446"/>
      <c r="I205" s="446"/>
      <c r="J205" s="442"/>
      <c r="K205" s="442"/>
      <c r="L205" s="446">
        <v>501</v>
      </c>
      <c r="M205" s="446">
        <v>30629.989999999998</v>
      </c>
      <c r="N205" s="442"/>
      <c r="O205" s="442">
        <v>61.137704590818359</v>
      </c>
      <c r="P205" s="446">
        <v>304</v>
      </c>
      <c r="Q205" s="446">
        <v>20266.669999999998</v>
      </c>
      <c r="R205" s="531"/>
      <c r="S205" s="447">
        <v>66.666677631578935</v>
      </c>
    </row>
    <row r="206" spans="1:19" ht="14.45" customHeight="1" x14ac:dyDescent="0.2">
      <c r="A206" s="441"/>
      <c r="B206" s="442" t="s">
        <v>1371</v>
      </c>
      <c r="C206" s="442" t="s">
        <v>1364</v>
      </c>
      <c r="D206" s="442" t="s">
        <v>1360</v>
      </c>
      <c r="E206" s="442" t="s">
        <v>1452</v>
      </c>
      <c r="F206" s="442" t="s">
        <v>1534</v>
      </c>
      <c r="G206" s="442" t="s">
        <v>1470</v>
      </c>
      <c r="H206" s="446"/>
      <c r="I206" s="446"/>
      <c r="J206" s="442"/>
      <c r="K206" s="442"/>
      <c r="L206" s="446">
        <v>3</v>
      </c>
      <c r="M206" s="446">
        <v>1033.33</v>
      </c>
      <c r="N206" s="442"/>
      <c r="O206" s="442">
        <v>344.44333333333333</v>
      </c>
      <c r="P206" s="446"/>
      <c r="Q206" s="446"/>
      <c r="R206" s="531"/>
      <c r="S206" s="447"/>
    </row>
    <row r="207" spans="1:19" ht="14.45" customHeight="1" x14ac:dyDescent="0.2">
      <c r="A207" s="441"/>
      <c r="B207" s="442" t="s">
        <v>1371</v>
      </c>
      <c r="C207" s="442" t="s">
        <v>1364</v>
      </c>
      <c r="D207" s="442" t="s">
        <v>1360</v>
      </c>
      <c r="E207" s="442" t="s">
        <v>1452</v>
      </c>
      <c r="F207" s="442" t="s">
        <v>1549</v>
      </c>
      <c r="G207" s="442" t="s">
        <v>1550</v>
      </c>
      <c r="H207" s="446"/>
      <c r="I207" s="446"/>
      <c r="J207" s="442"/>
      <c r="K207" s="442"/>
      <c r="L207" s="446">
        <v>133</v>
      </c>
      <c r="M207" s="446">
        <v>77211.12</v>
      </c>
      <c r="N207" s="442"/>
      <c r="O207" s="442">
        <v>580.53473684210519</v>
      </c>
      <c r="P207" s="446">
        <v>284</v>
      </c>
      <c r="Q207" s="446">
        <v>159355.54999999999</v>
      </c>
      <c r="R207" s="531"/>
      <c r="S207" s="447">
        <v>561.11109154929568</v>
      </c>
    </row>
    <row r="208" spans="1:19" ht="14.45" customHeight="1" x14ac:dyDescent="0.2">
      <c r="A208" s="441"/>
      <c r="B208" s="442" t="s">
        <v>1371</v>
      </c>
      <c r="C208" s="442" t="s">
        <v>1364</v>
      </c>
      <c r="D208" s="442" t="s">
        <v>1360</v>
      </c>
      <c r="E208" s="442" t="s">
        <v>1452</v>
      </c>
      <c r="F208" s="442" t="s">
        <v>1551</v>
      </c>
      <c r="G208" s="442" t="s">
        <v>1552</v>
      </c>
      <c r="H208" s="446"/>
      <c r="I208" s="446"/>
      <c r="J208" s="442"/>
      <c r="K208" s="442"/>
      <c r="L208" s="446">
        <v>1</v>
      </c>
      <c r="M208" s="446">
        <v>672.22</v>
      </c>
      <c r="N208" s="442"/>
      <c r="O208" s="442">
        <v>672.22</v>
      </c>
      <c r="P208" s="446">
        <v>5</v>
      </c>
      <c r="Q208" s="446">
        <v>3361.11</v>
      </c>
      <c r="R208" s="531"/>
      <c r="S208" s="447">
        <v>672.22199999999998</v>
      </c>
    </row>
    <row r="209" spans="1:19" ht="14.45" customHeight="1" x14ac:dyDescent="0.2">
      <c r="A209" s="441"/>
      <c r="B209" s="442" t="s">
        <v>1371</v>
      </c>
      <c r="C209" s="442" t="s">
        <v>1364</v>
      </c>
      <c r="D209" s="442" t="s">
        <v>1360</v>
      </c>
      <c r="E209" s="442" t="s">
        <v>1452</v>
      </c>
      <c r="F209" s="442" t="s">
        <v>1535</v>
      </c>
      <c r="G209" s="442" t="s">
        <v>1536</v>
      </c>
      <c r="H209" s="446"/>
      <c r="I209" s="446"/>
      <c r="J209" s="442"/>
      <c r="K209" s="442"/>
      <c r="L209" s="446">
        <v>1</v>
      </c>
      <c r="M209" s="446">
        <v>300</v>
      </c>
      <c r="N209" s="442"/>
      <c r="O209" s="442">
        <v>300</v>
      </c>
      <c r="P209" s="446">
        <v>3</v>
      </c>
      <c r="Q209" s="446">
        <v>900</v>
      </c>
      <c r="R209" s="531"/>
      <c r="S209" s="447">
        <v>300</v>
      </c>
    </row>
    <row r="210" spans="1:19" ht="14.45" customHeight="1" x14ac:dyDescent="0.2">
      <c r="A210" s="441"/>
      <c r="B210" s="442" t="s">
        <v>1371</v>
      </c>
      <c r="C210" s="442" t="s">
        <v>1365</v>
      </c>
      <c r="D210" s="442" t="s">
        <v>1360</v>
      </c>
      <c r="E210" s="442" t="s">
        <v>1452</v>
      </c>
      <c r="F210" s="442" t="s">
        <v>1457</v>
      </c>
      <c r="G210" s="442" t="s">
        <v>1458</v>
      </c>
      <c r="H210" s="446">
        <v>514</v>
      </c>
      <c r="I210" s="446">
        <v>39977.79</v>
      </c>
      <c r="J210" s="442"/>
      <c r="K210" s="442">
        <v>77.777801556420229</v>
      </c>
      <c r="L210" s="446">
        <v>680</v>
      </c>
      <c r="M210" s="446">
        <v>58316.68</v>
      </c>
      <c r="N210" s="442"/>
      <c r="O210" s="442">
        <v>85.759823529411761</v>
      </c>
      <c r="P210" s="446">
        <v>285</v>
      </c>
      <c r="Q210" s="446">
        <v>23750</v>
      </c>
      <c r="R210" s="531"/>
      <c r="S210" s="447">
        <v>83.333333333333329</v>
      </c>
    </row>
    <row r="211" spans="1:19" ht="14.45" customHeight="1" x14ac:dyDescent="0.2">
      <c r="A211" s="441"/>
      <c r="B211" s="442" t="s">
        <v>1371</v>
      </c>
      <c r="C211" s="442" t="s">
        <v>1365</v>
      </c>
      <c r="D211" s="442" t="s">
        <v>1360</v>
      </c>
      <c r="E211" s="442" t="s">
        <v>1452</v>
      </c>
      <c r="F211" s="442" t="s">
        <v>1459</v>
      </c>
      <c r="G211" s="442" t="s">
        <v>1460</v>
      </c>
      <c r="H211" s="446">
        <v>8</v>
      </c>
      <c r="I211" s="446">
        <v>2000</v>
      </c>
      <c r="J211" s="442"/>
      <c r="K211" s="442">
        <v>250</v>
      </c>
      <c r="L211" s="446">
        <v>47</v>
      </c>
      <c r="M211" s="446">
        <v>12540</v>
      </c>
      <c r="N211" s="442"/>
      <c r="O211" s="442">
        <v>266.80851063829789</v>
      </c>
      <c r="P211" s="446">
        <v>27</v>
      </c>
      <c r="Q211" s="446">
        <v>6900.02</v>
      </c>
      <c r="R211" s="531"/>
      <c r="S211" s="447">
        <v>255.55629629629632</v>
      </c>
    </row>
    <row r="212" spans="1:19" ht="14.45" customHeight="1" x14ac:dyDescent="0.2">
      <c r="A212" s="441"/>
      <c r="B212" s="442" t="s">
        <v>1371</v>
      </c>
      <c r="C212" s="442" t="s">
        <v>1365</v>
      </c>
      <c r="D212" s="442" t="s">
        <v>1360</v>
      </c>
      <c r="E212" s="442" t="s">
        <v>1452</v>
      </c>
      <c r="F212" s="442" t="s">
        <v>1461</v>
      </c>
      <c r="G212" s="442" t="s">
        <v>1462</v>
      </c>
      <c r="H212" s="446">
        <v>1</v>
      </c>
      <c r="I212" s="446">
        <v>300</v>
      </c>
      <c r="J212" s="442"/>
      <c r="K212" s="442">
        <v>300</v>
      </c>
      <c r="L212" s="446"/>
      <c r="M212" s="446"/>
      <c r="N212" s="442"/>
      <c r="O212" s="442"/>
      <c r="P212" s="446"/>
      <c r="Q212" s="446"/>
      <c r="R212" s="531"/>
      <c r="S212" s="447"/>
    </row>
    <row r="213" spans="1:19" ht="14.45" customHeight="1" x14ac:dyDescent="0.2">
      <c r="A213" s="441"/>
      <c r="B213" s="442" t="s">
        <v>1371</v>
      </c>
      <c r="C213" s="442" t="s">
        <v>1365</v>
      </c>
      <c r="D213" s="442" t="s">
        <v>1360</v>
      </c>
      <c r="E213" s="442" t="s">
        <v>1452</v>
      </c>
      <c r="F213" s="442" t="s">
        <v>1463</v>
      </c>
      <c r="G213" s="442" t="s">
        <v>1464</v>
      </c>
      <c r="H213" s="446">
        <v>267</v>
      </c>
      <c r="I213" s="446">
        <v>31149.99</v>
      </c>
      <c r="J213" s="442"/>
      <c r="K213" s="442">
        <v>116.66662921348315</v>
      </c>
      <c r="L213" s="446">
        <v>398</v>
      </c>
      <c r="M213" s="446">
        <v>54886.66</v>
      </c>
      <c r="N213" s="442"/>
      <c r="O213" s="442">
        <v>137.90618090452261</v>
      </c>
      <c r="P213" s="446">
        <v>642</v>
      </c>
      <c r="Q213" s="446">
        <v>85599.99</v>
      </c>
      <c r="R213" s="531"/>
      <c r="S213" s="447">
        <v>133.33331775700935</v>
      </c>
    </row>
    <row r="214" spans="1:19" ht="14.45" customHeight="1" x14ac:dyDescent="0.2">
      <c r="A214" s="441"/>
      <c r="B214" s="442" t="s">
        <v>1371</v>
      </c>
      <c r="C214" s="442" t="s">
        <v>1365</v>
      </c>
      <c r="D214" s="442" t="s">
        <v>1360</v>
      </c>
      <c r="E214" s="442" t="s">
        <v>1452</v>
      </c>
      <c r="F214" s="442" t="s">
        <v>1467</v>
      </c>
      <c r="G214" s="442" t="s">
        <v>1468</v>
      </c>
      <c r="H214" s="446"/>
      <c r="I214" s="446"/>
      <c r="J214" s="442"/>
      <c r="K214" s="442"/>
      <c r="L214" s="446">
        <v>12</v>
      </c>
      <c r="M214" s="446">
        <v>7653.33</v>
      </c>
      <c r="N214" s="442"/>
      <c r="O214" s="442">
        <v>637.77750000000003</v>
      </c>
      <c r="P214" s="446">
        <v>33</v>
      </c>
      <c r="Q214" s="446">
        <v>20899.990000000002</v>
      </c>
      <c r="R214" s="531"/>
      <c r="S214" s="447">
        <v>633.33303030303034</v>
      </c>
    </row>
    <row r="215" spans="1:19" ht="14.45" customHeight="1" x14ac:dyDescent="0.2">
      <c r="A215" s="441"/>
      <c r="B215" s="442" t="s">
        <v>1371</v>
      </c>
      <c r="C215" s="442" t="s">
        <v>1365</v>
      </c>
      <c r="D215" s="442" t="s">
        <v>1360</v>
      </c>
      <c r="E215" s="442" t="s">
        <v>1452</v>
      </c>
      <c r="F215" s="442" t="s">
        <v>1553</v>
      </c>
      <c r="G215" s="442" t="s">
        <v>1554</v>
      </c>
      <c r="H215" s="446">
        <v>1172</v>
      </c>
      <c r="I215" s="446">
        <v>911555.56</v>
      </c>
      <c r="J215" s="442"/>
      <c r="K215" s="442">
        <v>777.7777815699659</v>
      </c>
      <c r="L215" s="446">
        <v>889</v>
      </c>
      <c r="M215" s="446">
        <v>821163.33</v>
      </c>
      <c r="N215" s="442"/>
      <c r="O215" s="442">
        <v>923.6932845894263</v>
      </c>
      <c r="P215" s="446">
        <v>1052</v>
      </c>
      <c r="Q215" s="446">
        <v>999400</v>
      </c>
      <c r="R215" s="531"/>
      <c r="S215" s="447">
        <v>950</v>
      </c>
    </row>
    <row r="216" spans="1:19" ht="14.45" customHeight="1" x14ac:dyDescent="0.2">
      <c r="A216" s="441"/>
      <c r="B216" s="442" t="s">
        <v>1371</v>
      </c>
      <c r="C216" s="442" t="s">
        <v>1365</v>
      </c>
      <c r="D216" s="442" t="s">
        <v>1360</v>
      </c>
      <c r="E216" s="442" t="s">
        <v>1452</v>
      </c>
      <c r="F216" s="442" t="s">
        <v>1555</v>
      </c>
      <c r="G216" s="442" t="s">
        <v>1556</v>
      </c>
      <c r="H216" s="446">
        <v>1633</v>
      </c>
      <c r="I216" s="446">
        <v>152413.34</v>
      </c>
      <c r="J216" s="442"/>
      <c r="K216" s="442">
        <v>93.333337415799136</v>
      </c>
      <c r="L216" s="446">
        <v>2417</v>
      </c>
      <c r="M216" s="446">
        <v>250310.01</v>
      </c>
      <c r="N216" s="442"/>
      <c r="O216" s="442">
        <v>103.56227141083988</v>
      </c>
      <c r="P216" s="446">
        <v>3562</v>
      </c>
      <c r="Q216" s="446">
        <v>352242.21</v>
      </c>
      <c r="R216" s="531"/>
      <c r="S216" s="447">
        <v>98.888885457608097</v>
      </c>
    </row>
    <row r="217" spans="1:19" ht="14.45" customHeight="1" x14ac:dyDescent="0.2">
      <c r="A217" s="441"/>
      <c r="B217" s="442" t="s">
        <v>1371</v>
      </c>
      <c r="C217" s="442" t="s">
        <v>1365</v>
      </c>
      <c r="D217" s="442" t="s">
        <v>1360</v>
      </c>
      <c r="E217" s="442" t="s">
        <v>1452</v>
      </c>
      <c r="F217" s="442" t="s">
        <v>1557</v>
      </c>
      <c r="G217" s="442" t="s">
        <v>1558</v>
      </c>
      <c r="H217" s="446">
        <v>56</v>
      </c>
      <c r="I217" s="446">
        <v>37333.339999999997</v>
      </c>
      <c r="J217" s="442"/>
      <c r="K217" s="442">
        <v>666.66678571428565</v>
      </c>
      <c r="L217" s="446">
        <v>28</v>
      </c>
      <c r="M217" s="446">
        <v>19118.89</v>
      </c>
      <c r="N217" s="442"/>
      <c r="O217" s="442">
        <v>682.8175</v>
      </c>
      <c r="P217" s="446">
        <v>45</v>
      </c>
      <c r="Q217" s="446">
        <v>30250.010000000002</v>
      </c>
      <c r="R217" s="531"/>
      <c r="S217" s="447">
        <v>672.22244444444448</v>
      </c>
    </row>
    <row r="218" spans="1:19" ht="14.45" customHeight="1" x14ac:dyDescent="0.2">
      <c r="A218" s="441"/>
      <c r="B218" s="442" t="s">
        <v>1371</v>
      </c>
      <c r="C218" s="442" t="s">
        <v>1365</v>
      </c>
      <c r="D218" s="442" t="s">
        <v>1360</v>
      </c>
      <c r="E218" s="442" t="s">
        <v>1452</v>
      </c>
      <c r="F218" s="442" t="s">
        <v>1559</v>
      </c>
      <c r="G218" s="442" t="s">
        <v>1560</v>
      </c>
      <c r="H218" s="446">
        <v>146</v>
      </c>
      <c r="I218" s="446">
        <v>113555.55</v>
      </c>
      <c r="J218" s="442"/>
      <c r="K218" s="442">
        <v>777.77773972602745</v>
      </c>
      <c r="L218" s="446">
        <v>153</v>
      </c>
      <c r="M218" s="446">
        <v>140090.01</v>
      </c>
      <c r="N218" s="442"/>
      <c r="O218" s="442">
        <v>915.62098039215698</v>
      </c>
      <c r="P218" s="446">
        <v>181</v>
      </c>
      <c r="Q218" s="446">
        <v>171950</v>
      </c>
      <c r="R218" s="531"/>
      <c r="S218" s="447">
        <v>950</v>
      </c>
    </row>
    <row r="219" spans="1:19" ht="14.45" customHeight="1" x14ac:dyDescent="0.2">
      <c r="A219" s="441"/>
      <c r="B219" s="442" t="s">
        <v>1371</v>
      </c>
      <c r="C219" s="442" t="s">
        <v>1365</v>
      </c>
      <c r="D219" s="442" t="s">
        <v>1360</v>
      </c>
      <c r="E219" s="442" t="s">
        <v>1452</v>
      </c>
      <c r="F219" s="442" t="s">
        <v>1561</v>
      </c>
      <c r="G219" s="442" t="s">
        <v>1562</v>
      </c>
      <c r="H219" s="446">
        <v>297</v>
      </c>
      <c r="I219" s="446">
        <v>99000.01</v>
      </c>
      <c r="J219" s="442"/>
      <c r="K219" s="442">
        <v>333.33336700336696</v>
      </c>
      <c r="L219" s="446">
        <v>341</v>
      </c>
      <c r="M219" s="446">
        <v>119411.1</v>
      </c>
      <c r="N219" s="442"/>
      <c r="O219" s="442">
        <v>350.17917888563051</v>
      </c>
      <c r="P219" s="446">
        <v>213</v>
      </c>
      <c r="Q219" s="446">
        <v>72183.33</v>
      </c>
      <c r="R219" s="531"/>
      <c r="S219" s="447">
        <v>338.88887323943663</v>
      </c>
    </row>
    <row r="220" spans="1:19" ht="14.45" customHeight="1" x14ac:dyDescent="0.2">
      <c r="A220" s="441"/>
      <c r="B220" s="442" t="s">
        <v>1371</v>
      </c>
      <c r="C220" s="442" t="s">
        <v>1365</v>
      </c>
      <c r="D220" s="442" t="s">
        <v>1360</v>
      </c>
      <c r="E220" s="442" t="s">
        <v>1452</v>
      </c>
      <c r="F220" s="442" t="s">
        <v>1472</v>
      </c>
      <c r="G220" s="442" t="s">
        <v>1473</v>
      </c>
      <c r="H220" s="446">
        <v>88</v>
      </c>
      <c r="I220" s="446">
        <v>19555.550000000003</v>
      </c>
      <c r="J220" s="442"/>
      <c r="K220" s="442">
        <v>222.22215909090912</v>
      </c>
      <c r="L220" s="446">
        <v>103</v>
      </c>
      <c r="M220" s="446">
        <v>36765.56</v>
      </c>
      <c r="N220" s="442"/>
      <c r="O220" s="442">
        <v>356.94718446601939</v>
      </c>
      <c r="P220" s="446">
        <v>95</v>
      </c>
      <c r="Q220" s="446">
        <v>36944.449999999997</v>
      </c>
      <c r="R220" s="531"/>
      <c r="S220" s="447">
        <v>388.88894736842104</v>
      </c>
    </row>
    <row r="221" spans="1:19" ht="14.45" customHeight="1" x14ac:dyDescent="0.2">
      <c r="A221" s="441"/>
      <c r="B221" s="442" t="s">
        <v>1371</v>
      </c>
      <c r="C221" s="442" t="s">
        <v>1365</v>
      </c>
      <c r="D221" s="442" t="s">
        <v>1360</v>
      </c>
      <c r="E221" s="442" t="s">
        <v>1452</v>
      </c>
      <c r="F221" s="442" t="s">
        <v>1474</v>
      </c>
      <c r="G221" s="442" t="s">
        <v>1475</v>
      </c>
      <c r="H221" s="446">
        <v>37</v>
      </c>
      <c r="I221" s="446">
        <v>21583.32</v>
      </c>
      <c r="J221" s="442"/>
      <c r="K221" s="442">
        <v>583.33297297297293</v>
      </c>
      <c r="L221" s="446">
        <v>71</v>
      </c>
      <c r="M221" s="446">
        <v>49904.45</v>
      </c>
      <c r="N221" s="442"/>
      <c r="O221" s="442">
        <v>702.87957746478867</v>
      </c>
      <c r="P221" s="446">
        <v>109</v>
      </c>
      <c r="Q221" s="446">
        <v>72666.66</v>
      </c>
      <c r="R221" s="531"/>
      <c r="S221" s="447">
        <v>666.66660550458721</v>
      </c>
    </row>
    <row r="222" spans="1:19" ht="14.45" customHeight="1" x14ac:dyDescent="0.2">
      <c r="A222" s="441"/>
      <c r="B222" s="442" t="s">
        <v>1371</v>
      </c>
      <c r="C222" s="442" t="s">
        <v>1365</v>
      </c>
      <c r="D222" s="442" t="s">
        <v>1360</v>
      </c>
      <c r="E222" s="442" t="s">
        <v>1452</v>
      </c>
      <c r="F222" s="442" t="s">
        <v>1476</v>
      </c>
      <c r="G222" s="442" t="s">
        <v>1477</v>
      </c>
      <c r="H222" s="446">
        <v>28</v>
      </c>
      <c r="I222" s="446">
        <v>13066.66</v>
      </c>
      <c r="J222" s="442"/>
      <c r="K222" s="442">
        <v>466.66642857142858</v>
      </c>
      <c r="L222" s="446">
        <v>89</v>
      </c>
      <c r="M222" s="446">
        <v>47897.78</v>
      </c>
      <c r="N222" s="442"/>
      <c r="O222" s="442">
        <v>538.17730337078649</v>
      </c>
      <c r="P222" s="446">
        <v>29</v>
      </c>
      <c r="Q222" s="446">
        <v>14661.1</v>
      </c>
      <c r="R222" s="531"/>
      <c r="S222" s="447">
        <v>505.55517241379312</v>
      </c>
    </row>
    <row r="223" spans="1:19" ht="14.45" customHeight="1" x14ac:dyDescent="0.2">
      <c r="A223" s="441"/>
      <c r="B223" s="442" t="s">
        <v>1371</v>
      </c>
      <c r="C223" s="442" t="s">
        <v>1365</v>
      </c>
      <c r="D223" s="442" t="s">
        <v>1360</v>
      </c>
      <c r="E223" s="442" t="s">
        <v>1452</v>
      </c>
      <c r="F223" s="442" t="s">
        <v>1541</v>
      </c>
      <c r="G223" s="442" t="s">
        <v>1477</v>
      </c>
      <c r="H223" s="446">
        <v>27</v>
      </c>
      <c r="I223" s="446">
        <v>27000</v>
      </c>
      <c r="J223" s="442"/>
      <c r="K223" s="442">
        <v>1000</v>
      </c>
      <c r="L223" s="446">
        <v>10</v>
      </c>
      <c r="M223" s="446">
        <v>10204.439999999999</v>
      </c>
      <c r="N223" s="442"/>
      <c r="O223" s="442">
        <v>1020.4439999999998</v>
      </c>
      <c r="P223" s="446">
        <v>45</v>
      </c>
      <c r="Q223" s="446">
        <v>45250.01</v>
      </c>
      <c r="R223" s="531"/>
      <c r="S223" s="447">
        <v>1005.5557777777778</v>
      </c>
    </row>
    <row r="224" spans="1:19" ht="14.45" customHeight="1" x14ac:dyDescent="0.2">
      <c r="A224" s="441"/>
      <c r="B224" s="442" t="s">
        <v>1371</v>
      </c>
      <c r="C224" s="442" t="s">
        <v>1365</v>
      </c>
      <c r="D224" s="442" t="s">
        <v>1360</v>
      </c>
      <c r="E224" s="442" t="s">
        <v>1452</v>
      </c>
      <c r="F224" s="442" t="s">
        <v>1478</v>
      </c>
      <c r="G224" s="442" t="s">
        <v>1479</v>
      </c>
      <c r="H224" s="446">
        <v>176</v>
      </c>
      <c r="I224" s="446">
        <v>10755.550000000001</v>
      </c>
      <c r="J224" s="442"/>
      <c r="K224" s="442">
        <v>61.111079545454551</v>
      </c>
      <c r="L224" s="446">
        <v>137</v>
      </c>
      <c r="M224" s="446">
        <v>9303.33</v>
      </c>
      <c r="N224" s="442"/>
      <c r="O224" s="442">
        <v>67.90751824817518</v>
      </c>
      <c r="P224" s="446">
        <v>197</v>
      </c>
      <c r="Q224" s="446">
        <v>13133.33</v>
      </c>
      <c r="R224" s="531"/>
      <c r="S224" s="447">
        <v>66.666649746192888</v>
      </c>
    </row>
    <row r="225" spans="1:19" ht="14.45" customHeight="1" x14ac:dyDescent="0.2">
      <c r="A225" s="441"/>
      <c r="B225" s="442" t="s">
        <v>1371</v>
      </c>
      <c r="C225" s="442" t="s">
        <v>1365</v>
      </c>
      <c r="D225" s="442" t="s">
        <v>1360</v>
      </c>
      <c r="E225" s="442" t="s">
        <v>1452</v>
      </c>
      <c r="F225" s="442" t="s">
        <v>1480</v>
      </c>
      <c r="G225" s="442" t="s">
        <v>1481</v>
      </c>
      <c r="H225" s="446">
        <v>1</v>
      </c>
      <c r="I225" s="446">
        <v>127.78</v>
      </c>
      <c r="J225" s="442"/>
      <c r="K225" s="442">
        <v>127.78</v>
      </c>
      <c r="L225" s="446"/>
      <c r="M225" s="446"/>
      <c r="N225" s="442"/>
      <c r="O225" s="442"/>
      <c r="P225" s="446">
        <v>2</v>
      </c>
      <c r="Q225" s="446">
        <v>322.22000000000003</v>
      </c>
      <c r="R225" s="531"/>
      <c r="S225" s="447">
        <v>161.11000000000001</v>
      </c>
    </row>
    <row r="226" spans="1:19" ht="14.45" customHeight="1" x14ac:dyDescent="0.2">
      <c r="A226" s="441"/>
      <c r="B226" s="442" t="s">
        <v>1371</v>
      </c>
      <c r="C226" s="442" t="s">
        <v>1365</v>
      </c>
      <c r="D226" s="442" t="s">
        <v>1360</v>
      </c>
      <c r="E226" s="442" t="s">
        <v>1452</v>
      </c>
      <c r="F226" s="442" t="s">
        <v>1484</v>
      </c>
      <c r="G226" s="442" t="s">
        <v>1485</v>
      </c>
      <c r="H226" s="446"/>
      <c r="I226" s="446"/>
      <c r="J226" s="442"/>
      <c r="K226" s="442"/>
      <c r="L226" s="446"/>
      <c r="M226" s="446"/>
      <c r="N226" s="442"/>
      <c r="O226" s="442"/>
      <c r="P226" s="446">
        <v>1</v>
      </c>
      <c r="Q226" s="446">
        <v>0</v>
      </c>
      <c r="R226" s="531"/>
      <c r="S226" s="447">
        <v>0</v>
      </c>
    </row>
    <row r="227" spans="1:19" ht="14.45" customHeight="1" x14ac:dyDescent="0.2">
      <c r="A227" s="441"/>
      <c r="B227" s="442" t="s">
        <v>1371</v>
      </c>
      <c r="C227" s="442" t="s">
        <v>1365</v>
      </c>
      <c r="D227" s="442" t="s">
        <v>1360</v>
      </c>
      <c r="E227" s="442" t="s">
        <v>1452</v>
      </c>
      <c r="F227" s="442" t="s">
        <v>1486</v>
      </c>
      <c r="G227" s="442" t="s">
        <v>1487</v>
      </c>
      <c r="H227" s="446">
        <v>447</v>
      </c>
      <c r="I227" s="446">
        <v>136583.34</v>
      </c>
      <c r="J227" s="442"/>
      <c r="K227" s="442">
        <v>305.55557046979862</v>
      </c>
      <c r="L227" s="446">
        <v>430</v>
      </c>
      <c r="M227" s="446">
        <v>137968.89000000001</v>
      </c>
      <c r="N227" s="442"/>
      <c r="O227" s="442">
        <v>320.85788372093026</v>
      </c>
      <c r="P227" s="446">
        <v>362</v>
      </c>
      <c r="Q227" s="446">
        <v>112622.21</v>
      </c>
      <c r="R227" s="531"/>
      <c r="S227" s="447">
        <v>311.11107734806632</v>
      </c>
    </row>
    <row r="228" spans="1:19" ht="14.45" customHeight="1" x14ac:dyDescent="0.2">
      <c r="A228" s="441"/>
      <c r="B228" s="442" t="s">
        <v>1371</v>
      </c>
      <c r="C228" s="442" t="s">
        <v>1365</v>
      </c>
      <c r="D228" s="442" t="s">
        <v>1360</v>
      </c>
      <c r="E228" s="442" t="s">
        <v>1452</v>
      </c>
      <c r="F228" s="442" t="s">
        <v>1488</v>
      </c>
      <c r="G228" s="442" t="s">
        <v>1489</v>
      </c>
      <c r="H228" s="446">
        <v>1546</v>
      </c>
      <c r="I228" s="446">
        <v>51533.33</v>
      </c>
      <c r="J228" s="442"/>
      <c r="K228" s="442">
        <v>33.333331177231564</v>
      </c>
      <c r="L228" s="446">
        <v>190</v>
      </c>
      <c r="M228" s="446">
        <v>6333.34</v>
      </c>
      <c r="N228" s="442"/>
      <c r="O228" s="442">
        <v>33.333368421052633</v>
      </c>
      <c r="P228" s="446"/>
      <c r="Q228" s="446"/>
      <c r="R228" s="531"/>
      <c r="S228" s="447"/>
    </row>
    <row r="229" spans="1:19" ht="14.45" customHeight="1" x14ac:dyDescent="0.2">
      <c r="A229" s="441"/>
      <c r="B229" s="442" t="s">
        <v>1371</v>
      </c>
      <c r="C229" s="442" t="s">
        <v>1365</v>
      </c>
      <c r="D229" s="442" t="s">
        <v>1360</v>
      </c>
      <c r="E229" s="442" t="s">
        <v>1452</v>
      </c>
      <c r="F229" s="442" t="s">
        <v>1490</v>
      </c>
      <c r="G229" s="442" t="s">
        <v>1491</v>
      </c>
      <c r="H229" s="446">
        <v>135</v>
      </c>
      <c r="I229" s="446">
        <v>61500</v>
      </c>
      <c r="J229" s="442"/>
      <c r="K229" s="442">
        <v>455.55555555555554</v>
      </c>
      <c r="L229" s="446">
        <v>120</v>
      </c>
      <c r="M229" s="446">
        <v>58857.78</v>
      </c>
      <c r="N229" s="442"/>
      <c r="O229" s="442">
        <v>490.48149999999998</v>
      </c>
      <c r="P229" s="446">
        <v>177</v>
      </c>
      <c r="Q229" s="446">
        <v>81616.67</v>
      </c>
      <c r="R229" s="531"/>
      <c r="S229" s="447">
        <v>461.11112994350282</v>
      </c>
    </row>
    <row r="230" spans="1:19" ht="14.45" customHeight="1" x14ac:dyDescent="0.2">
      <c r="A230" s="441"/>
      <c r="B230" s="442" t="s">
        <v>1371</v>
      </c>
      <c r="C230" s="442" t="s">
        <v>1365</v>
      </c>
      <c r="D230" s="442" t="s">
        <v>1360</v>
      </c>
      <c r="E230" s="442" t="s">
        <v>1452</v>
      </c>
      <c r="F230" s="442" t="s">
        <v>1492</v>
      </c>
      <c r="G230" s="442" t="s">
        <v>1493</v>
      </c>
      <c r="H230" s="446">
        <v>169</v>
      </c>
      <c r="I230" s="446">
        <v>9952.2200000000012</v>
      </c>
      <c r="J230" s="442"/>
      <c r="K230" s="442">
        <v>58.88887573964498</v>
      </c>
      <c r="L230" s="446">
        <v>167</v>
      </c>
      <c r="M230" s="446">
        <v>20266.66</v>
      </c>
      <c r="N230" s="442"/>
      <c r="O230" s="442">
        <v>121.35724550898203</v>
      </c>
      <c r="P230" s="446">
        <v>153</v>
      </c>
      <c r="Q230" s="446">
        <v>17850.010000000002</v>
      </c>
      <c r="R230" s="531"/>
      <c r="S230" s="447">
        <v>116.66673202614381</v>
      </c>
    </row>
    <row r="231" spans="1:19" ht="14.45" customHeight="1" x14ac:dyDescent="0.2">
      <c r="A231" s="441"/>
      <c r="B231" s="442" t="s">
        <v>1371</v>
      </c>
      <c r="C231" s="442" t="s">
        <v>1365</v>
      </c>
      <c r="D231" s="442" t="s">
        <v>1360</v>
      </c>
      <c r="E231" s="442" t="s">
        <v>1452</v>
      </c>
      <c r="F231" s="442" t="s">
        <v>1494</v>
      </c>
      <c r="G231" s="442" t="s">
        <v>1495</v>
      </c>
      <c r="H231" s="446">
        <v>346</v>
      </c>
      <c r="I231" s="446">
        <v>26911.119999999995</v>
      </c>
      <c r="J231" s="442"/>
      <c r="K231" s="442">
        <v>77.777803468208077</v>
      </c>
      <c r="L231" s="446">
        <v>331</v>
      </c>
      <c r="M231" s="446">
        <v>32257.789999999997</v>
      </c>
      <c r="N231" s="442"/>
      <c r="O231" s="442">
        <v>97.455558912386692</v>
      </c>
      <c r="P231" s="446">
        <v>310</v>
      </c>
      <c r="Q231" s="446">
        <v>29277.77</v>
      </c>
      <c r="R231" s="531"/>
      <c r="S231" s="447">
        <v>94.444419354838715</v>
      </c>
    </row>
    <row r="232" spans="1:19" ht="14.45" customHeight="1" x14ac:dyDescent="0.2">
      <c r="A232" s="441"/>
      <c r="B232" s="442" t="s">
        <v>1371</v>
      </c>
      <c r="C232" s="442" t="s">
        <v>1365</v>
      </c>
      <c r="D232" s="442" t="s">
        <v>1360</v>
      </c>
      <c r="E232" s="442" t="s">
        <v>1452</v>
      </c>
      <c r="F232" s="442" t="s">
        <v>1542</v>
      </c>
      <c r="G232" s="442" t="s">
        <v>1543</v>
      </c>
      <c r="H232" s="446"/>
      <c r="I232" s="446"/>
      <c r="J232" s="442"/>
      <c r="K232" s="442"/>
      <c r="L232" s="446">
        <v>1</v>
      </c>
      <c r="M232" s="446">
        <v>705.56</v>
      </c>
      <c r="N232" s="442"/>
      <c r="O232" s="442">
        <v>705.56</v>
      </c>
      <c r="P232" s="446"/>
      <c r="Q232" s="446"/>
      <c r="R232" s="531"/>
      <c r="S232" s="447"/>
    </row>
    <row r="233" spans="1:19" ht="14.45" customHeight="1" x14ac:dyDescent="0.2">
      <c r="A233" s="441"/>
      <c r="B233" s="442" t="s">
        <v>1371</v>
      </c>
      <c r="C233" s="442" t="s">
        <v>1365</v>
      </c>
      <c r="D233" s="442" t="s">
        <v>1360</v>
      </c>
      <c r="E233" s="442" t="s">
        <v>1452</v>
      </c>
      <c r="F233" s="442" t="s">
        <v>1563</v>
      </c>
      <c r="G233" s="442" t="s">
        <v>1564</v>
      </c>
      <c r="H233" s="446">
        <v>89</v>
      </c>
      <c r="I233" s="446">
        <v>98888.88</v>
      </c>
      <c r="J233" s="442"/>
      <c r="K233" s="442">
        <v>1111.1110112359552</v>
      </c>
      <c r="L233" s="446">
        <v>77</v>
      </c>
      <c r="M233" s="446">
        <v>95625.56</v>
      </c>
      <c r="N233" s="442"/>
      <c r="O233" s="442">
        <v>1241.8903896103895</v>
      </c>
      <c r="P233" s="446">
        <v>125</v>
      </c>
      <c r="Q233" s="446">
        <v>153472.24</v>
      </c>
      <c r="R233" s="531"/>
      <c r="S233" s="447">
        <v>1227.77792</v>
      </c>
    </row>
    <row r="234" spans="1:19" ht="14.45" customHeight="1" x14ac:dyDescent="0.2">
      <c r="A234" s="441"/>
      <c r="B234" s="442" t="s">
        <v>1371</v>
      </c>
      <c r="C234" s="442" t="s">
        <v>1365</v>
      </c>
      <c r="D234" s="442" t="s">
        <v>1360</v>
      </c>
      <c r="E234" s="442" t="s">
        <v>1452</v>
      </c>
      <c r="F234" s="442" t="s">
        <v>1498</v>
      </c>
      <c r="G234" s="442" t="s">
        <v>1499</v>
      </c>
      <c r="H234" s="446">
        <v>1722</v>
      </c>
      <c r="I234" s="446">
        <v>464940</v>
      </c>
      <c r="J234" s="442"/>
      <c r="K234" s="442">
        <v>270</v>
      </c>
      <c r="L234" s="446">
        <v>1721</v>
      </c>
      <c r="M234" s="446">
        <v>596351.11</v>
      </c>
      <c r="N234" s="442"/>
      <c r="O234" s="442">
        <v>346.51429982568271</v>
      </c>
      <c r="P234" s="446">
        <v>1460</v>
      </c>
      <c r="Q234" s="446">
        <v>486666.67</v>
      </c>
      <c r="R234" s="531"/>
      <c r="S234" s="447">
        <v>333.33333561643832</v>
      </c>
    </row>
    <row r="235" spans="1:19" ht="14.45" customHeight="1" x14ac:dyDescent="0.2">
      <c r="A235" s="441"/>
      <c r="B235" s="442" t="s">
        <v>1371</v>
      </c>
      <c r="C235" s="442" t="s">
        <v>1365</v>
      </c>
      <c r="D235" s="442" t="s">
        <v>1360</v>
      </c>
      <c r="E235" s="442" t="s">
        <v>1452</v>
      </c>
      <c r="F235" s="442" t="s">
        <v>1500</v>
      </c>
      <c r="G235" s="442" t="s">
        <v>1501</v>
      </c>
      <c r="H235" s="446">
        <v>482</v>
      </c>
      <c r="I235" s="446">
        <v>45522.22</v>
      </c>
      <c r="J235" s="442"/>
      <c r="K235" s="442">
        <v>94.444439834024905</v>
      </c>
      <c r="L235" s="446">
        <v>618</v>
      </c>
      <c r="M235" s="446">
        <v>71466.650000000009</v>
      </c>
      <c r="N235" s="442"/>
      <c r="O235" s="442">
        <v>115.64182847896441</v>
      </c>
      <c r="P235" s="446">
        <v>647</v>
      </c>
      <c r="Q235" s="446">
        <v>71888.89</v>
      </c>
      <c r="R235" s="531"/>
      <c r="S235" s="447">
        <v>111.11111282843895</v>
      </c>
    </row>
    <row r="236" spans="1:19" ht="14.45" customHeight="1" x14ac:dyDescent="0.2">
      <c r="A236" s="441"/>
      <c r="B236" s="442" t="s">
        <v>1371</v>
      </c>
      <c r="C236" s="442" t="s">
        <v>1365</v>
      </c>
      <c r="D236" s="442" t="s">
        <v>1360</v>
      </c>
      <c r="E236" s="442" t="s">
        <v>1452</v>
      </c>
      <c r="F236" s="442" t="s">
        <v>1502</v>
      </c>
      <c r="G236" s="442" t="s">
        <v>1503</v>
      </c>
      <c r="H236" s="446"/>
      <c r="I236" s="446"/>
      <c r="J236" s="442"/>
      <c r="K236" s="442"/>
      <c r="L236" s="446"/>
      <c r="M236" s="446"/>
      <c r="N236" s="442"/>
      <c r="O236" s="442"/>
      <c r="P236" s="446">
        <v>3</v>
      </c>
      <c r="Q236" s="446">
        <v>200</v>
      </c>
      <c r="R236" s="531"/>
      <c r="S236" s="447">
        <v>66.666666666666671</v>
      </c>
    </row>
    <row r="237" spans="1:19" ht="14.45" customHeight="1" x14ac:dyDescent="0.2">
      <c r="A237" s="441"/>
      <c r="B237" s="442" t="s">
        <v>1371</v>
      </c>
      <c r="C237" s="442" t="s">
        <v>1365</v>
      </c>
      <c r="D237" s="442" t="s">
        <v>1360</v>
      </c>
      <c r="E237" s="442" t="s">
        <v>1452</v>
      </c>
      <c r="F237" s="442" t="s">
        <v>1504</v>
      </c>
      <c r="G237" s="442" t="s">
        <v>1505</v>
      </c>
      <c r="H237" s="446"/>
      <c r="I237" s="446"/>
      <c r="J237" s="442"/>
      <c r="K237" s="442"/>
      <c r="L237" s="446">
        <v>1</v>
      </c>
      <c r="M237" s="446">
        <v>150</v>
      </c>
      <c r="N237" s="442"/>
      <c r="O237" s="442">
        <v>150</v>
      </c>
      <c r="P237" s="446"/>
      <c r="Q237" s="446"/>
      <c r="R237" s="531"/>
      <c r="S237" s="447"/>
    </row>
    <row r="238" spans="1:19" ht="14.45" customHeight="1" x14ac:dyDescent="0.2">
      <c r="A238" s="441"/>
      <c r="B238" s="442" t="s">
        <v>1371</v>
      </c>
      <c r="C238" s="442" t="s">
        <v>1365</v>
      </c>
      <c r="D238" s="442" t="s">
        <v>1360</v>
      </c>
      <c r="E238" s="442" t="s">
        <v>1452</v>
      </c>
      <c r="F238" s="442" t="s">
        <v>1565</v>
      </c>
      <c r="G238" s="442" t="s">
        <v>1566</v>
      </c>
      <c r="H238" s="446">
        <v>2</v>
      </c>
      <c r="I238" s="446">
        <v>666.67</v>
      </c>
      <c r="J238" s="442"/>
      <c r="K238" s="442">
        <v>333.33499999999998</v>
      </c>
      <c r="L238" s="446"/>
      <c r="M238" s="446"/>
      <c r="N238" s="442"/>
      <c r="O238" s="442"/>
      <c r="P238" s="446"/>
      <c r="Q238" s="446"/>
      <c r="R238" s="531"/>
      <c r="S238" s="447"/>
    </row>
    <row r="239" spans="1:19" ht="14.45" customHeight="1" x14ac:dyDescent="0.2">
      <c r="A239" s="441"/>
      <c r="B239" s="442" t="s">
        <v>1371</v>
      </c>
      <c r="C239" s="442" t="s">
        <v>1365</v>
      </c>
      <c r="D239" s="442" t="s">
        <v>1360</v>
      </c>
      <c r="E239" s="442" t="s">
        <v>1452</v>
      </c>
      <c r="F239" s="442" t="s">
        <v>1508</v>
      </c>
      <c r="G239" s="442" t="s">
        <v>1509</v>
      </c>
      <c r="H239" s="446">
        <v>11</v>
      </c>
      <c r="I239" s="446">
        <v>831.11999999999989</v>
      </c>
      <c r="J239" s="442"/>
      <c r="K239" s="442">
        <v>75.556363636363628</v>
      </c>
      <c r="L239" s="446">
        <v>2</v>
      </c>
      <c r="M239" s="446">
        <v>200</v>
      </c>
      <c r="N239" s="442"/>
      <c r="O239" s="442">
        <v>100</v>
      </c>
      <c r="P239" s="446"/>
      <c r="Q239" s="446"/>
      <c r="R239" s="531"/>
      <c r="S239" s="447"/>
    </row>
    <row r="240" spans="1:19" ht="14.45" customHeight="1" x14ac:dyDescent="0.2">
      <c r="A240" s="441"/>
      <c r="B240" s="442" t="s">
        <v>1371</v>
      </c>
      <c r="C240" s="442" t="s">
        <v>1365</v>
      </c>
      <c r="D240" s="442" t="s">
        <v>1360</v>
      </c>
      <c r="E240" s="442" t="s">
        <v>1452</v>
      </c>
      <c r="F240" s="442" t="s">
        <v>1544</v>
      </c>
      <c r="G240" s="442" t="s">
        <v>1545</v>
      </c>
      <c r="H240" s="446">
        <v>23</v>
      </c>
      <c r="I240" s="446">
        <v>29516.67</v>
      </c>
      <c r="J240" s="442"/>
      <c r="K240" s="442">
        <v>1283.3334782608695</v>
      </c>
      <c r="L240" s="446">
        <v>4</v>
      </c>
      <c r="M240" s="446">
        <v>5668.89</v>
      </c>
      <c r="N240" s="442"/>
      <c r="O240" s="442">
        <v>1417.2225000000001</v>
      </c>
      <c r="P240" s="446">
        <v>8</v>
      </c>
      <c r="Q240" s="446">
        <v>11466.67</v>
      </c>
      <c r="R240" s="531"/>
      <c r="S240" s="447">
        <v>1433.33375</v>
      </c>
    </row>
    <row r="241" spans="1:19" ht="14.45" customHeight="1" x14ac:dyDescent="0.2">
      <c r="A241" s="441"/>
      <c r="B241" s="442" t="s">
        <v>1371</v>
      </c>
      <c r="C241" s="442" t="s">
        <v>1365</v>
      </c>
      <c r="D241" s="442" t="s">
        <v>1360</v>
      </c>
      <c r="E241" s="442" t="s">
        <v>1452</v>
      </c>
      <c r="F241" s="442" t="s">
        <v>1510</v>
      </c>
      <c r="G241" s="442" t="s">
        <v>1511</v>
      </c>
      <c r="H241" s="446"/>
      <c r="I241" s="446"/>
      <c r="J241" s="442"/>
      <c r="K241" s="442"/>
      <c r="L241" s="446">
        <v>5</v>
      </c>
      <c r="M241" s="446">
        <v>886.66000000000008</v>
      </c>
      <c r="N241" s="442"/>
      <c r="O241" s="442">
        <v>177.33200000000002</v>
      </c>
      <c r="P241" s="446">
        <v>3</v>
      </c>
      <c r="Q241" s="446">
        <v>516.66</v>
      </c>
      <c r="R241" s="531"/>
      <c r="S241" s="447">
        <v>172.22</v>
      </c>
    </row>
    <row r="242" spans="1:19" ht="14.45" customHeight="1" x14ac:dyDescent="0.2">
      <c r="A242" s="441"/>
      <c r="B242" s="442" t="s">
        <v>1371</v>
      </c>
      <c r="C242" s="442" t="s">
        <v>1365</v>
      </c>
      <c r="D242" s="442" t="s">
        <v>1360</v>
      </c>
      <c r="E242" s="442" t="s">
        <v>1452</v>
      </c>
      <c r="F242" s="442" t="s">
        <v>1512</v>
      </c>
      <c r="G242" s="442" t="s">
        <v>1513</v>
      </c>
      <c r="H242" s="446">
        <v>32</v>
      </c>
      <c r="I242" s="446">
        <v>1564.46</v>
      </c>
      <c r="J242" s="442"/>
      <c r="K242" s="442">
        <v>48.889375000000001</v>
      </c>
      <c r="L242" s="446">
        <v>80</v>
      </c>
      <c r="M242" s="446">
        <v>6166.66</v>
      </c>
      <c r="N242" s="442"/>
      <c r="O242" s="442">
        <v>77.083249999999992</v>
      </c>
      <c r="P242" s="446">
        <v>42</v>
      </c>
      <c r="Q242" s="446">
        <v>3033.33</v>
      </c>
      <c r="R242" s="531"/>
      <c r="S242" s="447">
        <v>72.222142857142856</v>
      </c>
    </row>
    <row r="243" spans="1:19" ht="14.45" customHeight="1" x14ac:dyDescent="0.2">
      <c r="A243" s="441"/>
      <c r="B243" s="442" t="s">
        <v>1371</v>
      </c>
      <c r="C243" s="442" t="s">
        <v>1365</v>
      </c>
      <c r="D243" s="442" t="s">
        <v>1360</v>
      </c>
      <c r="E243" s="442" t="s">
        <v>1452</v>
      </c>
      <c r="F243" s="442" t="s">
        <v>1567</v>
      </c>
      <c r="G243" s="442" t="s">
        <v>1568</v>
      </c>
      <c r="H243" s="446">
        <v>2</v>
      </c>
      <c r="I243" s="446">
        <v>933.34</v>
      </c>
      <c r="J243" s="442"/>
      <c r="K243" s="442">
        <v>466.67</v>
      </c>
      <c r="L243" s="446">
        <v>1</v>
      </c>
      <c r="M243" s="446">
        <v>472.22</v>
      </c>
      <c r="N243" s="442"/>
      <c r="O243" s="442">
        <v>472.22</v>
      </c>
      <c r="P243" s="446"/>
      <c r="Q243" s="446"/>
      <c r="R243" s="531"/>
      <c r="S243" s="447"/>
    </row>
    <row r="244" spans="1:19" ht="14.45" customHeight="1" x14ac:dyDescent="0.2">
      <c r="A244" s="441"/>
      <c r="B244" s="442" t="s">
        <v>1371</v>
      </c>
      <c r="C244" s="442" t="s">
        <v>1365</v>
      </c>
      <c r="D244" s="442" t="s">
        <v>1360</v>
      </c>
      <c r="E244" s="442" t="s">
        <v>1452</v>
      </c>
      <c r="F244" s="442" t="s">
        <v>1514</v>
      </c>
      <c r="G244" s="442" t="s">
        <v>1515</v>
      </c>
      <c r="H244" s="446">
        <v>1</v>
      </c>
      <c r="I244" s="446">
        <v>344.44</v>
      </c>
      <c r="J244" s="442"/>
      <c r="K244" s="442">
        <v>344.44</v>
      </c>
      <c r="L244" s="446">
        <v>69</v>
      </c>
      <c r="M244" s="446">
        <v>27332.22</v>
      </c>
      <c r="N244" s="442"/>
      <c r="O244" s="442">
        <v>396.11913043478262</v>
      </c>
      <c r="P244" s="446">
        <v>5</v>
      </c>
      <c r="Q244" s="446">
        <v>1972.22</v>
      </c>
      <c r="R244" s="531"/>
      <c r="S244" s="447">
        <v>394.44400000000002</v>
      </c>
    </row>
    <row r="245" spans="1:19" ht="14.45" customHeight="1" x14ac:dyDescent="0.2">
      <c r="A245" s="441"/>
      <c r="B245" s="442" t="s">
        <v>1371</v>
      </c>
      <c r="C245" s="442" t="s">
        <v>1365</v>
      </c>
      <c r="D245" s="442" t="s">
        <v>1360</v>
      </c>
      <c r="E245" s="442" t="s">
        <v>1452</v>
      </c>
      <c r="F245" s="442" t="s">
        <v>1569</v>
      </c>
      <c r="G245" s="442" t="s">
        <v>1570</v>
      </c>
      <c r="H245" s="446">
        <v>53</v>
      </c>
      <c r="I245" s="446">
        <v>24733.34</v>
      </c>
      <c r="J245" s="442"/>
      <c r="K245" s="442">
        <v>466.66679245283018</v>
      </c>
      <c r="L245" s="446">
        <v>32</v>
      </c>
      <c r="M245" s="446">
        <v>16252.21</v>
      </c>
      <c r="N245" s="442"/>
      <c r="O245" s="442">
        <v>507.88156249999997</v>
      </c>
      <c r="P245" s="446">
        <v>64</v>
      </c>
      <c r="Q245" s="446">
        <v>32355.550000000003</v>
      </c>
      <c r="R245" s="531"/>
      <c r="S245" s="447">
        <v>505.55546875000005</v>
      </c>
    </row>
    <row r="246" spans="1:19" ht="14.45" customHeight="1" x14ac:dyDescent="0.2">
      <c r="A246" s="441"/>
      <c r="B246" s="442" t="s">
        <v>1371</v>
      </c>
      <c r="C246" s="442" t="s">
        <v>1365</v>
      </c>
      <c r="D246" s="442" t="s">
        <v>1360</v>
      </c>
      <c r="E246" s="442" t="s">
        <v>1452</v>
      </c>
      <c r="F246" s="442" t="s">
        <v>1571</v>
      </c>
      <c r="G246" s="442" t="s">
        <v>1572</v>
      </c>
      <c r="H246" s="446">
        <v>29</v>
      </c>
      <c r="I246" s="446">
        <v>2835.55</v>
      </c>
      <c r="J246" s="442"/>
      <c r="K246" s="442">
        <v>97.777586206896558</v>
      </c>
      <c r="L246" s="446">
        <v>16</v>
      </c>
      <c r="M246" s="446">
        <v>1731.1100000000001</v>
      </c>
      <c r="N246" s="442"/>
      <c r="O246" s="442">
        <v>108.19437500000001</v>
      </c>
      <c r="P246" s="446">
        <v>21</v>
      </c>
      <c r="Q246" s="446">
        <v>2170</v>
      </c>
      <c r="R246" s="531"/>
      <c r="S246" s="447">
        <v>103.33333333333333</v>
      </c>
    </row>
    <row r="247" spans="1:19" ht="14.45" customHeight="1" x14ac:dyDescent="0.2">
      <c r="A247" s="441"/>
      <c r="B247" s="442" t="s">
        <v>1371</v>
      </c>
      <c r="C247" s="442" t="s">
        <v>1365</v>
      </c>
      <c r="D247" s="442" t="s">
        <v>1360</v>
      </c>
      <c r="E247" s="442" t="s">
        <v>1452</v>
      </c>
      <c r="F247" s="442" t="s">
        <v>1522</v>
      </c>
      <c r="G247" s="442" t="s">
        <v>1523</v>
      </c>
      <c r="H247" s="446">
        <v>10</v>
      </c>
      <c r="I247" s="446">
        <v>1166.67</v>
      </c>
      <c r="J247" s="442"/>
      <c r="K247" s="442">
        <v>116.667</v>
      </c>
      <c r="L247" s="446">
        <v>22</v>
      </c>
      <c r="M247" s="446">
        <v>3433.33</v>
      </c>
      <c r="N247" s="442"/>
      <c r="O247" s="442">
        <v>156.06045454545455</v>
      </c>
      <c r="P247" s="446">
        <v>1</v>
      </c>
      <c r="Q247" s="446">
        <v>150</v>
      </c>
      <c r="R247" s="531"/>
      <c r="S247" s="447">
        <v>150</v>
      </c>
    </row>
    <row r="248" spans="1:19" ht="14.45" customHeight="1" x14ac:dyDescent="0.2">
      <c r="A248" s="441"/>
      <c r="B248" s="442" t="s">
        <v>1371</v>
      </c>
      <c r="C248" s="442" t="s">
        <v>1365</v>
      </c>
      <c r="D248" s="442" t="s">
        <v>1360</v>
      </c>
      <c r="E248" s="442" t="s">
        <v>1452</v>
      </c>
      <c r="F248" s="442" t="s">
        <v>1573</v>
      </c>
      <c r="G248" s="442" t="s">
        <v>1574</v>
      </c>
      <c r="H248" s="446">
        <v>4</v>
      </c>
      <c r="I248" s="446">
        <v>1924.44</v>
      </c>
      <c r="J248" s="442"/>
      <c r="K248" s="442">
        <v>481.11</v>
      </c>
      <c r="L248" s="446"/>
      <c r="M248" s="446"/>
      <c r="N248" s="442"/>
      <c r="O248" s="442"/>
      <c r="P248" s="446"/>
      <c r="Q248" s="446"/>
      <c r="R248" s="531"/>
      <c r="S248" s="447"/>
    </row>
    <row r="249" spans="1:19" ht="14.45" customHeight="1" x14ac:dyDescent="0.2">
      <c r="A249" s="441"/>
      <c r="B249" s="442" t="s">
        <v>1371</v>
      </c>
      <c r="C249" s="442" t="s">
        <v>1365</v>
      </c>
      <c r="D249" s="442" t="s">
        <v>1360</v>
      </c>
      <c r="E249" s="442" t="s">
        <v>1452</v>
      </c>
      <c r="F249" s="442" t="s">
        <v>1524</v>
      </c>
      <c r="G249" s="442" t="s">
        <v>1525</v>
      </c>
      <c r="H249" s="446"/>
      <c r="I249" s="446"/>
      <c r="J249" s="442"/>
      <c r="K249" s="442"/>
      <c r="L249" s="446">
        <v>1224</v>
      </c>
      <c r="M249" s="446">
        <v>74820</v>
      </c>
      <c r="N249" s="442"/>
      <c r="O249" s="442">
        <v>61.127450980392155</v>
      </c>
      <c r="P249" s="446">
        <v>77</v>
      </c>
      <c r="Q249" s="446">
        <v>5133.33</v>
      </c>
      <c r="R249" s="531"/>
      <c r="S249" s="447">
        <v>66.666623376623377</v>
      </c>
    </row>
    <row r="250" spans="1:19" ht="14.45" customHeight="1" x14ac:dyDescent="0.2">
      <c r="A250" s="441"/>
      <c r="B250" s="442" t="s">
        <v>1371</v>
      </c>
      <c r="C250" s="442" t="s">
        <v>1365</v>
      </c>
      <c r="D250" s="442" t="s">
        <v>1360</v>
      </c>
      <c r="E250" s="442" t="s">
        <v>1452</v>
      </c>
      <c r="F250" s="442" t="s">
        <v>1534</v>
      </c>
      <c r="G250" s="442" t="s">
        <v>1470</v>
      </c>
      <c r="H250" s="446"/>
      <c r="I250" s="446"/>
      <c r="J250" s="442"/>
      <c r="K250" s="442"/>
      <c r="L250" s="446"/>
      <c r="M250" s="446"/>
      <c r="N250" s="442"/>
      <c r="O250" s="442"/>
      <c r="P250" s="446">
        <v>10</v>
      </c>
      <c r="Q250" s="446">
        <v>3000</v>
      </c>
      <c r="R250" s="531"/>
      <c r="S250" s="447">
        <v>300</v>
      </c>
    </row>
    <row r="251" spans="1:19" ht="14.45" customHeight="1" x14ac:dyDescent="0.2">
      <c r="A251" s="441"/>
      <c r="B251" s="442" t="s">
        <v>1575</v>
      </c>
      <c r="C251" s="442" t="s">
        <v>1362</v>
      </c>
      <c r="D251" s="442" t="s">
        <v>1360</v>
      </c>
      <c r="E251" s="442" t="s">
        <v>1372</v>
      </c>
      <c r="F251" s="442" t="s">
        <v>1373</v>
      </c>
      <c r="G251" s="442"/>
      <c r="H251" s="446">
        <v>27</v>
      </c>
      <c r="I251" s="446">
        <v>3051</v>
      </c>
      <c r="J251" s="442"/>
      <c r="K251" s="442">
        <v>113</v>
      </c>
      <c r="L251" s="446">
        <v>37</v>
      </c>
      <c r="M251" s="446">
        <v>4181</v>
      </c>
      <c r="N251" s="442"/>
      <c r="O251" s="442">
        <v>113</v>
      </c>
      <c r="P251" s="446">
        <v>10</v>
      </c>
      <c r="Q251" s="446">
        <v>1130</v>
      </c>
      <c r="R251" s="531"/>
      <c r="S251" s="447">
        <v>113</v>
      </c>
    </row>
    <row r="252" spans="1:19" ht="14.45" customHeight="1" x14ac:dyDescent="0.2">
      <c r="A252" s="441"/>
      <c r="B252" s="442" t="s">
        <v>1575</v>
      </c>
      <c r="C252" s="442" t="s">
        <v>1362</v>
      </c>
      <c r="D252" s="442" t="s">
        <v>1360</v>
      </c>
      <c r="E252" s="442" t="s">
        <v>1372</v>
      </c>
      <c r="F252" s="442" t="s">
        <v>1576</v>
      </c>
      <c r="G252" s="442"/>
      <c r="H252" s="446">
        <v>2</v>
      </c>
      <c r="I252" s="446">
        <v>2016</v>
      </c>
      <c r="J252" s="442"/>
      <c r="K252" s="442">
        <v>1008</v>
      </c>
      <c r="L252" s="446">
        <v>2</v>
      </c>
      <c r="M252" s="446">
        <v>2016</v>
      </c>
      <c r="N252" s="442"/>
      <c r="O252" s="442">
        <v>1008</v>
      </c>
      <c r="P252" s="446">
        <v>9</v>
      </c>
      <c r="Q252" s="446">
        <v>9072</v>
      </c>
      <c r="R252" s="531"/>
      <c r="S252" s="447">
        <v>1008</v>
      </c>
    </row>
    <row r="253" spans="1:19" ht="14.45" customHeight="1" x14ac:dyDescent="0.2">
      <c r="A253" s="441"/>
      <c r="B253" s="442" t="s">
        <v>1575</v>
      </c>
      <c r="C253" s="442" t="s">
        <v>1362</v>
      </c>
      <c r="D253" s="442" t="s">
        <v>1360</v>
      </c>
      <c r="E253" s="442" t="s">
        <v>1372</v>
      </c>
      <c r="F253" s="442" t="s">
        <v>1577</v>
      </c>
      <c r="G253" s="442"/>
      <c r="H253" s="446">
        <v>400</v>
      </c>
      <c r="I253" s="446">
        <v>86800</v>
      </c>
      <c r="J253" s="442"/>
      <c r="K253" s="442">
        <v>217</v>
      </c>
      <c r="L253" s="446">
        <v>356</v>
      </c>
      <c r="M253" s="446">
        <v>77252</v>
      </c>
      <c r="N253" s="442"/>
      <c r="O253" s="442">
        <v>217</v>
      </c>
      <c r="P253" s="446">
        <v>391</v>
      </c>
      <c r="Q253" s="446">
        <v>84847</v>
      </c>
      <c r="R253" s="531"/>
      <c r="S253" s="447">
        <v>217</v>
      </c>
    </row>
    <row r="254" spans="1:19" ht="14.45" customHeight="1" x14ac:dyDescent="0.2">
      <c r="A254" s="441"/>
      <c r="B254" s="442" t="s">
        <v>1575</v>
      </c>
      <c r="C254" s="442" t="s">
        <v>1362</v>
      </c>
      <c r="D254" s="442" t="s">
        <v>1360</v>
      </c>
      <c r="E254" s="442" t="s">
        <v>1372</v>
      </c>
      <c r="F254" s="442" t="s">
        <v>1578</v>
      </c>
      <c r="G254" s="442"/>
      <c r="H254" s="446">
        <v>1</v>
      </c>
      <c r="I254" s="446">
        <v>1289</v>
      </c>
      <c r="J254" s="442"/>
      <c r="K254" s="442">
        <v>1289</v>
      </c>
      <c r="L254" s="446"/>
      <c r="M254" s="446"/>
      <c r="N254" s="442"/>
      <c r="O254" s="442"/>
      <c r="P254" s="446"/>
      <c r="Q254" s="446"/>
      <c r="R254" s="531"/>
      <c r="S254" s="447"/>
    </row>
    <row r="255" spans="1:19" ht="14.45" customHeight="1" x14ac:dyDescent="0.2">
      <c r="A255" s="441"/>
      <c r="B255" s="442" t="s">
        <v>1575</v>
      </c>
      <c r="C255" s="442" t="s">
        <v>1362</v>
      </c>
      <c r="D255" s="442" t="s">
        <v>1360</v>
      </c>
      <c r="E255" s="442" t="s">
        <v>1372</v>
      </c>
      <c r="F255" s="442" t="s">
        <v>1579</v>
      </c>
      <c r="G255" s="442"/>
      <c r="H255" s="446">
        <v>5</v>
      </c>
      <c r="I255" s="446">
        <v>12250</v>
      </c>
      <c r="J255" s="442"/>
      <c r="K255" s="442">
        <v>2450</v>
      </c>
      <c r="L255" s="446">
        <v>6</v>
      </c>
      <c r="M255" s="446">
        <v>14700</v>
      </c>
      <c r="N255" s="442"/>
      <c r="O255" s="442">
        <v>2450</v>
      </c>
      <c r="P255" s="446">
        <v>17</v>
      </c>
      <c r="Q255" s="446">
        <v>41650</v>
      </c>
      <c r="R255" s="531"/>
      <c r="S255" s="447">
        <v>2450</v>
      </c>
    </row>
    <row r="256" spans="1:19" ht="14.45" customHeight="1" x14ac:dyDescent="0.2">
      <c r="A256" s="441"/>
      <c r="B256" s="442" t="s">
        <v>1575</v>
      </c>
      <c r="C256" s="442" t="s">
        <v>1362</v>
      </c>
      <c r="D256" s="442" t="s">
        <v>1360</v>
      </c>
      <c r="E256" s="442" t="s">
        <v>1372</v>
      </c>
      <c r="F256" s="442" t="s">
        <v>1580</v>
      </c>
      <c r="G256" s="442"/>
      <c r="H256" s="446"/>
      <c r="I256" s="446"/>
      <c r="J256" s="442"/>
      <c r="K256" s="442"/>
      <c r="L256" s="446"/>
      <c r="M256" s="446"/>
      <c r="N256" s="442"/>
      <c r="O256" s="442"/>
      <c r="P256" s="446">
        <v>5</v>
      </c>
      <c r="Q256" s="446">
        <v>6515</v>
      </c>
      <c r="R256" s="531"/>
      <c r="S256" s="447">
        <v>1303</v>
      </c>
    </row>
    <row r="257" spans="1:19" ht="14.45" customHeight="1" x14ac:dyDescent="0.2">
      <c r="A257" s="441"/>
      <c r="B257" s="442" t="s">
        <v>1575</v>
      </c>
      <c r="C257" s="442" t="s">
        <v>1362</v>
      </c>
      <c r="D257" s="442" t="s">
        <v>1360</v>
      </c>
      <c r="E257" s="442" t="s">
        <v>1372</v>
      </c>
      <c r="F257" s="442" t="s">
        <v>1581</v>
      </c>
      <c r="G257" s="442"/>
      <c r="H257" s="446">
        <v>222</v>
      </c>
      <c r="I257" s="446">
        <v>231546</v>
      </c>
      <c r="J257" s="442"/>
      <c r="K257" s="442">
        <v>1043</v>
      </c>
      <c r="L257" s="446">
        <v>157</v>
      </c>
      <c r="M257" s="446">
        <v>163751</v>
      </c>
      <c r="N257" s="442"/>
      <c r="O257" s="442">
        <v>1043</v>
      </c>
      <c r="P257" s="446">
        <v>198</v>
      </c>
      <c r="Q257" s="446">
        <v>206514</v>
      </c>
      <c r="R257" s="531"/>
      <c r="S257" s="447">
        <v>1043</v>
      </c>
    </row>
    <row r="258" spans="1:19" ht="14.45" customHeight="1" x14ac:dyDescent="0.2">
      <c r="A258" s="441"/>
      <c r="B258" s="442" t="s">
        <v>1575</v>
      </c>
      <c r="C258" s="442" t="s">
        <v>1362</v>
      </c>
      <c r="D258" s="442" t="s">
        <v>1360</v>
      </c>
      <c r="E258" s="442" t="s">
        <v>1372</v>
      </c>
      <c r="F258" s="442" t="s">
        <v>1582</v>
      </c>
      <c r="G258" s="442"/>
      <c r="H258" s="446">
        <v>20</v>
      </c>
      <c r="I258" s="446">
        <v>26460</v>
      </c>
      <c r="J258" s="442"/>
      <c r="K258" s="442">
        <v>1323</v>
      </c>
      <c r="L258" s="446">
        <v>14</v>
      </c>
      <c r="M258" s="446">
        <v>18522</v>
      </c>
      <c r="N258" s="442"/>
      <c r="O258" s="442">
        <v>1323</v>
      </c>
      <c r="P258" s="446">
        <v>24</v>
      </c>
      <c r="Q258" s="446">
        <v>31752</v>
      </c>
      <c r="R258" s="531"/>
      <c r="S258" s="447">
        <v>1323</v>
      </c>
    </row>
    <row r="259" spans="1:19" ht="14.45" customHeight="1" x14ac:dyDescent="0.2">
      <c r="A259" s="441"/>
      <c r="B259" s="442" t="s">
        <v>1575</v>
      </c>
      <c r="C259" s="442" t="s">
        <v>1362</v>
      </c>
      <c r="D259" s="442" t="s">
        <v>1360</v>
      </c>
      <c r="E259" s="442" t="s">
        <v>1372</v>
      </c>
      <c r="F259" s="442" t="s">
        <v>1583</v>
      </c>
      <c r="G259" s="442"/>
      <c r="H259" s="446">
        <v>3</v>
      </c>
      <c r="I259" s="446">
        <v>5799</v>
      </c>
      <c r="J259" s="442"/>
      <c r="K259" s="442">
        <v>1933</v>
      </c>
      <c r="L259" s="446">
        <v>3</v>
      </c>
      <c r="M259" s="446">
        <v>5799</v>
      </c>
      <c r="N259" s="442"/>
      <c r="O259" s="442">
        <v>1933</v>
      </c>
      <c r="P259" s="446">
        <v>2</v>
      </c>
      <c r="Q259" s="446">
        <v>3866</v>
      </c>
      <c r="R259" s="531"/>
      <c r="S259" s="447">
        <v>1933</v>
      </c>
    </row>
    <row r="260" spans="1:19" ht="14.45" customHeight="1" x14ac:dyDescent="0.2">
      <c r="A260" s="441"/>
      <c r="B260" s="442" t="s">
        <v>1575</v>
      </c>
      <c r="C260" s="442" t="s">
        <v>1362</v>
      </c>
      <c r="D260" s="442" t="s">
        <v>1360</v>
      </c>
      <c r="E260" s="442" t="s">
        <v>1372</v>
      </c>
      <c r="F260" s="442" t="s">
        <v>1584</v>
      </c>
      <c r="G260" s="442"/>
      <c r="H260" s="446">
        <v>2</v>
      </c>
      <c r="I260" s="446">
        <v>1356</v>
      </c>
      <c r="J260" s="442"/>
      <c r="K260" s="442">
        <v>678</v>
      </c>
      <c r="L260" s="446"/>
      <c r="M260" s="446"/>
      <c r="N260" s="442"/>
      <c r="O260" s="442"/>
      <c r="P260" s="446"/>
      <c r="Q260" s="446"/>
      <c r="R260" s="531"/>
      <c r="S260" s="447"/>
    </row>
    <row r="261" spans="1:19" ht="14.45" customHeight="1" x14ac:dyDescent="0.2">
      <c r="A261" s="441"/>
      <c r="B261" s="442" t="s">
        <v>1575</v>
      </c>
      <c r="C261" s="442" t="s">
        <v>1362</v>
      </c>
      <c r="D261" s="442" t="s">
        <v>1360</v>
      </c>
      <c r="E261" s="442" t="s">
        <v>1372</v>
      </c>
      <c r="F261" s="442" t="s">
        <v>1585</v>
      </c>
      <c r="G261" s="442"/>
      <c r="H261" s="446">
        <v>74</v>
      </c>
      <c r="I261" s="446">
        <v>40109.620000000003</v>
      </c>
      <c r="J261" s="442"/>
      <c r="K261" s="442">
        <v>542.02189189189198</v>
      </c>
      <c r="L261" s="446">
        <v>52</v>
      </c>
      <c r="M261" s="446">
        <v>28184</v>
      </c>
      <c r="N261" s="442"/>
      <c r="O261" s="442">
        <v>542</v>
      </c>
      <c r="P261" s="446">
        <v>71</v>
      </c>
      <c r="Q261" s="446">
        <v>38482</v>
      </c>
      <c r="R261" s="531"/>
      <c r="S261" s="447">
        <v>542</v>
      </c>
    </row>
    <row r="262" spans="1:19" ht="14.45" customHeight="1" x14ac:dyDescent="0.2">
      <c r="A262" s="441"/>
      <c r="B262" s="442" t="s">
        <v>1575</v>
      </c>
      <c r="C262" s="442" t="s">
        <v>1362</v>
      </c>
      <c r="D262" s="442" t="s">
        <v>1360</v>
      </c>
      <c r="E262" s="442" t="s">
        <v>1372</v>
      </c>
      <c r="F262" s="442" t="s">
        <v>1586</v>
      </c>
      <c r="G262" s="442"/>
      <c r="H262" s="446">
        <v>50</v>
      </c>
      <c r="I262" s="446">
        <v>28950</v>
      </c>
      <c r="J262" s="442"/>
      <c r="K262" s="442">
        <v>579</v>
      </c>
      <c r="L262" s="446">
        <v>38</v>
      </c>
      <c r="M262" s="446">
        <v>22002</v>
      </c>
      <c r="N262" s="442"/>
      <c r="O262" s="442">
        <v>579</v>
      </c>
      <c r="P262" s="446">
        <v>42</v>
      </c>
      <c r="Q262" s="446">
        <v>24318</v>
      </c>
      <c r="R262" s="531"/>
      <c r="S262" s="447">
        <v>579</v>
      </c>
    </row>
    <row r="263" spans="1:19" ht="14.45" customHeight="1" x14ac:dyDescent="0.2">
      <c r="A263" s="441"/>
      <c r="B263" s="442" t="s">
        <v>1575</v>
      </c>
      <c r="C263" s="442" t="s">
        <v>1362</v>
      </c>
      <c r="D263" s="442" t="s">
        <v>1360</v>
      </c>
      <c r="E263" s="442" t="s">
        <v>1372</v>
      </c>
      <c r="F263" s="442" t="s">
        <v>1375</v>
      </c>
      <c r="G263" s="442"/>
      <c r="H263" s="446">
        <v>71</v>
      </c>
      <c r="I263" s="446">
        <v>8023</v>
      </c>
      <c r="J263" s="442"/>
      <c r="K263" s="442">
        <v>113</v>
      </c>
      <c r="L263" s="446">
        <v>101</v>
      </c>
      <c r="M263" s="446">
        <v>11413</v>
      </c>
      <c r="N263" s="442"/>
      <c r="O263" s="442">
        <v>113</v>
      </c>
      <c r="P263" s="446">
        <v>53</v>
      </c>
      <c r="Q263" s="446">
        <v>5989</v>
      </c>
      <c r="R263" s="531"/>
      <c r="S263" s="447">
        <v>113</v>
      </c>
    </row>
    <row r="264" spans="1:19" ht="14.45" customHeight="1" x14ac:dyDescent="0.2">
      <c r="A264" s="441"/>
      <c r="B264" s="442" t="s">
        <v>1575</v>
      </c>
      <c r="C264" s="442" t="s">
        <v>1362</v>
      </c>
      <c r="D264" s="442" t="s">
        <v>1360</v>
      </c>
      <c r="E264" s="442" t="s">
        <v>1372</v>
      </c>
      <c r="F264" s="442" t="s">
        <v>1376</v>
      </c>
      <c r="G264" s="442"/>
      <c r="H264" s="446">
        <v>15</v>
      </c>
      <c r="I264" s="446">
        <v>1980</v>
      </c>
      <c r="J264" s="442"/>
      <c r="K264" s="442">
        <v>132</v>
      </c>
      <c r="L264" s="446">
        <v>17</v>
      </c>
      <c r="M264" s="446">
        <v>2244</v>
      </c>
      <c r="N264" s="442"/>
      <c r="O264" s="442">
        <v>132</v>
      </c>
      <c r="P264" s="446">
        <v>16</v>
      </c>
      <c r="Q264" s="446">
        <v>2112</v>
      </c>
      <c r="R264" s="531"/>
      <c r="S264" s="447">
        <v>132</v>
      </c>
    </row>
    <row r="265" spans="1:19" ht="14.45" customHeight="1" x14ac:dyDescent="0.2">
      <c r="A265" s="441"/>
      <c r="B265" s="442" t="s">
        <v>1575</v>
      </c>
      <c r="C265" s="442" t="s">
        <v>1362</v>
      </c>
      <c r="D265" s="442" t="s">
        <v>1360</v>
      </c>
      <c r="E265" s="442" t="s">
        <v>1372</v>
      </c>
      <c r="F265" s="442" t="s">
        <v>1587</v>
      </c>
      <c r="G265" s="442"/>
      <c r="H265" s="446">
        <v>153</v>
      </c>
      <c r="I265" s="446">
        <v>23868</v>
      </c>
      <c r="J265" s="442"/>
      <c r="K265" s="442">
        <v>156</v>
      </c>
      <c r="L265" s="446">
        <v>30</v>
      </c>
      <c r="M265" s="446">
        <v>4680</v>
      </c>
      <c r="N265" s="442"/>
      <c r="O265" s="442">
        <v>156</v>
      </c>
      <c r="P265" s="446">
        <v>34</v>
      </c>
      <c r="Q265" s="446">
        <v>5304</v>
      </c>
      <c r="R265" s="531"/>
      <c r="S265" s="447">
        <v>156</v>
      </c>
    </row>
    <row r="266" spans="1:19" ht="14.45" customHeight="1" x14ac:dyDescent="0.2">
      <c r="A266" s="441"/>
      <c r="B266" s="442" t="s">
        <v>1575</v>
      </c>
      <c r="C266" s="442" t="s">
        <v>1362</v>
      </c>
      <c r="D266" s="442" t="s">
        <v>1360</v>
      </c>
      <c r="E266" s="442" t="s">
        <v>1372</v>
      </c>
      <c r="F266" s="442" t="s">
        <v>1399</v>
      </c>
      <c r="G266" s="442"/>
      <c r="H266" s="446">
        <v>1</v>
      </c>
      <c r="I266" s="446">
        <v>2000</v>
      </c>
      <c r="J266" s="442"/>
      <c r="K266" s="442">
        <v>2000</v>
      </c>
      <c r="L266" s="446"/>
      <c r="M266" s="446"/>
      <c r="N266" s="442"/>
      <c r="O266" s="442"/>
      <c r="P266" s="446">
        <v>2</v>
      </c>
      <c r="Q266" s="446">
        <v>4000</v>
      </c>
      <c r="R266" s="531"/>
      <c r="S266" s="447">
        <v>2000</v>
      </c>
    </row>
    <row r="267" spans="1:19" ht="14.45" customHeight="1" x14ac:dyDescent="0.2">
      <c r="A267" s="441"/>
      <c r="B267" s="442" t="s">
        <v>1575</v>
      </c>
      <c r="C267" s="442" t="s">
        <v>1362</v>
      </c>
      <c r="D267" s="442" t="s">
        <v>1360</v>
      </c>
      <c r="E267" s="442" t="s">
        <v>1372</v>
      </c>
      <c r="F267" s="442" t="s">
        <v>1414</v>
      </c>
      <c r="G267" s="442"/>
      <c r="H267" s="446">
        <v>2</v>
      </c>
      <c r="I267" s="446">
        <v>2016</v>
      </c>
      <c r="J267" s="442"/>
      <c r="K267" s="442">
        <v>1008</v>
      </c>
      <c r="L267" s="446">
        <v>2</v>
      </c>
      <c r="M267" s="446">
        <v>2016</v>
      </c>
      <c r="N267" s="442"/>
      <c r="O267" s="442">
        <v>1008</v>
      </c>
      <c r="P267" s="446"/>
      <c r="Q267" s="446"/>
      <c r="R267" s="531"/>
      <c r="S267" s="447"/>
    </row>
    <row r="268" spans="1:19" ht="14.45" customHeight="1" x14ac:dyDescent="0.2">
      <c r="A268" s="441"/>
      <c r="B268" s="442" t="s">
        <v>1575</v>
      </c>
      <c r="C268" s="442" t="s">
        <v>1362</v>
      </c>
      <c r="D268" s="442" t="s">
        <v>1360</v>
      </c>
      <c r="E268" s="442" t="s">
        <v>1372</v>
      </c>
      <c r="F268" s="442" t="s">
        <v>1588</v>
      </c>
      <c r="G268" s="442"/>
      <c r="H268" s="446">
        <v>201</v>
      </c>
      <c r="I268" s="446">
        <v>43409</v>
      </c>
      <c r="J268" s="442"/>
      <c r="K268" s="442">
        <v>215.96517412935324</v>
      </c>
      <c r="L268" s="446">
        <v>183</v>
      </c>
      <c r="M268" s="446">
        <v>39711</v>
      </c>
      <c r="N268" s="442"/>
      <c r="O268" s="442">
        <v>217</v>
      </c>
      <c r="P268" s="446">
        <v>209</v>
      </c>
      <c r="Q268" s="446">
        <v>45353</v>
      </c>
      <c r="R268" s="531"/>
      <c r="S268" s="447">
        <v>217</v>
      </c>
    </row>
    <row r="269" spans="1:19" ht="14.45" customHeight="1" x14ac:dyDescent="0.2">
      <c r="A269" s="441"/>
      <c r="B269" s="442" t="s">
        <v>1575</v>
      </c>
      <c r="C269" s="442" t="s">
        <v>1362</v>
      </c>
      <c r="D269" s="442" t="s">
        <v>1360</v>
      </c>
      <c r="E269" s="442" t="s">
        <v>1372</v>
      </c>
      <c r="F269" s="442" t="s">
        <v>1589</v>
      </c>
      <c r="G269" s="442"/>
      <c r="H269" s="446">
        <v>153</v>
      </c>
      <c r="I269" s="446">
        <v>159579</v>
      </c>
      <c r="J269" s="442"/>
      <c r="K269" s="442">
        <v>1043</v>
      </c>
      <c r="L269" s="446">
        <v>118</v>
      </c>
      <c r="M269" s="446">
        <v>123074</v>
      </c>
      <c r="N269" s="442"/>
      <c r="O269" s="442">
        <v>1043</v>
      </c>
      <c r="P269" s="446">
        <v>119</v>
      </c>
      <c r="Q269" s="446">
        <v>124117</v>
      </c>
      <c r="R269" s="531"/>
      <c r="S269" s="447">
        <v>1043</v>
      </c>
    </row>
    <row r="270" spans="1:19" ht="14.45" customHeight="1" x14ac:dyDescent="0.2">
      <c r="A270" s="441"/>
      <c r="B270" s="442" t="s">
        <v>1575</v>
      </c>
      <c r="C270" s="442" t="s">
        <v>1362</v>
      </c>
      <c r="D270" s="442" t="s">
        <v>1360</v>
      </c>
      <c r="E270" s="442" t="s">
        <v>1372</v>
      </c>
      <c r="F270" s="442" t="s">
        <v>1590</v>
      </c>
      <c r="G270" s="442"/>
      <c r="H270" s="446">
        <v>6</v>
      </c>
      <c r="I270" s="446">
        <v>7938</v>
      </c>
      <c r="J270" s="442"/>
      <c r="K270" s="442">
        <v>1323</v>
      </c>
      <c r="L270" s="446">
        <v>7</v>
      </c>
      <c r="M270" s="446">
        <v>9261</v>
      </c>
      <c r="N270" s="442"/>
      <c r="O270" s="442">
        <v>1323</v>
      </c>
      <c r="P270" s="446">
        <v>1</v>
      </c>
      <c r="Q270" s="446">
        <v>1323</v>
      </c>
      <c r="R270" s="531"/>
      <c r="S270" s="447">
        <v>1323</v>
      </c>
    </row>
    <row r="271" spans="1:19" ht="14.45" customHeight="1" x14ac:dyDescent="0.2">
      <c r="A271" s="441"/>
      <c r="B271" s="442" t="s">
        <v>1575</v>
      </c>
      <c r="C271" s="442" t="s">
        <v>1362</v>
      </c>
      <c r="D271" s="442" t="s">
        <v>1360</v>
      </c>
      <c r="E271" s="442" t="s">
        <v>1372</v>
      </c>
      <c r="F271" s="442" t="s">
        <v>1591</v>
      </c>
      <c r="G271" s="442"/>
      <c r="H271" s="446">
        <v>6</v>
      </c>
      <c r="I271" s="446">
        <v>3252</v>
      </c>
      <c r="J271" s="442"/>
      <c r="K271" s="442">
        <v>542</v>
      </c>
      <c r="L271" s="446">
        <v>17</v>
      </c>
      <c r="M271" s="446">
        <v>9214</v>
      </c>
      <c r="N271" s="442"/>
      <c r="O271" s="442">
        <v>542</v>
      </c>
      <c r="P271" s="446">
        <v>14</v>
      </c>
      <c r="Q271" s="446">
        <v>7588</v>
      </c>
      <c r="R271" s="531"/>
      <c r="S271" s="447">
        <v>542</v>
      </c>
    </row>
    <row r="272" spans="1:19" ht="14.45" customHeight="1" x14ac:dyDescent="0.2">
      <c r="A272" s="441"/>
      <c r="B272" s="442" t="s">
        <v>1575</v>
      </c>
      <c r="C272" s="442" t="s">
        <v>1362</v>
      </c>
      <c r="D272" s="442" t="s">
        <v>1360</v>
      </c>
      <c r="E272" s="442" t="s">
        <v>1372</v>
      </c>
      <c r="F272" s="442" t="s">
        <v>1592</v>
      </c>
      <c r="G272" s="442"/>
      <c r="H272" s="446">
        <v>69</v>
      </c>
      <c r="I272" s="446">
        <v>39951</v>
      </c>
      <c r="J272" s="442"/>
      <c r="K272" s="442">
        <v>579</v>
      </c>
      <c r="L272" s="446">
        <v>58</v>
      </c>
      <c r="M272" s="446">
        <v>33582</v>
      </c>
      <c r="N272" s="442"/>
      <c r="O272" s="442">
        <v>579</v>
      </c>
      <c r="P272" s="446">
        <v>60</v>
      </c>
      <c r="Q272" s="446">
        <v>34740</v>
      </c>
      <c r="R272" s="531"/>
      <c r="S272" s="447">
        <v>579</v>
      </c>
    </row>
    <row r="273" spans="1:19" ht="14.45" customHeight="1" x14ac:dyDescent="0.2">
      <c r="A273" s="441"/>
      <c r="B273" s="442" t="s">
        <v>1575</v>
      </c>
      <c r="C273" s="442" t="s">
        <v>1362</v>
      </c>
      <c r="D273" s="442" t="s">
        <v>1360</v>
      </c>
      <c r="E273" s="442" t="s">
        <v>1372</v>
      </c>
      <c r="F273" s="442" t="s">
        <v>1593</v>
      </c>
      <c r="G273" s="442"/>
      <c r="H273" s="446"/>
      <c r="I273" s="446"/>
      <c r="J273" s="442"/>
      <c r="K273" s="442"/>
      <c r="L273" s="446"/>
      <c r="M273" s="446"/>
      <c r="N273" s="442"/>
      <c r="O273" s="442"/>
      <c r="P273" s="446">
        <v>0</v>
      </c>
      <c r="Q273" s="446">
        <v>0</v>
      </c>
      <c r="R273" s="531"/>
      <c r="S273" s="447"/>
    </row>
    <row r="274" spans="1:19" ht="14.45" customHeight="1" x14ac:dyDescent="0.2">
      <c r="A274" s="441"/>
      <c r="B274" s="442" t="s">
        <v>1575</v>
      </c>
      <c r="C274" s="442" t="s">
        <v>1362</v>
      </c>
      <c r="D274" s="442" t="s">
        <v>1360</v>
      </c>
      <c r="E274" s="442" t="s">
        <v>1372</v>
      </c>
      <c r="F274" s="442" t="s">
        <v>1594</v>
      </c>
      <c r="G274" s="442"/>
      <c r="H274" s="446">
        <v>2</v>
      </c>
      <c r="I274" s="446">
        <v>2606</v>
      </c>
      <c r="J274" s="442"/>
      <c r="K274" s="442">
        <v>1303</v>
      </c>
      <c r="L274" s="446">
        <v>2</v>
      </c>
      <c r="M274" s="446">
        <v>2606</v>
      </c>
      <c r="N274" s="442"/>
      <c r="O274" s="442">
        <v>1303</v>
      </c>
      <c r="P274" s="446"/>
      <c r="Q274" s="446"/>
      <c r="R274" s="531"/>
      <c r="S274" s="447"/>
    </row>
    <row r="275" spans="1:19" ht="14.45" customHeight="1" x14ac:dyDescent="0.2">
      <c r="A275" s="441"/>
      <c r="B275" s="442" t="s">
        <v>1575</v>
      </c>
      <c r="C275" s="442" t="s">
        <v>1362</v>
      </c>
      <c r="D275" s="442" t="s">
        <v>1360</v>
      </c>
      <c r="E275" s="442" t="s">
        <v>1372</v>
      </c>
      <c r="F275" s="442" t="s">
        <v>1595</v>
      </c>
      <c r="G275" s="442"/>
      <c r="H275" s="446">
        <v>3</v>
      </c>
      <c r="I275" s="446">
        <v>408</v>
      </c>
      <c r="J275" s="442"/>
      <c r="K275" s="442">
        <v>136</v>
      </c>
      <c r="L275" s="446"/>
      <c r="M275" s="446"/>
      <c r="N275" s="442"/>
      <c r="O275" s="442"/>
      <c r="P275" s="446"/>
      <c r="Q275" s="446"/>
      <c r="R275" s="531"/>
      <c r="S275" s="447"/>
    </row>
    <row r="276" spans="1:19" ht="14.45" customHeight="1" x14ac:dyDescent="0.2">
      <c r="A276" s="441"/>
      <c r="B276" s="442" t="s">
        <v>1575</v>
      </c>
      <c r="C276" s="442" t="s">
        <v>1362</v>
      </c>
      <c r="D276" s="442" t="s">
        <v>1360</v>
      </c>
      <c r="E276" s="442" t="s">
        <v>1372</v>
      </c>
      <c r="F276" s="442" t="s">
        <v>1596</v>
      </c>
      <c r="G276" s="442"/>
      <c r="H276" s="446">
        <v>36</v>
      </c>
      <c r="I276" s="446">
        <v>8064</v>
      </c>
      <c r="J276" s="442"/>
      <c r="K276" s="442">
        <v>224</v>
      </c>
      <c r="L276" s="446"/>
      <c r="M276" s="446"/>
      <c r="N276" s="442"/>
      <c r="O276" s="442"/>
      <c r="P276" s="446"/>
      <c r="Q276" s="446"/>
      <c r="R276" s="531"/>
      <c r="S276" s="447"/>
    </row>
    <row r="277" spans="1:19" ht="14.45" customHeight="1" x14ac:dyDescent="0.2">
      <c r="A277" s="441"/>
      <c r="B277" s="442" t="s">
        <v>1575</v>
      </c>
      <c r="C277" s="442" t="s">
        <v>1362</v>
      </c>
      <c r="D277" s="442" t="s">
        <v>1360</v>
      </c>
      <c r="E277" s="442" t="s">
        <v>1372</v>
      </c>
      <c r="F277" s="442" t="s">
        <v>1597</v>
      </c>
      <c r="G277" s="442"/>
      <c r="H277" s="446">
        <v>10</v>
      </c>
      <c r="I277" s="446">
        <v>10830</v>
      </c>
      <c r="J277" s="442"/>
      <c r="K277" s="442">
        <v>1083</v>
      </c>
      <c r="L277" s="446">
        <v>20</v>
      </c>
      <c r="M277" s="446">
        <v>21660</v>
      </c>
      <c r="N277" s="442"/>
      <c r="O277" s="442">
        <v>1083</v>
      </c>
      <c r="P277" s="446">
        <v>19</v>
      </c>
      <c r="Q277" s="446">
        <v>20577</v>
      </c>
      <c r="R277" s="531"/>
      <c r="S277" s="447">
        <v>1083</v>
      </c>
    </row>
    <row r="278" spans="1:19" ht="14.45" customHeight="1" x14ac:dyDescent="0.2">
      <c r="A278" s="441"/>
      <c r="B278" s="442" t="s">
        <v>1575</v>
      </c>
      <c r="C278" s="442" t="s">
        <v>1362</v>
      </c>
      <c r="D278" s="442" t="s">
        <v>1360</v>
      </c>
      <c r="E278" s="442" t="s">
        <v>1372</v>
      </c>
      <c r="F278" s="442" t="s">
        <v>1598</v>
      </c>
      <c r="G278" s="442"/>
      <c r="H278" s="446">
        <v>4</v>
      </c>
      <c r="I278" s="446">
        <v>4332</v>
      </c>
      <c r="J278" s="442"/>
      <c r="K278" s="442">
        <v>1083</v>
      </c>
      <c r="L278" s="446"/>
      <c r="M278" s="446"/>
      <c r="N278" s="442"/>
      <c r="O278" s="442"/>
      <c r="P278" s="446"/>
      <c r="Q278" s="446"/>
      <c r="R278" s="531"/>
      <c r="S278" s="447"/>
    </row>
    <row r="279" spans="1:19" ht="14.45" customHeight="1" x14ac:dyDescent="0.2">
      <c r="A279" s="441"/>
      <c r="B279" s="442" t="s">
        <v>1575</v>
      </c>
      <c r="C279" s="442" t="s">
        <v>1362</v>
      </c>
      <c r="D279" s="442" t="s">
        <v>1360</v>
      </c>
      <c r="E279" s="442" t="s">
        <v>1372</v>
      </c>
      <c r="F279" s="442" t="s">
        <v>1599</v>
      </c>
      <c r="G279" s="442"/>
      <c r="H279" s="446">
        <v>1</v>
      </c>
      <c r="I279" s="446">
        <v>1654</v>
      </c>
      <c r="J279" s="442"/>
      <c r="K279" s="442">
        <v>1654</v>
      </c>
      <c r="L279" s="446"/>
      <c r="M279" s="446"/>
      <c r="N279" s="442"/>
      <c r="O279" s="442"/>
      <c r="P279" s="446"/>
      <c r="Q279" s="446"/>
      <c r="R279" s="531"/>
      <c r="S279" s="447"/>
    </row>
    <row r="280" spans="1:19" ht="14.45" customHeight="1" x14ac:dyDescent="0.2">
      <c r="A280" s="441"/>
      <c r="B280" s="442" t="s">
        <v>1575</v>
      </c>
      <c r="C280" s="442" t="s">
        <v>1362</v>
      </c>
      <c r="D280" s="442" t="s">
        <v>1360</v>
      </c>
      <c r="E280" s="442" t="s">
        <v>1452</v>
      </c>
      <c r="F280" s="442" t="s">
        <v>1457</v>
      </c>
      <c r="G280" s="442" t="s">
        <v>1458</v>
      </c>
      <c r="H280" s="446">
        <v>50</v>
      </c>
      <c r="I280" s="446">
        <v>3888.8900000000003</v>
      </c>
      <c r="J280" s="442"/>
      <c r="K280" s="442">
        <v>77.777800000000013</v>
      </c>
      <c r="L280" s="446">
        <v>40</v>
      </c>
      <c r="M280" s="446">
        <v>3492.2200000000003</v>
      </c>
      <c r="N280" s="442"/>
      <c r="O280" s="442">
        <v>87.305500000000009</v>
      </c>
      <c r="P280" s="446">
        <v>46</v>
      </c>
      <c r="Q280" s="446">
        <v>3833.33</v>
      </c>
      <c r="R280" s="531"/>
      <c r="S280" s="447">
        <v>83.333260869565223</v>
      </c>
    </row>
    <row r="281" spans="1:19" ht="14.45" customHeight="1" x14ac:dyDescent="0.2">
      <c r="A281" s="441"/>
      <c r="B281" s="442" t="s">
        <v>1575</v>
      </c>
      <c r="C281" s="442" t="s">
        <v>1362</v>
      </c>
      <c r="D281" s="442" t="s">
        <v>1360</v>
      </c>
      <c r="E281" s="442" t="s">
        <v>1452</v>
      </c>
      <c r="F281" s="442" t="s">
        <v>1459</v>
      </c>
      <c r="G281" s="442" t="s">
        <v>1460</v>
      </c>
      <c r="H281" s="446">
        <v>25</v>
      </c>
      <c r="I281" s="446">
        <v>6250</v>
      </c>
      <c r="J281" s="442"/>
      <c r="K281" s="442">
        <v>250</v>
      </c>
      <c r="L281" s="446">
        <v>36</v>
      </c>
      <c r="M281" s="446">
        <v>9313.3300000000017</v>
      </c>
      <c r="N281" s="442"/>
      <c r="O281" s="442">
        <v>258.70361111111117</v>
      </c>
      <c r="P281" s="446">
        <v>35</v>
      </c>
      <c r="Q281" s="446">
        <v>8944.4499999999989</v>
      </c>
      <c r="R281" s="531"/>
      <c r="S281" s="447">
        <v>255.55571428571426</v>
      </c>
    </row>
    <row r="282" spans="1:19" ht="14.45" customHeight="1" x14ac:dyDescent="0.2">
      <c r="A282" s="441"/>
      <c r="B282" s="442" t="s">
        <v>1575</v>
      </c>
      <c r="C282" s="442" t="s">
        <v>1362</v>
      </c>
      <c r="D282" s="442" t="s">
        <v>1360</v>
      </c>
      <c r="E282" s="442" t="s">
        <v>1452</v>
      </c>
      <c r="F282" s="442" t="s">
        <v>1461</v>
      </c>
      <c r="G282" s="442" t="s">
        <v>1462</v>
      </c>
      <c r="H282" s="446">
        <v>546</v>
      </c>
      <c r="I282" s="446">
        <v>163800</v>
      </c>
      <c r="J282" s="442"/>
      <c r="K282" s="442">
        <v>300</v>
      </c>
      <c r="L282" s="446">
        <v>501</v>
      </c>
      <c r="M282" s="446">
        <v>158048.89999999997</v>
      </c>
      <c r="N282" s="442"/>
      <c r="O282" s="442">
        <v>315.46686626746498</v>
      </c>
      <c r="P282" s="446">
        <v>578</v>
      </c>
      <c r="Q282" s="446">
        <v>176611.10000000003</v>
      </c>
      <c r="R282" s="531"/>
      <c r="S282" s="447">
        <v>305.55553633218</v>
      </c>
    </row>
    <row r="283" spans="1:19" ht="14.45" customHeight="1" x14ac:dyDescent="0.2">
      <c r="A283" s="441"/>
      <c r="B283" s="442" t="s">
        <v>1575</v>
      </c>
      <c r="C283" s="442" t="s">
        <v>1362</v>
      </c>
      <c r="D283" s="442" t="s">
        <v>1360</v>
      </c>
      <c r="E283" s="442" t="s">
        <v>1452</v>
      </c>
      <c r="F283" s="442" t="s">
        <v>1467</v>
      </c>
      <c r="G283" s="442" t="s">
        <v>1468</v>
      </c>
      <c r="H283" s="446">
        <v>1</v>
      </c>
      <c r="I283" s="446">
        <v>550</v>
      </c>
      <c r="J283" s="442"/>
      <c r="K283" s="442">
        <v>550</v>
      </c>
      <c r="L283" s="446">
        <v>5</v>
      </c>
      <c r="M283" s="446">
        <v>2860</v>
      </c>
      <c r="N283" s="442"/>
      <c r="O283" s="442">
        <v>572</v>
      </c>
      <c r="P283" s="446">
        <v>1</v>
      </c>
      <c r="Q283" s="446">
        <v>633.33000000000004</v>
      </c>
      <c r="R283" s="531"/>
      <c r="S283" s="447">
        <v>633.33000000000004</v>
      </c>
    </row>
    <row r="284" spans="1:19" ht="14.45" customHeight="1" x14ac:dyDescent="0.2">
      <c r="A284" s="441"/>
      <c r="B284" s="442" t="s">
        <v>1575</v>
      </c>
      <c r="C284" s="442" t="s">
        <v>1362</v>
      </c>
      <c r="D284" s="442" t="s">
        <v>1360</v>
      </c>
      <c r="E284" s="442" t="s">
        <v>1452</v>
      </c>
      <c r="F284" s="442" t="s">
        <v>1476</v>
      </c>
      <c r="G284" s="442" t="s">
        <v>1477</v>
      </c>
      <c r="H284" s="446">
        <v>1</v>
      </c>
      <c r="I284" s="446">
        <v>466.67</v>
      </c>
      <c r="J284" s="442"/>
      <c r="K284" s="442">
        <v>466.67</v>
      </c>
      <c r="L284" s="446">
        <v>4</v>
      </c>
      <c r="M284" s="446">
        <v>2022.22</v>
      </c>
      <c r="N284" s="442"/>
      <c r="O284" s="442">
        <v>505.55500000000001</v>
      </c>
      <c r="P284" s="446"/>
      <c r="Q284" s="446"/>
      <c r="R284" s="531"/>
      <c r="S284" s="447"/>
    </row>
    <row r="285" spans="1:19" ht="14.45" customHeight="1" x14ac:dyDescent="0.2">
      <c r="A285" s="441"/>
      <c r="B285" s="442" t="s">
        <v>1575</v>
      </c>
      <c r="C285" s="442" t="s">
        <v>1362</v>
      </c>
      <c r="D285" s="442" t="s">
        <v>1360</v>
      </c>
      <c r="E285" s="442" t="s">
        <v>1452</v>
      </c>
      <c r="F285" s="442" t="s">
        <v>1478</v>
      </c>
      <c r="G285" s="442" t="s">
        <v>1479</v>
      </c>
      <c r="H285" s="446">
        <v>1</v>
      </c>
      <c r="I285" s="446">
        <v>61.11</v>
      </c>
      <c r="J285" s="442"/>
      <c r="K285" s="442">
        <v>61.11</v>
      </c>
      <c r="L285" s="446"/>
      <c r="M285" s="446"/>
      <c r="N285" s="442"/>
      <c r="O285" s="442"/>
      <c r="P285" s="446"/>
      <c r="Q285" s="446"/>
      <c r="R285" s="531"/>
      <c r="S285" s="447"/>
    </row>
    <row r="286" spans="1:19" ht="14.45" customHeight="1" x14ac:dyDescent="0.2">
      <c r="A286" s="441"/>
      <c r="B286" s="442" t="s">
        <v>1575</v>
      </c>
      <c r="C286" s="442" t="s">
        <v>1362</v>
      </c>
      <c r="D286" s="442" t="s">
        <v>1360</v>
      </c>
      <c r="E286" s="442" t="s">
        <v>1452</v>
      </c>
      <c r="F286" s="442" t="s">
        <v>1600</v>
      </c>
      <c r="G286" s="442" t="s">
        <v>1601</v>
      </c>
      <c r="H286" s="446">
        <v>288</v>
      </c>
      <c r="I286" s="446">
        <v>192000</v>
      </c>
      <c r="J286" s="442"/>
      <c r="K286" s="442">
        <v>666.66666666666663</v>
      </c>
      <c r="L286" s="446">
        <v>288</v>
      </c>
      <c r="M286" s="446">
        <v>210197.78</v>
      </c>
      <c r="N286" s="442"/>
      <c r="O286" s="442">
        <v>729.85340277777777</v>
      </c>
      <c r="P286" s="446">
        <v>361</v>
      </c>
      <c r="Q286" s="446">
        <v>262326.66000000003</v>
      </c>
      <c r="R286" s="531"/>
      <c r="S286" s="447">
        <v>726.66664819944606</v>
      </c>
    </row>
    <row r="287" spans="1:19" ht="14.45" customHeight="1" x14ac:dyDescent="0.2">
      <c r="A287" s="441"/>
      <c r="B287" s="442" t="s">
        <v>1575</v>
      </c>
      <c r="C287" s="442" t="s">
        <v>1362</v>
      </c>
      <c r="D287" s="442" t="s">
        <v>1360</v>
      </c>
      <c r="E287" s="442" t="s">
        <v>1452</v>
      </c>
      <c r="F287" s="442" t="s">
        <v>1602</v>
      </c>
      <c r="G287" s="442" t="s">
        <v>1603</v>
      </c>
      <c r="H287" s="446">
        <v>690</v>
      </c>
      <c r="I287" s="446">
        <v>161000</v>
      </c>
      <c r="J287" s="442"/>
      <c r="K287" s="442">
        <v>233.33333333333334</v>
      </c>
      <c r="L287" s="446">
        <v>527</v>
      </c>
      <c r="M287" s="446">
        <v>136992.22999999998</v>
      </c>
      <c r="N287" s="442"/>
      <c r="O287" s="442">
        <v>259.94730550284629</v>
      </c>
      <c r="P287" s="446">
        <v>563</v>
      </c>
      <c r="Q287" s="446">
        <v>145754.45000000001</v>
      </c>
      <c r="R287" s="531"/>
      <c r="S287" s="447">
        <v>258.88889875666075</v>
      </c>
    </row>
    <row r="288" spans="1:19" ht="14.45" customHeight="1" x14ac:dyDescent="0.2">
      <c r="A288" s="441"/>
      <c r="B288" s="442" t="s">
        <v>1575</v>
      </c>
      <c r="C288" s="442" t="s">
        <v>1362</v>
      </c>
      <c r="D288" s="442" t="s">
        <v>1360</v>
      </c>
      <c r="E288" s="442" t="s">
        <v>1452</v>
      </c>
      <c r="F288" s="442" t="s">
        <v>1604</v>
      </c>
      <c r="G288" s="442" t="s">
        <v>1605</v>
      </c>
      <c r="H288" s="446">
        <v>414</v>
      </c>
      <c r="I288" s="446">
        <v>322000.01</v>
      </c>
      <c r="J288" s="442"/>
      <c r="K288" s="442">
        <v>777.7778019323672</v>
      </c>
      <c r="L288" s="446">
        <v>313</v>
      </c>
      <c r="M288" s="446">
        <v>265954.43000000005</v>
      </c>
      <c r="N288" s="442"/>
      <c r="O288" s="442">
        <v>849.69466453674136</v>
      </c>
      <c r="P288" s="446">
        <v>412</v>
      </c>
      <c r="Q288" s="446">
        <v>348826.67000000004</v>
      </c>
      <c r="R288" s="531"/>
      <c r="S288" s="447">
        <v>846.66667475728161</v>
      </c>
    </row>
    <row r="289" spans="1:19" ht="14.45" customHeight="1" x14ac:dyDescent="0.2">
      <c r="A289" s="441"/>
      <c r="B289" s="442" t="s">
        <v>1575</v>
      </c>
      <c r="C289" s="442" t="s">
        <v>1362</v>
      </c>
      <c r="D289" s="442" t="s">
        <v>1360</v>
      </c>
      <c r="E289" s="442" t="s">
        <v>1452</v>
      </c>
      <c r="F289" s="442" t="s">
        <v>1606</v>
      </c>
      <c r="G289" s="442" t="s">
        <v>1607</v>
      </c>
      <c r="H289" s="446">
        <v>897</v>
      </c>
      <c r="I289" s="446">
        <v>219266.68</v>
      </c>
      <c r="J289" s="442"/>
      <c r="K289" s="442">
        <v>244.44445930880713</v>
      </c>
      <c r="L289" s="446">
        <v>739</v>
      </c>
      <c r="M289" s="446">
        <v>201676.66</v>
      </c>
      <c r="N289" s="442"/>
      <c r="O289" s="442">
        <v>272.90481732070367</v>
      </c>
      <c r="P289" s="446">
        <v>855</v>
      </c>
      <c r="Q289" s="446">
        <v>230850</v>
      </c>
      <c r="R289" s="531"/>
      <c r="S289" s="447">
        <v>270</v>
      </c>
    </row>
    <row r="290" spans="1:19" ht="14.45" customHeight="1" x14ac:dyDescent="0.2">
      <c r="A290" s="441"/>
      <c r="B290" s="442" t="s">
        <v>1575</v>
      </c>
      <c r="C290" s="442" t="s">
        <v>1362</v>
      </c>
      <c r="D290" s="442" t="s">
        <v>1360</v>
      </c>
      <c r="E290" s="442" t="s">
        <v>1452</v>
      </c>
      <c r="F290" s="442" t="s">
        <v>1608</v>
      </c>
      <c r="G290" s="442" t="s">
        <v>1609</v>
      </c>
      <c r="H290" s="446">
        <v>36</v>
      </c>
      <c r="I290" s="446">
        <v>18920</v>
      </c>
      <c r="J290" s="442"/>
      <c r="K290" s="442">
        <v>525.55555555555554</v>
      </c>
      <c r="L290" s="446">
        <v>30</v>
      </c>
      <c r="M290" s="446">
        <v>17226.669999999998</v>
      </c>
      <c r="N290" s="442"/>
      <c r="O290" s="442">
        <v>574.22233333333327</v>
      </c>
      <c r="P290" s="446">
        <v>9</v>
      </c>
      <c r="Q290" s="446">
        <v>5169.9900000000007</v>
      </c>
      <c r="R290" s="531"/>
      <c r="S290" s="447">
        <v>574.44333333333338</v>
      </c>
    </row>
    <row r="291" spans="1:19" ht="14.45" customHeight="1" x14ac:dyDescent="0.2">
      <c r="A291" s="441"/>
      <c r="B291" s="442" t="s">
        <v>1575</v>
      </c>
      <c r="C291" s="442" t="s">
        <v>1362</v>
      </c>
      <c r="D291" s="442" t="s">
        <v>1360</v>
      </c>
      <c r="E291" s="442" t="s">
        <v>1452</v>
      </c>
      <c r="F291" s="442" t="s">
        <v>1610</v>
      </c>
      <c r="G291" s="442" t="s">
        <v>1611</v>
      </c>
      <c r="H291" s="446">
        <v>13</v>
      </c>
      <c r="I291" s="446">
        <v>13000</v>
      </c>
      <c r="J291" s="442"/>
      <c r="K291" s="442">
        <v>1000</v>
      </c>
      <c r="L291" s="446">
        <v>4</v>
      </c>
      <c r="M291" s="446">
        <v>4533.34</v>
      </c>
      <c r="N291" s="442"/>
      <c r="O291" s="442">
        <v>1133.335</v>
      </c>
      <c r="P291" s="446">
        <v>7</v>
      </c>
      <c r="Q291" s="446">
        <v>7614.45</v>
      </c>
      <c r="R291" s="531"/>
      <c r="S291" s="447">
        <v>1087.7785714285715</v>
      </c>
    </row>
    <row r="292" spans="1:19" ht="14.45" customHeight="1" x14ac:dyDescent="0.2">
      <c r="A292" s="441"/>
      <c r="B292" s="442" t="s">
        <v>1575</v>
      </c>
      <c r="C292" s="442" t="s">
        <v>1362</v>
      </c>
      <c r="D292" s="442" t="s">
        <v>1360</v>
      </c>
      <c r="E292" s="442" t="s">
        <v>1452</v>
      </c>
      <c r="F292" s="442" t="s">
        <v>1612</v>
      </c>
      <c r="G292" s="442" t="s">
        <v>1613</v>
      </c>
      <c r="H292" s="446">
        <v>2</v>
      </c>
      <c r="I292" s="446">
        <v>0</v>
      </c>
      <c r="J292" s="442"/>
      <c r="K292" s="442">
        <v>0</v>
      </c>
      <c r="L292" s="446"/>
      <c r="M292" s="446"/>
      <c r="N292" s="442"/>
      <c r="O292" s="442"/>
      <c r="P292" s="446"/>
      <c r="Q292" s="446"/>
      <c r="R292" s="531"/>
      <c r="S292" s="447"/>
    </row>
    <row r="293" spans="1:19" ht="14.45" customHeight="1" x14ac:dyDescent="0.2">
      <c r="A293" s="441"/>
      <c r="B293" s="442" t="s">
        <v>1575</v>
      </c>
      <c r="C293" s="442" t="s">
        <v>1362</v>
      </c>
      <c r="D293" s="442" t="s">
        <v>1360</v>
      </c>
      <c r="E293" s="442" t="s">
        <v>1452</v>
      </c>
      <c r="F293" s="442" t="s">
        <v>1484</v>
      </c>
      <c r="G293" s="442" t="s">
        <v>1485</v>
      </c>
      <c r="H293" s="446">
        <v>905</v>
      </c>
      <c r="I293" s="446">
        <v>0</v>
      </c>
      <c r="J293" s="442"/>
      <c r="K293" s="442">
        <v>0</v>
      </c>
      <c r="L293" s="446">
        <v>856</v>
      </c>
      <c r="M293" s="446">
        <v>0</v>
      </c>
      <c r="N293" s="442"/>
      <c r="O293" s="442">
        <v>0</v>
      </c>
      <c r="P293" s="446">
        <v>902</v>
      </c>
      <c r="Q293" s="446">
        <v>0</v>
      </c>
      <c r="R293" s="531"/>
      <c r="S293" s="447">
        <v>0</v>
      </c>
    </row>
    <row r="294" spans="1:19" ht="14.45" customHeight="1" x14ac:dyDescent="0.2">
      <c r="A294" s="441"/>
      <c r="B294" s="442" t="s">
        <v>1575</v>
      </c>
      <c r="C294" s="442" t="s">
        <v>1362</v>
      </c>
      <c r="D294" s="442" t="s">
        <v>1360</v>
      </c>
      <c r="E294" s="442" t="s">
        <v>1452</v>
      </c>
      <c r="F294" s="442" t="s">
        <v>1486</v>
      </c>
      <c r="G294" s="442" t="s">
        <v>1487</v>
      </c>
      <c r="H294" s="446">
        <v>681</v>
      </c>
      <c r="I294" s="446">
        <v>208083.34</v>
      </c>
      <c r="J294" s="442"/>
      <c r="K294" s="442">
        <v>305.55556534508077</v>
      </c>
      <c r="L294" s="446">
        <v>682</v>
      </c>
      <c r="M294" s="446">
        <v>218920.01</v>
      </c>
      <c r="N294" s="442"/>
      <c r="O294" s="442">
        <v>320.99708211143695</v>
      </c>
      <c r="P294" s="446">
        <v>738</v>
      </c>
      <c r="Q294" s="446">
        <v>229599.99000000002</v>
      </c>
      <c r="R294" s="531"/>
      <c r="S294" s="447">
        <v>311.11109756097562</v>
      </c>
    </row>
    <row r="295" spans="1:19" ht="14.45" customHeight="1" x14ac:dyDescent="0.2">
      <c r="A295" s="441"/>
      <c r="B295" s="442" t="s">
        <v>1575</v>
      </c>
      <c r="C295" s="442" t="s">
        <v>1362</v>
      </c>
      <c r="D295" s="442" t="s">
        <v>1360</v>
      </c>
      <c r="E295" s="442" t="s">
        <v>1452</v>
      </c>
      <c r="F295" s="442" t="s">
        <v>1488</v>
      </c>
      <c r="G295" s="442" t="s">
        <v>1489</v>
      </c>
      <c r="H295" s="446">
        <v>487</v>
      </c>
      <c r="I295" s="446">
        <v>16233.33</v>
      </c>
      <c r="J295" s="442"/>
      <c r="K295" s="442">
        <v>33.333326488706362</v>
      </c>
      <c r="L295" s="446"/>
      <c r="M295" s="446"/>
      <c r="N295" s="442"/>
      <c r="O295" s="442"/>
      <c r="P295" s="446"/>
      <c r="Q295" s="446"/>
      <c r="R295" s="531"/>
      <c r="S295" s="447"/>
    </row>
    <row r="296" spans="1:19" ht="14.45" customHeight="1" x14ac:dyDescent="0.2">
      <c r="A296" s="441"/>
      <c r="B296" s="442" t="s">
        <v>1575</v>
      </c>
      <c r="C296" s="442" t="s">
        <v>1362</v>
      </c>
      <c r="D296" s="442" t="s">
        <v>1360</v>
      </c>
      <c r="E296" s="442" t="s">
        <v>1452</v>
      </c>
      <c r="F296" s="442" t="s">
        <v>1490</v>
      </c>
      <c r="G296" s="442" t="s">
        <v>1491</v>
      </c>
      <c r="H296" s="446">
        <v>727</v>
      </c>
      <c r="I296" s="446">
        <v>331188.90000000002</v>
      </c>
      <c r="J296" s="442"/>
      <c r="K296" s="442">
        <v>455.55557083906467</v>
      </c>
      <c r="L296" s="446">
        <v>629</v>
      </c>
      <c r="M296" s="446">
        <v>300544.45999999996</v>
      </c>
      <c r="N296" s="442"/>
      <c r="O296" s="442">
        <v>477.81313195548483</v>
      </c>
      <c r="P296" s="446">
        <v>871</v>
      </c>
      <c r="Q296" s="446">
        <v>401627.77999999997</v>
      </c>
      <c r="R296" s="531"/>
      <c r="S296" s="447">
        <v>461.11111366245689</v>
      </c>
    </row>
    <row r="297" spans="1:19" ht="14.45" customHeight="1" x14ac:dyDescent="0.2">
      <c r="A297" s="441"/>
      <c r="B297" s="442" t="s">
        <v>1575</v>
      </c>
      <c r="C297" s="442" t="s">
        <v>1362</v>
      </c>
      <c r="D297" s="442" t="s">
        <v>1360</v>
      </c>
      <c r="E297" s="442" t="s">
        <v>1452</v>
      </c>
      <c r="F297" s="442" t="s">
        <v>1494</v>
      </c>
      <c r="G297" s="442" t="s">
        <v>1495</v>
      </c>
      <c r="H297" s="446">
        <v>780</v>
      </c>
      <c r="I297" s="446">
        <v>60666.66</v>
      </c>
      <c r="J297" s="442"/>
      <c r="K297" s="442">
        <v>77.777769230769238</v>
      </c>
      <c r="L297" s="446">
        <v>779</v>
      </c>
      <c r="M297" s="446">
        <v>75854.44</v>
      </c>
      <c r="N297" s="442"/>
      <c r="O297" s="442">
        <v>97.374120667522462</v>
      </c>
      <c r="P297" s="446">
        <v>858</v>
      </c>
      <c r="Q297" s="446">
        <v>81033.34</v>
      </c>
      <c r="R297" s="531"/>
      <c r="S297" s="447">
        <v>94.444452214452213</v>
      </c>
    </row>
    <row r="298" spans="1:19" ht="14.45" customHeight="1" x14ac:dyDescent="0.2">
      <c r="A298" s="441"/>
      <c r="B298" s="442" t="s">
        <v>1575</v>
      </c>
      <c r="C298" s="442" t="s">
        <v>1362</v>
      </c>
      <c r="D298" s="442" t="s">
        <v>1360</v>
      </c>
      <c r="E298" s="442" t="s">
        <v>1452</v>
      </c>
      <c r="F298" s="442" t="s">
        <v>1614</v>
      </c>
      <c r="G298" s="442" t="s">
        <v>1615</v>
      </c>
      <c r="H298" s="446">
        <v>411</v>
      </c>
      <c r="I298" s="446">
        <v>593666.67999999993</v>
      </c>
      <c r="J298" s="442"/>
      <c r="K298" s="442">
        <v>1444.4444768856447</v>
      </c>
      <c r="L298" s="446">
        <v>311</v>
      </c>
      <c r="M298" s="446">
        <v>487775.55000000005</v>
      </c>
      <c r="N298" s="442"/>
      <c r="O298" s="442">
        <v>1568.4101286173634</v>
      </c>
      <c r="P298" s="446">
        <v>398</v>
      </c>
      <c r="Q298" s="446">
        <v>623975.57000000007</v>
      </c>
      <c r="R298" s="531"/>
      <c r="S298" s="447">
        <v>1567.777814070352</v>
      </c>
    </row>
    <row r="299" spans="1:19" ht="14.45" customHeight="1" x14ac:dyDescent="0.2">
      <c r="A299" s="441"/>
      <c r="B299" s="442" t="s">
        <v>1575</v>
      </c>
      <c r="C299" s="442" t="s">
        <v>1362</v>
      </c>
      <c r="D299" s="442" t="s">
        <v>1360</v>
      </c>
      <c r="E299" s="442" t="s">
        <v>1452</v>
      </c>
      <c r="F299" s="442" t="s">
        <v>1496</v>
      </c>
      <c r="G299" s="442" t="s">
        <v>1497</v>
      </c>
      <c r="H299" s="446">
        <v>0</v>
      </c>
      <c r="I299" s="446">
        <v>0</v>
      </c>
      <c r="J299" s="442"/>
      <c r="K299" s="442"/>
      <c r="L299" s="446"/>
      <c r="M299" s="446"/>
      <c r="N299" s="442"/>
      <c r="O299" s="442"/>
      <c r="P299" s="446"/>
      <c r="Q299" s="446"/>
      <c r="R299" s="531"/>
      <c r="S299" s="447"/>
    </row>
    <row r="300" spans="1:19" ht="14.45" customHeight="1" x14ac:dyDescent="0.2">
      <c r="A300" s="441"/>
      <c r="B300" s="442" t="s">
        <v>1575</v>
      </c>
      <c r="C300" s="442" t="s">
        <v>1362</v>
      </c>
      <c r="D300" s="442" t="s">
        <v>1360</v>
      </c>
      <c r="E300" s="442" t="s">
        <v>1452</v>
      </c>
      <c r="F300" s="442" t="s">
        <v>1500</v>
      </c>
      <c r="G300" s="442" t="s">
        <v>1501</v>
      </c>
      <c r="H300" s="446">
        <v>14</v>
      </c>
      <c r="I300" s="446">
        <v>1322.2199999999998</v>
      </c>
      <c r="J300" s="442"/>
      <c r="K300" s="442">
        <v>94.444285714285698</v>
      </c>
      <c r="L300" s="446">
        <v>10</v>
      </c>
      <c r="M300" s="446">
        <v>1127.77</v>
      </c>
      <c r="N300" s="442"/>
      <c r="O300" s="442">
        <v>112.777</v>
      </c>
      <c r="P300" s="446">
        <v>3</v>
      </c>
      <c r="Q300" s="446">
        <v>333.33</v>
      </c>
      <c r="R300" s="531"/>
      <c r="S300" s="447">
        <v>111.11</v>
      </c>
    </row>
    <row r="301" spans="1:19" ht="14.45" customHeight="1" x14ac:dyDescent="0.2">
      <c r="A301" s="441"/>
      <c r="B301" s="442" t="s">
        <v>1575</v>
      </c>
      <c r="C301" s="442" t="s">
        <v>1362</v>
      </c>
      <c r="D301" s="442" t="s">
        <v>1360</v>
      </c>
      <c r="E301" s="442" t="s">
        <v>1452</v>
      </c>
      <c r="F301" s="442" t="s">
        <v>1504</v>
      </c>
      <c r="G301" s="442" t="s">
        <v>1505</v>
      </c>
      <c r="H301" s="446">
        <v>8</v>
      </c>
      <c r="I301" s="446">
        <v>773.32999999999993</v>
      </c>
      <c r="J301" s="442"/>
      <c r="K301" s="442">
        <v>96.666249999999991</v>
      </c>
      <c r="L301" s="446">
        <v>7</v>
      </c>
      <c r="M301" s="446">
        <v>1072.22</v>
      </c>
      <c r="N301" s="442"/>
      <c r="O301" s="442">
        <v>153.17428571428573</v>
      </c>
      <c r="P301" s="446">
        <v>15</v>
      </c>
      <c r="Q301" s="446">
        <v>2250</v>
      </c>
      <c r="R301" s="531"/>
      <c r="S301" s="447">
        <v>150</v>
      </c>
    </row>
    <row r="302" spans="1:19" ht="14.45" customHeight="1" x14ac:dyDescent="0.2">
      <c r="A302" s="441"/>
      <c r="B302" s="442" t="s">
        <v>1575</v>
      </c>
      <c r="C302" s="442" t="s">
        <v>1362</v>
      </c>
      <c r="D302" s="442" t="s">
        <v>1360</v>
      </c>
      <c r="E302" s="442" t="s">
        <v>1452</v>
      </c>
      <c r="F302" s="442" t="s">
        <v>1616</v>
      </c>
      <c r="G302" s="442" t="s">
        <v>1617</v>
      </c>
      <c r="H302" s="446">
        <v>365</v>
      </c>
      <c r="I302" s="446">
        <v>127750</v>
      </c>
      <c r="J302" s="442"/>
      <c r="K302" s="442">
        <v>350</v>
      </c>
      <c r="L302" s="446">
        <v>366</v>
      </c>
      <c r="M302" s="446">
        <v>140969.99</v>
      </c>
      <c r="N302" s="442"/>
      <c r="O302" s="442">
        <v>385.16390710382512</v>
      </c>
      <c r="P302" s="446">
        <v>418</v>
      </c>
      <c r="Q302" s="446">
        <v>160233.33000000002</v>
      </c>
      <c r="R302" s="531"/>
      <c r="S302" s="447">
        <v>383.33332535885171</v>
      </c>
    </row>
    <row r="303" spans="1:19" ht="14.45" customHeight="1" x14ac:dyDescent="0.2">
      <c r="A303" s="441"/>
      <c r="B303" s="442" t="s">
        <v>1575</v>
      </c>
      <c r="C303" s="442" t="s">
        <v>1362</v>
      </c>
      <c r="D303" s="442" t="s">
        <v>1360</v>
      </c>
      <c r="E303" s="442" t="s">
        <v>1452</v>
      </c>
      <c r="F303" s="442" t="s">
        <v>1618</v>
      </c>
      <c r="G303" s="442" t="s">
        <v>1619</v>
      </c>
      <c r="H303" s="446">
        <v>24</v>
      </c>
      <c r="I303" s="446">
        <v>1413.34</v>
      </c>
      <c r="J303" s="442"/>
      <c r="K303" s="442">
        <v>58.889166666666661</v>
      </c>
      <c r="L303" s="446">
        <v>33</v>
      </c>
      <c r="M303" s="446">
        <v>2266.67</v>
      </c>
      <c r="N303" s="442"/>
      <c r="O303" s="442">
        <v>68.686969696969697</v>
      </c>
      <c r="P303" s="446">
        <v>33</v>
      </c>
      <c r="Q303" s="446">
        <v>2310</v>
      </c>
      <c r="R303" s="531"/>
      <c r="S303" s="447">
        <v>70</v>
      </c>
    </row>
    <row r="304" spans="1:19" ht="14.45" customHeight="1" x14ac:dyDescent="0.2">
      <c r="A304" s="441"/>
      <c r="B304" s="442" t="s">
        <v>1575</v>
      </c>
      <c r="C304" s="442" t="s">
        <v>1362</v>
      </c>
      <c r="D304" s="442" t="s">
        <v>1360</v>
      </c>
      <c r="E304" s="442" t="s">
        <v>1452</v>
      </c>
      <c r="F304" s="442" t="s">
        <v>1620</v>
      </c>
      <c r="G304" s="442" t="s">
        <v>1621</v>
      </c>
      <c r="H304" s="446">
        <v>547</v>
      </c>
      <c r="I304" s="446">
        <v>70502.23</v>
      </c>
      <c r="J304" s="442"/>
      <c r="K304" s="442">
        <v>128.88890310786104</v>
      </c>
      <c r="L304" s="446">
        <v>505</v>
      </c>
      <c r="M304" s="446">
        <v>73562.22</v>
      </c>
      <c r="N304" s="442"/>
      <c r="O304" s="442">
        <v>145.66776237623762</v>
      </c>
      <c r="P304" s="446">
        <v>583</v>
      </c>
      <c r="Q304" s="446">
        <v>84858.880000000005</v>
      </c>
      <c r="R304" s="531"/>
      <c r="S304" s="447">
        <v>145.55554030874785</v>
      </c>
    </row>
    <row r="305" spans="1:19" ht="14.45" customHeight="1" x14ac:dyDescent="0.2">
      <c r="A305" s="441"/>
      <c r="B305" s="442" t="s">
        <v>1575</v>
      </c>
      <c r="C305" s="442" t="s">
        <v>1362</v>
      </c>
      <c r="D305" s="442" t="s">
        <v>1360</v>
      </c>
      <c r="E305" s="442" t="s">
        <v>1452</v>
      </c>
      <c r="F305" s="442" t="s">
        <v>1512</v>
      </c>
      <c r="G305" s="442" t="s">
        <v>1513</v>
      </c>
      <c r="H305" s="446">
        <v>2049</v>
      </c>
      <c r="I305" s="446">
        <v>100173.32</v>
      </c>
      <c r="J305" s="442"/>
      <c r="K305" s="442">
        <v>48.888882381649587</v>
      </c>
      <c r="L305" s="446">
        <v>1600</v>
      </c>
      <c r="M305" s="446">
        <v>119988.89</v>
      </c>
      <c r="N305" s="442"/>
      <c r="O305" s="442">
        <v>74.993056249999995</v>
      </c>
      <c r="P305" s="446">
        <v>2567</v>
      </c>
      <c r="Q305" s="446">
        <v>185394.44</v>
      </c>
      <c r="R305" s="531"/>
      <c r="S305" s="447">
        <v>72.222220490845345</v>
      </c>
    </row>
    <row r="306" spans="1:19" ht="14.45" customHeight="1" x14ac:dyDescent="0.2">
      <c r="A306" s="441"/>
      <c r="B306" s="442" t="s">
        <v>1575</v>
      </c>
      <c r="C306" s="442" t="s">
        <v>1362</v>
      </c>
      <c r="D306" s="442" t="s">
        <v>1360</v>
      </c>
      <c r="E306" s="442" t="s">
        <v>1452</v>
      </c>
      <c r="F306" s="442" t="s">
        <v>1622</v>
      </c>
      <c r="G306" s="442" t="s">
        <v>1623</v>
      </c>
      <c r="H306" s="446">
        <v>2245</v>
      </c>
      <c r="I306" s="446">
        <v>1995555.55</v>
      </c>
      <c r="J306" s="442"/>
      <c r="K306" s="442">
        <v>888.88888641425388</v>
      </c>
      <c r="L306" s="446">
        <v>1916</v>
      </c>
      <c r="M306" s="446">
        <v>1879050.01</v>
      </c>
      <c r="N306" s="442"/>
      <c r="O306" s="442">
        <v>980.71503653444677</v>
      </c>
      <c r="P306" s="446">
        <v>1936</v>
      </c>
      <c r="Q306" s="446">
        <v>1871466.67</v>
      </c>
      <c r="R306" s="531"/>
      <c r="S306" s="447">
        <v>966.66666838842968</v>
      </c>
    </row>
    <row r="307" spans="1:19" ht="14.45" customHeight="1" x14ac:dyDescent="0.2">
      <c r="A307" s="441"/>
      <c r="B307" s="442" t="s">
        <v>1575</v>
      </c>
      <c r="C307" s="442" t="s">
        <v>1362</v>
      </c>
      <c r="D307" s="442" t="s">
        <v>1360</v>
      </c>
      <c r="E307" s="442" t="s">
        <v>1452</v>
      </c>
      <c r="F307" s="442" t="s">
        <v>1624</v>
      </c>
      <c r="G307" s="442" t="s">
        <v>1625</v>
      </c>
      <c r="H307" s="446">
        <v>40</v>
      </c>
      <c r="I307" s="446">
        <v>13333.33</v>
      </c>
      <c r="J307" s="442"/>
      <c r="K307" s="442">
        <v>333.33325000000002</v>
      </c>
      <c r="L307" s="446">
        <v>138</v>
      </c>
      <c r="M307" s="446">
        <v>51625.56</v>
      </c>
      <c r="N307" s="442"/>
      <c r="O307" s="442">
        <v>374.09826086956519</v>
      </c>
      <c r="P307" s="446">
        <v>299</v>
      </c>
      <c r="Q307" s="446">
        <v>109633.34</v>
      </c>
      <c r="R307" s="531"/>
      <c r="S307" s="447">
        <v>366.66668896321067</v>
      </c>
    </row>
    <row r="308" spans="1:19" ht="14.45" customHeight="1" thickBot="1" x14ac:dyDescent="0.25">
      <c r="A308" s="448"/>
      <c r="B308" s="449" t="s">
        <v>1575</v>
      </c>
      <c r="C308" s="449" t="s">
        <v>1362</v>
      </c>
      <c r="D308" s="449" t="s">
        <v>1360</v>
      </c>
      <c r="E308" s="449" t="s">
        <v>1452</v>
      </c>
      <c r="F308" s="449" t="s">
        <v>1524</v>
      </c>
      <c r="G308" s="449" t="s">
        <v>1525</v>
      </c>
      <c r="H308" s="453"/>
      <c r="I308" s="453"/>
      <c r="J308" s="449"/>
      <c r="K308" s="449"/>
      <c r="L308" s="453">
        <v>6</v>
      </c>
      <c r="M308" s="453">
        <v>373.33000000000004</v>
      </c>
      <c r="N308" s="449"/>
      <c r="O308" s="449">
        <v>62.221666666666671</v>
      </c>
      <c r="P308" s="453">
        <v>9</v>
      </c>
      <c r="Q308" s="453">
        <v>600.00000000000011</v>
      </c>
      <c r="R308" s="461"/>
      <c r="S308" s="454">
        <v>66.666666666666686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839DB1A-7853-409B-A9E5-253BE46218AA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6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31313.246350000001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172.73041000000001</v>
      </c>
      <c r="E7" s="148">
        <f t="shared" ref="E7:E13" si="0">IF(C7=0,0,D7/C7)</f>
        <v>0</v>
      </c>
    </row>
    <row r="8" spans="1:5" ht="14.45" customHeight="1" x14ac:dyDescent="0.25">
      <c r="A8" s="231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1" t="str">
        <f>HYPERLINK("#'LŽ Statim'!A1","Podíl statimových žádanek (max. 30%)")</f>
        <v>Podíl statimových žádanek (max. 30%)</v>
      </c>
      <c r="B9" s="229" t="s">
        <v>178</v>
      </c>
      <c r="C9" s="230">
        <v>0.3</v>
      </c>
      <c r="D9" s="230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1687.9840299999987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24503.754720000001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0</v>
      </c>
      <c r="D16" s="166">
        <f ca="1">IF(ISERROR(VLOOKUP("Výnosy celkem",INDIRECT("HI!$A:$G"),5,0)),0,VLOOKUP("Výnosy celkem",INDIRECT("HI!$A:$G"),5,0))</f>
        <v>14614.866629999997</v>
      </c>
      <c r="E16" s="167">
        <f t="shared" ref="E16:E19" ca="1" si="1">IF(C16=0,0,D16/C16)</f>
        <v>0</v>
      </c>
    </row>
    <row r="17" spans="1:5" ht="14.45" customHeight="1" x14ac:dyDescent="0.25">
      <c r="A17" s="299" t="str">
        <f>HYPERLINK("#HI!A1","Ambulance (body za výkony)")</f>
        <v>Ambulance (body za výkony)</v>
      </c>
      <c r="B17" s="146"/>
      <c r="C17" s="147">
        <f ca="1">IF(ISERROR(VLOOKUP("Ambulance *",INDIRECT("HI!$A:$G"),6,0)),0,VLOOKUP("Ambulance *",INDIRECT("HI!$A:$G"),6,0))</f>
        <v>0</v>
      </c>
      <c r="D17" s="147">
        <f ca="1">IF(ISERROR(VLOOKUP("Ambulance *",INDIRECT("HI!$A:$G"),5,0)),0,VLOOKUP("Ambulance *",INDIRECT("HI!$A:$G"),5,0))</f>
        <v>14614.866629999997</v>
      </c>
      <c r="E17" s="148">
        <f t="shared" ca="1" si="1"/>
        <v>0</v>
      </c>
    </row>
    <row r="18" spans="1:5" ht="14.45" customHeight="1" x14ac:dyDescent="0.25">
      <c r="A18" s="238" t="str">
        <f>HYPERLINK("#'ZV Vykáz.-A'!A1","Zdravotní výkony vykázané u ambulantních pacientů (min. 100 % 2016)")</f>
        <v>Zdravotní výkony vykázané u ambulantních pacientů (min. 100 % 2016)</v>
      </c>
      <c r="B18" s="239" t="s">
        <v>105</v>
      </c>
      <c r="C18" s="152">
        <v>1</v>
      </c>
      <c r="D18" s="152">
        <f>IF(ISERROR(VLOOKUP("Celkem:",'ZV Vykáz.-A'!$A:$AB,10,0)),"",VLOOKUP("Celkem:",'ZV Vykáz.-A'!$A:$AB,10,0))</f>
        <v>1.1606372417369659</v>
      </c>
      <c r="E18" s="148">
        <f t="shared" si="1"/>
        <v>1.1606372417369659</v>
      </c>
    </row>
    <row r="19" spans="1:5" ht="14.45" customHeight="1" x14ac:dyDescent="0.25">
      <c r="A19" s="237" t="str">
        <f>HYPERLINK("#'ZV Vykáz.-A'!A1","Specializovaná ambulantní péče")</f>
        <v>Specializovaná ambulantní péče</v>
      </c>
      <c r="B19" s="239" t="s">
        <v>105</v>
      </c>
      <c r="C19" s="152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48">
        <f t="shared" si="1"/>
        <v>0</v>
      </c>
    </row>
    <row r="20" spans="1:5" ht="14.45" customHeight="1" x14ac:dyDescent="0.25">
      <c r="A20" s="237" t="str">
        <f>HYPERLINK("#'ZV Vykáz.-A'!A1","Ambulantní péče ve vyjmenovaných odbornostech (§9)")</f>
        <v>Ambulantní péče ve vyjmenovaných odbornostech (§9)</v>
      </c>
      <c r="B20" s="239" t="s">
        <v>105</v>
      </c>
      <c r="C20" s="152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8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69" t="s">
        <v>128</v>
      </c>
      <c r="B22" s="157"/>
      <c r="C22" s="158"/>
      <c r="D22" s="158"/>
      <c r="E22" s="159"/>
    </row>
    <row r="23" spans="1:5" ht="14.45" customHeight="1" thickBot="1" x14ac:dyDescent="0.25">
      <c r="A23" s="170"/>
      <c r="B23" s="171"/>
      <c r="C23" s="172"/>
      <c r="D23" s="172"/>
      <c r="E23" s="173"/>
    </row>
    <row r="24" spans="1:5" ht="14.45" customHeight="1" thickBot="1" x14ac:dyDescent="0.25">
      <c r="A24" s="174" t="s">
        <v>129</v>
      </c>
      <c r="B24" s="175"/>
      <c r="C24" s="176"/>
      <c r="D24" s="176"/>
      <c r="E24" s="177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646375E-F9CC-4764-A16C-20FD2A8CE84A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6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2019</v>
      </c>
      <c r="C3" s="40">
        <v>2020</v>
      </c>
      <c r="D3" s="7"/>
      <c r="E3" s="310">
        <v>2021</v>
      </c>
      <c r="F3" s="311"/>
      <c r="G3" s="311"/>
      <c r="H3" s="312"/>
      <c r="I3" s="313">
        <v>2021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2" t="s">
        <v>218</v>
      </c>
      <c r="J4" s="243" t="s">
        <v>219</v>
      </c>
    </row>
    <row r="5" spans="1:10" ht="14.45" customHeight="1" x14ac:dyDescent="0.2">
      <c r="A5" s="97" t="str">
        <f>HYPERLINK("#'Léky Žádanky'!A1","Léky (Kč)")</f>
        <v>Léky (Kč)</v>
      </c>
      <c r="B5" s="27">
        <v>203.62845000000002</v>
      </c>
      <c r="C5" s="29">
        <v>243.03622000000001</v>
      </c>
      <c r="D5" s="8"/>
      <c r="E5" s="102">
        <v>172.73041000000001</v>
      </c>
      <c r="F5" s="28">
        <v>0</v>
      </c>
      <c r="G5" s="101">
        <f>E5-F5</f>
        <v>172.73041000000001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1928.9557700000005</v>
      </c>
      <c r="C6" s="31">
        <v>1711.6748900000005</v>
      </c>
      <c r="D6" s="8"/>
      <c r="E6" s="103">
        <v>1687.9840299999987</v>
      </c>
      <c r="F6" s="30">
        <v>0</v>
      </c>
      <c r="G6" s="104">
        <f>E6-F6</f>
        <v>1687.9840299999987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24108.58639</v>
      </c>
      <c r="C7" s="31">
        <v>31534.995240000004</v>
      </c>
      <c r="D7" s="8"/>
      <c r="E7" s="103">
        <v>24503.754720000001</v>
      </c>
      <c r="F7" s="30">
        <v>0</v>
      </c>
      <c r="G7" s="104">
        <f>E7-F7</f>
        <v>24503.754720000001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5000.424710000003</v>
      </c>
      <c r="C8" s="33">
        <v>4589.7367499999928</v>
      </c>
      <c r="D8" s="8"/>
      <c r="E8" s="105">
        <v>4948.7771900000016</v>
      </c>
      <c r="F8" s="32">
        <v>0</v>
      </c>
      <c r="G8" s="106">
        <f>E8-F8</f>
        <v>4948.7771900000016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31241.595320000004</v>
      </c>
      <c r="C9" s="35">
        <v>38079.443100000004</v>
      </c>
      <c r="D9" s="8"/>
      <c r="E9" s="3">
        <v>31313.246350000001</v>
      </c>
      <c r="F9" s="34">
        <v>0</v>
      </c>
      <c r="G9" s="34">
        <f>E9-F9</f>
        <v>31313.246350000001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11878.198790000002</v>
      </c>
      <c r="C11" s="29">
        <f>IF(ISERROR(VLOOKUP("Celkem:",'ZV Vykáz.-A'!A:H,5,0)),0,VLOOKUP("Celkem:",'ZV Vykáz.-A'!A:H,5,0)/1000)</f>
        <v>12592.105530000001</v>
      </c>
      <c r="D11" s="8"/>
      <c r="E11" s="102">
        <f>IF(ISERROR(VLOOKUP("Celkem:",'ZV Vykáz.-A'!A:H,8,0)),0,VLOOKUP("Celkem:",'ZV Vykáz.-A'!A:H,8,0)/1000)</f>
        <v>14614.866629999997</v>
      </c>
      <c r="F11" s="28"/>
      <c r="G11" s="101">
        <f>E11-F11</f>
        <v>14614.866629999997</v>
      </c>
      <c r="H11" s="107" t="str">
        <f>IF(F11&lt;0.00000001,"",E11/F11)</f>
        <v/>
      </c>
      <c r="I11" s="101">
        <f>E11-B11</f>
        <v>2736.6678399999946</v>
      </c>
      <c r="J11" s="107">
        <f>IF(B11&lt;0.00000001,"",E11/B11)</f>
        <v>1.2303941774660259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/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11878.198790000002</v>
      </c>
      <c r="C13" s="37">
        <f>SUM(C11:C12)</f>
        <v>12592.105530000001</v>
      </c>
      <c r="D13" s="8"/>
      <c r="E13" s="5">
        <f>SUM(E11:E12)</f>
        <v>14614.866629999997</v>
      </c>
      <c r="F13" s="36"/>
      <c r="G13" s="36">
        <f>E13-F13</f>
        <v>14614.866629999997</v>
      </c>
      <c r="H13" s="111" t="str">
        <f>IF(F13&lt;0.00000001,"",E13/F13)</f>
        <v/>
      </c>
      <c r="I13" s="36">
        <f>SUM(I11:I12)</f>
        <v>2736.6678399999946</v>
      </c>
      <c r="J13" s="111">
        <f>IF(B13&lt;0.00000001,"",E13/B13)</f>
        <v>1.2303941774660259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0.38020461722055238</v>
      </c>
      <c r="C15" s="39">
        <f>IF(C9=0,"",C13/C9)</f>
        <v>0.33067987619808442</v>
      </c>
      <c r="D15" s="8"/>
      <c r="E15" s="6">
        <f>IF(E9=0,"",E13/E9)</f>
        <v>0.46673112288148288</v>
      </c>
      <c r="F15" s="38"/>
      <c r="G15" s="38">
        <f>IF(ISERROR(F15-E15),"",E15-F15)</f>
        <v>0.46673112288148288</v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09" t="s">
        <v>160</v>
      </c>
      <c r="B18" s="210"/>
      <c r="C18" s="210"/>
      <c r="D18" s="210"/>
      <c r="E18" s="210"/>
      <c r="F18" s="210"/>
      <c r="G18" s="210"/>
      <c r="H18" s="210"/>
    </row>
    <row r="19" spans="1:8" ht="15" x14ac:dyDescent="0.25">
      <c r="A19" s="208" t="s">
        <v>159</v>
      </c>
      <c r="B19" s="210"/>
      <c r="C19" s="210"/>
      <c r="D19" s="210"/>
      <c r="E19" s="210"/>
      <c r="F19" s="210"/>
      <c r="G19" s="210"/>
      <c r="H19" s="210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217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B5F53431-8E72-4B4A-80F9-C93312A1BA8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6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79"/>
      <c r="B3" s="180" t="s">
        <v>68</v>
      </c>
      <c r="C3" s="181" t="s">
        <v>69</v>
      </c>
      <c r="D3" s="181" t="s">
        <v>70</v>
      </c>
      <c r="E3" s="180" t="s">
        <v>71</v>
      </c>
      <c r="F3" s="181" t="s">
        <v>72</v>
      </c>
      <c r="G3" s="181" t="s">
        <v>73</v>
      </c>
      <c r="H3" s="181" t="s">
        <v>74</v>
      </c>
      <c r="I3" s="181" t="s">
        <v>75</v>
      </c>
      <c r="J3" s="181" t="s">
        <v>76</v>
      </c>
      <c r="K3" s="181" t="s">
        <v>77</v>
      </c>
      <c r="L3" s="181" t="s">
        <v>78</v>
      </c>
      <c r="M3" s="181" t="s">
        <v>79</v>
      </c>
    </row>
    <row r="4" spans="1:13" ht="14.45" customHeight="1" x14ac:dyDescent="0.2">
      <c r="A4" s="179" t="s">
        <v>67</v>
      </c>
      <c r="B4" s="182">
        <f>(B10+B8)/B6</f>
        <v>0.44717788276662712</v>
      </c>
      <c r="C4" s="182">
        <f t="shared" ref="C4:M4" si="0">(C10+C8)/C6</f>
        <v>0.49428081826337067</v>
      </c>
      <c r="D4" s="182">
        <f t="shared" si="0"/>
        <v>0.52824379339611771</v>
      </c>
      <c r="E4" s="182">
        <f t="shared" si="0"/>
        <v>0.4269081296056606</v>
      </c>
      <c r="F4" s="182">
        <f t="shared" si="0"/>
        <v>0.44185823668782659</v>
      </c>
      <c r="G4" s="182">
        <f t="shared" si="0"/>
        <v>0.43630255168169496</v>
      </c>
      <c r="H4" s="182">
        <f t="shared" si="0"/>
        <v>0.4013101612593295</v>
      </c>
      <c r="I4" s="182">
        <f t="shared" si="0"/>
        <v>0.3837993888623859</v>
      </c>
      <c r="J4" s="182">
        <f t="shared" si="0"/>
        <v>0.3837993888623859</v>
      </c>
      <c r="K4" s="182">
        <f t="shared" si="0"/>
        <v>0.3837993888623859</v>
      </c>
      <c r="L4" s="182">
        <f t="shared" si="0"/>
        <v>0.3837993888623859</v>
      </c>
      <c r="M4" s="182">
        <f t="shared" si="0"/>
        <v>0.3837993888623859</v>
      </c>
    </row>
    <row r="5" spans="1:13" ht="14.45" customHeight="1" x14ac:dyDescent="0.2">
      <c r="A5" s="183" t="s">
        <v>40</v>
      </c>
      <c r="B5" s="182">
        <f>IF(ISERROR(VLOOKUP($A5,'Man Tab'!$A:$Q,COLUMN()+2,0)),0,VLOOKUP($A5,'Man Tab'!$A:$Q,COLUMN()+2,0))</f>
        <v>4070.1973199999998</v>
      </c>
      <c r="C5" s="182">
        <f>IF(ISERROR(VLOOKUP($A5,'Man Tab'!$A:$Q,COLUMN()+2,0)),0,VLOOKUP($A5,'Man Tab'!$A:$Q,COLUMN()+2,0))</f>
        <v>3995.9014900000002</v>
      </c>
      <c r="D5" s="182">
        <f>IF(ISERROR(VLOOKUP($A5,'Man Tab'!$A:$Q,COLUMN()+2,0)),0,VLOOKUP($A5,'Man Tab'!$A:$Q,COLUMN()+2,0))</f>
        <v>4113.6312699999999</v>
      </c>
      <c r="E5" s="182">
        <f>IF(ISERROR(VLOOKUP($A5,'Man Tab'!$A:$Q,COLUMN()+2,0)),0,VLOOKUP($A5,'Man Tab'!$A:$Q,COLUMN()+2,0))</f>
        <v>8719.0160699999997</v>
      </c>
      <c r="F5" s="182">
        <f>IF(ISERROR(VLOOKUP($A5,'Man Tab'!$A:$Q,COLUMN()+2,0)),0,VLOOKUP($A5,'Man Tab'!$A:$Q,COLUMN()+2,0))</f>
        <v>4400.0295700000006</v>
      </c>
      <c r="G5" s="182">
        <f>IF(ISERROR(VLOOKUP($A5,'Man Tab'!$A:$Q,COLUMN()+2,0)),0,VLOOKUP($A5,'Man Tab'!$A:$Q,COLUMN()+2,0))</f>
        <v>4021.6713199999999</v>
      </c>
      <c r="H5" s="182">
        <f>IF(ISERROR(VLOOKUP($A5,'Man Tab'!$A:$Q,COLUMN()+2,0)),0,VLOOKUP($A5,'Man Tab'!$A:$Q,COLUMN()+2,0))</f>
        <v>5086.8502900000003</v>
      </c>
      <c r="I5" s="182">
        <f>IF(ISERROR(VLOOKUP($A5,'Man Tab'!$A:$Q,COLUMN()+2,0)),0,VLOOKUP($A5,'Man Tab'!$A:$Q,COLUMN()+2,0))</f>
        <v>3672.1457700000001</v>
      </c>
      <c r="J5" s="182">
        <f>IF(ISERROR(VLOOKUP($A5,'Man Tab'!$A:$Q,COLUMN()+2,0)),0,VLOOKUP($A5,'Man Tab'!$A:$Q,COLUMN()+2,0))</f>
        <v>0</v>
      </c>
      <c r="K5" s="182">
        <f>IF(ISERROR(VLOOKUP($A5,'Man Tab'!$A:$Q,COLUMN()+2,0)),0,VLOOKUP($A5,'Man Tab'!$A:$Q,COLUMN()+2,0))</f>
        <v>0</v>
      </c>
      <c r="L5" s="182">
        <f>IF(ISERROR(VLOOKUP($A5,'Man Tab'!$A:$Q,COLUMN()+2,0)),0,VLOOKUP($A5,'Man Tab'!$A:$Q,COLUMN()+2,0))</f>
        <v>0</v>
      </c>
      <c r="M5" s="182">
        <f>IF(ISERROR(VLOOKUP($A5,'Man Tab'!$A:$Q,COLUMN()+2,0)),0,VLOOKUP($A5,'Man Tab'!$A:$Q,COLUMN()+2,0))</f>
        <v>0</v>
      </c>
    </row>
    <row r="6" spans="1:13" ht="14.45" customHeight="1" x14ac:dyDescent="0.2">
      <c r="A6" s="183" t="s">
        <v>63</v>
      </c>
      <c r="B6" s="184">
        <f>B5</f>
        <v>4070.1973199999998</v>
      </c>
      <c r="C6" s="184">
        <f t="shared" ref="C6:M6" si="1">C5+B6</f>
        <v>8066.0988099999995</v>
      </c>
      <c r="D6" s="184">
        <f t="shared" si="1"/>
        <v>12179.730079999999</v>
      </c>
      <c r="E6" s="184">
        <f t="shared" si="1"/>
        <v>20898.746149999999</v>
      </c>
      <c r="F6" s="184">
        <f t="shared" si="1"/>
        <v>25298.775719999998</v>
      </c>
      <c r="G6" s="184">
        <f t="shared" si="1"/>
        <v>29320.447039999999</v>
      </c>
      <c r="H6" s="184">
        <f t="shared" si="1"/>
        <v>34407.297330000001</v>
      </c>
      <c r="I6" s="184">
        <f t="shared" si="1"/>
        <v>38079.443100000004</v>
      </c>
      <c r="J6" s="184">
        <f t="shared" si="1"/>
        <v>38079.443100000004</v>
      </c>
      <c r="K6" s="184">
        <f t="shared" si="1"/>
        <v>38079.443100000004</v>
      </c>
      <c r="L6" s="184">
        <f t="shared" si="1"/>
        <v>38079.443100000004</v>
      </c>
      <c r="M6" s="184">
        <f t="shared" si="1"/>
        <v>38079.443100000004</v>
      </c>
    </row>
    <row r="7" spans="1:13" ht="14.45" customHeight="1" x14ac:dyDescent="0.2">
      <c r="A7" s="183" t="s">
        <v>87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1:13" ht="14.45" customHeight="1" x14ac:dyDescent="0.2">
      <c r="A8" s="183" t="s">
        <v>64</v>
      </c>
      <c r="B8" s="184">
        <f>B7*30</f>
        <v>0</v>
      </c>
      <c r="C8" s="184">
        <f t="shared" ref="C8:M8" si="2">C7*30</f>
        <v>0</v>
      </c>
      <c r="D8" s="184">
        <f t="shared" si="2"/>
        <v>0</v>
      </c>
      <c r="E8" s="184">
        <f t="shared" si="2"/>
        <v>0</v>
      </c>
      <c r="F8" s="184">
        <f t="shared" si="2"/>
        <v>0</v>
      </c>
      <c r="G8" s="184">
        <f t="shared" si="2"/>
        <v>0</v>
      </c>
      <c r="H8" s="184">
        <f t="shared" si="2"/>
        <v>0</v>
      </c>
      <c r="I8" s="184">
        <f t="shared" si="2"/>
        <v>0</v>
      </c>
      <c r="J8" s="184">
        <f t="shared" si="2"/>
        <v>0</v>
      </c>
      <c r="K8" s="184">
        <f t="shared" si="2"/>
        <v>0</v>
      </c>
      <c r="L8" s="184">
        <f t="shared" si="2"/>
        <v>0</v>
      </c>
      <c r="M8" s="184">
        <f t="shared" si="2"/>
        <v>0</v>
      </c>
    </row>
    <row r="9" spans="1:13" ht="14.45" customHeight="1" x14ac:dyDescent="0.2">
      <c r="A9" s="183" t="s">
        <v>88</v>
      </c>
      <c r="B9" s="183">
        <v>1820102.2199999997</v>
      </c>
      <c r="C9" s="183">
        <v>2166815.7000000007</v>
      </c>
      <c r="D9" s="183">
        <v>2446948.9</v>
      </c>
      <c r="E9" s="183">
        <v>2487977.8100000005</v>
      </c>
      <c r="F9" s="183">
        <v>2256627.8000000003</v>
      </c>
      <c r="G9" s="183">
        <v>1614113.4300000002</v>
      </c>
      <c r="H9" s="183">
        <v>1015412.1799999997</v>
      </c>
      <c r="I9" s="183">
        <v>806868.95</v>
      </c>
      <c r="J9" s="183">
        <v>0</v>
      </c>
      <c r="K9" s="183">
        <v>0</v>
      </c>
      <c r="L9" s="183">
        <v>0</v>
      </c>
      <c r="M9" s="183">
        <v>0</v>
      </c>
    </row>
    <row r="10" spans="1:13" ht="14.45" customHeight="1" x14ac:dyDescent="0.2">
      <c r="A10" s="183" t="s">
        <v>65</v>
      </c>
      <c r="B10" s="184">
        <f>B9/1000</f>
        <v>1820.1022199999998</v>
      </c>
      <c r="C10" s="184">
        <f t="shared" ref="C10:M10" si="3">C9/1000+B10</f>
        <v>3986.9179200000003</v>
      </c>
      <c r="D10" s="184">
        <f t="shared" si="3"/>
        <v>6433.8668200000002</v>
      </c>
      <c r="E10" s="184">
        <f t="shared" si="3"/>
        <v>8921.8446299999996</v>
      </c>
      <c r="F10" s="184">
        <f t="shared" si="3"/>
        <v>11178.47243</v>
      </c>
      <c r="G10" s="184">
        <f t="shared" si="3"/>
        <v>12792.585859999999</v>
      </c>
      <c r="H10" s="184">
        <f t="shared" si="3"/>
        <v>13807.998039999999</v>
      </c>
      <c r="I10" s="184">
        <f t="shared" si="3"/>
        <v>14614.866989999999</v>
      </c>
      <c r="J10" s="184">
        <f t="shared" si="3"/>
        <v>14614.866989999999</v>
      </c>
      <c r="K10" s="184">
        <f t="shared" si="3"/>
        <v>14614.866989999999</v>
      </c>
      <c r="L10" s="184">
        <f t="shared" si="3"/>
        <v>14614.866989999999</v>
      </c>
      <c r="M10" s="184">
        <f t="shared" si="3"/>
        <v>14614.866989999999</v>
      </c>
    </row>
    <row r="11" spans="1:13" ht="14.45" customHeight="1" x14ac:dyDescent="0.2">
      <c r="A11" s="179"/>
      <c r="B11" s="179" t="s">
        <v>80</v>
      </c>
      <c r="C11" s="179">
        <f ca="1">IF(MONTH(TODAY())=1,12,MONTH(TODAY())-1)</f>
        <v>8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</row>
    <row r="12" spans="1:13" ht="14.45" customHeight="1" x14ac:dyDescent="0.2">
      <c r="A12" s="179">
        <v>0</v>
      </c>
      <c r="B12" s="182">
        <f>IF(ISERROR(HI!F15),#REF!,HI!F15)</f>
        <v>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</row>
    <row r="13" spans="1:13" ht="14.45" customHeight="1" x14ac:dyDescent="0.2">
      <c r="A13" s="179">
        <v>1</v>
      </c>
      <c r="B13" s="182">
        <f>IF(ISERROR(HI!F15),#REF!,HI!F15)</f>
        <v>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</sheetData>
  <mergeCells count="1">
    <mergeCell ref="A1:M1"/>
  </mergeCells>
  <hyperlinks>
    <hyperlink ref="A2" location="Obsah!A1" display="Zpět na Obsah  KL 01  1.-4.měsíc" xr:uid="{40C936D2-F9DA-4094-8B8C-20D7D29C7CE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5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5" customFormat="1" ht="14.45" customHeight="1" thickBot="1" x14ac:dyDescent="0.25">
      <c r="A2" s="206" t="s">
        <v>242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2021</v>
      </c>
      <c r="C4" s="123" t="s">
        <v>17</v>
      </c>
      <c r="D4" s="236" t="s">
        <v>221</v>
      </c>
      <c r="E4" s="236" t="s">
        <v>222</v>
      </c>
      <c r="F4" s="236" t="s">
        <v>223</v>
      </c>
      <c r="G4" s="236" t="s">
        <v>224</v>
      </c>
      <c r="H4" s="236" t="s">
        <v>225</v>
      </c>
      <c r="I4" s="236" t="s">
        <v>226</v>
      </c>
      <c r="J4" s="236" t="s">
        <v>227</v>
      </c>
      <c r="K4" s="236" t="s">
        <v>228</v>
      </c>
      <c r="L4" s="236" t="s">
        <v>229</v>
      </c>
      <c r="M4" s="236" t="s">
        <v>230</v>
      </c>
      <c r="N4" s="236" t="s">
        <v>231</v>
      </c>
      <c r="O4" s="236" t="s">
        <v>232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34.556750000000001</v>
      </c>
      <c r="E7" s="52">
        <v>34.297260000000001</v>
      </c>
      <c r="F7" s="52">
        <v>27.529769999999999</v>
      </c>
      <c r="G7" s="52">
        <v>31.292270000000002</v>
      </c>
      <c r="H7" s="52">
        <v>55.275269999999999</v>
      </c>
      <c r="I7" s="52">
        <v>51.965900000000005</v>
      </c>
      <c r="J7" s="52">
        <v>8.1189999999999998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243.03622000000001</v>
      </c>
      <c r="Q7" s="81">
        <v>0.95183898147471568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3679.9999997999998</v>
      </c>
      <c r="C9" s="52">
        <v>306.66666664999997</v>
      </c>
      <c r="D9" s="52">
        <v>231.7628</v>
      </c>
      <c r="E9" s="52">
        <v>236.09092999999999</v>
      </c>
      <c r="F9" s="52">
        <v>269.04048</v>
      </c>
      <c r="G9" s="52">
        <v>246.16942</v>
      </c>
      <c r="H9" s="52">
        <v>270.16967</v>
      </c>
      <c r="I9" s="52">
        <v>247.71932000000001</v>
      </c>
      <c r="J9" s="52">
        <v>94.666139999999999</v>
      </c>
      <c r="K9" s="52">
        <v>116.05613000000001</v>
      </c>
      <c r="L9" s="52">
        <v>0</v>
      </c>
      <c r="M9" s="52">
        <v>0</v>
      </c>
      <c r="N9" s="52">
        <v>0</v>
      </c>
      <c r="O9" s="52">
        <v>0</v>
      </c>
      <c r="P9" s="53">
        <v>1711.6748899999998</v>
      </c>
      <c r="Q9" s="81">
        <v>0.69769356933139637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471.51709920000002</v>
      </c>
      <c r="C11" s="52">
        <v>39.293091600000004</v>
      </c>
      <c r="D11" s="52">
        <v>34.81906</v>
      </c>
      <c r="E11" s="52">
        <v>22.799659999999999</v>
      </c>
      <c r="F11" s="52">
        <v>35.582620000000006</v>
      </c>
      <c r="G11" s="52">
        <v>54.894489999999998</v>
      </c>
      <c r="H11" s="52">
        <v>45.860050000000001</v>
      </c>
      <c r="I11" s="52">
        <v>70.445270000000008</v>
      </c>
      <c r="J11" s="52">
        <v>19.493029999999997</v>
      </c>
      <c r="K11" s="52">
        <v>18.162759999999999</v>
      </c>
      <c r="L11" s="52">
        <v>0</v>
      </c>
      <c r="M11" s="52">
        <v>0</v>
      </c>
      <c r="N11" s="52">
        <v>0</v>
      </c>
      <c r="O11" s="52">
        <v>0</v>
      </c>
      <c r="P11" s="53">
        <v>302.05694</v>
      </c>
      <c r="Q11" s="81">
        <v>0.96090981805056019</v>
      </c>
    </row>
    <row r="12" spans="1:17" ht="14.45" customHeight="1" x14ac:dyDescent="0.2">
      <c r="A12" s="15" t="s">
        <v>27</v>
      </c>
      <c r="B12" s="51">
        <v>61.873739500000006</v>
      </c>
      <c r="C12" s="52">
        <v>5.1561449583333339</v>
      </c>
      <c r="D12" s="52">
        <v>3.6339999999999999</v>
      </c>
      <c r="E12" s="52">
        <v>1.2857000000000001</v>
      </c>
      <c r="F12" s="52">
        <v>2.6232600000000001</v>
      </c>
      <c r="G12" s="52">
        <v>2.0200100000000001</v>
      </c>
      <c r="H12" s="52">
        <v>7.4051999999999998</v>
      </c>
      <c r="I12" s="52">
        <v>2.5211100000000002</v>
      </c>
      <c r="J12" s="52">
        <v>6.09626</v>
      </c>
      <c r="K12" s="52">
        <v>1.754</v>
      </c>
      <c r="L12" s="52">
        <v>0</v>
      </c>
      <c r="M12" s="52">
        <v>0</v>
      </c>
      <c r="N12" s="52">
        <v>0</v>
      </c>
      <c r="O12" s="52">
        <v>0</v>
      </c>
      <c r="P12" s="53">
        <v>27.339540000000003</v>
      </c>
      <c r="Q12" s="81">
        <v>0.66279022944782573</v>
      </c>
    </row>
    <row r="13" spans="1:17" ht="14.45" customHeight="1" x14ac:dyDescent="0.2">
      <c r="A13" s="15" t="s">
        <v>28</v>
      </c>
      <c r="B13" s="51">
        <v>45</v>
      </c>
      <c r="C13" s="52">
        <v>3.75</v>
      </c>
      <c r="D13" s="52">
        <v>8.3428700000000013</v>
      </c>
      <c r="E13" s="52">
        <v>24.512029999999999</v>
      </c>
      <c r="F13" s="52">
        <v>13.782629999999999</v>
      </c>
      <c r="G13" s="52">
        <v>15.26116</v>
      </c>
      <c r="H13" s="52">
        <v>10.759919999999999</v>
      </c>
      <c r="I13" s="52">
        <v>5.1226700000000003</v>
      </c>
      <c r="J13" s="52">
        <v>5.1521300000000005</v>
      </c>
      <c r="K13" s="52">
        <v>4.9508999999999999</v>
      </c>
      <c r="L13" s="52">
        <v>0</v>
      </c>
      <c r="M13" s="52">
        <v>0</v>
      </c>
      <c r="N13" s="52">
        <v>0</v>
      </c>
      <c r="O13" s="52">
        <v>0</v>
      </c>
      <c r="P13" s="53">
        <v>87.884309999999999</v>
      </c>
      <c r="Q13" s="81">
        <v>2.9294769999999999</v>
      </c>
    </row>
    <row r="14" spans="1:17" ht="14.45" customHeight="1" x14ac:dyDescent="0.2">
      <c r="A14" s="15" t="s">
        <v>29</v>
      </c>
      <c r="B14" s="51">
        <v>1462.5032994999999</v>
      </c>
      <c r="C14" s="52">
        <v>121.87527495833332</v>
      </c>
      <c r="D14" s="52">
        <v>140.55842000000001</v>
      </c>
      <c r="E14" s="52">
        <v>182.58169000000001</v>
      </c>
      <c r="F14" s="52">
        <v>163.47113000000002</v>
      </c>
      <c r="G14" s="52">
        <v>138.24876</v>
      </c>
      <c r="H14" s="52">
        <v>111.59369000000001</v>
      </c>
      <c r="I14" s="52">
        <v>91.098860000000002</v>
      </c>
      <c r="J14" s="52">
        <v>73.700270000000003</v>
      </c>
      <c r="K14" s="52">
        <v>71.844350000000006</v>
      </c>
      <c r="L14" s="52">
        <v>0</v>
      </c>
      <c r="M14" s="52">
        <v>0</v>
      </c>
      <c r="N14" s="52">
        <v>0</v>
      </c>
      <c r="O14" s="52">
        <v>0</v>
      </c>
      <c r="P14" s="53">
        <v>973.09717000000012</v>
      </c>
      <c r="Q14" s="81">
        <v>0.99804612782687285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2247.3180355000004</v>
      </c>
      <c r="C17" s="52">
        <v>187.27650295833337</v>
      </c>
      <c r="D17" s="52">
        <v>12.46415</v>
      </c>
      <c r="E17" s="52">
        <v>27.063290000000002</v>
      </c>
      <c r="F17" s="52">
        <v>102.66464000000001</v>
      </c>
      <c r="G17" s="52">
        <v>57.157580000000003</v>
      </c>
      <c r="H17" s="52">
        <v>57.751769999999993</v>
      </c>
      <c r="I17" s="52">
        <v>31.299779999999998</v>
      </c>
      <c r="J17" s="52">
        <v>51.530999999999999</v>
      </c>
      <c r="K17" s="52">
        <v>0.78600000000000003</v>
      </c>
      <c r="L17" s="52">
        <v>0</v>
      </c>
      <c r="M17" s="52">
        <v>0</v>
      </c>
      <c r="N17" s="52">
        <v>0</v>
      </c>
      <c r="O17" s="52">
        <v>0</v>
      </c>
      <c r="P17" s="53">
        <v>340.71821</v>
      </c>
      <c r="Q17" s="81">
        <v>0.22741655027313107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9.1620000000000008</v>
      </c>
      <c r="I18" s="52">
        <v>1.38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10.542000000000002</v>
      </c>
      <c r="Q18" s="81" t="s">
        <v>243</v>
      </c>
    </row>
    <row r="19" spans="1:17" ht="14.45" customHeight="1" x14ac:dyDescent="0.2">
      <c r="A19" s="15" t="s">
        <v>34</v>
      </c>
      <c r="B19" s="51">
        <v>2174.6582832999998</v>
      </c>
      <c r="C19" s="52">
        <v>181.22152360833331</v>
      </c>
      <c r="D19" s="52">
        <v>328.46141</v>
      </c>
      <c r="E19" s="52">
        <v>198.92116000000001</v>
      </c>
      <c r="F19" s="52">
        <v>180.59403</v>
      </c>
      <c r="G19" s="52">
        <v>181.43554</v>
      </c>
      <c r="H19" s="52">
        <v>493.07528000000002</v>
      </c>
      <c r="I19" s="52">
        <v>142.16955999999999</v>
      </c>
      <c r="J19" s="52">
        <v>231.25032999999999</v>
      </c>
      <c r="K19" s="52">
        <v>151.43432000000001</v>
      </c>
      <c r="L19" s="52">
        <v>0</v>
      </c>
      <c r="M19" s="52">
        <v>0</v>
      </c>
      <c r="N19" s="52">
        <v>0</v>
      </c>
      <c r="O19" s="52">
        <v>0</v>
      </c>
      <c r="P19" s="53">
        <v>1907.3416300000001</v>
      </c>
      <c r="Q19" s="81">
        <v>1.31561471840002</v>
      </c>
    </row>
    <row r="20" spans="1:17" ht="14.45" customHeight="1" x14ac:dyDescent="0.2">
      <c r="A20" s="15" t="s">
        <v>35</v>
      </c>
      <c r="B20" s="51">
        <v>43081.668604699997</v>
      </c>
      <c r="C20" s="52">
        <v>3590.1390503916664</v>
      </c>
      <c r="D20" s="52">
        <v>3163.3280199999999</v>
      </c>
      <c r="E20" s="52">
        <v>3155.9261000000001</v>
      </c>
      <c r="F20" s="52">
        <v>3203.3762299999999</v>
      </c>
      <c r="G20" s="52">
        <v>7876.7820199999996</v>
      </c>
      <c r="H20" s="52">
        <v>3220.16284</v>
      </c>
      <c r="I20" s="52">
        <v>3240.4995400000003</v>
      </c>
      <c r="J20" s="52">
        <v>4482.3410300000005</v>
      </c>
      <c r="K20" s="52">
        <v>3192.5794599999999</v>
      </c>
      <c r="L20" s="52">
        <v>0</v>
      </c>
      <c r="M20" s="52">
        <v>0</v>
      </c>
      <c r="N20" s="52">
        <v>0</v>
      </c>
      <c r="O20" s="52">
        <v>0</v>
      </c>
      <c r="P20" s="53">
        <v>31534.99524</v>
      </c>
      <c r="Q20" s="81">
        <v>1.0979726271521324</v>
      </c>
    </row>
    <row r="21" spans="1:17" ht="14.45" customHeight="1" x14ac:dyDescent="0.2">
      <c r="A21" s="16" t="s">
        <v>36</v>
      </c>
      <c r="B21" s="51">
        <v>1344.0048528</v>
      </c>
      <c r="C21" s="52">
        <v>112.00040439999999</v>
      </c>
      <c r="D21" s="52">
        <v>112.2706</v>
      </c>
      <c r="E21" s="52">
        <v>112.2706</v>
      </c>
      <c r="F21" s="52">
        <v>114.9666</v>
      </c>
      <c r="G21" s="52">
        <v>114.9666</v>
      </c>
      <c r="H21" s="52">
        <v>114.9666</v>
      </c>
      <c r="I21" s="52">
        <v>115.9526</v>
      </c>
      <c r="J21" s="52">
        <v>114.42460000000001</v>
      </c>
      <c r="K21" s="52">
        <v>114.42460000000001</v>
      </c>
      <c r="L21" s="52">
        <v>0</v>
      </c>
      <c r="M21" s="52">
        <v>0</v>
      </c>
      <c r="N21" s="52">
        <v>0</v>
      </c>
      <c r="O21" s="52">
        <v>0</v>
      </c>
      <c r="P21" s="53">
        <v>914.24279999999999</v>
      </c>
      <c r="Q21" s="81">
        <v>1.0203565836410498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16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16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1.0913936421275139E-10</v>
      </c>
      <c r="C24" s="52">
        <v>9.0949470177292824E-12</v>
      </c>
      <c r="D24" s="52">
        <v>-7.5999999990017386E-4</v>
      </c>
      <c r="E24" s="52">
        <v>0.15307000000029802</v>
      </c>
      <c r="F24" s="52">
        <v>-1.1999999969702912E-4</v>
      </c>
      <c r="G24" s="52">
        <v>0.78822000000036496</v>
      </c>
      <c r="H24" s="52">
        <v>3.8472800000008647</v>
      </c>
      <c r="I24" s="52">
        <v>5.4967099999994389</v>
      </c>
      <c r="J24" s="52">
        <v>7.6499999999214197E-2</v>
      </c>
      <c r="K24" s="52">
        <v>0.15325000000029831</v>
      </c>
      <c r="L24" s="52">
        <v>0</v>
      </c>
      <c r="M24" s="52">
        <v>0</v>
      </c>
      <c r="N24" s="52">
        <v>0</v>
      </c>
      <c r="O24" s="52">
        <v>0</v>
      </c>
      <c r="P24" s="53">
        <v>10.514150000000882</v>
      </c>
      <c r="Q24" s="81">
        <v>144505377264.77499</v>
      </c>
    </row>
    <row r="25" spans="1:17" ht="14.45" customHeight="1" x14ac:dyDescent="0.2">
      <c r="A25" s="17" t="s">
        <v>40</v>
      </c>
      <c r="B25" s="54">
        <v>54951.543914400099</v>
      </c>
      <c r="C25" s="55">
        <v>4579.2953262000083</v>
      </c>
      <c r="D25" s="55">
        <v>4070.1973199999998</v>
      </c>
      <c r="E25" s="55">
        <v>3995.9014900000002</v>
      </c>
      <c r="F25" s="55">
        <v>4113.6312699999999</v>
      </c>
      <c r="G25" s="55">
        <v>8719.0160699999997</v>
      </c>
      <c r="H25" s="55">
        <v>4400.0295700000006</v>
      </c>
      <c r="I25" s="55">
        <v>4021.6713199999999</v>
      </c>
      <c r="J25" s="55">
        <v>5086.8502900000003</v>
      </c>
      <c r="K25" s="55">
        <v>3672.1457700000001</v>
      </c>
      <c r="L25" s="55">
        <v>0</v>
      </c>
      <c r="M25" s="55">
        <v>0</v>
      </c>
      <c r="N25" s="55">
        <v>0</v>
      </c>
      <c r="O25" s="55">
        <v>0</v>
      </c>
      <c r="P25" s="56">
        <v>38079.443100000004</v>
      </c>
      <c r="Q25" s="82">
        <v>1.0394460388406281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503.19200000000001</v>
      </c>
      <c r="E26" s="52">
        <v>410.50384000000003</v>
      </c>
      <c r="F26" s="52">
        <v>487.65386000000001</v>
      </c>
      <c r="G26" s="52">
        <v>680.4053100000001</v>
      </c>
      <c r="H26" s="52">
        <v>445.80230999999998</v>
      </c>
      <c r="I26" s="52">
        <v>589.79277000000002</v>
      </c>
      <c r="J26" s="52">
        <v>1602.49944</v>
      </c>
      <c r="K26" s="52">
        <v>424.23326000000003</v>
      </c>
      <c r="L26" s="52">
        <v>0</v>
      </c>
      <c r="M26" s="52">
        <v>0</v>
      </c>
      <c r="N26" s="52">
        <v>0</v>
      </c>
      <c r="O26" s="52">
        <v>0</v>
      </c>
      <c r="P26" s="53">
        <v>5144.0827900000004</v>
      </c>
      <c r="Q26" s="81" t="s">
        <v>243</v>
      </c>
    </row>
    <row r="27" spans="1:17" ht="14.45" customHeight="1" x14ac:dyDescent="0.2">
      <c r="A27" s="18" t="s">
        <v>42</v>
      </c>
      <c r="B27" s="54">
        <v>54951.543914400099</v>
      </c>
      <c r="C27" s="55">
        <v>4579.2953262000083</v>
      </c>
      <c r="D27" s="55">
        <v>4573.3893200000002</v>
      </c>
      <c r="E27" s="55">
        <v>4406.4053300000005</v>
      </c>
      <c r="F27" s="55">
        <v>4601.2851300000002</v>
      </c>
      <c r="G27" s="55">
        <v>9399.4213799999998</v>
      </c>
      <c r="H27" s="55">
        <v>4845.8318800000006</v>
      </c>
      <c r="I27" s="55">
        <v>4611.4640899999995</v>
      </c>
      <c r="J27" s="55">
        <v>6689.3497299999999</v>
      </c>
      <c r="K27" s="55">
        <v>4096.3790300000001</v>
      </c>
      <c r="L27" s="55">
        <v>0</v>
      </c>
      <c r="M27" s="55">
        <v>0</v>
      </c>
      <c r="N27" s="55">
        <v>0</v>
      </c>
      <c r="O27" s="55">
        <v>0</v>
      </c>
      <c r="P27" s="56">
        <v>43223.525890000004</v>
      </c>
      <c r="Q27" s="82">
        <v>1.1798629158808742</v>
      </c>
    </row>
    <row r="28" spans="1:17" ht="14.45" customHeight="1" x14ac:dyDescent="0.2">
      <c r="A28" s="16" t="s">
        <v>43</v>
      </c>
      <c r="B28" s="51">
        <v>14045.341022099999</v>
      </c>
      <c r="C28" s="52">
        <v>1170.445085175</v>
      </c>
      <c r="D28" s="52">
        <v>788.08100000000002</v>
      </c>
      <c r="E28" s="52">
        <v>913.91498999999999</v>
      </c>
      <c r="F28" s="52">
        <v>1220.972</v>
      </c>
      <c r="G28" s="52">
        <v>1272.1221699999999</v>
      </c>
      <c r="H28" s="52">
        <v>1590.6890000000001</v>
      </c>
      <c r="I28" s="52">
        <v>1538.96156</v>
      </c>
      <c r="J28" s="52">
        <v>556.73800000000006</v>
      </c>
      <c r="K28" s="52">
        <v>428.541</v>
      </c>
      <c r="L28" s="52">
        <v>0</v>
      </c>
      <c r="M28" s="52">
        <v>0</v>
      </c>
      <c r="N28" s="52">
        <v>0</v>
      </c>
      <c r="O28" s="52">
        <v>0</v>
      </c>
      <c r="P28" s="53">
        <v>8310.0197200000002</v>
      </c>
      <c r="Q28" s="81">
        <v>0.88748500733350522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220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2B32E86D-7B93-472A-B479-203DC873B2B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6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236</v>
      </c>
      <c r="G4" s="328" t="s">
        <v>51</v>
      </c>
      <c r="H4" s="125" t="s">
        <v>120</v>
      </c>
      <c r="I4" s="326" t="s">
        <v>52</v>
      </c>
      <c r="J4" s="328" t="s">
        <v>234</v>
      </c>
      <c r="K4" s="329" t="s">
        <v>233</v>
      </c>
    </row>
    <row r="5" spans="1:13" ht="39" thickBot="1" x14ac:dyDescent="0.25">
      <c r="A5" s="70"/>
      <c r="B5" s="24" t="s">
        <v>240</v>
      </c>
      <c r="C5" s="25" t="s">
        <v>239</v>
      </c>
      <c r="D5" s="26" t="s">
        <v>238</v>
      </c>
      <c r="E5" s="26" t="s">
        <v>237</v>
      </c>
      <c r="F5" s="327"/>
      <c r="G5" s="327"/>
      <c r="H5" s="25" t="s">
        <v>235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-38012.264841199998</v>
      </c>
      <c r="C6" s="417">
        <v>-23542.437100000003</v>
      </c>
      <c r="D6" s="417">
        <v>14469.827741199995</v>
      </c>
      <c r="E6" s="418">
        <v>0.6193379215458712</v>
      </c>
      <c r="F6" s="416">
        <v>-18326.613196300001</v>
      </c>
      <c r="G6" s="417">
        <v>-12217.742130866667</v>
      </c>
      <c r="H6" s="417">
        <v>-2816.5130299999996</v>
      </c>
      <c r="I6" s="417">
        <v>-15128.384029999999</v>
      </c>
      <c r="J6" s="417">
        <v>-2910.6418991333321</v>
      </c>
      <c r="K6" s="419">
        <v>0.82548716819397383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50240.486541899998</v>
      </c>
      <c r="C7" s="417">
        <v>52789.23861</v>
      </c>
      <c r="D7" s="417">
        <v>2548.7520681000024</v>
      </c>
      <c r="E7" s="418">
        <v>1.0507310387206217</v>
      </c>
      <c r="F7" s="416">
        <v>54951.543914400099</v>
      </c>
      <c r="G7" s="417">
        <v>36634.362609600066</v>
      </c>
      <c r="H7" s="417">
        <v>3672.1457700000001</v>
      </c>
      <c r="I7" s="417">
        <v>38079.443100000004</v>
      </c>
      <c r="J7" s="417">
        <v>1445.0804903999378</v>
      </c>
      <c r="K7" s="419">
        <v>0.69296402589375206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6056.8045256000005</v>
      </c>
      <c r="C8" s="417">
        <v>4814.8734599999998</v>
      </c>
      <c r="D8" s="417">
        <v>-1241.9310656000007</v>
      </c>
      <c r="E8" s="418">
        <v>0.79495275762148321</v>
      </c>
      <c r="F8" s="416">
        <v>6103.8941381000004</v>
      </c>
      <c r="G8" s="417">
        <v>4069.2627587333336</v>
      </c>
      <c r="H8" s="417">
        <v>212.76839000000001</v>
      </c>
      <c r="I8" s="417">
        <v>3345.0790200000001</v>
      </c>
      <c r="J8" s="417">
        <v>-724.18373873333348</v>
      </c>
      <c r="K8" s="419">
        <v>0.54802376062197644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4648.5020410000006</v>
      </c>
      <c r="C9" s="417">
        <v>3381.49037</v>
      </c>
      <c r="D9" s="417">
        <v>-1267.0116710000007</v>
      </c>
      <c r="E9" s="418">
        <v>0.72743656777497356</v>
      </c>
      <c r="F9" s="416">
        <v>4641.3908386000003</v>
      </c>
      <c r="G9" s="417">
        <v>3094.2605590666667</v>
      </c>
      <c r="H9" s="417">
        <v>140.92404000000002</v>
      </c>
      <c r="I9" s="417">
        <v>2371.9818500000001</v>
      </c>
      <c r="J9" s="417">
        <v>-722.27870906666658</v>
      </c>
      <c r="K9" s="419">
        <v>0.5110497978910713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-2.16E-3</v>
      </c>
      <c r="D10" s="417">
        <v>-2.16E-3</v>
      </c>
      <c r="E10" s="418">
        <v>0</v>
      </c>
      <c r="F10" s="416">
        <v>0</v>
      </c>
      <c r="G10" s="417">
        <v>0</v>
      </c>
      <c r="H10" s="417">
        <v>2.5000000000000001E-4</v>
      </c>
      <c r="I10" s="417">
        <v>-1.005E-2</v>
      </c>
      <c r="J10" s="417">
        <v>-1.005E-2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-2.16E-3</v>
      </c>
      <c r="D11" s="417">
        <v>-2.16E-3</v>
      </c>
      <c r="E11" s="418">
        <v>0</v>
      </c>
      <c r="F11" s="416">
        <v>0</v>
      </c>
      <c r="G11" s="417">
        <v>0</v>
      </c>
      <c r="H11" s="417">
        <v>2.5000000000000001E-4</v>
      </c>
      <c r="I11" s="417">
        <v>-1.005E-2</v>
      </c>
      <c r="J11" s="417">
        <v>-1.005E-2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383.00000010000002</v>
      </c>
      <c r="C12" s="417">
        <v>288.13915999999995</v>
      </c>
      <c r="D12" s="417">
        <v>-94.860840100000075</v>
      </c>
      <c r="E12" s="418">
        <v>0.75232156638320569</v>
      </c>
      <c r="F12" s="416">
        <v>383.00000010000002</v>
      </c>
      <c r="G12" s="417">
        <v>255.33333340000001</v>
      </c>
      <c r="H12" s="417">
        <v>0</v>
      </c>
      <c r="I12" s="417">
        <v>243.03622000000001</v>
      </c>
      <c r="J12" s="417">
        <v>-12.297113400000001</v>
      </c>
      <c r="K12" s="419">
        <v>0.63455932098314383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270</v>
      </c>
      <c r="C13" s="417">
        <v>212.79167000000001</v>
      </c>
      <c r="D13" s="417">
        <v>-57.208329999999989</v>
      </c>
      <c r="E13" s="418">
        <v>0.78811729629629634</v>
      </c>
      <c r="F13" s="416">
        <v>270</v>
      </c>
      <c r="G13" s="417">
        <v>180</v>
      </c>
      <c r="H13" s="417">
        <v>0</v>
      </c>
      <c r="I13" s="417">
        <v>168.96448000000001</v>
      </c>
      <c r="J13" s="417">
        <v>-11.035519999999991</v>
      </c>
      <c r="K13" s="419">
        <v>0.62579437037037045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3.0000001000000003</v>
      </c>
      <c r="C14" s="417">
        <v>1.6899900000000001</v>
      </c>
      <c r="D14" s="417">
        <v>-1.3100101000000002</v>
      </c>
      <c r="E14" s="418">
        <v>0.56332998122233391</v>
      </c>
      <c r="F14" s="416">
        <v>3.0000001000000003</v>
      </c>
      <c r="G14" s="417">
        <v>2.0000000666666669</v>
      </c>
      <c r="H14" s="417">
        <v>0</v>
      </c>
      <c r="I14" s="417">
        <v>0.41424</v>
      </c>
      <c r="J14" s="417">
        <v>-1.5857600666666669</v>
      </c>
      <c r="K14" s="419">
        <v>0.13807999539733348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</v>
      </c>
      <c r="C15" s="417">
        <v>73.657499999999999</v>
      </c>
      <c r="D15" s="417">
        <v>-36.342500000000001</v>
      </c>
      <c r="E15" s="418">
        <v>0.66961363636363636</v>
      </c>
      <c r="F15" s="416">
        <v>110</v>
      </c>
      <c r="G15" s="417">
        <v>73.333333333333329</v>
      </c>
      <c r="H15" s="417">
        <v>0</v>
      </c>
      <c r="I15" s="417">
        <v>73.657499999999999</v>
      </c>
      <c r="J15" s="417">
        <v>0.32416666666667027</v>
      </c>
      <c r="K15" s="419">
        <v>0.66961363636363636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3679.9999999000001</v>
      </c>
      <c r="C16" s="417">
        <v>2357.7473399999999</v>
      </c>
      <c r="D16" s="417">
        <v>-1322.2526599000003</v>
      </c>
      <c r="E16" s="418">
        <v>0.64069221197393178</v>
      </c>
      <c r="F16" s="416">
        <v>3679.9999997999998</v>
      </c>
      <c r="G16" s="417">
        <v>2453.3333331999997</v>
      </c>
      <c r="H16" s="417">
        <v>116.05613000000001</v>
      </c>
      <c r="I16" s="417">
        <v>1711.67489</v>
      </c>
      <c r="J16" s="417">
        <v>-741.65844319999974</v>
      </c>
      <c r="K16" s="419">
        <v>0.46512904622093093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1</v>
      </c>
      <c r="C17" s="417">
        <v>0</v>
      </c>
      <c r="D17" s="417">
        <v>-1</v>
      </c>
      <c r="E17" s="418">
        <v>0</v>
      </c>
      <c r="F17" s="416">
        <v>1</v>
      </c>
      <c r="G17" s="417">
        <v>0.66666666666666663</v>
      </c>
      <c r="H17" s="417">
        <v>0</v>
      </c>
      <c r="I17" s="417">
        <v>0</v>
      </c>
      <c r="J17" s="417">
        <v>-0.66666666666666663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3</v>
      </c>
      <c r="C18" s="417">
        <v>0</v>
      </c>
      <c r="D18" s="417">
        <v>-3</v>
      </c>
      <c r="E18" s="418">
        <v>0</v>
      </c>
      <c r="F18" s="416">
        <v>3</v>
      </c>
      <c r="G18" s="417">
        <v>2</v>
      </c>
      <c r="H18" s="417">
        <v>0</v>
      </c>
      <c r="I18" s="417">
        <v>0</v>
      </c>
      <c r="J18" s="417">
        <v>-2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40.000000099999994</v>
      </c>
      <c r="C19" s="417">
        <v>32.649619999999999</v>
      </c>
      <c r="D19" s="417">
        <v>-7.3503800999999953</v>
      </c>
      <c r="E19" s="418">
        <v>0.81624049795939879</v>
      </c>
      <c r="F19" s="416">
        <v>40.000000099999994</v>
      </c>
      <c r="G19" s="417">
        <v>26.666666733333329</v>
      </c>
      <c r="H19" s="417">
        <v>2.8419099999999999</v>
      </c>
      <c r="I19" s="417">
        <v>20.54879</v>
      </c>
      <c r="J19" s="417">
        <v>-6.117876733333329</v>
      </c>
      <c r="K19" s="419">
        <v>0.5137197487157007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90</v>
      </c>
      <c r="C20" s="417">
        <v>55.939089999999993</v>
      </c>
      <c r="D20" s="417">
        <v>-34.060910000000007</v>
      </c>
      <c r="E20" s="418">
        <v>0.62154544444444437</v>
      </c>
      <c r="F20" s="416">
        <v>79.999999899999992</v>
      </c>
      <c r="G20" s="417">
        <v>53.333333266666664</v>
      </c>
      <c r="H20" s="417">
        <v>8.0746500000000001</v>
      </c>
      <c r="I20" s="417">
        <v>52.981310000000001</v>
      </c>
      <c r="J20" s="417">
        <v>-0.35202326666666295</v>
      </c>
      <c r="K20" s="419">
        <v>0.6622663758278331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60.000000099999994</v>
      </c>
      <c r="C21" s="417">
        <v>42.510330000000003</v>
      </c>
      <c r="D21" s="417">
        <v>-17.489670099999991</v>
      </c>
      <c r="E21" s="418">
        <v>0.70850549881915759</v>
      </c>
      <c r="F21" s="416">
        <v>60.000000099999994</v>
      </c>
      <c r="G21" s="417">
        <v>40.000000066666665</v>
      </c>
      <c r="H21" s="417">
        <v>0</v>
      </c>
      <c r="I21" s="417">
        <v>33.717610000000001</v>
      </c>
      <c r="J21" s="417">
        <v>-6.2823900666666646</v>
      </c>
      <c r="K21" s="419">
        <v>0.56196016573006646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</v>
      </c>
      <c r="C22" s="417">
        <v>9.9313899999999986</v>
      </c>
      <c r="D22" s="417">
        <v>-5.0686100000000014</v>
      </c>
      <c r="E22" s="418">
        <v>0.66209266666666655</v>
      </c>
      <c r="F22" s="416">
        <v>15</v>
      </c>
      <c r="G22" s="417">
        <v>10</v>
      </c>
      <c r="H22" s="417">
        <v>0.48499999999999999</v>
      </c>
      <c r="I22" s="417">
        <v>6.4611899999999993</v>
      </c>
      <c r="J22" s="417">
        <v>-3.5388100000000007</v>
      </c>
      <c r="K22" s="419">
        <v>0.43074599999999996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170.00000009999999</v>
      </c>
      <c r="C23" s="417">
        <v>182.93903</v>
      </c>
      <c r="D23" s="417">
        <v>12.939029900000008</v>
      </c>
      <c r="E23" s="418">
        <v>1.0761119405434636</v>
      </c>
      <c r="F23" s="416">
        <v>180.00000009999999</v>
      </c>
      <c r="G23" s="417">
        <v>120.00000006666666</v>
      </c>
      <c r="H23" s="417">
        <v>16.8</v>
      </c>
      <c r="I23" s="417">
        <v>198.18235000000001</v>
      </c>
      <c r="J23" s="417">
        <v>78.182349933333356</v>
      </c>
      <c r="K23" s="419">
        <v>1.1010130549438817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0.99999959999999999</v>
      </c>
      <c r="C24" s="417">
        <v>0</v>
      </c>
      <c r="D24" s="417">
        <v>-0.99999959999999999</v>
      </c>
      <c r="E24" s="418">
        <v>0</v>
      </c>
      <c r="F24" s="416">
        <v>0.99999959999999999</v>
      </c>
      <c r="G24" s="417">
        <v>0.66666639999999999</v>
      </c>
      <c r="H24" s="417">
        <v>0</v>
      </c>
      <c r="I24" s="417">
        <v>0</v>
      </c>
      <c r="J24" s="417">
        <v>-0.66666639999999999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2033.7778799999999</v>
      </c>
      <c r="D25" s="417">
        <v>-1266.2221200000001</v>
      </c>
      <c r="E25" s="418">
        <v>0.61629632727272721</v>
      </c>
      <c r="F25" s="416">
        <v>3300</v>
      </c>
      <c r="G25" s="417">
        <v>2200</v>
      </c>
      <c r="H25" s="417">
        <v>87.85457000000001</v>
      </c>
      <c r="I25" s="417">
        <v>1377.8336399999998</v>
      </c>
      <c r="J25" s="417">
        <v>-822.16636000000017</v>
      </c>
      <c r="K25" s="419">
        <v>0.41752534545454539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0</v>
      </c>
      <c r="C26" s="417">
        <v>0</v>
      </c>
      <c r="D26" s="417">
        <v>0</v>
      </c>
      <c r="E26" s="418">
        <v>0</v>
      </c>
      <c r="F26" s="416">
        <v>0</v>
      </c>
      <c r="G26" s="417">
        <v>0</v>
      </c>
      <c r="H26" s="417">
        <v>0</v>
      </c>
      <c r="I26" s="417">
        <v>21.95</v>
      </c>
      <c r="J26" s="417">
        <v>21.95</v>
      </c>
      <c r="K26" s="419">
        <v>0</v>
      </c>
      <c r="L26" s="133"/>
      <c r="M26" s="415" t="str">
        <f t="shared" si="0"/>
        <v/>
      </c>
    </row>
    <row r="27" spans="1:13" ht="14.45" customHeight="1" x14ac:dyDescent="0.2">
      <c r="A27" s="420" t="s">
        <v>265</v>
      </c>
      <c r="B27" s="416">
        <v>466.67154399999998</v>
      </c>
      <c r="C27" s="417">
        <v>437.96568000000002</v>
      </c>
      <c r="D27" s="417">
        <v>-28.705863999999963</v>
      </c>
      <c r="E27" s="418">
        <v>0.93848807717318206</v>
      </c>
      <c r="F27" s="416">
        <v>471.51709920000002</v>
      </c>
      <c r="G27" s="417">
        <v>314.34473280000003</v>
      </c>
      <c r="H27" s="417">
        <v>18.162759999999999</v>
      </c>
      <c r="I27" s="417">
        <v>302.05694</v>
      </c>
      <c r="J27" s="417">
        <v>-12.287792800000034</v>
      </c>
      <c r="K27" s="419">
        <v>0.6406065453670402</v>
      </c>
      <c r="L27" s="133"/>
      <c r="M27" s="415" t="str">
        <f t="shared" si="0"/>
        <v>X</v>
      </c>
    </row>
    <row r="28" spans="1:13" ht="14.45" customHeight="1" x14ac:dyDescent="0.2">
      <c r="A28" s="420" t="s">
        <v>266</v>
      </c>
      <c r="B28" s="416">
        <v>0</v>
      </c>
      <c r="C28" s="417">
        <v>4.22905</v>
      </c>
      <c r="D28" s="417">
        <v>4.22905</v>
      </c>
      <c r="E28" s="418">
        <v>0</v>
      </c>
      <c r="F28" s="416">
        <v>0</v>
      </c>
      <c r="G28" s="417">
        <v>0</v>
      </c>
      <c r="H28" s="417">
        <v>0</v>
      </c>
      <c r="I28" s="417">
        <v>0</v>
      </c>
      <c r="J28" s="417">
        <v>0</v>
      </c>
      <c r="K28" s="419">
        <v>0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35</v>
      </c>
      <c r="C29" s="417">
        <v>26.613709999999998</v>
      </c>
      <c r="D29" s="417">
        <v>-8.3862900000000025</v>
      </c>
      <c r="E29" s="418">
        <v>0.76039171428571417</v>
      </c>
      <c r="F29" s="416">
        <v>35</v>
      </c>
      <c r="G29" s="417">
        <v>23.333333333333332</v>
      </c>
      <c r="H29" s="417">
        <v>2.12019</v>
      </c>
      <c r="I29" s="417">
        <v>18.6904</v>
      </c>
      <c r="J29" s="417">
        <v>-4.6429333333333318</v>
      </c>
      <c r="K29" s="419">
        <v>0.53401142857142858</v>
      </c>
      <c r="L29" s="133"/>
      <c r="M29" s="415" t="str">
        <f t="shared" si="0"/>
        <v/>
      </c>
    </row>
    <row r="30" spans="1:13" ht="14.45" customHeight="1" x14ac:dyDescent="0.2">
      <c r="A30" s="420" t="s">
        <v>268</v>
      </c>
      <c r="B30" s="416">
        <v>200</v>
      </c>
      <c r="C30" s="417">
        <v>202.30250000000001</v>
      </c>
      <c r="D30" s="417">
        <v>2.3025000000000091</v>
      </c>
      <c r="E30" s="418">
        <v>1.0115125</v>
      </c>
      <c r="F30" s="416">
        <v>200</v>
      </c>
      <c r="G30" s="417">
        <v>133.33333333333334</v>
      </c>
      <c r="H30" s="417">
        <v>0</v>
      </c>
      <c r="I30" s="417">
        <v>146.51810999999998</v>
      </c>
      <c r="J30" s="417">
        <v>13.184776666666636</v>
      </c>
      <c r="K30" s="419">
        <v>0.73259054999999984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39.999999900000006</v>
      </c>
      <c r="C31" s="417">
        <v>36.06203</v>
      </c>
      <c r="D31" s="417">
        <v>-3.9379699000000059</v>
      </c>
      <c r="E31" s="418">
        <v>0.90155075225387671</v>
      </c>
      <c r="F31" s="416">
        <v>39.999999900000006</v>
      </c>
      <c r="G31" s="417">
        <v>26.666666600000003</v>
      </c>
      <c r="H31" s="417">
        <v>1.0191699999999999</v>
      </c>
      <c r="I31" s="417">
        <v>28.444520000000001</v>
      </c>
      <c r="J31" s="417">
        <v>1.7778533999999979</v>
      </c>
      <c r="K31" s="419">
        <v>0.71111300177778236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27.404401799999999</v>
      </c>
      <c r="C32" s="417">
        <v>27.125389999999999</v>
      </c>
      <c r="D32" s="417">
        <v>-0.27901179999999925</v>
      </c>
      <c r="E32" s="418">
        <v>0.98981872320964148</v>
      </c>
      <c r="F32" s="416">
        <v>30.2736898</v>
      </c>
      <c r="G32" s="417">
        <v>20.182459866666665</v>
      </c>
      <c r="H32" s="417">
        <v>3.56515</v>
      </c>
      <c r="I32" s="417">
        <v>17.561360000000001</v>
      </c>
      <c r="J32" s="417">
        <v>-2.6210998666666647</v>
      </c>
      <c r="K32" s="419">
        <v>0.5800865410201832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0</v>
      </c>
      <c r="C33" s="417">
        <v>0.61199999999999999</v>
      </c>
      <c r="D33" s="417">
        <v>0.61199999999999999</v>
      </c>
      <c r="E33" s="418">
        <v>0</v>
      </c>
      <c r="F33" s="416">
        <v>0</v>
      </c>
      <c r="G33" s="417">
        <v>0</v>
      </c>
      <c r="H33" s="417">
        <v>0</v>
      </c>
      <c r="I33" s="417">
        <v>0</v>
      </c>
      <c r="J33" s="417">
        <v>0</v>
      </c>
      <c r="K33" s="419">
        <v>0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60</v>
      </c>
      <c r="C34" s="417">
        <v>58.093379999999996</v>
      </c>
      <c r="D34" s="417">
        <v>-1.9066200000000038</v>
      </c>
      <c r="E34" s="418">
        <v>0.96822299999999994</v>
      </c>
      <c r="F34" s="416">
        <v>60</v>
      </c>
      <c r="G34" s="417">
        <v>40</v>
      </c>
      <c r="H34" s="417">
        <v>2.1572499999999999</v>
      </c>
      <c r="I34" s="417">
        <v>32.084060000000001</v>
      </c>
      <c r="J34" s="417">
        <v>-7.9159399999999991</v>
      </c>
      <c r="K34" s="419">
        <v>0.53473433333333331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4.2671422000000003</v>
      </c>
      <c r="C35" s="417">
        <v>2.0569999999999999</v>
      </c>
      <c r="D35" s="417">
        <v>-2.2101422000000004</v>
      </c>
      <c r="E35" s="418">
        <v>0.48205564839156279</v>
      </c>
      <c r="F35" s="416">
        <v>6.2434093999999991</v>
      </c>
      <c r="G35" s="417">
        <v>4.162272933333333</v>
      </c>
      <c r="H35" s="417">
        <v>0</v>
      </c>
      <c r="I35" s="417">
        <v>2.1053999999999999</v>
      </c>
      <c r="J35" s="417">
        <v>-2.0568729333333331</v>
      </c>
      <c r="K35" s="419">
        <v>0.33721959671585855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0</v>
      </c>
      <c r="C36" s="417">
        <v>3.3004199999999999</v>
      </c>
      <c r="D36" s="417">
        <v>3.3004199999999999</v>
      </c>
      <c r="E36" s="418">
        <v>0</v>
      </c>
      <c r="F36" s="416">
        <v>0</v>
      </c>
      <c r="G36" s="417">
        <v>0</v>
      </c>
      <c r="H36" s="417">
        <v>0</v>
      </c>
      <c r="I36" s="417">
        <v>0</v>
      </c>
      <c r="J36" s="417">
        <v>0</v>
      </c>
      <c r="K36" s="419">
        <v>0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0</v>
      </c>
      <c r="C37" s="417">
        <v>3.7498899999999997</v>
      </c>
      <c r="D37" s="417">
        <v>3.7498899999999997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100.00000010000001</v>
      </c>
      <c r="C38" s="417">
        <v>73.820309999999992</v>
      </c>
      <c r="D38" s="417">
        <v>-26.179690100000016</v>
      </c>
      <c r="E38" s="418">
        <v>0.73820309926179672</v>
      </c>
      <c r="F38" s="416">
        <v>100.00000010000001</v>
      </c>
      <c r="G38" s="417">
        <v>66.666666733333344</v>
      </c>
      <c r="H38" s="417">
        <v>9.3010000000000002</v>
      </c>
      <c r="I38" s="417">
        <v>56.653089999999999</v>
      </c>
      <c r="J38" s="417">
        <v>-10.013576733333345</v>
      </c>
      <c r="K38" s="419">
        <v>0.56653089943346902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68.8304969</v>
      </c>
      <c r="C39" s="417">
        <v>20.777419999999999</v>
      </c>
      <c r="D39" s="417">
        <v>-48.053076900000001</v>
      </c>
      <c r="E39" s="418">
        <v>0.30186357698661331</v>
      </c>
      <c r="F39" s="416">
        <v>61.873739500000006</v>
      </c>
      <c r="G39" s="417">
        <v>41.249159666666671</v>
      </c>
      <c r="H39" s="417">
        <v>1.754</v>
      </c>
      <c r="I39" s="417">
        <v>27.33954</v>
      </c>
      <c r="J39" s="417">
        <v>-13.909619666666671</v>
      </c>
      <c r="K39" s="419">
        <v>0.44186015296521713</v>
      </c>
      <c r="L39" s="133"/>
      <c r="M39" s="415" t="str">
        <f t="shared" si="0"/>
        <v>X</v>
      </c>
    </row>
    <row r="40" spans="1:13" ht="14.45" customHeight="1" x14ac:dyDescent="0.2">
      <c r="A40" s="420" t="s">
        <v>278</v>
      </c>
      <c r="B40" s="416">
        <v>32.450477200000002</v>
      </c>
      <c r="C40" s="417">
        <v>15.669499999999999</v>
      </c>
      <c r="D40" s="417">
        <v>-16.780977200000002</v>
      </c>
      <c r="E40" s="418">
        <v>0.48287425492775182</v>
      </c>
      <c r="F40" s="416">
        <v>32.450477200000002</v>
      </c>
      <c r="G40" s="417">
        <v>21.633651466666667</v>
      </c>
      <c r="H40" s="417">
        <v>1.694</v>
      </c>
      <c r="I40" s="417">
        <v>17.145700000000001</v>
      </c>
      <c r="J40" s="417">
        <v>-4.4879514666666651</v>
      </c>
      <c r="K40" s="419">
        <v>0.52836511137654396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3.6041200000000002E-2</v>
      </c>
      <c r="C41" s="417">
        <v>0</v>
      </c>
      <c r="D41" s="417">
        <v>-3.6041200000000002E-2</v>
      </c>
      <c r="E41" s="418">
        <v>0</v>
      </c>
      <c r="F41" s="416">
        <v>9.0103099999999992E-2</v>
      </c>
      <c r="G41" s="417">
        <v>6.0068733333333325E-2</v>
      </c>
      <c r="H41" s="417">
        <v>0</v>
      </c>
      <c r="I41" s="417">
        <v>0</v>
      </c>
      <c r="J41" s="417">
        <v>-6.0068733333333325E-2</v>
      </c>
      <c r="K41" s="419">
        <v>0</v>
      </c>
      <c r="L41" s="133"/>
      <c r="M41" s="415" t="str">
        <f t="shared" si="0"/>
        <v/>
      </c>
    </row>
    <row r="42" spans="1:13" ht="14.45" customHeight="1" x14ac:dyDescent="0.2">
      <c r="A42" s="420" t="s">
        <v>280</v>
      </c>
      <c r="B42" s="416">
        <v>21.3439783</v>
      </c>
      <c r="C42" s="417">
        <v>4.1136200000000001</v>
      </c>
      <c r="D42" s="417">
        <v>-17.230358299999999</v>
      </c>
      <c r="E42" s="418">
        <v>0.19272976865798258</v>
      </c>
      <c r="F42" s="416">
        <v>23.590712800000002</v>
      </c>
      <c r="G42" s="417">
        <v>15.727141866666669</v>
      </c>
      <c r="H42" s="417">
        <v>0</v>
      </c>
      <c r="I42" s="417">
        <v>2.2650000000000001</v>
      </c>
      <c r="J42" s="417">
        <v>-13.462141866666668</v>
      </c>
      <c r="K42" s="419">
        <v>9.6012359575671655E-2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15.000000200000001</v>
      </c>
      <c r="C43" s="417">
        <v>0.99429999999999996</v>
      </c>
      <c r="D43" s="417">
        <v>-14.0057002</v>
      </c>
      <c r="E43" s="418">
        <v>6.6286665782844451E-2</v>
      </c>
      <c r="F43" s="416">
        <v>5.7424463999999995</v>
      </c>
      <c r="G43" s="417">
        <v>3.8282975999999995</v>
      </c>
      <c r="H43" s="417">
        <v>0.06</v>
      </c>
      <c r="I43" s="417">
        <v>7.9288400000000001</v>
      </c>
      <c r="J43" s="417">
        <v>4.1005424000000001</v>
      </c>
      <c r="K43" s="419">
        <v>1.3807425350979332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50.000000099999994</v>
      </c>
      <c r="C44" s="417">
        <v>276.86293000000001</v>
      </c>
      <c r="D44" s="417">
        <v>226.86292990000001</v>
      </c>
      <c r="E44" s="418">
        <v>5.5372585889254839</v>
      </c>
      <c r="F44" s="416">
        <v>45</v>
      </c>
      <c r="G44" s="417">
        <v>30</v>
      </c>
      <c r="H44" s="417">
        <v>4.9508999999999999</v>
      </c>
      <c r="I44" s="417">
        <v>87.884309999999999</v>
      </c>
      <c r="J44" s="417">
        <v>57.884309999999999</v>
      </c>
      <c r="K44" s="419">
        <v>1.9529846666666666</v>
      </c>
      <c r="L44" s="133"/>
      <c r="M44" s="415" t="str">
        <f t="shared" si="0"/>
        <v>X</v>
      </c>
    </row>
    <row r="45" spans="1:13" ht="14.45" customHeight="1" x14ac:dyDescent="0.2">
      <c r="A45" s="420" t="s">
        <v>283</v>
      </c>
      <c r="B45" s="416">
        <v>0</v>
      </c>
      <c r="C45" s="417">
        <v>16.068680000000001</v>
      </c>
      <c r="D45" s="417">
        <v>16.068680000000001</v>
      </c>
      <c r="E45" s="418">
        <v>0</v>
      </c>
      <c r="F45" s="416">
        <v>0</v>
      </c>
      <c r="G45" s="417">
        <v>0</v>
      </c>
      <c r="H45" s="417">
        <v>0</v>
      </c>
      <c r="I45" s="417">
        <v>4.1581599999999996</v>
      </c>
      <c r="J45" s="417">
        <v>4.1581599999999996</v>
      </c>
      <c r="K45" s="419">
        <v>0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0</v>
      </c>
      <c r="C46" s="417">
        <v>22.32011</v>
      </c>
      <c r="D46" s="417">
        <v>22.32011</v>
      </c>
      <c r="E46" s="418">
        <v>0</v>
      </c>
      <c r="F46" s="416">
        <v>0</v>
      </c>
      <c r="G46" s="417">
        <v>0</v>
      </c>
      <c r="H46" s="417">
        <v>2.6040199999999998</v>
      </c>
      <c r="I46" s="417">
        <v>21.204159999999998</v>
      </c>
      <c r="J46" s="417">
        <v>21.204159999999998</v>
      </c>
      <c r="K46" s="419">
        <v>0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0</v>
      </c>
      <c r="C47" s="417">
        <v>0.27177999999999997</v>
      </c>
      <c r="D47" s="417">
        <v>0.27177999999999997</v>
      </c>
      <c r="E47" s="418">
        <v>0</v>
      </c>
      <c r="F47" s="416">
        <v>0</v>
      </c>
      <c r="G47" s="417">
        <v>0</v>
      </c>
      <c r="H47" s="417">
        <v>0</v>
      </c>
      <c r="I47" s="417">
        <v>0</v>
      </c>
      <c r="J47" s="417">
        <v>0</v>
      </c>
      <c r="K47" s="419">
        <v>0</v>
      </c>
      <c r="L47" s="133"/>
      <c r="M47" s="415" t="str">
        <f t="shared" si="0"/>
        <v/>
      </c>
    </row>
    <row r="48" spans="1:13" ht="14.45" customHeight="1" x14ac:dyDescent="0.2">
      <c r="A48" s="420" t="s">
        <v>286</v>
      </c>
      <c r="B48" s="416">
        <v>16.000000099999998</v>
      </c>
      <c r="C48" s="417">
        <v>71.326809999999995</v>
      </c>
      <c r="D48" s="417">
        <v>55.326809900000001</v>
      </c>
      <c r="E48" s="418">
        <v>4.4579255971379652</v>
      </c>
      <c r="F48" s="416">
        <v>16</v>
      </c>
      <c r="G48" s="417">
        <v>10.666666666666666</v>
      </c>
      <c r="H48" s="417">
        <v>1.552</v>
      </c>
      <c r="I48" s="417">
        <v>50.657239999999994</v>
      </c>
      <c r="J48" s="417">
        <v>39.99057333333333</v>
      </c>
      <c r="K48" s="419">
        <v>3.1660774999999997</v>
      </c>
      <c r="L48" s="133"/>
      <c r="M48" s="415" t="str">
        <f t="shared" si="0"/>
        <v/>
      </c>
    </row>
    <row r="49" spans="1:13" ht="14.45" customHeight="1" x14ac:dyDescent="0.2">
      <c r="A49" s="420" t="s">
        <v>287</v>
      </c>
      <c r="B49" s="416">
        <v>15.999999900000001</v>
      </c>
      <c r="C49" s="417">
        <v>23.06279</v>
      </c>
      <c r="D49" s="417">
        <v>7.0627900999999991</v>
      </c>
      <c r="E49" s="418">
        <v>1.4414243840089023</v>
      </c>
      <c r="F49" s="416">
        <v>24</v>
      </c>
      <c r="G49" s="417">
        <v>16</v>
      </c>
      <c r="H49" s="417">
        <v>0.79488000000000003</v>
      </c>
      <c r="I49" s="417">
        <v>11.864750000000001</v>
      </c>
      <c r="J49" s="417">
        <v>-4.1352499999999992</v>
      </c>
      <c r="K49" s="419">
        <v>0.49436458333333338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18.000000100000001</v>
      </c>
      <c r="C50" s="417">
        <v>4.4499399999999998</v>
      </c>
      <c r="D50" s="417">
        <v>-13.550060100000001</v>
      </c>
      <c r="E50" s="418">
        <v>0.2472188875154506</v>
      </c>
      <c r="F50" s="416">
        <v>5</v>
      </c>
      <c r="G50" s="417">
        <v>3.3333333333333335</v>
      </c>
      <c r="H50" s="417">
        <v>0</v>
      </c>
      <c r="I50" s="417">
        <v>0</v>
      </c>
      <c r="J50" s="417">
        <v>-3.3333333333333335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0</v>
      </c>
      <c r="C51" s="417">
        <v>64.251000000000005</v>
      </c>
      <c r="D51" s="417">
        <v>64.251000000000005</v>
      </c>
      <c r="E51" s="418">
        <v>0</v>
      </c>
      <c r="F51" s="416">
        <v>0</v>
      </c>
      <c r="G51" s="417">
        <v>0</v>
      </c>
      <c r="H51" s="417">
        <v>0</v>
      </c>
      <c r="I51" s="417">
        <v>0</v>
      </c>
      <c r="J51" s="417">
        <v>0</v>
      </c>
      <c r="K51" s="419">
        <v>0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0</v>
      </c>
      <c r="C52" s="417">
        <v>58.514800000000001</v>
      </c>
      <c r="D52" s="417">
        <v>58.514800000000001</v>
      </c>
      <c r="E52" s="418">
        <v>0</v>
      </c>
      <c r="F52" s="416">
        <v>0</v>
      </c>
      <c r="G52" s="417">
        <v>0</v>
      </c>
      <c r="H52" s="417">
        <v>0</v>
      </c>
      <c r="I52" s="417">
        <v>0</v>
      </c>
      <c r="J52" s="417">
        <v>0</v>
      </c>
      <c r="K52" s="419">
        <v>0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0</v>
      </c>
      <c r="C53" s="417">
        <v>0.16452</v>
      </c>
      <c r="D53" s="417">
        <v>0.16452</v>
      </c>
      <c r="E53" s="418">
        <v>0</v>
      </c>
      <c r="F53" s="416">
        <v>0</v>
      </c>
      <c r="G53" s="417">
        <v>0</v>
      </c>
      <c r="H53" s="417">
        <v>0</v>
      </c>
      <c r="I53" s="417">
        <v>0</v>
      </c>
      <c r="J53" s="417">
        <v>0</v>
      </c>
      <c r="K53" s="419">
        <v>0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0</v>
      </c>
      <c r="C54" s="417">
        <v>9.9824999999999999</v>
      </c>
      <c r="D54" s="417">
        <v>9.9824999999999999</v>
      </c>
      <c r="E54" s="418">
        <v>0</v>
      </c>
      <c r="F54" s="416">
        <v>0</v>
      </c>
      <c r="G54" s="417">
        <v>0</v>
      </c>
      <c r="H54" s="417">
        <v>0</v>
      </c>
      <c r="I54" s="417">
        <v>0</v>
      </c>
      <c r="J54" s="417">
        <v>0</v>
      </c>
      <c r="K54" s="419">
        <v>0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6.45</v>
      </c>
      <c r="D55" s="417">
        <v>6.45</v>
      </c>
      <c r="E55" s="418">
        <v>0</v>
      </c>
      <c r="F55" s="416">
        <v>0</v>
      </c>
      <c r="G55" s="417">
        <v>0</v>
      </c>
      <c r="H55" s="417">
        <v>0</v>
      </c>
      <c r="I55" s="417">
        <v>0</v>
      </c>
      <c r="J55" s="417">
        <v>0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1408.3024846000001</v>
      </c>
      <c r="C56" s="417">
        <v>1433.38309</v>
      </c>
      <c r="D56" s="417">
        <v>25.080605399999968</v>
      </c>
      <c r="E56" s="418">
        <v>1.0178091039916923</v>
      </c>
      <c r="F56" s="416">
        <v>1462.5032994999999</v>
      </c>
      <c r="G56" s="417">
        <v>975.00219966666657</v>
      </c>
      <c r="H56" s="417">
        <v>71.844350000000006</v>
      </c>
      <c r="I56" s="417">
        <v>973.09717000000001</v>
      </c>
      <c r="J56" s="417">
        <v>-1.9050296666665645</v>
      </c>
      <c r="K56" s="419">
        <v>0.66536408521791512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1408.3024846000001</v>
      </c>
      <c r="C57" s="417">
        <v>1433.38309</v>
      </c>
      <c r="D57" s="417">
        <v>25.080605399999968</v>
      </c>
      <c r="E57" s="418">
        <v>1.0178091039916923</v>
      </c>
      <c r="F57" s="416">
        <v>1462.5032994999999</v>
      </c>
      <c r="G57" s="417">
        <v>975.00219966666657</v>
      </c>
      <c r="H57" s="417">
        <v>71.844350000000006</v>
      </c>
      <c r="I57" s="417">
        <v>973.09717000000001</v>
      </c>
      <c r="J57" s="417">
        <v>-1.9050296666665645</v>
      </c>
      <c r="K57" s="419">
        <v>0.66536408521791512</v>
      </c>
      <c r="L57" s="133"/>
      <c r="M57" s="415" t="str">
        <f t="shared" si="0"/>
        <v>X</v>
      </c>
    </row>
    <row r="58" spans="1:13" ht="14.45" customHeight="1" x14ac:dyDescent="0.2">
      <c r="A58" s="420" t="s">
        <v>296</v>
      </c>
      <c r="B58" s="416">
        <v>515.41770299999996</v>
      </c>
      <c r="C58" s="417">
        <v>578.60884999999996</v>
      </c>
      <c r="D58" s="417">
        <v>63.191147000000001</v>
      </c>
      <c r="E58" s="418">
        <v>1.1226018171905903</v>
      </c>
      <c r="F58" s="416">
        <v>542.55311399999994</v>
      </c>
      <c r="G58" s="417">
        <v>361.70207599999998</v>
      </c>
      <c r="H58" s="417">
        <v>32.882559999999998</v>
      </c>
      <c r="I58" s="417">
        <v>348.93239</v>
      </c>
      <c r="J58" s="417">
        <v>-12.769685999999979</v>
      </c>
      <c r="K58" s="419">
        <v>0.64313037930513106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228.55914580000001</v>
      </c>
      <c r="C59" s="417">
        <v>202.14599999999999</v>
      </c>
      <c r="D59" s="417">
        <v>-26.413145800000024</v>
      </c>
      <c r="E59" s="418">
        <v>0.88443627706277494</v>
      </c>
      <c r="F59" s="416">
        <v>234.09705590000002</v>
      </c>
      <c r="G59" s="417">
        <v>156.06470393333333</v>
      </c>
      <c r="H59" s="417">
        <v>22.082999999999998</v>
      </c>
      <c r="I59" s="417">
        <v>151.16999999999999</v>
      </c>
      <c r="J59" s="417">
        <v>-4.8947039333333464</v>
      </c>
      <c r="K59" s="419">
        <v>0.64575780083529011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657.98669480000001</v>
      </c>
      <c r="C60" s="417">
        <v>652.05297999999993</v>
      </c>
      <c r="D60" s="417">
        <v>-5.9337148000000752</v>
      </c>
      <c r="E60" s="418">
        <v>0.99098201400287633</v>
      </c>
      <c r="F60" s="416">
        <v>679.67672909999999</v>
      </c>
      <c r="G60" s="417">
        <v>453.11781939999997</v>
      </c>
      <c r="H60" s="417">
        <v>16.678789999999999</v>
      </c>
      <c r="I60" s="417">
        <v>471.24546999999995</v>
      </c>
      <c r="J60" s="417">
        <v>18.127650599999981</v>
      </c>
      <c r="K60" s="419">
        <v>0.69333765571759953</v>
      </c>
      <c r="L60" s="133"/>
      <c r="M60" s="415" t="str">
        <f t="shared" si="0"/>
        <v/>
      </c>
    </row>
    <row r="61" spans="1:13" ht="14.45" customHeight="1" x14ac:dyDescent="0.2">
      <c r="A61" s="420" t="s">
        <v>299</v>
      </c>
      <c r="B61" s="416">
        <v>6.3389410000000002</v>
      </c>
      <c r="C61" s="417">
        <v>0.57525999999999999</v>
      </c>
      <c r="D61" s="417">
        <v>-5.7636810000000001</v>
      </c>
      <c r="E61" s="418">
        <v>9.0750174201021896E-2</v>
      </c>
      <c r="F61" s="416">
        <v>6.1764004999999997</v>
      </c>
      <c r="G61" s="417">
        <v>4.1176003333333329</v>
      </c>
      <c r="H61" s="417">
        <v>0.2</v>
      </c>
      <c r="I61" s="417">
        <v>1.7493099999999999</v>
      </c>
      <c r="J61" s="417">
        <v>-2.3682903333333329</v>
      </c>
      <c r="K61" s="419">
        <v>0.28322483297512846</v>
      </c>
      <c r="L61" s="133"/>
      <c r="M61" s="415" t="str">
        <f t="shared" si="0"/>
        <v/>
      </c>
    </row>
    <row r="62" spans="1:13" ht="14.45" customHeight="1" x14ac:dyDescent="0.2">
      <c r="A62" s="420" t="s">
        <v>300</v>
      </c>
      <c r="B62" s="416">
        <v>2171.3437917000001</v>
      </c>
      <c r="C62" s="417">
        <v>4256.01044</v>
      </c>
      <c r="D62" s="417">
        <v>2084.6666482999999</v>
      </c>
      <c r="E62" s="418">
        <v>1.9600813359306228</v>
      </c>
      <c r="F62" s="416">
        <v>4421.9763187999997</v>
      </c>
      <c r="G62" s="417">
        <v>2947.984212533333</v>
      </c>
      <c r="H62" s="417">
        <v>152.22032000000002</v>
      </c>
      <c r="I62" s="417">
        <v>2258.6018399999998</v>
      </c>
      <c r="J62" s="417">
        <v>-689.38237253333318</v>
      </c>
      <c r="K62" s="419">
        <v>0.51076751143998012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590.52176499999996</v>
      </c>
      <c r="C63" s="417">
        <v>1276.7749699999999</v>
      </c>
      <c r="D63" s="417">
        <v>686.25320499999998</v>
      </c>
      <c r="E63" s="418">
        <v>2.1621133134694874</v>
      </c>
      <c r="F63" s="416">
        <v>2247.3180355000004</v>
      </c>
      <c r="G63" s="417">
        <v>1498.2120236666669</v>
      </c>
      <c r="H63" s="417">
        <v>0.78600000000000003</v>
      </c>
      <c r="I63" s="417">
        <v>340.71821</v>
      </c>
      <c r="J63" s="417">
        <v>-1157.4938136666669</v>
      </c>
      <c r="K63" s="419">
        <v>0.15161103351542071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590.52176499999996</v>
      </c>
      <c r="C64" s="417">
        <v>1276.7749699999999</v>
      </c>
      <c r="D64" s="417">
        <v>686.25320499999998</v>
      </c>
      <c r="E64" s="418">
        <v>2.1621133134694874</v>
      </c>
      <c r="F64" s="416">
        <v>2247.3180355000004</v>
      </c>
      <c r="G64" s="417">
        <v>1498.2120236666669</v>
      </c>
      <c r="H64" s="417">
        <v>0.78600000000000003</v>
      </c>
      <c r="I64" s="417">
        <v>340.71821</v>
      </c>
      <c r="J64" s="417">
        <v>-1157.4938136666669</v>
      </c>
      <c r="K64" s="419">
        <v>0.15161103351542071</v>
      </c>
      <c r="L64" s="133"/>
      <c r="M64" s="415" t="str">
        <f t="shared" si="0"/>
        <v>X</v>
      </c>
    </row>
    <row r="65" spans="1:13" ht="14.45" customHeight="1" x14ac:dyDescent="0.2">
      <c r="A65" s="420" t="s">
        <v>303</v>
      </c>
      <c r="B65" s="416">
        <v>285.60664450000002</v>
      </c>
      <c r="C65" s="417">
        <v>242.84073000000001</v>
      </c>
      <c r="D65" s="417">
        <v>-42.765914500000008</v>
      </c>
      <c r="E65" s="418">
        <v>0.85026288665353511</v>
      </c>
      <c r="F65" s="416">
        <v>285.60664439999999</v>
      </c>
      <c r="G65" s="417">
        <v>190.40442959999999</v>
      </c>
      <c r="H65" s="417">
        <v>0.78600000000000003</v>
      </c>
      <c r="I65" s="417">
        <v>223.49068</v>
      </c>
      <c r="J65" s="417">
        <v>33.086250400000011</v>
      </c>
      <c r="K65" s="419">
        <v>0.78251218724097726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1.083656</v>
      </c>
      <c r="C66" s="417">
        <v>0.496</v>
      </c>
      <c r="D66" s="417">
        <v>-0.58765599999999996</v>
      </c>
      <c r="E66" s="418">
        <v>0.45770982673468336</v>
      </c>
      <c r="F66" s="416">
        <v>2.1399069000000002</v>
      </c>
      <c r="G66" s="417">
        <v>1.4266046000000001</v>
      </c>
      <c r="H66" s="417">
        <v>0</v>
      </c>
      <c r="I66" s="417">
        <v>0</v>
      </c>
      <c r="J66" s="417">
        <v>-1.4266046000000001</v>
      </c>
      <c r="K66" s="419">
        <v>0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160</v>
      </c>
      <c r="C67" s="417">
        <v>824.00954999999999</v>
      </c>
      <c r="D67" s="417">
        <v>664.00954999999999</v>
      </c>
      <c r="E67" s="418">
        <v>5.1500596874999998</v>
      </c>
      <c r="F67" s="416">
        <v>921.73110290000011</v>
      </c>
      <c r="G67" s="417">
        <v>614.48740193333344</v>
      </c>
      <c r="H67" s="417">
        <v>0</v>
      </c>
      <c r="I67" s="417">
        <v>57.569379999999995</v>
      </c>
      <c r="J67" s="417">
        <v>-556.91802193333342</v>
      </c>
      <c r="K67" s="419">
        <v>6.245789017954597E-2</v>
      </c>
      <c r="L67" s="133"/>
      <c r="M67" s="415" t="str">
        <f t="shared" si="0"/>
        <v/>
      </c>
    </row>
    <row r="68" spans="1:13" ht="14.45" customHeight="1" x14ac:dyDescent="0.2">
      <c r="A68" s="420" t="s">
        <v>306</v>
      </c>
      <c r="B68" s="416">
        <v>123.83146409999999</v>
      </c>
      <c r="C68" s="417">
        <v>100.70672999999999</v>
      </c>
      <c r="D68" s="417">
        <v>-23.124734099999998</v>
      </c>
      <c r="E68" s="418">
        <v>0.81325639434154118</v>
      </c>
      <c r="F68" s="416">
        <v>146.71411799999998</v>
      </c>
      <c r="G68" s="417">
        <v>97.809411999999995</v>
      </c>
      <c r="H68" s="417">
        <v>0</v>
      </c>
      <c r="I68" s="417">
        <v>59.658149999999999</v>
      </c>
      <c r="J68" s="417">
        <v>-38.151261999999996</v>
      </c>
      <c r="K68" s="419">
        <v>0.40662855636019979</v>
      </c>
      <c r="L68" s="133"/>
      <c r="M68" s="415" t="str">
        <f t="shared" si="0"/>
        <v/>
      </c>
    </row>
    <row r="69" spans="1:13" ht="14.45" customHeight="1" x14ac:dyDescent="0.2">
      <c r="A69" s="420" t="s">
        <v>307</v>
      </c>
      <c r="B69" s="416">
        <v>20.000000400000001</v>
      </c>
      <c r="C69" s="417">
        <v>108.72196000000001</v>
      </c>
      <c r="D69" s="417">
        <v>88.721959600000005</v>
      </c>
      <c r="E69" s="418">
        <v>5.4360978912780427</v>
      </c>
      <c r="F69" s="416">
        <v>891.12626330000001</v>
      </c>
      <c r="G69" s="417">
        <v>594.08417553333334</v>
      </c>
      <c r="H69" s="417">
        <v>0</v>
      </c>
      <c r="I69" s="417">
        <v>0</v>
      </c>
      <c r="J69" s="417">
        <v>-594.08417553333334</v>
      </c>
      <c r="K69" s="419">
        <v>0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0</v>
      </c>
      <c r="C70" s="417">
        <v>6.8550000000000004</v>
      </c>
      <c r="D70" s="417">
        <v>6.8550000000000004</v>
      </c>
      <c r="E70" s="418">
        <v>0</v>
      </c>
      <c r="F70" s="416">
        <v>0</v>
      </c>
      <c r="G70" s="417">
        <v>0</v>
      </c>
      <c r="H70" s="417">
        <v>0</v>
      </c>
      <c r="I70" s="417">
        <v>10.542</v>
      </c>
      <c r="J70" s="417">
        <v>10.542</v>
      </c>
      <c r="K70" s="419">
        <v>0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0</v>
      </c>
      <c r="C71" s="417">
        <v>6.8550000000000004</v>
      </c>
      <c r="D71" s="417">
        <v>6.8550000000000004</v>
      </c>
      <c r="E71" s="418">
        <v>0</v>
      </c>
      <c r="F71" s="416">
        <v>0</v>
      </c>
      <c r="G71" s="417">
        <v>0</v>
      </c>
      <c r="H71" s="417">
        <v>0</v>
      </c>
      <c r="I71" s="417">
        <v>10.542</v>
      </c>
      <c r="J71" s="417">
        <v>10.542</v>
      </c>
      <c r="K71" s="419">
        <v>0</v>
      </c>
      <c r="L71" s="133"/>
      <c r="M71" s="415" t="str">
        <f t="shared" si="1"/>
        <v>X</v>
      </c>
    </row>
    <row r="72" spans="1:13" ht="14.45" customHeight="1" x14ac:dyDescent="0.2">
      <c r="A72" s="420" t="s">
        <v>310</v>
      </c>
      <c r="B72" s="416">
        <v>0</v>
      </c>
      <c r="C72" s="417">
        <v>6.8550000000000004</v>
      </c>
      <c r="D72" s="417">
        <v>6.8550000000000004</v>
      </c>
      <c r="E72" s="418">
        <v>0</v>
      </c>
      <c r="F72" s="416">
        <v>0</v>
      </c>
      <c r="G72" s="417">
        <v>0</v>
      </c>
      <c r="H72" s="417">
        <v>0</v>
      </c>
      <c r="I72" s="417">
        <v>10.542</v>
      </c>
      <c r="J72" s="417">
        <v>10.542</v>
      </c>
      <c r="K72" s="419">
        <v>0</v>
      </c>
      <c r="L72" s="133"/>
      <c r="M72" s="415" t="str">
        <f t="shared" si="1"/>
        <v/>
      </c>
    </row>
    <row r="73" spans="1:13" ht="14.45" customHeight="1" x14ac:dyDescent="0.2">
      <c r="A73" s="420" t="s">
        <v>311</v>
      </c>
      <c r="B73" s="416">
        <v>1580.8220267000002</v>
      </c>
      <c r="C73" s="417">
        <v>2972.3804700000001</v>
      </c>
      <c r="D73" s="417">
        <v>1391.5584432999999</v>
      </c>
      <c r="E73" s="418">
        <v>1.880275211122221</v>
      </c>
      <c r="F73" s="416">
        <v>2174.6582832999998</v>
      </c>
      <c r="G73" s="417">
        <v>1449.7721888666665</v>
      </c>
      <c r="H73" s="417">
        <v>151.43432000000001</v>
      </c>
      <c r="I73" s="417">
        <v>1907.3416299999999</v>
      </c>
      <c r="J73" s="417">
        <v>457.56944113333338</v>
      </c>
      <c r="K73" s="419">
        <v>0.87707647893334661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56.124891699999999</v>
      </c>
      <c r="C74" s="417">
        <v>73.188339999999997</v>
      </c>
      <c r="D74" s="417">
        <v>17.063448299999997</v>
      </c>
      <c r="E74" s="418">
        <v>1.3040263915556027</v>
      </c>
      <c r="F74" s="416">
        <v>57.386543199999998</v>
      </c>
      <c r="G74" s="417">
        <v>38.257695466666668</v>
      </c>
      <c r="H74" s="417">
        <v>6.6939099999999998</v>
      </c>
      <c r="I74" s="417">
        <v>56.442370000000004</v>
      </c>
      <c r="J74" s="417">
        <v>18.184674533333336</v>
      </c>
      <c r="K74" s="419">
        <v>0.98354713235279878</v>
      </c>
      <c r="L74" s="133"/>
      <c r="M74" s="415" t="str">
        <f t="shared" si="1"/>
        <v>X</v>
      </c>
    </row>
    <row r="75" spans="1:13" ht="14.45" customHeight="1" x14ac:dyDescent="0.2">
      <c r="A75" s="420" t="s">
        <v>313</v>
      </c>
      <c r="B75" s="416">
        <v>3.2274295000000004</v>
      </c>
      <c r="C75" s="417">
        <v>2.0377000000000001</v>
      </c>
      <c r="D75" s="417">
        <v>-1.1897295000000003</v>
      </c>
      <c r="E75" s="418">
        <v>0.63136932967861881</v>
      </c>
      <c r="F75" s="416">
        <v>0</v>
      </c>
      <c r="G75" s="417">
        <v>0</v>
      </c>
      <c r="H75" s="417">
        <v>0.3543</v>
      </c>
      <c r="I75" s="417">
        <v>1.7550999999999999</v>
      </c>
      <c r="J75" s="417">
        <v>1.7550999999999999</v>
      </c>
      <c r="K75" s="419">
        <v>0</v>
      </c>
      <c r="L75" s="133"/>
      <c r="M75" s="415" t="str">
        <f t="shared" si="1"/>
        <v/>
      </c>
    </row>
    <row r="76" spans="1:13" ht="14.45" customHeight="1" x14ac:dyDescent="0.2">
      <c r="A76" s="420" t="s">
        <v>314</v>
      </c>
      <c r="B76" s="416">
        <v>52.8974622</v>
      </c>
      <c r="C76" s="417">
        <v>71.150639999999996</v>
      </c>
      <c r="D76" s="417">
        <v>18.253177799999996</v>
      </c>
      <c r="E76" s="418">
        <v>1.3450671741299527</v>
      </c>
      <c r="F76" s="416">
        <v>57.386543199999998</v>
      </c>
      <c r="G76" s="417">
        <v>38.257695466666668</v>
      </c>
      <c r="H76" s="417">
        <v>6.3396099999999995</v>
      </c>
      <c r="I76" s="417">
        <v>54.687269999999998</v>
      </c>
      <c r="J76" s="417">
        <v>16.42957453333333</v>
      </c>
      <c r="K76" s="419">
        <v>0.9529633072584166</v>
      </c>
      <c r="L76" s="133"/>
      <c r="M76" s="415" t="str">
        <f t="shared" si="1"/>
        <v/>
      </c>
    </row>
    <row r="77" spans="1:13" ht="14.45" customHeight="1" x14ac:dyDescent="0.2">
      <c r="A77" s="420" t="s">
        <v>315</v>
      </c>
      <c r="B77" s="416">
        <v>28.678621700000001</v>
      </c>
      <c r="C77" s="417">
        <v>28.840499999999999</v>
      </c>
      <c r="D77" s="417">
        <v>0.16187829999999792</v>
      </c>
      <c r="E77" s="418">
        <v>1.0056445634554327</v>
      </c>
      <c r="F77" s="416">
        <v>28.713585200000001</v>
      </c>
      <c r="G77" s="417">
        <v>19.142390133333333</v>
      </c>
      <c r="H77" s="417">
        <v>0</v>
      </c>
      <c r="I77" s="417">
        <v>19.407</v>
      </c>
      <c r="J77" s="417">
        <v>0.26460986666666741</v>
      </c>
      <c r="K77" s="419">
        <v>0.67588216047642835</v>
      </c>
      <c r="L77" s="133"/>
      <c r="M77" s="415" t="str">
        <f t="shared" si="1"/>
        <v>X</v>
      </c>
    </row>
    <row r="78" spans="1:13" ht="14.45" customHeight="1" x14ac:dyDescent="0.2">
      <c r="A78" s="420" t="s">
        <v>316</v>
      </c>
      <c r="B78" s="416">
        <v>2.16</v>
      </c>
      <c r="C78" s="417">
        <v>2.16</v>
      </c>
      <c r="D78" s="417">
        <v>0</v>
      </c>
      <c r="E78" s="418">
        <v>1</v>
      </c>
      <c r="F78" s="416">
        <v>2.16</v>
      </c>
      <c r="G78" s="417">
        <v>1.4400000000000002</v>
      </c>
      <c r="H78" s="417">
        <v>0</v>
      </c>
      <c r="I78" s="417">
        <v>1.62</v>
      </c>
      <c r="J78" s="417">
        <v>0.17999999999999994</v>
      </c>
      <c r="K78" s="419">
        <v>0.75</v>
      </c>
      <c r="L78" s="133"/>
      <c r="M78" s="415" t="str">
        <f t="shared" si="1"/>
        <v/>
      </c>
    </row>
    <row r="79" spans="1:13" ht="14.45" customHeight="1" x14ac:dyDescent="0.2">
      <c r="A79" s="420" t="s">
        <v>317</v>
      </c>
      <c r="B79" s="416">
        <v>26.518621700000001</v>
      </c>
      <c r="C79" s="417">
        <v>26.680499999999999</v>
      </c>
      <c r="D79" s="417">
        <v>0.16187829999999792</v>
      </c>
      <c r="E79" s="418">
        <v>1.0061043255502227</v>
      </c>
      <c r="F79" s="416">
        <v>26.553585200000001</v>
      </c>
      <c r="G79" s="417">
        <v>17.702390133333335</v>
      </c>
      <c r="H79" s="417">
        <v>0</v>
      </c>
      <c r="I79" s="417">
        <v>17.786999999999999</v>
      </c>
      <c r="J79" s="417">
        <v>8.4609866666664146E-2</v>
      </c>
      <c r="K79" s="419">
        <v>0.66985304869490836</v>
      </c>
      <c r="L79" s="133"/>
      <c r="M79" s="415" t="str">
        <f t="shared" si="1"/>
        <v/>
      </c>
    </row>
    <row r="80" spans="1:13" ht="14.45" customHeight="1" x14ac:dyDescent="0.2">
      <c r="A80" s="420" t="s">
        <v>318</v>
      </c>
      <c r="B80" s="416">
        <v>1074.2478206000001</v>
      </c>
      <c r="C80" s="417">
        <v>1287.29792</v>
      </c>
      <c r="D80" s="417">
        <v>213.05009939999991</v>
      </c>
      <c r="E80" s="418">
        <v>1.1983249072648852</v>
      </c>
      <c r="F80" s="416">
        <v>1415.0742949999999</v>
      </c>
      <c r="G80" s="417">
        <v>943.38286333333326</v>
      </c>
      <c r="H80" s="417">
        <v>108.04200999999999</v>
      </c>
      <c r="I80" s="417">
        <v>931.58120999999994</v>
      </c>
      <c r="J80" s="417">
        <v>-11.80165333333332</v>
      </c>
      <c r="K80" s="419">
        <v>0.65832671351011995</v>
      </c>
      <c r="L80" s="133"/>
      <c r="M80" s="415" t="str">
        <f t="shared" si="1"/>
        <v>X</v>
      </c>
    </row>
    <row r="81" spans="1:13" ht="14.45" customHeight="1" x14ac:dyDescent="0.2">
      <c r="A81" s="420" t="s">
        <v>319</v>
      </c>
      <c r="B81" s="416">
        <v>942.22850579999999</v>
      </c>
      <c r="C81" s="417">
        <v>941.64498000000003</v>
      </c>
      <c r="D81" s="417">
        <v>-0.58352579999996124</v>
      </c>
      <c r="E81" s="418">
        <v>0.99938069608761781</v>
      </c>
      <c r="F81" s="416">
        <v>1063.7328206</v>
      </c>
      <c r="G81" s="417">
        <v>709.15521373333331</v>
      </c>
      <c r="H81" s="417">
        <v>83.436960000000013</v>
      </c>
      <c r="I81" s="417">
        <v>591.27254000000005</v>
      </c>
      <c r="J81" s="417">
        <v>-117.88267373333326</v>
      </c>
      <c r="K81" s="419">
        <v>0.55584685228241049</v>
      </c>
      <c r="L81" s="133"/>
      <c r="M81" s="415" t="str">
        <f t="shared" si="1"/>
        <v/>
      </c>
    </row>
    <row r="82" spans="1:13" ht="14.45" customHeight="1" x14ac:dyDescent="0.2">
      <c r="A82" s="420" t="s">
        <v>320</v>
      </c>
      <c r="B82" s="416">
        <v>23.7478911</v>
      </c>
      <c r="C82" s="417">
        <v>31.018599999999999</v>
      </c>
      <c r="D82" s="417">
        <v>7.2707088999999989</v>
      </c>
      <c r="E82" s="418">
        <v>1.306162297501861</v>
      </c>
      <c r="F82" s="416">
        <v>30.248824799999998</v>
      </c>
      <c r="G82" s="417">
        <v>20.1658832</v>
      </c>
      <c r="H82" s="417">
        <v>7.4959499999999997</v>
      </c>
      <c r="I82" s="417">
        <v>59.967599999999997</v>
      </c>
      <c r="J82" s="417">
        <v>39.801716799999994</v>
      </c>
      <c r="K82" s="419">
        <v>1.9824770184129601</v>
      </c>
      <c r="L82" s="133"/>
      <c r="M82" s="415" t="str">
        <f t="shared" si="1"/>
        <v/>
      </c>
    </row>
    <row r="83" spans="1:13" ht="14.45" customHeight="1" x14ac:dyDescent="0.2">
      <c r="A83" s="420" t="s">
        <v>321</v>
      </c>
      <c r="B83" s="416">
        <v>0.95654879999999998</v>
      </c>
      <c r="C83" s="417">
        <v>7.3567999999999998</v>
      </c>
      <c r="D83" s="417">
        <v>6.4002511999999996</v>
      </c>
      <c r="E83" s="418">
        <v>7.6909824151156743</v>
      </c>
      <c r="F83" s="416">
        <v>1.1889079999999999</v>
      </c>
      <c r="G83" s="417">
        <v>0.79260533333333327</v>
      </c>
      <c r="H83" s="417">
        <v>0</v>
      </c>
      <c r="I83" s="417">
        <v>0.48399999999999999</v>
      </c>
      <c r="J83" s="417">
        <v>-0.30860533333333329</v>
      </c>
      <c r="K83" s="419">
        <v>0.40709625976105807</v>
      </c>
      <c r="L83" s="133"/>
      <c r="M83" s="415" t="str">
        <f t="shared" si="1"/>
        <v/>
      </c>
    </row>
    <row r="84" spans="1:13" ht="14.45" customHeight="1" x14ac:dyDescent="0.2">
      <c r="A84" s="420" t="s">
        <v>322</v>
      </c>
      <c r="B84" s="416">
        <v>34.992875300000001</v>
      </c>
      <c r="C84" s="417">
        <v>34.890279999999997</v>
      </c>
      <c r="D84" s="417">
        <v>-0.10259530000000439</v>
      </c>
      <c r="E84" s="418">
        <v>0.9970681088901544</v>
      </c>
      <c r="F84" s="416">
        <v>37.063741700000001</v>
      </c>
      <c r="G84" s="417">
        <v>24.709161133333335</v>
      </c>
      <c r="H84" s="417">
        <v>2.9174799999999999</v>
      </c>
      <c r="I84" s="417">
        <v>26.074339999999999</v>
      </c>
      <c r="J84" s="417">
        <v>1.365178866666664</v>
      </c>
      <c r="K84" s="419">
        <v>0.70349993832382007</v>
      </c>
      <c r="L84" s="133"/>
      <c r="M84" s="415" t="str">
        <f t="shared" si="1"/>
        <v/>
      </c>
    </row>
    <row r="85" spans="1:13" ht="14.45" customHeight="1" x14ac:dyDescent="0.2">
      <c r="A85" s="420" t="s">
        <v>323</v>
      </c>
      <c r="B85" s="416">
        <v>72.321999599999998</v>
      </c>
      <c r="C85" s="417">
        <v>272.38726000000003</v>
      </c>
      <c r="D85" s="417">
        <v>200.06526040000003</v>
      </c>
      <c r="E85" s="418">
        <v>3.7663126228053025</v>
      </c>
      <c r="F85" s="416">
        <v>282.83999990000001</v>
      </c>
      <c r="G85" s="417">
        <v>188.55999993333333</v>
      </c>
      <c r="H85" s="417">
        <v>14.19162</v>
      </c>
      <c r="I85" s="417">
        <v>253.78273000000002</v>
      </c>
      <c r="J85" s="417">
        <v>65.222730066666685</v>
      </c>
      <c r="K85" s="419">
        <v>0.89726605179510188</v>
      </c>
      <c r="L85" s="133"/>
      <c r="M85" s="415" t="str">
        <f t="shared" si="1"/>
        <v/>
      </c>
    </row>
    <row r="86" spans="1:13" ht="14.45" customHeight="1" x14ac:dyDescent="0.2">
      <c r="A86" s="420" t="s">
        <v>324</v>
      </c>
      <c r="B86" s="416">
        <v>340.01467609999997</v>
      </c>
      <c r="C86" s="417">
        <v>565.15304000000003</v>
      </c>
      <c r="D86" s="417">
        <v>225.13836390000006</v>
      </c>
      <c r="E86" s="418">
        <v>1.662143077123488</v>
      </c>
      <c r="F86" s="416">
        <v>586.5242495</v>
      </c>
      <c r="G86" s="417">
        <v>391.01616633333333</v>
      </c>
      <c r="H86" s="417">
        <v>20.2134</v>
      </c>
      <c r="I86" s="417">
        <v>258.72690999999998</v>
      </c>
      <c r="J86" s="417">
        <v>-132.28925633333336</v>
      </c>
      <c r="K86" s="419">
        <v>0.44111886289536945</v>
      </c>
      <c r="L86" s="133"/>
      <c r="M86" s="415" t="str">
        <f t="shared" si="1"/>
        <v>X</v>
      </c>
    </row>
    <row r="87" spans="1:13" ht="14.45" customHeight="1" x14ac:dyDescent="0.2">
      <c r="A87" s="420" t="s">
        <v>325</v>
      </c>
      <c r="B87" s="416">
        <v>0</v>
      </c>
      <c r="C87" s="417">
        <v>68.956000000000003</v>
      </c>
      <c r="D87" s="417">
        <v>68.956000000000003</v>
      </c>
      <c r="E87" s="418">
        <v>0</v>
      </c>
      <c r="F87" s="416">
        <v>0</v>
      </c>
      <c r="G87" s="417">
        <v>0</v>
      </c>
      <c r="H87" s="417">
        <v>0</v>
      </c>
      <c r="I87" s="417">
        <v>2.8798000000000004</v>
      </c>
      <c r="J87" s="417">
        <v>2.8798000000000004</v>
      </c>
      <c r="K87" s="419">
        <v>0</v>
      </c>
      <c r="L87" s="133"/>
      <c r="M87" s="415" t="str">
        <f t="shared" si="1"/>
        <v/>
      </c>
    </row>
    <row r="88" spans="1:13" ht="14.45" customHeight="1" x14ac:dyDescent="0.2">
      <c r="A88" s="420" t="s">
        <v>326</v>
      </c>
      <c r="B88" s="416">
        <v>330</v>
      </c>
      <c r="C88" s="417">
        <v>323.54322999999999</v>
      </c>
      <c r="D88" s="417">
        <v>-6.4567700000000059</v>
      </c>
      <c r="E88" s="418">
        <v>0.98043403030303033</v>
      </c>
      <c r="F88" s="416">
        <v>408.71364240000003</v>
      </c>
      <c r="G88" s="417">
        <v>272.4757616</v>
      </c>
      <c r="H88" s="417">
        <v>4.556</v>
      </c>
      <c r="I88" s="417">
        <v>172.40640999999999</v>
      </c>
      <c r="J88" s="417">
        <v>-100.0693516</v>
      </c>
      <c r="K88" s="419">
        <v>0.4218269030307269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3</v>
      </c>
      <c r="C89" s="417">
        <v>3.3710599999999999</v>
      </c>
      <c r="D89" s="417">
        <v>0.37105999999999995</v>
      </c>
      <c r="E89" s="418">
        <v>1.1236866666666667</v>
      </c>
      <c r="F89" s="416">
        <v>5</v>
      </c>
      <c r="G89" s="417">
        <v>3.3333333333333335</v>
      </c>
      <c r="H89" s="417">
        <v>0</v>
      </c>
      <c r="I89" s="417">
        <v>0</v>
      </c>
      <c r="J89" s="417">
        <v>-3.3333333333333335</v>
      </c>
      <c r="K89" s="419">
        <v>0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2.0146757000000002</v>
      </c>
      <c r="C90" s="417">
        <v>6.6432000000000002</v>
      </c>
      <c r="D90" s="417">
        <v>4.6285243000000005</v>
      </c>
      <c r="E90" s="418">
        <v>3.2974041430092198</v>
      </c>
      <c r="F90" s="416">
        <v>2.1414735</v>
      </c>
      <c r="G90" s="417">
        <v>1.4276489999999999</v>
      </c>
      <c r="H90" s="417">
        <v>0</v>
      </c>
      <c r="I90" s="417">
        <v>1.9755</v>
      </c>
      <c r="J90" s="417">
        <v>0.54785100000000009</v>
      </c>
      <c r="K90" s="419">
        <v>0.92249565544472067</v>
      </c>
      <c r="L90" s="133"/>
      <c r="M90" s="415" t="str">
        <f t="shared" si="1"/>
        <v/>
      </c>
    </row>
    <row r="91" spans="1:13" ht="14.45" customHeight="1" x14ac:dyDescent="0.2">
      <c r="A91" s="420" t="s">
        <v>329</v>
      </c>
      <c r="B91" s="416">
        <v>0</v>
      </c>
      <c r="C91" s="417">
        <v>98.76939999999999</v>
      </c>
      <c r="D91" s="417">
        <v>98.76939999999999</v>
      </c>
      <c r="E91" s="418">
        <v>0</v>
      </c>
      <c r="F91" s="416">
        <v>86.115700000000004</v>
      </c>
      <c r="G91" s="417">
        <v>57.410466666666672</v>
      </c>
      <c r="H91" s="417">
        <v>15.657399999999999</v>
      </c>
      <c r="I91" s="417">
        <v>67.47760000000001</v>
      </c>
      <c r="J91" s="417">
        <v>10.067133333333338</v>
      </c>
      <c r="K91" s="419">
        <v>0.78356908206053022</v>
      </c>
      <c r="L91" s="133"/>
      <c r="M91" s="415" t="str">
        <f t="shared" si="1"/>
        <v/>
      </c>
    </row>
    <row r="92" spans="1:13" ht="14.45" customHeight="1" x14ac:dyDescent="0.2">
      <c r="A92" s="420" t="s">
        <v>330</v>
      </c>
      <c r="B92" s="416">
        <v>0</v>
      </c>
      <c r="C92" s="417">
        <v>44.12265</v>
      </c>
      <c r="D92" s="417">
        <v>44.12265</v>
      </c>
      <c r="E92" s="418">
        <v>0</v>
      </c>
      <c r="F92" s="416">
        <v>0</v>
      </c>
      <c r="G92" s="417">
        <v>0</v>
      </c>
      <c r="H92" s="417">
        <v>0</v>
      </c>
      <c r="I92" s="417">
        <v>2.9403000000000001</v>
      </c>
      <c r="J92" s="417">
        <v>2.9403000000000001</v>
      </c>
      <c r="K92" s="419">
        <v>0</v>
      </c>
      <c r="L92" s="133"/>
      <c r="M92" s="415" t="str">
        <f t="shared" si="1"/>
        <v/>
      </c>
    </row>
    <row r="93" spans="1:13" ht="14.45" customHeight="1" x14ac:dyDescent="0.2">
      <c r="A93" s="420" t="s">
        <v>331</v>
      </c>
      <c r="B93" s="416">
        <v>5.0000004000000002</v>
      </c>
      <c r="C93" s="417">
        <v>19.747499999999999</v>
      </c>
      <c r="D93" s="417">
        <v>14.747499599999998</v>
      </c>
      <c r="E93" s="418">
        <v>3.9494996840400249</v>
      </c>
      <c r="F93" s="416">
        <v>84.553433600000005</v>
      </c>
      <c r="G93" s="417">
        <v>56.368955733333337</v>
      </c>
      <c r="H93" s="417">
        <v>0</v>
      </c>
      <c r="I93" s="417">
        <v>11.0473</v>
      </c>
      <c r="J93" s="417">
        <v>-45.321655733333337</v>
      </c>
      <c r="K93" s="419">
        <v>0.13065465859449141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81.756016600000009</v>
      </c>
      <c r="C94" s="417">
        <v>1017.90067</v>
      </c>
      <c r="D94" s="417">
        <v>936.14465339999992</v>
      </c>
      <c r="E94" s="418">
        <v>12.450468018521342</v>
      </c>
      <c r="F94" s="416">
        <v>86.959610400000003</v>
      </c>
      <c r="G94" s="417">
        <v>57.973073599999999</v>
      </c>
      <c r="H94" s="417">
        <v>16.484999999999999</v>
      </c>
      <c r="I94" s="417">
        <v>641.18414000000007</v>
      </c>
      <c r="J94" s="417">
        <v>583.21106640000005</v>
      </c>
      <c r="K94" s="419">
        <v>7.3733557113544759</v>
      </c>
      <c r="L94" s="133"/>
      <c r="M94" s="415" t="str">
        <f t="shared" si="1"/>
        <v>X</v>
      </c>
    </row>
    <row r="95" spans="1:13" ht="14.45" customHeight="1" x14ac:dyDescent="0.2">
      <c r="A95" s="420" t="s">
        <v>333</v>
      </c>
      <c r="B95" s="416">
        <v>0</v>
      </c>
      <c r="C95" s="417">
        <v>0</v>
      </c>
      <c r="D95" s="417">
        <v>0</v>
      </c>
      <c r="E95" s="418">
        <v>0</v>
      </c>
      <c r="F95" s="416">
        <v>0</v>
      </c>
      <c r="G95" s="417">
        <v>0</v>
      </c>
      <c r="H95" s="417">
        <v>0</v>
      </c>
      <c r="I95" s="417">
        <v>50.84</v>
      </c>
      <c r="J95" s="417">
        <v>50.84</v>
      </c>
      <c r="K95" s="419">
        <v>0</v>
      </c>
      <c r="L95" s="133"/>
      <c r="M95" s="415" t="str">
        <f t="shared" si="1"/>
        <v/>
      </c>
    </row>
    <row r="96" spans="1:13" ht="14.45" customHeight="1" x14ac:dyDescent="0.2">
      <c r="A96" s="420" t="s">
        <v>334</v>
      </c>
      <c r="B96" s="416">
        <v>0</v>
      </c>
      <c r="C96" s="417">
        <v>1004.2049000000001</v>
      </c>
      <c r="D96" s="417">
        <v>1004.2049000000001</v>
      </c>
      <c r="E96" s="418">
        <v>0</v>
      </c>
      <c r="F96" s="416">
        <v>0</v>
      </c>
      <c r="G96" s="417">
        <v>0</v>
      </c>
      <c r="H96" s="417">
        <v>16.484999999999999</v>
      </c>
      <c r="I96" s="417">
        <v>588.25333999999998</v>
      </c>
      <c r="J96" s="417">
        <v>588.25333999999998</v>
      </c>
      <c r="K96" s="419">
        <v>0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3.5642326</v>
      </c>
      <c r="C97" s="417">
        <v>4.8</v>
      </c>
      <c r="D97" s="417">
        <v>1.2357673999999998</v>
      </c>
      <c r="E97" s="418">
        <v>1.346713455232972</v>
      </c>
      <c r="F97" s="416">
        <v>3.4795417000000004</v>
      </c>
      <c r="G97" s="417">
        <v>2.3196944666666668</v>
      </c>
      <c r="H97" s="417">
        <v>0</v>
      </c>
      <c r="I97" s="417">
        <v>2</v>
      </c>
      <c r="J97" s="417">
        <v>-0.31969446666666679</v>
      </c>
      <c r="K97" s="419">
        <v>0.57478834065992079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78.191783999999998</v>
      </c>
      <c r="C98" s="417">
        <v>8.8957700000000006</v>
      </c>
      <c r="D98" s="417">
        <v>-69.296014</v>
      </c>
      <c r="E98" s="418">
        <v>0.11376860259384798</v>
      </c>
      <c r="F98" s="416">
        <v>83.480068700000004</v>
      </c>
      <c r="G98" s="417">
        <v>55.653379133333338</v>
      </c>
      <c r="H98" s="417">
        <v>0</v>
      </c>
      <c r="I98" s="417">
        <v>9.0799999999999992E-2</v>
      </c>
      <c r="J98" s="417">
        <v>-55.562579133333337</v>
      </c>
      <c r="K98" s="419">
        <v>1.0876847781032071E-3</v>
      </c>
      <c r="L98" s="133"/>
      <c r="M98" s="415" t="str">
        <f t="shared" si="1"/>
        <v/>
      </c>
    </row>
    <row r="99" spans="1:13" ht="14.45" customHeight="1" x14ac:dyDescent="0.2">
      <c r="A99" s="420" t="s">
        <v>337</v>
      </c>
      <c r="B99" s="416">
        <v>40320.443253199999</v>
      </c>
      <c r="C99" s="417">
        <v>42072.416090000006</v>
      </c>
      <c r="D99" s="417">
        <v>1751.9728368000069</v>
      </c>
      <c r="E99" s="418">
        <v>1.0434512295858991</v>
      </c>
      <c r="F99" s="416">
        <v>43081.668604699997</v>
      </c>
      <c r="G99" s="417">
        <v>28721.112403133331</v>
      </c>
      <c r="H99" s="417">
        <v>3192.5794599999999</v>
      </c>
      <c r="I99" s="417">
        <v>31534.995239999997</v>
      </c>
      <c r="J99" s="417">
        <v>2813.8828368666655</v>
      </c>
      <c r="K99" s="419">
        <v>0.73198175143475486</v>
      </c>
      <c r="L99" s="133"/>
      <c r="M99" s="415" t="str">
        <f t="shared" si="1"/>
        <v/>
      </c>
    </row>
    <row r="100" spans="1:13" ht="14.45" customHeight="1" x14ac:dyDescent="0.2">
      <c r="A100" s="420" t="s">
        <v>338</v>
      </c>
      <c r="B100" s="416">
        <v>29673.859357900001</v>
      </c>
      <c r="C100" s="417">
        <v>31216.778999999999</v>
      </c>
      <c r="D100" s="417">
        <v>1542.9196420999979</v>
      </c>
      <c r="E100" s="418">
        <v>1.0519959208369447</v>
      </c>
      <c r="F100" s="416">
        <v>31933.347896800002</v>
      </c>
      <c r="G100" s="417">
        <v>21288.898597866668</v>
      </c>
      <c r="H100" s="417">
        <v>2362.277</v>
      </c>
      <c r="I100" s="417">
        <v>23370.350999999999</v>
      </c>
      <c r="J100" s="417">
        <v>2081.4524021333309</v>
      </c>
      <c r="K100" s="419">
        <v>0.73184781863544945</v>
      </c>
      <c r="L100" s="133"/>
      <c r="M100" s="415" t="str">
        <f t="shared" si="1"/>
        <v/>
      </c>
    </row>
    <row r="101" spans="1:13" ht="14.45" customHeight="1" x14ac:dyDescent="0.2">
      <c r="A101" s="420" t="s">
        <v>339</v>
      </c>
      <c r="B101" s="416">
        <v>29111.1462421</v>
      </c>
      <c r="C101" s="417">
        <v>26847.169000000002</v>
      </c>
      <c r="D101" s="417">
        <v>-2263.977242099998</v>
      </c>
      <c r="E101" s="418">
        <v>0.922229883245687</v>
      </c>
      <c r="F101" s="416">
        <v>30933.411448399998</v>
      </c>
      <c r="G101" s="417">
        <v>20622.274298933331</v>
      </c>
      <c r="H101" s="417">
        <v>2320.9349999999999</v>
      </c>
      <c r="I101" s="417">
        <v>19497.600999999999</v>
      </c>
      <c r="J101" s="417">
        <v>-1124.6732989333323</v>
      </c>
      <c r="K101" s="419">
        <v>0.63030878545432767</v>
      </c>
      <c r="L101" s="133"/>
      <c r="M101" s="415" t="str">
        <f t="shared" si="1"/>
        <v>X</v>
      </c>
    </row>
    <row r="102" spans="1:13" ht="14.45" customHeight="1" x14ac:dyDescent="0.2">
      <c r="A102" s="420" t="s">
        <v>340</v>
      </c>
      <c r="B102" s="416">
        <v>29111.1462421</v>
      </c>
      <c r="C102" s="417">
        <v>26847.169000000002</v>
      </c>
      <c r="D102" s="417">
        <v>-2263.977242099998</v>
      </c>
      <c r="E102" s="418">
        <v>0.922229883245687</v>
      </c>
      <c r="F102" s="416">
        <v>30933.411448399998</v>
      </c>
      <c r="G102" s="417">
        <v>20622.274298933331</v>
      </c>
      <c r="H102" s="417">
        <v>2320.9349999999999</v>
      </c>
      <c r="I102" s="417">
        <v>19497.600999999999</v>
      </c>
      <c r="J102" s="417">
        <v>-1124.6732989333323</v>
      </c>
      <c r="K102" s="419">
        <v>0.63030878545432767</v>
      </c>
      <c r="L102" s="133"/>
      <c r="M102" s="415" t="str">
        <f t="shared" si="1"/>
        <v/>
      </c>
    </row>
    <row r="103" spans="1:13" ht="14.45" customHeight="1" x14ac:dyDescent="0.2">
      <c r="A103" s="420" t="s">
        <v>341</v>
      </c>
      <c r="B103" s="416">
        <v>282.05454599999996</v>
      </c>
      <c r="C103" s="417">
        <v>327.81</v>
      </c>
      <c r="D103" s="417">
        <v>45.755454000000043</v>
      </c>
      <c r="E103" s="418">
        <v>1.1622220051010985</v>
      </c>
      <c r="F103" s="416">
        <v>328.38063360000001</v>
      </c>
      <c r="G103" s="417">
        <v>218.92042240000001</v>
      </c>
      <c r="H103" s="417">
        <v>8.18</v>
      </c>
      <c r="I103" s="417">
        <v>165.25299999999999</v>
      </c>
      <c r="J103" s="417">
        <v>-53.667422400000021</v>
      </c>
      <c r="K103" s="419">
        <v>0.50323613237586484</v>
      </c>
      <c r="L103" s="133"/>
      <c r="M103" s="415" t="str">
        <f t="shared" si="1"/>
        <v>X</v>
      </c>
    </row>
    <row r="104" spans="1:13" ht="14.45" customHeight="1" x14ac:dyDescent="0.2">
      <c r="A104" s="420" t="s">
        <v>342</v>
      </c>
      <c r="B104" s="416">
        <v>282.05454599999996</v>
      </c>
      <c r="C104" s="417">
        <v>327.81</v>
      </c>
      <c r="D104" s="417">
        <v>45.755454000000043</v>
      </c>
      <c r="E104" s="418">
        <v>1.1622220051010985</v>
      </c>
      <c r="F104" s="416">
        <v>328.38063360000001</v>
      </c>
      <c r="G104" s="417">
        <v>218.92042240000001</v>
      </c>
      <c r="H104" s="417">
        <v>8.18</v>
      </c>
      <c r="I104" s="417">
        <v>165.25299999999999</v>
      </c>
      <c r="J104" s="417">
        <v>-53.667422400000021</v>
      </c>
      <c r="K104" s="419">
        <v>0.50323613237586484</v>
      </c>
      <c r="L104" s="133"/>
      <c r="M104" s="415" t="str">
        <f t="shared" si="1"/>
        <v/>
      </c>
    </row>
    <row r="105" spans="1:13" ht="14.45" customHeight="1" x14ac:dyDescent="0.2">
      <c r="A105" s="420" t="s">
        <v>343</v>
      </c>
      <c r="B105" s="416">
        <v>189.21058859999999</v>
      </c>
      <c r="C105" s="417">
        <v>319.74200000000002</v>
      </c>
      <c r="D105" s="417">
        <v>130.53141140000002</v>
      </c>
      <c r="E105" s="418">
        <v>1.6898737135475517</v>
      </c>
      <c r="F105" s="416">
        <v>671.55581480000001</v>
      </c>
      <c r="G105" s="417">
        <v>447.70387653333336</v>
      </c>
      <c r="H105" s="417">
        <v>12.662000000000001</v>
      </c>
      <c r="I105" s="417">
        <v>97.471000000000004</v>
      </c>
      <c r="J105" s="417">
        <v>-350.23287653333335</v>
      </c>
      <c r="K105" s="419">
        <v>0.14514206839088784</v>
      </c>
      <c r="L105" s="133"/>
      <c r="M105" s="415" t="str">
        <f t="shared" si="1"/>
        <v>X</v>
      </c>
    </row>
    <row r="106" spans="1:13" ht="14.45" customHeight="1" x14ac:dyDescent="0.2">
      <c r="A106" s="420" t="s">
        <v>344</v>
      </c>
      <c r="B106" s="416">
        <v>189.21058859999999</v>
      </c>
      <c r="C106" s="417">
        <v>319.74200000000002</v>
      </c>
      <c r="D106" s="417">
        <v>130.53141140000002</v>
      </c>
      <c r="E106" s="418">
        <v>1.6898737135475517</v>
      </c>
      <c r="F106" s="416">
        <v>671.55581480000001</v>
      </c>
      <c r="G106" s="417">
        <v>447.70387653333336</v>
      </c>
      <c r="H106" s="417">
        <v>12.662000000000001</v>
      </c>
      <c r="I106" s="417">
        <v>97.471000000000004</v>
      </c>
      <c r="J106" s="417">
        <v>-350.23287653333335</v>
      </c>
      <c r="K106" s="419">
        <v>0.14514206839088784</v>
      </c>
      <c r="L106" s="133"/>
      <c r="M106" s="415" t="str">
        <f t="shared" si="1"/>
        <v/>
      </c>
    </row>
    <row r="107" spans="1:13" ht="14.45" customHeight="1" x14ac:dyDescent="0.2">
      <c r="A107" s="420" t="s">
        <v>345</v>
      </c>
      <c r="B107" s="416">
        <v>91.447981200000001</v>
      </c>
      <c r="C107" s="417">
        <v>80.75</v>
      </c>
      <c r="D107" s="417">
        <v>-10.697981200000001</v>
      </c>
      <c r="E107" s="418">
        <v>0.88301566574112622</v>
      </c>
      <c r="F107" s="416">
        <v>0</v>
      </c>
      <c r="G107" s="417">
        <v>0</v>
      </c>
      <c r="H107" s="417">
        <v>20.5</v>
      </c>
      <c r="I107" s="417">
        <v>105.75</v>
      </c>
      <c r="J107" s="417">
        <v>105.75</v>
      </c>
      <c r="K107" s="419">
        <v>0</v>
      </c>
      <c r="L107" s="133"/>
      <c r="M107" s="415" t="str">
        <f t="shared" si="1"/>
        <v>X</v>
      </c>
    </row>
    <row r="108" spans="1:13" ht="14.45" customHeight="1" x14ac:dyDescent="0.2">
      <c r="A108" s="420" t="s">
        <v>346</v>
      </c>
      <c r="B108" s="416">
        <v>91.447981200000001</v>
      </c>
      <c r="C108" s="417">
        <v>80.75</v>
      </c>
      <c r="D108" s="417">
        <v>-10.697981200000001</v>
      </c>
      <c r="E108" s="418">
        <v>0.88301566574112622</v>
      </c>
      <c r="F108" s="416">
        <v>0</v>
      </c>
      <c r="G108" s="417">
        <v>0</v>
      </c>
      <c r="H108" s="417">
        <v>20.5</v>
      </c>
      <c r="I108" s="417">
        <v>105.75</v>
      </c>
      <c r="J108" s="417">
        <v>105.75</v>
      </c>
      <c r="K108" s="419">
        <v>0</v>
      </c>
      <c r="L108" s="133"/>
      <c r="M108" s="415" t="str">
        <f t="shared" si="1"/>
        <v/>
      </c>
    </row>
    <row r="109" spans="1:13" ht="14.45" customHeight="1" x14ac:dyDescent="0.2">
      <c r="A109" s="420" t="s">
        <v>347</v>
      </c>
      <c r="B109" s="416">
        <v>0</v>
      </c>
      <c r="C109" s="417">
        <v>3641.308</v>
      </c>
      <c r="D109" s="417">
        <v>3641.308</v>
      </c>
      <c r="E109" s="418">
        <v>0</v>
      </c>
      <c r="F109" s="416">
        <v>0</v>
      </c>
      <c r="G109" s="417">
        <v>0</v>
      </c>
      <c r="H109" s="417">
        <v>0</v>
      </c>
      <c r="I109" s="417">
        <v>3504.2759999999998</v>
      </c>
      <c r="J109" s="417">
        <v>3504.2759999999998</v>
      </c>
      <c r="K109" s="419">
        <v>0</v>
      </c>
      <c r="L109" s="133"/>
      <c r="M109" s="415" t="str">
        <f t="shared" si="1"/>
        <v>X</v>
      </c>
    </row>
    <row r="110" spans="1:13" ht="14.45" customHeight="1" x14ac:dyDescent="0.2">
      <c r="A110" s="420" t="s">
        <v>348</v>
      </c>
      <c r="B110" s="416">
        <v>0</v>
      </c>
      <c r="C110" s="417">
        <v>3641.308</v>
      </c>
      <c r="D110" s="417">
        <v>3641.308</v>
      </c>
      <c r="E110" s="418">
        <v>0</v>
      </c>
      <c r="F110" s="416">
        <v>0</v>
      </c>
      <c r="G110" s="417">
        <v>0</v>
      </c>
      <c r="H110" s="417">
        <v>0</v>
      </c>
      <c r="I110" s="417">
        <v>3504.2759999999998</v>
      </c>
      <c r="J110" s="417">
        <v>3504.2759999999998</v>
      </c>
      <c r="K110" s="419">
        <v>0</v>
      </c>
      <c r="L110" s="133"/>
      <c r="M110" s="415" t="str">
        <f t="shared" si="1"/>
        <v/>
      </c>
    </row>
    <row r="111" spans="1:13" ht="14.45" customHeight="1" x14ac:dyDescent="0.2">
      <c r="A111" s="420" t="s">
        <v>349</v>
      </c>
      <c r="B111" s="416">
        <v>9932.6264945000003</v>
      </c>
      <c r="C111" s="417">
        <v>10312.267330000001</v>
      </c>
      <c r="D111" s="417">
        <v>379.64083550000032</v>
      </c>
      <c r="E111" s="418">
        <v>1.0382215958397529</v>
      </c>
      <c r="F111" s="416">
        <v>10513.0192799</v>
      </c>
      <c r="G111" s="417">
        <v>7008.6795199333328</v>
      </c>
      <c r="H111" s="417">
        <v>783.62569999999994</v>
      </c>
      <c r="I111" s="417">
        <v>7772.6858700000003</v>
      </c>
      <c r="J111" s="417">
        <v>764.00635006666744</v>
      </c>
      <c r="K111" s="419">
        <v>0.7393390674038538</v>
      </c>
      <c r="L111" s="133"/>
      <c r="M111" s="415" t="str">
        <f t="shared" si="1"/>
        <v/>
      </c>
    </row>
    <row r="112" spans="1:13" ht="14.45" customHeight="1" x14ac:dyDescent="0.2">
      <c r="A112" s="420" t="s">
        <v>350</v>
      </c>
      <c r="B112" s="416">
        <v>2644.7822020999997</v>
      </c>
      <c r="C112" s="417">
        <v>2438.7896099999998</v>
      </c>
      <c r="D112" s="417">
        <v>-205.99259209999991</v>
      </c>
      <c r="E112" s="418">
        <v>0.92211358956649114</v>
      </c>
      <c r="F112" s="416">
        <v>2824.0189295999999</v>
      </c>
      <c r="G112" s="417">
        <v>1882.6792863999999</v>
      </c>
      <c r="H112" s="417">
        <v>210.7261</v>
      </c>
      <c r="I112" s="417">
        <v>1770.7225900000001</v>
      </c>
      <c r="J112" s="417">
        <v>-111.95669639999983</v>
      </c>
      <c r="K112" s="419">
        <v>0.62702220988681867</v>
      </c>
      <c r="L112" s="133"/>
      <c r="M112" s="415" t="str">
        <f t="shared" si="1"/>
        <v>X</v>
      </c>
    </row>
    <row r="113" spans="1:13" ht="14.45" customHeight="1" x14ac:dyDescent="0.2">
      <c r="A113" s="420" t="s">
        <v>351</v>
      </c>
      <c r="B113" s="416">
        <v>2644.7822020999997</v>
      </c>
      <c r="C113" s="417">
        <v>2438.7896099999998</v>
      </c>
      <c r="D113" s="417">
        <v>-205.99259209999991</v>
      </c>
      <c r="E113" s="418">
        <v>0.92211358956649114</v>
      </c>
      <c r="F113" s="416">
        <v>2824.0189295999999</v>
      </c>
      <c r="G113" s="417">
        <v>1882.6792863999999</v>
      </c>
      <c r="H113" s="417">
        <v>210.7261</v>
      </c>
      <c r="I113" s="417">
        <v>1770.7225900000001</v>
      </c>
      <c r="J113" s="417">
        <v>-111.95669639999983</v>
      </c>
      <c r="K113" s="419">
        <v>0.62702220988681867</v>
      </c>
      <c r="L113" s="133"/>
      <c r="M113" s="415" t="str">
        <f t="shared" si="1"/>
        <v/>
      </c>
    </row>
    <row r="114" spans="1:13" ht="14.45" customHeight="1" x14ac:dyDescent="0.2">
      <c r="A114" s="420" t="s">
        <v>352</v>
      </c>
      <c r="B114" s="416">
        <v>7287.8442924000001</v>
      </c>
      <c r="C114" s="417">
        <v>6651.3027899999997</v>
      </c>
      <c r="D114" s="417">
        <v>-636.54150240000035</v>
      </c>
      <c r="E114" s="418">
        <v>0.91265709352986502</v>
      </c>
      <c r="F114" s="416">
        <v>7689.0003502999998</v>
      </c>
      <c r="G114" s="417">
        <v>5126.0002335333329</v>
      </c>
      <c r="H114" s="417">
        <v>572.89959999999996</v>
      </c>
      <c r="I114" s="417">
        <v>4826.8459199999998</v>
      </c>
      <c r="J114" s="417">
        <v>-299.15431353333315</v>
      </c>
      <c r="K114" s="419">
        <v>0.62775987775987963</v>
      </c>
      <c r="L114" s="133"/>
      <c r="M114" s="415" t="str">
        <f t="shared" si="1"/>
        <v>X</v>
      </c>
    </row>
    <row r="115" spans="1:13" ht="14.45" customHeight="1" x14ac:dyDescent="0.2">
      <c r="A115" s="420" t="s">
        <v>353</v>
      </c>
      <c r="B115" s="416">
        <v>7287.8442924000001</v>
      </c>
      <c r="C115" s="417">
        <v>6651.3027899999997</v>
      </c>
      <c r="D115" s="417">
        <v>-636.54150240000035</v>
      </c>
      <c r="E115" s="418">
        <v>0.91265709352986502</v>
      </c>
      <c r="F115" s="416">
        <v>7689.0003502999998</v>
      </c>
      <c r="G115" s="417">
        <v>5126.0002335333329</v>
      </c>
      <c r="H115" s="417">
        <v>572.89959999999996</v>
      </c>
      <c r="I115" s="417">
        <v>4826.8459199999998</v>
      </c>
      <c r="J115" s="417">
        <v>-299.15431353333315</v>
      </c>
      <c r="K115" s="419">
        <v>0.62775987775987963</v>
      </c>
      <c r="L115" s="133"/>
      <c r="M115" s="415" t="str">
        <f t="shared" si="1"/>
        <v/>
      </c>
    </row>
    <row r="116" spans="1:13" ht="14.45" customHeight="1" x14ac:dyDescent="0.2">
      <c r="A116" s="420" t="s">
        <v>354</v>
      </c>
      <c r="B116" s="416">
        <v>0</v>
      </c>
      <c r="C116" s="417">
        <v>325.61228000000006</v>
      </c>
      <c r="D116" s="417">
        <v>325.61228000000006</v>
      </c>
      <c r="E116" s="418">
        <v>0</v>
      </c>
      <c r="F116" s="416">
        <v>0</v>
      </c>
      <c r="G116" s="417">
        <v>0</v>
      </c>
      <c r="H116" s="417">
        <v>0</v>
      </c>
      <c r="I116" s="417">
        <v>312.90240999999997</v>
      </c>
      <c r="J116" s="417">
        <v>312.90240999999997</v>
      </c>
      <c r="K116" s="419">
        <v>0</v>
      </c>
      <c r="L116" s="133"/>
      <c r="M116" s="415" t="str">
        <f t="shared" si="1"/>
        <v>X</v>
      </c>
    </row>
    <row r="117" spans="1:13" ht="14.45" customHeight="1" x14ac:dyDescent="0.2">
      <c r="A117" s="420" t="s">
        <v>355</v>
      </c>
      <c r="B117" s="416">
        <v>0</v>
      </c>
      <c r="C117" s="417">
        <v>325.61228000000006</v>
      </c>
      <c r="D117" s="417">
        <v>325.61228000000006</v>
      </c>
      <c r="E117" s="418">
        <v>0</v>
      </c>
      <c r="F117" s="416">
        <v>0</v>
      </c>
      <c r="G117" s="417">
        <v>0</v>
      </c>
      <c r="H117" s="417">
        <v>0</v>
      </c>
      <c r="I117" s="417">
        <v>312.90240999999997</v>
      </c>
      <c r="J117" s="417">
        <v>312.90240999999997</v>
      </c>
      <c r="K117" s="419">
        <v>0</v>
      </c>
      <c r="L117" s="133"/>
      <c r="M117" s="415" t="str">
        <f t="shared" si="1"/>
        <v/>
      </c>
    </row>
    <row r="118" spans="1:13" ht="14.45" customHeight="1" x14ac:dyDescent="0.2">
      <c r="A118" s="420" t="s">
        <v>356</v>
      </c>
      <c r="B118" s="416">
        <v>0</v>
      </c>
      <c r="C118" s="417">
        <v>896.56265000000008</v>
      </c>
      <c r="D118" s="417">
        <v>896.56265000000008</v>
      </c>
      <c r="E118" s="418">
        <v>0</v>
      </c>
      <c r="F118" s="416">
        <v>0</v>
      </c>
      <c r="G118" s="417">
        <v>0</v>
      </c>
      <c r="H118" s="417">
        <v>0</v>
      </c>
      <c r="I118" s="417">
        <v>862.21494999999993</v>
      </c>
      <c r="J118" s="417">
        <v>862.21494999999993</v>
      </c>
      <c r="K118" s="419">
        <v>0</v>
      </c>
      <c r="L118" s="133"/>
      <c r="M118" s="415" t="str">
        <f t="shared" si="1"/>
        <v>X</v>
      </c>
    </row>
    <row r="119" spans="1:13" ht="14.45" customHeight="1" x14ac:dyDescent="0.2">
      <c r="A119" s="420" t="s">
        <v>357</v>
      </c>
      <c r="B119" s="416">
        <v>0</v>
      </c>
      <c r="C119" s="417">
        <v>896.56265000000008</v>
      </c>
      <c r="D119" s="417">
        <v>896.56265000000008</v>
      </c>
      <c r="E119" s="418">
        <v>0</v>
      </c>
      <c r="F119" s="416">
        <v>0</v>
      </c>
      <c r="G119" s="417">
        <v>0</v>
      </c>
      <c r="H119" s="417">
        <v>0</v>
      </c>
      <c r="I119" s="417">
        <v>862.21494999999993</v>
      </c>
      <c r="J119" s="417">
        <v>862.21494999999993</v>
      </c>
      <c r="K119" s="419">
        <v>0</v>
      </c>
      <c r="L119" s="133"/>
      <c r="M119" s="415" t="str">
        <f t="shared" si="1"/>
        <v/>
      </c>
    </row>
    <row r="120" spans="1:13" ht="14.45" customHeight="1" x14ac:dyDescent="0.2">
      <c r="A120" s="420" t="s">
        <v>358</v>
      </c>
      <c r="B120" s="416">
        <v>120.4802109</v>
      </c>
      <c r="C120" s="417">
        <v>0</v>
      </c>
      <c r="D120" s="417">
        <v>-120.4802109</v>
      </c>
      <c r="E120" s="418">
        <v>0</v>
      </c>
      <c r="F120" s="416">
        <v>0</v>
      </c>
      <c r="G120" s="417">
        <v>0</v>
      </c>
      <c r="H120" s="417">
        <v>0</v>
      </c>
      <c r="I120" s="417">
        <v>0</v>
      </c>
      <c r="J120" s="417">
        <v>0</v>
      </c>
      <c r="K120" s="419">
        <v>0</v>
      </c>
      <c r="L120" s="133"/>
      <c r="M120" s="415" t="str">
        <f t="shared" si="1"/>
        <v/>
      </c>
    </row>
    <row r="121" spans="1:13" ht="14.45" customHeight="1" x14ac:dyDescent="0.2">
      <c r="A121" s="420" t="s">
        <v>359</v>
      </c>
      <c r="B121" s="416">
        <v>120.4802109</v>
      </c>
      <c r="C121" s="417">
        <v>0</v>
      </c>
      <c r="D121" s="417">
        <v>-120.4802109</v>
      </c>
      <c r="E121" s="418">
        <v>0</v>
      </c>
      <c r="F121" s="416">
        <v>0</v>
      </c>
      <c r="G121" s="417">
        <v>0</v>
      </c>
      <c r="H121" s="417">
        <v>0</v>
      </c>
      <c r="I121" s="417">
        <v>0</v>
      </c>
      <c r="J121" s="417">
        <v>0</v>
      </c>
      <c r="K121" s="419">
        <v>0</v>
      </c>
      <c r="L121" s="133"/>
      <c r="M121" s="415" t="str">
        <f t="shared" si="1"/>
        <v>X</v>
      </c>
    </row>
    <row r="122" spans="1:13" ht="14.45" customHeight="1" x14ac:dyDescent="0.2">
      <c r="A122" s="420" t="s">
        <v>360</v>
      </c>
      <c r="B122" s="416">
        <v>120.4802109</v>
      </c>
      <c r="C122" s="417">
        <v>0</v>
      </c>
      <c r="D122" s="417">
        <v>-120.4802109</v>
      </c>
      <c r="E122" s="418">
        <v>0</v>
      </c>
      <c r="F122" s="416">
        <v>0</v>
      </c>
      <c r="G122" s="417">
        <v>0</v>
      </c>
      <c r="H122" s="417">
        <v>0</v>
      </c>
      <c r="I122" s="417">
        <v>0</v>
      </c>
      <c r="J122" s="417">
        <v>0</v>
      </c>
      <c r="K122" s="419">
        <v>0</v>
      </c>
      <c r="L122" s="133"/>
      <c r="M122" s="415" t="str">
        <f t="shared" si="1"/>
        <v/>
      </c>
    </row>
    <row r="123" spans="1:13" ht="14.45" customHeight="1" x14ac:dyDescent="0.2">
      <c r="A123" s="420" t="s">
        <v>361</v>
      </c>
      <c r="B123" s="416">
        <v>593.47718989999998</v>
      </c>
      <c r="C123" s="417">
        <v>543.36976000000004</v>
      </c>
      <c r="D123" s="417">
        <v>-50.107429899999943</v>
      </c>
      <c r="E123" s="418">
        <v>0.91556974597719087</v>
      </c>
      <c r="F123" s="416">
        <v>635.30142799999999</v>
      </c>
      <c r="G123" s="417">
        <v>423.53428533333334</v>
      </c>
      <c r="H123" s="417">
        <v>46.676760000000002</v>
      </c>
      <c r="I123" s="417">
        <v>391.95837</v>
      </c>
      <c r="J123" s="417">
        <v>-31.575915333333342</v>
      </c>
      <c r="K123" s="419">
        <v>0.61696440890102955</v>
      </c>
      <c r="L123" s="133"/>
      <c r="M123" s="415" t="str">
        <f t="shared" si="1"/>
        <v/>
      </c>
    </row>
    <row r="124" spans="1:13" ht="14.45" customHeight="1" x14ac:dyDescent="0.2">
      <c r="A124" s="420" t="s">
        <v>362</v>
      </c>
      <c r="B124" s="416">
        <v>593.47718989999998</v>
      </c>
      <c r="C124" s="417">
        <v>543.36976000000004</v>
      </c>
      <c r="D124" s="417">
        <v>-50.107429899999943</v>
      </c>
      <c r="E124" s="418">
        <v>0.91556974597719087</v>
      </c>
      <c r="F124" s="416">
        <v>635.30142799999999</v>
      </c>
      <c r="G124" s="417">
        <v>423.53428533333334</v>
      </c>
      <c r="H124" s="417">
        <v>46.676760000000002</v>
      </c>
      <c r="I124" s="417">
        <v>391.95837</v>
      </c>
      <c r="J124" s="417">
        <v>-31.575915333333342</v>
      </c>
      <c r="K124" s="419">
        <v>0.61696440890102955</v>
      </c>
      <c r="L124" s="133"/>
      <c r="M124" s="415" t="str">
        <f t="shared" si="1"/>
        <v>X</v>
      </c>
    </row>
    <row r="125" spans="1:13" ht="14.45" customHeight="1" x14ac:dyDescent="0.2">
      <c r="A125" s="420" t="s">
        <v>363</v>
      </c>
      <c r="B125" s="416">
        <v>593.47718989999998</v>
      </c>
      <c r="C125" s="417">
        <v>543.36976000000004</v>
      </c>
      <c r="D125" s="417">
        <v>-50.107429899999943</v>
      </c>
      <c r="E125" s="418">
        <v>0.91556974597719087</v>
      </c>
      <c r="F125" s="416">
        <v>635.30142799999999</v>
      </c>
      <c r="G125" s="417">
        <v>423.53428533333334</v>
      </c>
      <c r="H125" s="417">
        <v>46.676760000000002</v>
      </c>
      <c r="I125" s="417">
        <v>391.95837</v>
      </c>
      <c r="J125" s="417">
        <v>-31.575915333333342</v>
      </c>
      <c r="K125" s="419">
        <v>0.61696440890102955</v>
      </c>
      <c r="L125" s="133"/>
      <c r="M125" s="415" t="str">
        <f t="shared" si="1"/>
        <v/>
      </c>
    </row>
    <row r="126" spans="1:13" ht="14.45" customHeight="1" x14ac:dyDescent="0.2">
      <c r="A126" s="420" t="s">
        <v>364</v>
      </c>
      <c r="B126" s="416">
        <v>80.678482799999998</v>
      </c>
      <c r="C126" s="417">
        <v>20.135999999999999</v>
      </c>
      <c r="D126" s="417">
        <v>-60.542482800000002</v>
      </c>
      <c r="E126" s="418">
        <v>0.24958327550502721</v>
      </c>
      <c r="F126" s="416">
        <v>0</v>
      </c>
      <c r="G126" s="417">
        <v>0</v>
      </c>
      <c r="H126" s="417">
        <v>0.153</v>
      </c>
      <c r="I126" s="417">
        <v>10.5242</v>
      </c>
      <c r="J126" s="417">
        <v>10.5242</v>
      </c>
      <c r="K126" s="419">
        <v>0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80.678482799999998</v>
      </c>
      <c r="C127" s="417">
        <v>20.135999999999999</v>
      </c>
      <c r="D127" s="417">
        <v>-60.542482800000002</v>
      </c>
      <c r="E127" s="418">
        <v>0.24958327550502721</v>
      </c>
      <c r="F127" s="416">
        <v>0</v>
      </c>
      <c r="G127" s="417">
        <v>0</v>
      </c>
      <c r="H127" s="417">
        <v>0.153</v>
      </c>
      <c r="I127" s="417">
        <v>10.5242</v>
      </c>
      <c r="J127" s="417">
        <v>10.5242</v>
      </c>
      <c r="K127" s="419">
        <v>0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80.678482799999998</v>
      </c>
      <c r="C128" s="417">
        <v>20.135999999999999</v>
      </c>
      <c r="D128" s="417">
        <v>-60.542482800000002</v>
      </c>
      <c r="E128" s="418">
        <v>0.24958327550502721</v>
      </c>
      <c r="F128" s="416">
        <v>0</v>
      </c>
      <c r="G128" s="417">
        <v>0</v>
      </c>
      <c r="H128" s="417">
        <v>0.153</v>
      </c>
      <c r="I128" s="417">
        <v>6.5241999999999996</v>
      </c>
      <c r="J128" s="417">
        <v>6.5241999999999996</v>
      </c>
      <c r="K128" s="419">
        <v>0</v>
      </c>
      <c r="L128" s="133"/>
      <c r="M128" s="415" t="str">
        <f t="shared" si="1"/>
        <v>X</v>
      </c>
    </row>
    <row r="129" spans="1:13" ht="14.45" customHeight="1" x14ac:dyDescent="0.2">
      <c r="A129" s="420" t="s">
        <v>367</v>
      </c>
      <c r="B129" s="416">
        <v>8.9074968000000005</v>
      </c>
      <c r="C129" s="417">
        <v>1.8360000000000001</v>
      </c>
      <c r="D129" s="417">
        <v>-7.0714968000000002</v>
      </c>
      <c r="E129" s="418">
        <v>0.20611851356488839</v>
      </c>
      <c r="F129" s="416">
        <v>0</v>
      </c>
      <c r="G129" s="417">
        <v>0</v>
      </c>
      <c r="H129" s="417">
        <v>0.153</v>
      </c>
      <c r="I129" s="417">
        <v>1.1764000000000001</v>
      </c>
      <c r="J129" s="417">
        <v>1.1764000000000001</v>
      </c>
      <c r="K129" s="419">
        <v>0</v>
      </c>
      <c r="L129" s="133"/>
      <c r="M129" s="415" t="str">
        <f t="shared" si="1"/>
        <v/>
      </c>
    </row>
    <row r="130" spans="1:13" ht="14.45" customHeight="1" x14ac:dyDescent="0.2">
      <c r="A130" s="420" t="s">
        <v>368</v>
      </c>
      <c r="B130" s="416">
        <v>17.6956332</v>
      </c>
      <c r="C130" s="417">
        <v>17.8</v>
      </c>
      <c r="D130" s="417">
        <v>0.10436680000000109</v>
      </c>
      <c r="E130" s="418">
        <v>1.0058978844566016</v>
      </c>
      <c r="F130" s="416">
        <v>0</v>
      </c>
      <c r="G130" s="417">
        <v>0</v>
      </c>
      <c r="H130" s="417">
        <v>0</v>
      </c>
      <c r="I130" s="417">
        <v>0</v>
      </c>
      <c r="J130" s="417">
        <v>0</v>
      </c>
      <c r="K130" s="419">
        <v>0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53.834308800000002</v>
      </c>
      <c r="C131" s="417">
        <v>0.5</v>
      </c>
      <c r="D131" s="417">
        <v>-53.334308800000002</v>
      </c>
      <c r="E131" s="418">
        <v>9.2877574012801296E-3</v>
      </c>
      <c r="F131" s="416">
        <v>0</v>
      </c>
      <c r="G131" s="417">
        <v>0</v>
      </c>
      <c r="H131" s="417">
        <v>0</v>
      </c>
      <c r="I131" s="417">
        <v>1.5</v>
      </c>
      <c r="J131" s="417">
        <v>1.5</v>
      </c>
      <c r="K131" s="419">
        <v>0</v>
      </c>
      <c r="L131" s="133"/>
      <c r="M131" s="415" t="str">
        <f t="shared" si="1"/>
        <v/>
      </c>
    </row>
    <row r="132" spans="1:13" ht="14.45" customHeight="1" x14ac:dyDescent="0.2">
      <c r="A132" s="420" t="s">
        <v>370</v>
      </c>
      <c r="B132" s="416">
        <v>0.24104400000000001</v>
      </c>
      <c r="C132" s="417">
        <v>0</v>
      </c>
      <c r="D132" s="417">
        <v>-0.24104400000000001</v>
      </c>
      <c r="E132" s="418">
        <v>0</v>
      </c>
      <c r="F132" s="416">
        <v>0</v>
      </c>
      <c r="G132" s="417">
        <v>0</v>
      </c>
      <c r="H132" s="417">
        <v>0</v>
      </c>
      <c r="I132" s="417">
        <v>3.8478000000000003</v>
      </c>
      <c r="J132" s="417">
        <v>3.8478000000000003</v>
      </c>
      <c r="K132" s="419">
        <v>0</v>
      </c>
      <c r="L132" s="133"/>
      <c r="M132" s="415" t="str">
        <f t="shared" si="1"/>
        <v/>
      </c>
    </row>
    <row r="133" spans="1:13" ht="14.45" customHeight="1" x14ac:dyDescent="0.2">
      <c r="A133" s="420" t="s">
        <v>371</v>
      </c>
      <c r="B133" s="416">
        <v>0</v>
      </c>
      <c r="C133" s="417">
        <v>0</v>
      </c>
      <c r="D133" s="417">
        <v>0</v>
      </c>
      <c r="E133" s="418">
        <v>0</v>
      </c>
      <c r="F133" s="416">
        <v>0</v>
      </c>
      <c r="G133" s="417">
        <v>0</v>
      </c>
      <c r="H133" s="417">
        <v>0</v>
      </c>
      <c r="I133" s="417">
        <v>4</v>
      </c>
      <c r="J133" s="417">
        <v>4</v>
      </c>
      <c r="K133" s="419">
        <v>0</v>
      </c>
      <c r="L133" s="133"/>
      <c r="M133" s="415" t="str">
        <f t="shared" si="1"/>
        <v>X</v>
      </c>
    </row>
    <row r="134" spans="1:13" ht="14.45" customHeight="1" x14ac:dyDescent="0.2">
      <c r="A134" s="420" t="s">
        <v>372</v>
      </c>
      <c r="B134" s="416">
        <v>0</v>
      </c>
      <c r="C134" s="417">
        <v>0</v>
      </c>
      <c r="D134" s="417">
        <v>0</v>
      </c>
      <c r="E134" s="418">
        <v>0</v>
      </c>
      <c r="F134" s="416">
        <v>0</v>
      </c>
      <c r="G134" s="417">
        <v>0</v>
      </c>
      <c r="H134" s="417">
        <v>0</v>
      </c>
      <c r="I134" s="417">
        <v>4</v>
      </c>
      <c r="J134" s="417">
        <v>4</v>
      </c>
      <c r="K134" s="419">
        <v>0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 t="s">
        <v>373</v>
      </c>
      <c r="B135" s="416">
        <v>1611.2164886</v>
      </c>
      <c r="C135" s="417">
        <v>1625.8026200000002</v>
      </c>
      <c r="D135" s="417">
        <v>14.586131400000113</v>
      </c>
      <c r="E135" s="418">
        <v>1.0090528687505389</v>
      </c>
      <c r="F135" s="416">
        <v>1344.0048528</v>
      </c>
      <c r="G135" s="417">
        <v>896.00323519999995</v>
      </c>
      <c r="H135" s="417">
        <v>114.42460000000001</v>
      </c>
      <c r="I135" s="417">
        <v>930.2428000000001</v>
      </c>
      <c r="J135" s="417">
        <v>34.239564800000153</v>
      </c>
      <c r="K135" s="419">
        <v>0.69214244134758984</v>
      </c>
      <c r="L135" s="133"/>
      <c r="M135" s="415" t="str">
        <f t="shared" si="2"/>
        <v/>
      </c>
    </row>
    <row r="136" spans="1:13" ht="14.45" customHeight="1" x14ac:dyDescent="0.2">
      <c r="A136" s="420" t="s">
        <v>374</v>
      </c>
      <c r="B136" s="416">
        <v>1611.2164886</v>
      </c>
      <c r="C136" s="417">
        <v>1405.4672</v>
      </c>
      <c r="D136" s="417">
        <v>-205.7492886</v>
      </c>
      <c r="E136" s="418">
        <v>0.87230189732059071</v>
      </c>
      <c r="F136" s="416">
        <v>1344.0048528</v>
      </c>
      <c r="G136" s="417">
        <v>896.00323519999995</v>
      </c>
      <c r="H136" s="417">
        <v>114.42460000000001</v>
      </c>
      <c r="I136" s="417">
        <v>914.2428000000001</v>
      </c>
      <c r="J136" s="417">
        <v>18.239564800000153</v>
      </c>
      <c r="K136" s="419">
        <v>0.68023772242736658</v>
      </c>
      <c r="L136" s="133"/>
      <c r="M136" s="415" t="str">
        <f t="shared" si="2"/>
        <v/>
      </c>
    </row>
    <row r="137" spans="1:13" ht="14.45" customHeight="1" x14ac:dyDescent="0.2">
      <c r="A137" s="420" t="s">
        <v>375</v>
      </c>
      <c r="B137" s="416">
        <v>1611.2164886</v>
      </c>
      <c r="C137" s="417">
        <v>1359.9882</v>
      </c>
      <c r="D137" s="417">
        <v>-251.22828860000004</v>
      </c>
      <c r="E137" s="418">
        <v>0.84407539869561876</v>
      </c>
      <c r="F137" s="416">
        <v>1344.0048528</v>
      </c>
      <c r="G137" s="417">
        <v>896.00323519999995</v>
      </c>
      <c r="H137" s="417">
        <v>114.42460000000001</v>
      </c>
      <c r="I137" s="417">
        <v>913.2568</v>
      </c>
      <c r="J137" s="417">
        <v>17.253564800000049</v>
      </c>
      <c r="K137" s="419">
        <v>0.67950409412390778</v>
      </c>
      <c r="L137" s="133"/>
      <c r="M137" s="415" t="str">
        <f t="shared" si="2"/>
        <v>X</v>
      </c>
    </row>
    <row r="138" spans="1:13" ht="14.45" customHeight="1" x14ac:dyDescent="0.2">
      <c r="A138" s="420" t="s">
        <v>376</v>
      </c>
      <c r="B138" s="416">
        <v>1129.0624241999999</v>
      </c>
      <c r="C138" s="417">
        <v>872.87315999999998</v>
      </c>
      <c r="D138" s="417">
        <v>-256.18926419999991</v>
      </c>
      <c r="E138" s="418">
        <v>0.77309557141490781</v>
      </c>
      <c r="F138" s="416">
        <v>872.92130279999992</v>
      </c>
      <c r="G138" s="417">
        <v>581.94753519999995</v>
      </c>
      <c r="H138" s="417">
        <v>72.739429999999999</v>
      </c>
      <c r="I138" s="417">
        <v>581.91543999999999</v>
      </c>
      <c r="J138" s="417">
        <v>-3.2095199999957913E-2</v>
      </c>
      <c r="K138" s="419">
        <v>0.6666298990910593</v>
      </c>
      <c r="L138" s="133"/>
      <c r="M138" s="415" t="str">
        <f t="shared" si="2"/>
        <v/>
      </c>
    </row>
    <row r="139" spans="1:13" ht="14.45" customHeight="1" x14ac:dyDescent="0.2">
      <c r="A139" s="420" t="s">
        <v>377</v>
      </c>
      <c r="B139" s="416">
        <v>99.037054399999988</v>
      </c>
      <c r="C139" s="417">
        <v>103.929</v>
      </c>
      <c r="D139" s="417">
        <v>4.8919456000000139</v>
      </c>
      <c r="E139" s="418">
        <v>1.0493951039803948</v>
      </c>
      <c r="F139" s="416">
        <v>87.936000000000007</v>
      </c>
      <c r="G139" s="417">
        <v>58.624000000000002</v>
      </c>
      <c r="H139" s="417">
        <v>9.7530000000000001</v>
      </c>
      <c r="I139" s="417">
        <v>75.884</v>
      </c>
      <c r="J139" s="417">
        <v>17.259999999999998</v>
      </c>
      <c r="K139" s="419">
        <v>0.86294577874818046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117.372</v>
      </c>
      <c r="C140" s="417">
        <v>117.372</v>
      </c>
      <c r="D140" s="417">
        <v>0</v>
      </c>
      <c r="E140" s="418">
        <v>1</v>
      </c>
      <c r="F140" s="416">
        <v>117.372</v>
      </c>
      <c r="G140" s="417">
        <v>78.248000000000005</v>
      </c>
      <c r="H140" s="417">
        <v>9.7810000000000006</v>
      </c>
      <c r="I140" s="417">
        <v>78.248000000000005</v>
      </c>
      <c r="J140" s="417">
        <v>0</v>
      </c>
      <c r="K140" s="419">
        <v>0.66666666666666674</v>
      </c>
      <c r="L140" s="133"/>
      <c r="M140" s="415" t="str">
        <f t="shared" si="2"/>
        <v/>
      </c>
    </row>
    <row r="141" spans="1:13" ht="14.45" customHeight="1" x14ac:dyDescent="0.2">
      <c r="A141" s="420" t="s">
        <v>379</v>
      </c>
      <c r="B141" s="416">
        <v>265.74501000000004</v>
      </c>
      <c r="C141" s="417">
        <v>265.81403999999998</v>
      </c>
      <c r="D141" s="417">
        <v>6.9029999999941083E-2</v>
      </c>
      <c r="E141" s="418">
        <v>1.0002597602867498</v>
      </c>
      <c r="F141" s="416">
        <v>265.77555000000001</v>
      </c>
      <c r="G141" s="417">
        <v>177.18370000000002</v>
      </c>
      <c r="H141" s="417">
        <v>22.151169999999997</v>
      </c>
      <c r="I141" s="417">
        <v>177.20935999999998</v>
      </c>
      <c r="J141" s="417">
        <v>2.5659999999959382E-2</v>
      </c>
      <c r="K141" s="419">
        <v>0.66676321429868157</v>
      </c>
      <c r="L141" s="133"/>
      <c r="M141" s="415" t="str">
        <f t="shared" si="2"/>
        <v/>
      </c>
    </row>
    <row r="142" spans="1:13" ht="14.45" customHeight="1" x14ac:dyDescent="0.2">
      <c r="A142" s="420" t="s">
        <v>380</v>
      </c>
      <c r="B142" s="416">
        <v>0</v>
      </c>
      <c r="C142" s="417">
        <v>45.478999999999999</v>
      </c>
      <c r="D142" s="417">
        <v>45.478999999999999</v>
      </c>
      <c r="E142" s="418">
        <v>0</v>
      </c>
      <c r="F142" s="416">
        <v>0</v>
      </c>
      <c r="G142" s="417">
        <v>0</v>
      </c>
      <c r="H142" s="417">
        <v>0</v>
      </c>
      <c r="I142" s="417">
        <v>0.98599999999999999</v>
      </c>
      <c r="J142" s="417">
        <v>0.98599999999999999</v>
      </c>
      <c r="K142" s="419">
        <v>0</v>
      </c>
      <c r="L142" s="133"/>
      <c r="M142" s="415" t="str">
        <f t="shared" si="2"/>
        <v>X</v>
      </c>
    </row>
    <row r="143" spans="1:13" ht="14.45" customHeight="1" x14ac:dyDescent="0.2">
      <c r="A143" s="420" t="s">
        <v>381</v>
      </c>
      <c r="B143" s="416">
        <v>0</v>
      </c>
      <c r="C143" s="417">
        <v>45.478999999999999</v>
      </c>
      <c r="D143" s="417">
        <v>45.478999999999999</v>
      </c>
      <c r="E143" s="418">
        <v>0</v>
      </c>
      <c r="F143" s="416">
        <v>0</v>
      </c>
      <c r="G143" s="417">
        <v>0</v>
      </c>
      <c r="H143" s="417">
        <v>0</v>
      </c>
      <c r="I143" s="417">
        <v>0.98599999999999999</v>
      </c>
      <c r="J143" s="417">
        <v>0.98599999999999999</v>
      </c>
      <c r="K143" s="419">
        <v>0</v>
      </c>
      <c r="L143" s="133"/>
      <c r="M143" s="415" t="str">
        <f t="shared" si="2"/>
        <v/>
      </c>
    </row>
    <row r="144" spans="1:13" ht="14.45" customHeight="1" x14ac:dyDescent="0.2">
      <c r="A144" s="420" t="s">
        <v>382</v>
      </c>
      <c r="B144" s="416">
        <v>0</v>
      </c>
      <c r="C144" s="417">
        <v>220.33542</v>
      </c>
      <c r="D144" s="417">
        <v>220.33542</v>
      </c>
      <c r="E144" s="418">
        <v>0</v>
      </c>
      <c r="F144" s="416">
        <v>0</v>
      </c>
      <c r="G144" s="417">
        <v>0</v>
      </c>
      <c r="H144" s="417">
        <v>0</v>
      </c>
      <c r="I144" s="417">
        <v>16</v>
      </c>
      <c r="J144" s="417">
        <v>16</v>
      </c>
      <c r="K144" s="419">
        <v>0</v>
      </c>
      <c r="L144" s="133"/>
      <c r="M144" s="415" t="str">
        <f t="shared" si="2"/>
        <v/>
      </c>
    </row>
    <row r="145" spans="1:13" ht="14.45" customHeight="1" x14ac:dyDescent="0.2">
      <c r="A145" s="420" t="s">
        <v>383</v>
      </c>
      <c r="B145" s="416">
        <v>0</v>
      </c>
      <c r="C145" s="417">
        <v>68.583770000000001</v>
      </c>
      <c r="D145" s="417">
        <v>68.583770000000001</v>
      </c>
      <c r="E145" s="418">
        <v>0</v>
      </c>
      <c r="F145" s="416">
        <v>0</v>
      </c>
      <c r="G145" s="417">
        <v>0</v>
      </c>
      <c r="H145" s="417">
        <v>0</v>
      </c>
      <c r="I145" s="417">
        <v>16</v>
      </c>
      <c r="J145" s="417">
        <v>16</v>
      </c>
      <c r="K145" s="419">
        <v>0</v>
      </c>
      <c r="L145" s="133"/>
      <c r="M145" s="415" t="str">
        <f t="shared" si="2"/>
        <v>X</v>
      </c>
    </row>
    <row r="146" spans="1:13" ht="14.45" customHeight="1" x14ac:dyDescent="0.2">
      <c r="A146" s="420" t="s">
        <v>384</v>
      </c>
      <c r="B146" s="416">
        <v>0</v>
      </c>
      <c r="C146" s="417">
        <v>68.583770000000001</v>
      </c>
      <c r="D146" s="417">
        <v>68.583770000000001</v>
      </c>
      <c r="E146" s="418">
        <v>0</v>
      </c>
      <c r="F146" s="416">
        <v>0</v>
      </c>
      <c r="G146" s="417">
        <v>0</v>
      </c>
      <c r="H146" s="417">
        <v>0</v>
      </c>
      <c r="I146" s="417">
        <v>16</v>
      </c>
      <c r="J146" s="417">
        <v>16</v>
      </c>
      <c r="K146" s="419">
        <v>0</v>
      </c>
      <c r="L146" s="133"/>
      <c r="M146" s="415" t="str">
        <f t="shared" si="2"/>
        <v/>
      </c>
    </row>
    <row r="147" spans="1:13" ht="14.45" customHeight="1" x14ac:dyDescent="0.2">
      <c r="A147" s="420" t="s">
        <v>385</v>
      </c>
      <c r="B147" s="416">
        <v>0</v>
      </c>
      <c r="C147" s="417">
        <v>25.950380000000003</v>
      </c>
      <c r="D147" s="417">
        <v>25.950380000000003</v>
      </c>
      <c r="E147" s="418">
        <v>0</v>
      </c>
      <c r="F147" s="416">
        <v>0</v>
      </c>
      <c r="G147" s="417">
        <v>0</v>
      </c>
      <c r="H147" s="417">
        <v>0</v>
      </c>
      <c r="I147" s="417">
        <v>0</v>
      </c>
      <c r="J147" s="417">
        <v>0</v>
      </c>
      <c r="K147" s="419">
        <v>0</v>
      </c>
      <c r="L147" s="133"/>
      <c r="M147" s="415" t="str">
        <f t="shared" si="2"/>
        <v>X</v>
      </c>
    </row>
    <row r="148" spans="1:13" ht="14.45" customHeight="1" x14ac:dyDescent="0.2">
      <c r="A148" s="420" t="s">
        <v>386</v>
      </c>
      <c r="B148" s="416">
        <v>0</v>
      </c>
      <c r="C148" s="417">
        <v>21.038990000000002</v>
      </c>
      <c r="D148" s="417">
        <v>21.038990000000002</v>
      </c>
      <c r="E148" s="418">
        <v>0</v>
      </c>
      <c r="F148" s="416">
        <v>0</v>
      </c>
      <c r="G148" s="417">
        <v>0</v>
      </c>
      <c r="H148" s="417">
        <v>0</v>
      </c>
      <c r="I148" s="417">
        <v>0</v>
      </c>
      <c r="J148" s="417">
        <v>0</v>
      </c>
      <c r="K148" s="419">
        <v>0</v>
      </c>
      <c r="L148" s="133"/>
      <c r="M148" s="415" t="str">
        <f t="shared" si="2"/>
        <v/>
      </c>
    </row>
    <row r="149" spans="1:13" ht="14.45" customHeight="1" x14ac:dyDescent="0.2">
      <c r="A149" s="420" t="s">
        <v>387</v>
      </c>
      <c r="B149" s="416">
        <v>0</v>
      </c>
      <c r="C149" s="417">
        <v>4.9113899999999999</v>
      </c>
      <c r="D149" s="417">
        <v>4.9113899999999999</v>
      </c>
      <c r="E149" s="418">
        <v>0</v>
      </c>
      <c r="F149" s="416">
        <v>0</v>
      </c>
      <c r="G149" s="417">
        <v>0</v>
      </c>
      <c r="H149" s="417">
        <v>0</v>
      </c>
      <c r="I149" s="417">
        <v>0</v>
      </c>
      <c r="J149" s="417">
        <v>0</v>
      </c>
      <c r="K149" s="419">
        <v>0</v>
      </c>
      <c r="L149" s="133"/>
      <c r="M149" s="415" t="str">
        <f t="shared" si="2"/>
        <v/>
      </c>
    </row>
    <row r="150" spans="1:13" ht="14.45" customHeight="1" x14ac:dyDescent="0.2">
      <c r="A150" s="420" t="s">
        <v>388</v>
      </c>
      <c r="B150" s="416">
        <v>0</v>
      </c>
      <c r="C150" s="417">
        <v>125.80127</v>
      </c>
      <c r="D150" s="417">
        <v>125.80127</v>
      </c>
      <c r="E150" s="418">
        <v>0</v>
      </c>
      <c r="F150" s="416">
        <v>0</v>
      </c>
      <c r="G150" s="417">
        <v>0</v>
      </c>
      <c r="H150" s="417">
        <v>0</v>
      </c>
      <c r="I150" s="417">
        <v>0</v>
      </c>
      <c r="J150" s="417">
        <v>0</v>
      </c>
      <c r="K150" s="419">
        <v>0</v>
      </c>
      <c r="L150" s="133"/>
      <c r="M150" s="415" t="str">
        <f t="shared" si="2"/>
        <v>X</v>
      </c>
    </row>
    <row r="151" spans="1:13" ht="14.45" customHeight="1" x14ac:dyDescent="0.2">
      <c r="A151" s="420" t="s">
        <v>389</v>
      </c>
      <c r="B151" s="416">
        <v>0</v>
      </c>
      <c r="C151" s="417">
        <v>10.285</v>
      </c>
      <c r="D151" s="417">
        <v>10.285</v>
      </c>
      <c r="E151" s="418">
        <v>0</v>
      </c>
      <c r="F151" s="416">
        <v>0</v>
      </c>
      <c r="G151" s="417">
        <v>0</v>
      </c>
      <c r="H151" s="417">
        <v>0</v>
      </c>
      <c r="I151" s="417">
        <v>0</v>
      </c>
      <c r="J151" s="417">
        <v>0</v>
      </c>
      <c r="K151" s="419">
        <v>0</v>
      </c>
      <c r="L151" s="133"/>
      <c r="M151" s="415" t="str">
        <f t="shared" si="2"/>
        <v/>
      </c>
    </row>
    <row r="152" spans="1:13" ht="14.45" customHeight="1" x14ac:dyDescent="0.2">
      <c r="A152" s="420" t="s">
        <v>390</v>
      </c>
      <c r="B152" s="416">
        <v>0</v>
      </c>
      <c r="C152" s="417">
        <v>115.51627000000001</v>
      </c>
      <c r="D152" s="417">
        <v>115.51627000000001</v>
      </c>
      <c r="E152" s="418">
        <v>0</v>
      </c>
      <c r="F152" s="416">
        <v>0</v>
      </c>
      <c r="G152" s="417">
        <v>0</v>
      </c>
      <c r="H152" s="417">
        <v>0</v>
      </c>
      <c r="I152" s="417">
        <v>0</v>
      </c>
      <c r="J152" s="417">
        <v>0</v>
      </c>
      <c r="K152" s="419">
        <v>0</v>
      </c>
      <c r="L152" s="133"/>
      <c r="M152" s="415" t="str">
        <f t="shared" si="2"/>
        <v/>
      </c>
    </row>
    <row r="153" spans="1:13" ht="14.45" customHeight="1" x14ac:dyDescent="0.2">
      <c r="A153" s="420" t="s">
        <v>391</v>
      </c>
      <c r="B153" s="416">
        <v>12228.2217007</v>
      </c>
      <c r="C153" s="417">
        <v>35935.5818</v>
      </c>
      <c r="D153" s="417">
        <v>23707.3600993</v>
      </c>
      <c r="E153" s="418">
        <v>2.9387414359638968</v>
      </c>
      <c r="F153" s="416">
        <v>36624.930718099997</v>
      </c>
      <c r="G153" s="417">
        <v>24416.62047873333</v>
      </c>
      <c r="H153" s="417">
        <v>1279.866</v>
      </c>
      <c r="I153" s="417">
        <v>28089.154859999999</v>
      </c>
      <c r="J153" s="417">
        <v>3672.5343812666688</v>
      </c>
      <c r="K153" s="419">
        <v>0.76694083263121016</v>
      </c>
      <c r="L153" s="133"/>
      <c r="M153" s="415" t="str">
        <f t="shared" si="2"/>
        <v/>
      </c>
    </row>
    <row r="154" spans="1:13" ht="14.45" customHeight="1" x14ac:dyDescent="0.2">
      <c r="A154" s="420" t="s">
        <v>392</v>
      </c>
      <c r="B154" s="416">
        <v>11856.653207400001</v>
      </c>
      <c r="C154" s="417">
        <v>30624.406609999998</v>
      </c>
      <c r="D154" s="417">
        <v>18767.753402599999</v>
      </c>
      <c r="E154" s="418">
        <v>2.582887942685768</v>
      </c>
      <c r="F154" s="416">
        <v>36624.406133299999</v>
      </c>
      <c r="G154" s="417">
        <v>24416.270755533333</v>
      </c>
      <c r="H154" s="417">
        <v>905.13049999999998</v>
      </c>
      <c r="I154" s="417">
        <v>22969.533620000002</v>
      </c>
      <c r="J154" s="417">
        <v>-1446.7371355333307</v>
      </c>
      <c r="K154" s="419">
        <v>0.62716467091367845</v>
      </c>
      <c r="L154" s="133"/>
      <c r="M154" s="415" t="str">
        <f t="shared" si="2"/>
        <v/>
      </c>
    </row>
    <row r="155" spans="1:13" ht="14.45" customHeight="1" x14ac:dyDescent="0.2">
      <c r="A155" s="420" t="s">
        <v>393</v>
      </c>
      <c r="B155" s="416">
        <v>11856.653207400001</v>
      </c>
      <c r="C155" s="417">
        <v>30624.406609999998</v>
      </c>
      <c r="D155" s="417">
        <v>18767.753402599999</v>
      </c>
      <c r="E155" s="418">
        <v>2.582887942685768</v>
      </c>
      <c r="F155" s="416">
        <v>36624.406133299999</v>
      </c>
      <c r="G155" s="417">
        <v>24416.270755533333</v>
      </c>
      <c r="H155" s="417">
        <v>905.13049999999998</v>
      </c>
      <c r="I155" s="417">
        <v>22969.533620000002</v>
      </c>
      <c r="J155" s="417">
        <v>-1446.7371355333307</v>
      </c>
      <c r="K155" s="419">
        <v>0.62716467091367845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11856.653207400001</v>
      </c>
      <c r="C156" s="417">
        <v>9315.923859999999</v>
      </c>
      <c r="D156" s="417">
        <v>-2540.7293474000016</v>
      </c>
      <c r="E156" s="418">
        <v>0.78571277214937219</v>
      </c>
      <c r="F156" s="416">
        <v>14045.341022099999</v>
      </c>
      <c r="G156" s="417">
        <v>9363.5606814000002</v>
      </c>
      <c r="H156" s="417">
        <v>428.541</v>
      </c>
      <c r="I156" s="417">
        <v>8310.0197200000002</v>
      </c>
      <c r="J156" s="417">
        <v>-1053.5409614</v>
      </c>
      <c r="K156" s="419">
        <v>0.59165667155567014</v>
      </c>
      <c r="L156" s="133"/>
      <c r="M156" s="415" t="str">
        <f t="shared" si="2"/>
        <v>X</v>
      </c>
    </row>
    <row r="157" spans="1:13" ht="14.45" customHeight="1" x14ac:dyDescent="0.2">
      <c r="A157" s="420" t="s">
        <v>395</v>
      </c>
      <c r="B157" s="416">
        <v>164.9009284</v>
      </c>
      <c r="C157" s="417">
        <v>124.97</v>
      </c>
      <c r="D157" s="417">
        <v>-39.930928399999999</v>
      </c>
      <c r="E157" s="418">
        <v>0.75784897764105008</v>
      </c>
      <c r="F157" s="416">
        <v>266.98245579999997</v>
      </c>
      <c r="G157" s="417">
        <v>177.98830386666666</v>
      </c>
      <c r="H157" s="417">
        <v>5.98</v>
      </c>
      <c r="I157" s="417">
        <v>115.279</v>
      </c>
      <c r="J157" s="417">
        <v>-62.709303866666659</v>
      </c>
      <c r="K157" s="419">
        <v>0.43178492629626941</v>
      </c>
      <c r="L157" s="133"/>
      <c r="M157" s="415" t="str">
        <f t="shared" si="2"/>
        <v/>
      </c>
    </row>
    <row r="158" spans="1:13" ht="14.45" customHeight="1" x14ac:dyDescent="0.2">
      <c r="A158" s="420" t="s">
        <v>396</v>
      </c>
      <c r="B158" s="416">
        <v>0</v>
      </c>
      <c r="C158" s="417">
        <v>10.89</v>
      </c>
      <c r="D158" s="417">
        <v>10.89</v>
      </c>
      <c r="E158" s="418">
        <v>0</v>
      </c>
      <c r="F158" s="416">
        <v>0</v>
      </c>
      <c r="G158" s="417">
        <v>0</v>
      </c>
      <c r="H158" s="417">
        <v>0</v>
      </c>
      <c r="I158" s="417">
        <v>0</v>
      </c>
      <c r="J158" s="417">
        <v>0</v>
      </c>
      <c r="K158" s="419">
        <v>0</v>
      </c>
      <c r="L158" s="133"/>
      <c r="M158" s="415" t="str">
        <f t="shared" si="2"/>
        <v/>
      </c>
    </row>
    <row r="159" spans="1:13" ht="14.45" customHeight="1" x14ac:dyDescent="0.2">
      <c r="A159" s="420" t="s">
        <v>397</v>
      </c>
      <c r="B159" s="416">
        <v>17.301701700000002</v>
      </c>
      <c r="C159" s="417">
        <v>5.6349999999999998</v>
      </c>
      <c r="D159" s="417">
        <v>-11.666701700000003</v>
      </c>
      <c r="E159" s="418">
        <v>0.32569050707884989</v>
      </c>
      <c r="F159" s="416">
        <v>12.5135565</v>
      </c>
      <c r="G159" s="417">
        <v>8.342371</v>
      </c>
      <c r="H159" s="417">
        <v>0</v>
      </c>
      <c r="I159" s="417">
        <v>2.2330000000000001</v>
      </c>
      <c r="J159" s="417">
        <v>-6.1093709999999994</v>
      </c>
      <c r="K159" s="419">
        <v>0.17844647123301838</v>
      </c>
      <c r="L159" s="133"/>
      <c r="M159" s="415" t="str">
        <f t="shared" si="2"/>
        <v/>
      </c>
    </row>
    <row r="160" spans="1:13" ht="14.45" customHeight="1" x14ac:dyDescent="0.2">
      <c r="A160" s="420" t="s">
        <v>398</v>
      </c>
      <c r="B160" s="416">
        <v>11674.450577299998</v>
      </c>
      <c r="C160" s="417">
        <v>9174.42886</v>
      </c>
      <c r="D160" s="417">
        <v>-2500.0217172999983</v>
      </c>
      <c r="E160" s="418">
        <v>0.78585529993496372</v>
      </c>
      <c r="F160" s="416">
        <v>13765.845009799999</v>
      </c>
      <c r="G160" s="417">
        <v>9177.2300065333329</v>
      </c>
      <c r="H160" s="417">
        <v>422.56099999999998</v>
      </c>
      <c r="I160" s="417">
        <v>8192.5077199999996</v>
      </c>
      <c r="J160" s="417">
        <v>-984.72228653333332</v>
      </c>
      <c r="K160" s="419">
        <v>0.59513293329742545</v>
      </c>
      <c r="L160" s="133"/>
      <c r="M160" s="415" t="str">
        <f t="shared" si="2"/>
        <v/>
      </c>
    </row>
    <row r="161" spans="1:13" ht="14.45" customHeight="1" x14ac:dyDescent="0.2">
      <c r="A161" s="420" t="s">
        <v>399</v>
      </c>
      <c r="B161" s="416">
        <v>0</v>
      </c>
      <c r="C161" s="417">
        <v>21309.436799999999</v>
      </c>
      <c r="D161" s="417">
        <v>21309.436799999999</v>
      </c>
      <c r="E161" s="418">
        <v>0</v>
      </c>
      <c r="F161" s="416">
        <v>22579.065111200001</v>
      </c>
      <c r="G161" s="417">
        <v>15052.710074133334</v>
      </c>
      <c r="H161" s="417">
        <v>476.58949999999999</v>
      </c>
      <c r="I161" s="417">
        <v>14659.5139</v>
      </c>
      <c r="J161" s="417">
        <v>-393.19617413333435</v>
      </c>
      <c r="K161" s="419">
        <v>0.64925247470624337</v>
      </c>
      <c r="L161" s="133"/>
      <c r="M161" s="415" t="str">
        <f t="shared" si="2"/>
        <v>X</v>
      </c>
    </row>
    <row r="162" spans="1:13" ht="14.45" customHeight="1" x14ac:dyDescent="0.2">
      <c r="A162" s="420" t="s">
        <v>400</v>
      </c>
      <c r="B162" s="416">
        <v>0</v>
      </c>
      <c r="C162" s="417">
        <v>21308.0118</v>
      </c>
      <c r="D162" s="417">
        <v>21308.0118</v>
      </c>
      <c r="E162" s="418">
        <v>0</v>
      </c>
      <c r="F162" s="416">
        <v>22578.061031400001</v>
      </c>
      <c r="G162" s="417">
        <v>15052.0406876</v>
      </c>
      <c r="H162" s="417">
        <v>476.58949999999999</v>
      </c>
      <c r="I162" s="417">
        <v>14659.5139</v>
      </c>
      <c r="J162" s="417">
        <v>-392.52678759999981</v>
      </c>
      <c r="K162" s="419">
        <v>0.64928134792498637</v>
      </c>
      <c r="L162" s="133"/>
      <c r="M162" s="415" t="str">
        <f t="shared" si="2"/>
        <v/>
      </c>
    </row>
    <row r="163" spans="1:13" ht="14.45" customHeight="1" x14ac:dyDescent="0.2">
      <c r="A163" s="420" t="s">
        <v>401</v>
      </c>
      <c r="B163" s="416">
        <v>0</v>
      </c>
      <c r="C163" s="417">
        <v>1.425</v>
      </c>
      <c r="D163" s="417">
        <v>1.425</v>
      </c>
      <c r="E163" s="418">
        <v>0</v>
      </c>
      <c r="F163" s="416">
        <v>1.0040798</v>
      </c>
      <c r="G163" s="417">
        <v>0.66938653333333331</v>
      </c>
      <c r="H163" s="417">
        <v>0</v>
      </c>
      <c r="I163" s="417">
        <v>0</v>
      </c>
      <c r="J163" s="417">
        <v>-0.66938653333333331</v>
      </c>
      <c r="K163" s="419">
        <v>0</v>
      </c>
      <c r="L163" s="133"/>
      <c r="M163" s="415" t="str">
        <f t="shared" si="2"/>
        <v/>
      </c>
    </row>
    <row r="164" spans="1:13" ht="14.45" customHeight="1" x14ac:dyDescent="0.2">
      <c r="A164" s="420" t="s">
        <v>402</v>
      </c>
      <c r="B164" s="416">
        <v>0</v>
      </c>
      <c r="C164" s="417">
        <v>-0.95404999999999995</v>
      </c>
      <c r="D164" s="417">
        <v>-0.95404999999999995</v>
      </c>
      <c r="E164" s="418">
        <v>0</v>
      </c>
      <c r="F164" s="416">
        <v>0</v>
      </c>
      <c r="G164" s="417">
        <v>0</v>
      </c>
      <c r="H164" s="417">
        <v>0</v>
      </c>
      <c r="I164" s="417">
        <v>0</v>
      </c>
      <c r="J164" s="417">
        <v>0</v>
      </c>
      <c r="K164" s="419">
        <v>0</v>
      </c>
      <c r="L164" s="133"/>
      <c r="M164" s="415" t="str">
        <f t="shared" si="2"/>
        <v>X</v>
      </c>
    </row>
    <row r="165" spans="1:13" ht="14.45" customHeight="1" x14ac:dyDescent="0.2">
      <c r="A165" s="420" t="s">
        <v>403</v>
      </c>
      <c r="B165" s="416">
        <v>0</v>
      </c>
      <c r="C165" s="417">
        <v>-0.95404999999999995</v>
      </c>
      <c r="D165" s="417">
        <v>-0.95404999999999995</v>
      </c>
      <c r="E165" s="418">
        <v>0</v>
      </c>
      <c r="F165" s="416">
        <v>0</v>
      </c>
      <c r="G165" s="417">
        <v>0</v>
      </c>
      <c r="H165" s="417">
        <v>0</v>
      </c>
      <c r="I165" s="417">
        <v>0</v>
      </c>
      <c r="J165" s="417">
        <v>0</v>
      </c>
      <c r="K165" s="419">
        <v>0</v>
      </c>
      <c r="L165" s="133"/>
      <c r="M165" s="415" t="str">
        <f t="shared" si="2"/>
        <v/>
      </c>
    </row>
    <row r="166" spans="1:13" ht="14.45" customHeight="1" x14ac:dyDescent="0.2">
      <c r="A166" s="420" t="s">
        <v>404</v>
      </c>
      <c r="B166" s="416">
        <v>371.5684933</v>
      </c>
      <c r="C166" s="417">
        <v>447.69226000000003</v>
      </c>
      <c r="D166" s="417">
        <v>76.123766700000033</v>
      </c>
      <c r="E166" s="418">
        <v>1.2048714249798855</v>
      </c>
      <c r="F166" s="416">
        <v>0.52458479999999996</v>
      </c>
      <c r="G166" s="417">
        <v>0.34972319999999996</v>
      </c>
      <c r="H166" s="417">
        <v>374.7355</v>
      </c>
      <c r="I166" s="417">
        <v>565.24162999999999</v>
      </c>
      <c r="J166" s="417">
        <v>564.89190680000002</v>
      </c>
      <c r="K166" s="419">
        <v>1077.5028746543933</v>
      </c>
      <c r="L166" s="133"/>
      <c r="M166" s="415" t="str">
        <f t="shared" si="2"/>
        <v/>
      </c>
    </row>
    <row r="167" spans="1:13" ht="14.45" customHeight="1" x14ac:dyDescent="0.2">
      <c r="A167" s="420" t="s">
        <v>405</v>
      </c>
      <c r="B167" s="416">
        <v>0</v>
      </c>
      <c r="C167" s="417">
        <v>80.75</v>
      </c>
      <c r="D167" s="417">
        <v>80.75</v>
      </c>
      <c r="E167" s="418">
        <v>0</v>
      </c>
      <c r="F167" s="416">
        <v>0</v>
      </c>
      <c r="G167" s="417">
        <v>0</v>
      </c>
      <c r="H167" s="417">
        <v>20.5</v>
      </c>
      <c r="I167" s="417">
        <v>105.75</v>
      </c>
      <c r="J167" s="417">
        <v>105.75</v>
      </c>
      <c r="K167" s="419">
        <v>0</v>
      </c>
      <c r="L167" s="133"/>
      <c r="M167" s="415" t="str">
        <f t="shared" si="2"/>
        <v/>
      </c>
    </row>
    <row r="168" spans="1:13" ht="14.45" customHeight="1" x14ac:dyDescent="0.2">
      <c r="A168" s="420" t="s">
        <v>406</v>
      </c>
      <c r="B168" s="416">
        <v>0</v>
      </c>
      <c r="C168" s="417">
        <v>80.75</v>
      </c>
      <c r="D168" s="417">
        <v>80.75</v>
      </c>
      <c r="E168" s="418">
        <v>0</v>
      </c>
      <c r="F168" s="416">
        <v>0</v>
      </c>
      <c r="G168" s="417">
        <v>0</v>
      </c>
      <c r="H168" s="417">
        <v>20.5</v>
      </c>
      <c r="I168" s="417">
        <v>105.75</v>
      </c>
      <c r="J168" s="417">
        <v>105.75</v>
      </c>
      <c r="K168" s="419">
        <v>0</v>
      </c>
      <c r="L168" s="133"/>
      <c r="M168" s="415" t="str">
        <f t="shared" si="2"/>
        <v>X</v>
      </c>
    </row>
    <row r="169" spans="1:13" ht="14.45" customHeight="1" x14ac:dyDescent="0.2">
      <c r="A169" s="420" t="s">
        <v>407</v>
      </c>
      <c r="B169" s="416">
        <v>0</v>
      </c>
      <c r="C169" s="417">
        <v>80.75</v>
      </c>
      <c r="D169" s="417">
        <v>80.75</v>
      </c>
      <c r="E169" s="418">
        <v>0</v>
      </c>
      <c r="F169" s="416">
        <v>0</v>
      </c>
      <c r="G169" s="417">
        <v>0</v>
      </c>
      <c r="H169" s="417">
        <v>20.5</v>
      </c>
      <c r="I169" s="417">
        <v>105.75</v>
      </c>
      <c r="J169" s="417">
        <v>105.75</v>
      </c>
      <c r="K169" s="419">
        <v>0</v>
      </c>
      <c r="L169" s="133"/>
      <c r="M169" s="415" t="str">
        <f t="shared" si="2"/>
        <v/>
      </c>
    </row>
    <row r="170" spans="1:13" ht="14.45" customHeight="1" x14ac:dyDescent="0.2">
      <c r="A170" s="420" t="s">
        <v>408</v>
      </c>
      <c r="B170" s="416">
        <v>371.5684933</v>
      </c>
      <c r="C170" s="417">
        <v>366.94226000000003</v>
      </c>
      <c r="D170" s="417">
        <v>-4.6262332999999671</v>
      </c>
      <c r="E170" s="418">
        <v>0.98754944678190248</v>
      </c>
      <c r="F170" s="416">
        <v>0.52458479999999996</v>
      </c>
      <c r="G170" s="417">
        <v>0.34972319999999996</v>
      </c>
      <c r="H170" s="417">
        <v>354.2355</v>
      </c>
      <c r="I170" s="417">
        <v>459.49162999999999</v>
      </c>
      <c r="J170" s="417">
        <v>459.14190679999996</v>
      </c>
      <c r="K170" s="419">
        <v>875.91487591710631</v>
      </c>
      <c r="L170" s="133"/>
      <c r="M170" s="415" t="str">
        <f t="shared" si="2"/>
        <v/>
      </c>
    </row>
    <row r="171" spans="1:13" ht="14.45" customHeight="1" x14ac:dyDescent="0.2">
      <c r="A171" s="420" t="s">
        <v>409</v>
      </c>
      <c r="B171" s="416">
        <v>0</v>
      </c>
      <c r="C171" s="417">
        <v>3.3E-4</v>
      </c>
      <c r="D171" s="417">
        <v>3.3E-4</v>
      </c>
      <c r="E171" s="418">
        <v>0</v>
      </c>
      <c r="F171" s="416">
        <v>0</v>
      </c>
      <c r="G171" s="417">
        <v>0</v>
      </c>
      <c r="H171" s="417">
        <v>0</v>
      </c>
      <c r="I171" s="417">
        <v>16.000070000000001</v>
      </c>
      <c r="J171" s="417">
        <v>16.000070000000001</v>
      </c>
      <c r="K171" s="419">
        <v>0</v>
      </c>
      <c r="L171" s="133"/>
      <c r="M171" s="415" t="str">
        <f t="shared" si="2"/>
        <v>X</v>
      </c>
    </row>
    <row r="172" spans="1:13" ht="14.45" customHeight="1" x14ac:dyDescent="0.2">
      <c r="A172" s="420" t="s">
        <v>410</v>
      </c>
      <c r="B172" s="416">
        <v>0</v>
      </c>
      <c r="C172" s="417">
        <v>3.3E-4</v>
      </c>
      <c r="D172" s="417">
        <v>3.3E-4</v>
      </c>
      <c r="E172" s="418">
        <v>0</v>
      </c>
      <c r="F172" s="416">
        <v>0</v>
      </c>
      <c r="G172" s="417">
        <v>0</v>
      </c>
      <c r="H172" s="417">
        <v>0</v>
      </c>
      <c r="I172" s="417">
        <v>7.0000000000000007E-5</v>
      </c>
      <c r="J172" s="417">
        <v>7.0000000000000007E-5</v>
      </c>
      <c r="K172" s="419">
        <v>0</v>
      </c>
      <c r="L172" s="133"/>
      <c r="M172" s="415" t="str">
        <f t="shared" si="2"/>
        <v/>
      </c>
    </row>
    <row r="173" spans="1:13" ht="14.45" customHeight="1" x14ac:dyDescent="0.2">
      <c r="A173" s="420" t="s">
        <v>411</v>
      </c>
      <c r="B173" s="416">
        <v>0</v>
      </c>
      <c r="C173" s="417">
        <v>0</v>
      </c>
      <c r="D173" s="417">
        <v>0</v>
      </c>
      <c r="E173" s="418">
        <v>0</v>
      </c>
      <c r="F173" s="416">
        <v>0</v>
      </c>
      <c r="G173" s="417">
        <v>0</v>
      </c>
      <c r="H173" s="417">
        <v>0</v>
      </c>
      <c r="I173" s="417">
        <v>16</v>
      </c>
      <c r="J173" s="417">
        <v>16</v>
      </c>
      <c r="K173" s="419">
        <v>0</v>
      </c>
      <c r="L173" s="133"/>
      <c r="M173" s="415" t="str">
        <f t="shared" si="2"/>
        <v/>
      </c>
    </row>
    <row r="174" spans="1:13" ht="14.45" customHeight="1" x14ac:dyDescent="0.2">
      <c r="A174" s="420" t="s">
        <v>412</v>
      </c>
      <c r="B174" s="416">
        <v>371.5684933</v>
      </c>
      <c r="C174" s="417">
        <v>366.94193000000001</v>
      </c>
      <c r="D174" s="417">
        <v>-4.6265632999999866</v>
      </c>
      <c r="E174" s="418">
        <v>0.98754855865493274</v>
      </c>
      <c r="F174" s="416">
        <v>0.52458479999999996</v>
      </c>
      <c r="G174" s="417">
        <v>0.34972319999999996</v>
      </c>
      <c r="H174" s="417">
        <v>0</v>
      </c>
      <c r="I174" s="417">
        <v>89.256059999999991</v>
      </c>
      <c r="J174" s="417">
        <v>88.906336799999991</v>
      </c>
      <c r="K174" s="419">
        <v>170.14610411891462</v>
      </c>
      <c r="L174" s="133"/>
      <c r="M174" s="415" t="str">
        <f t="shared" si="2"/>
        <v>X</v>
      </c>
    </row>
    <row r="175" spans="1:13" ht="14.45" customHeight="1" x14ac:dyDescent="0.2">
      <c r="A175" s="420" t="s">
        <v>413</v>
      </c>
      <c r="B175" s="416">
        <v>0.40210649999999998</v>
      </c>
      <c r="C175" s="417">
        <v>0</v>
      </c>
      <c r="D175" s="417">
        <v>-0.40210649999999998</v>
      </c>
      <c r="E175" s="418">
        <v>0</v>
      </c>
      <c r="F175" s="416">
        <v>0.52458479999999996</v>
      </c>
      <c r="G175" s="417">
        <v>0.34972319999999996</v>
      </c>
      <c r="H175" s="417">
        <v>0</v>
      </c>
      <c r="I175" s="417">
        <v>0</v>
      </c>
      <c r="J175" s="417">
        <v>-0.34972319999999996</v>
      </c>
      <c r="K175" s="419">
        <v>0</v>
      </c>
      <c r="L175" s="133"/>
      <c r="M175" s="415" t="str">
        <f t="shared" si="2"/>
        <v/>
      </c>
    </row>
    <row r="176" spans="1:13" ht="14.45" customHeight="1" x14ac:dyDescent="0.2">
      <c r="A176" s="420" t="s">
        <v>414</v>
      </c>
      <c r="B176" s="416">
        <v>371.1663868</v>
      </c>
      <c r="C176" s="417">
        <v>366.94193000000001</v>
      </c>
      <c r="D176" s="417">
        <v>-4.2244567999999845</v>
      </c>
      <c r="E176" s="418">
        <v>0.98861842841852943</v>
      </c>
      <c r="F176" s="416">
        <v>0</v>
      </c>
      <c r="G176" s="417">
        <v>0</v>
      </c>
      <c r="H176" s="417">
        <v>0</v>
      </c>
      <c r="I176" s="417">
        <v>89.256059999999991</v>
      </c>
      <c r="J176" s="417">
        <v>89.256059999999991</v>
      </c>
      <c r="K176" s="419">
        <v>0</v>
      </c>
      <c r="L176" s="133"/>
      <c r="M176" s="415" t="str">
        <f t="shared" si="2"/>
        <v/>
      </c>
    </row>
    <row r="177" spans="1:13" ht="14.45" customHeight="1" x14ac:dyDescent="0.2">
      <c r="A177" s="420" t="s">
        <v>415</v>
      </c>
      <c r="B177" s="416">
        <v>0</v>
      </c>
      <c r="C177" s="417">
        <v>0</v>
      </c>
      <c r="D177" s="417">
        <v>0</v>
      </c>
      <c r="E177" s="418">
        <v>0</v>
      </c>
      <c r="F177" s="416">
        <v>0</v>
      </c>
      <c r="G177" s="417">
        <v>0</v>
      </c>
      <c r="H177" s="417">
        <v>354.2355</v>
      </c>
      <c r="I177" s="417">
        <v>354.2355</v>
      </c>
      <c r="J177" s="417">
        <v>354.2355</v>
      </c>
      <c r="K177" s="419">
        <v>0</v>
      </c>
      <c r="L177" s="133"/>
      <c r="M177" s="415" t="str">
        <f t="shared" si="2"/>
        <v>X</v>
      </c>
    </row>
    <row r="178" spans="1:13" ht="14.45" customHeight="1" x14ac:dyDescent="0.2">
      <c r="A178" s="420" t="s">
        <v>416</v>
      </c>
      <c r="B178" s="416">
        <v>0</v>
      </c>
      <c r="C178" s="417">
        <v>0</v>
      </c>
      <c r="D178" s="417">
        <v>0</v>
      </c>
      <c r="E178" s="418">
        <v>0</v>
      </c>
      <c r="F178" s="416">
        <v>0</v>
      </c>
      <c r="G178" s="417">
        <v>0</v>
      </c>
      <c r="H178" s="417">
        <v>354.2355</v>
      </c>
      <c r="I178" s="417">
        <v>354.2355</v>
      </c>
      <c r="J178" s="417">
        <v>354.2355</v>
      </c>
      <c r="K178" s="419">
        <v>0</v>
      </c>
      <c r="L178" s="133"/>
      <c r="M178" s="415" t="str">
        <f t="shared" si="2"/>
        <v/>
      </c>
    </row>
    <row r="179" spans="1:13" ht="14.45" customHeight="1" x14ac:dyDescent="0.2">
      <c r="A179" s="420" t="s">
        <v>417</v>
      </c>
      <c r="B179" s="416">
        <v>0</v>
      </c>
      <c r="C179" s="417">
        <v>4863.4829300000001</v>
      </c>
      <c r="D179" s="417">
        <v>4863.4829300000001</v>
      </c>
      <c r="E179" s="418">
        <v>0</v>
      </c>
      <c r="F179" s="416">
        <v>0</v>
      </c>
      <c r="G179" s="417">
        <v>0</v>
      </c>
      <c r="H179" s="417">
        <v>0</v>
      </c>
      <c r="I179" s="417">
        <v>4554.37961</v>
      </c>
      <c r="J179" s="417">
        <v>4554.37961</v>
      </c>
      <c r="K179" s="419">
        <v>0</v>
      </c>
      <c r="L179" s="133"/>
      <c r="M179" s="415" t="str">
        <f t="shared" si="2"/>
        <v/>
      </c>
    </row>
    <row r="180" spans="1:13" ht="14.45" customHeight="1" x14ac:dyDescent="0.2">
      <c r="A180" s="420" t="s">
        <v>418</v>
      </c>
      <c r="B180" s="416">
        <v>0</v>
      </c>
      <c r="C180" s="417">
        <v>4863.4829300000001</v>
      </c>
      <c r="D180" s="417">
        <v>4863.4829300000001</v>
      </c>
      <c r="E180" s="418">
        <v>0</v>
      </c>
      <c r="F180" s="416">
        <v>0</v>
      </c>
      <c r="G180" s="417">
        <v>0</v>
      </c>
      <c r="H180" s="417">
        <v>0</v>
      </c>
      <c r="I180" s="417">
        <v>4554.37961</v>
      </c>
      <c r="J180" s="417">
        <v>4554.37961</v>
      </c>
      <c r="K180" s="419">
        <v>0</v>
      </c>
      <c r="L180" s="133"/>
      <c r="M180" s="415" t="str">
        <f t="shared" si="2"/>
        <v/>
      </c>
    </row>
    <row r="181" spans="1:13" ht="14.45" customHeight="1" x14ac:dyDescent="0.2">
      <c r="A181" s="420" t="s">
        <v>419</v>
      </c>
      <c r="B181" s="416">
        <v>0</v>
      </c>
      <c r="C181" s="417">
        <v>4863.4829300000001</v>
      </c>
      <c r="D181" s="417">
        <v>4863.4829300000001</v>
      </c>
      <c r="E181" s="418">
        <v>0</v>
      </c>
      <c r="F181" s="416">
        <v>0</v>
      </c>
      <c r="G181" s="417">
        <v>0</v>
      </c>
      <c r="H181" s="417">
        <v>0</v>
      </c>
      <c r="I181" s="417">
        <v>4554.37961</v>
      </c>
      <c r="J181" s="417">
        <v>4554.37961</v>
      </c>
      <c r="K181" s="419">
        <v>0</v>
      </c>
      <c r="L181" s="133"/>
      <c r="M181" s="415" t="str">
        <f t="shared" si="2"/>
        <v>X</v>
      </c>
    </row>
    <row r="182" spans="1:13" ht="14.45" customHeight="1" x14ac:dyDescent="0.2">
      <c r="A182" s="420" t="s">
        <v>420</v>
      </c>
      <c r="B182" s="416">
        <v>0</v>
      </c>
      <c r="C182" s="417">
        <v>4863.4829300000001</v>
      </c>
      <c r="D182" s="417">
        <v>4863.4829300000001</v>
      </c>
      <c r="E182" s="418">
        <v>0</v>
      </c>
      <c r="F182" s="416">
        <v>0</v>
      </c>
      <c r="G182" s="417">
        <v>0</v>
      </c>
      <c r="H182" s="417">
        <v>0</v>
      </c>
      <c r="I182" s="417">
        <v>4554.37961</v>
      </c>
      <c r="J182" s="417">
        <v>4554.37961</v>
      </c>
      <c r="K182" s="419">
        <v>0</v>
      </c>
      <c r="L182" s="133"/>
      <c r="M182" s="415" t="str">
        <f t="shared" si="2"/>
        <v/>
      </c>
    </row>
    <row r="183" spans="1:13" ht="14.45" customHeight="1" x14ac:dyDescent="0.2">
      <c r="A183" s="420" t="s">
        <v>421</v>
      </c>
      <c r="B183" s="416">
        <v>0</v>
      </c>
      <c r="C183" s="417">
        <v>6697.8452900000002</v>
      </c>
      <c r="D183" s="417">
        <v>6697.8452900000002</v>
      </c>
      <c r="E183" s="418">
        <v>0</v>
      </c>
      <c r="F183" s="416">
        <v>0</v>
      </c>
      <c r="G183" s="417">
        <v>0</v>
      </c>
      <c r="H183" s="417">
        <v>424.23326000000003</v>
      </c>
      <c r="I183" s="417">
        <v>5144.0827900000004</v>
      </c>
      <c r="J183" s="417">
        <v>5144.0827900000004</v>
      </c>
      <c r="K183" s="419">
        <v>0</v>
      </c>
      <c r="L183" s="133"/>
      <c r="M183" s="415" t="str">
        <f t="shared" si="2"/>
        <v/>
      </c>
    </row>
    <row r="184" spans="1:13" ht="14.45" customHeight="1" x14ac:dyDescent="0.2">
      <c r="A184" s="420" t="s">
        <v>422</v>
      </c>
      <c r="B184" s="416">
        <v>0</v>
      </c>
      <c r="C184" s="417">
        <v>6697.8452900000002</v>
      </c>
      <c r="D184" s="417">
        <v>6697.8452900000002</v>
      </c>
      <c r="E184" s="418">
        <v>0</v>
      </c>
      <c r="F184" s="416">
        <v>0</v>
      </c>
      <c r="G184" s="417">
        <v>0</v>
      </c>
      <c r="H184" s="417">
        <v>424.23326000000003</v>
      </c>
      <c r="I184" s="417">
        <v>5144.0827900000004</v>
      </c>
      <c r="J184" s="417">
        <v>5144.0827900000004</v>
      </c>
      <c r="K184" s="419">
        <v>0</v>
      </c>
      <c r="L184" s="133"/>
      <c r="M184" s="415" t="str">
        <f t="shared" si="2"/>
        <v/>
      </c>
    </row>
    <row r="185" spans="1:13" ht="14.45" customHeight="1" x14ac:dyDescent="0.2">
      <c r="A185" s="420" t="s">
        <v>423</v>
      </c>
      <c r="B185" s="416">
        <v>0</v>
      </c>
      <c r="C185" s="417">
        <v>6697.8452900000002</v>
      </c>
      <c r="D185" s="417">
        <v>6697.8452900000002</v>
      </c>
      <c r="E185" s="418">
        <v>0</v>
      </c>
      <c r="F185" s="416">
        <v>0</v>
      </c>
      <c r="G185" s="417">
        <v>0</v>
      </c>
      <c r="H185" s="417">
        <v>424.23326000000003</v>
      </c>
      <c r="I185" s="417">
        <v>5144.0827900000004</v>
      </c>
      <c r="J185" s="417">
        <v>5144.0827900000004</v>
      </c>
      <c r="K185" s="419">
        <v>0</v>
      </c>
      <c r="L185" s="133"/>
      <c r="M185" s="415" t="str">
        <f t="shared" si="2"/>
        <v/>
      </c>
    </row>
    <row r="186" spans="1:13" ht="14.45" customHeight="1" x14ac:dyDescent="0.2">
      <c r="A186" s="420" t="s">
        <v>424</v>
      </c>
      <c r="B186" s="416">
        <v>0</v>
      </c>
      <c r="C186" s="417">
        <v>16.413019999999999</v>
      </c>
      <c r="D186" s="417">
        <v>16.413019999999999</v>
      </c>
      <c r="E186" s="418">
        <v>0</v>
      </c>
      <c r="F186" s="416">
        <v>0</v>
      </c>
      <c r="G186" s="417">
        <v>0</v>
      </c>
      <c r="H186" s="417">
        <v>0</v>
      </c>
      <c r="I186" s="417">
        <v>11.618399999999999</v>
      </c>
      <c r="J186" s="417">
        <v>11.618399999999999</v>
      </c>
      <c r="K186" s="419">
        <v>0</v>
      </c>
      <c r="L186" s="133"/>
      <c r="M186" s="415" t="str">
        <f t="shared" si="2"/>
        <v>X</v>
      </c>
    </row>
    <row r="187" spans="1:13" ht="14.45" customHeight="1" x14ac:dyDescent="0.2">
      <c r="A187" s="420" t="s">
        <v>425</v>
      </c>
      <c r="B187" s="416">
        <v>0</v>
      </c>
      <c r="C187" s="417">
        <v>16.413019999999999</v>
      </c>
      <c r="D187" s="417">
        <v>16.413019999999999</v>
      </c>
      <c r="E187" s="418">
        <v>0</v>
      </c>
      <c r="F187" s="416">
        <v>0</v>
      </c>
      <c r="G187" s="417">
        <v>0</v>
      </c>
      <c r="H187" s="417">
        <v>0</v>
      </c>
      <c r="I187" s="417">
        <v>11.618399999999999</v>
      </c>
      <c r="J187" s="417">
        <v>11.618399999999999</v>
      </c>
      <c r="K187" s="419">
        <v>0</v>
      </c>
      <c r="L187" s="133"/>
      <c r="M187" s="415" t="str">
        <f t="shared" si="2"/>
        <v/>
      </c>
    </row>
    <row r="188" spans="1:13" ht="14.45" customHeight="1" x14ac:dyDescent="0.2">
      <c r="A188" s="420" t="s">
        <v>426</v>
      </c>
      <c r="B188" s="416">
        <v>0</v>
      </c>
      <c r="C188" s="417">
        <v>6.46</v>
      </c>
      <c r="D188" s="417">
        <v>6.46</v>
      </c>
      <c r="E188" s="418">
        <v>0</v>
      </c>
      <c r="F188" s="416">
        <v>0</v>
      </c>
      <c r="G188" s="417">
        <v>0</v>
      </c>
      <c r="H188" s="417">
        <v>4.76</v>
      </c>
      <c r="I188" s="417">
        <v>38.08</v>
      </c>
      <c r="J188" s="417">
        <v>38.08</v>
      </c>
      <c r="K188" s="419">
        <v>0</v>
      </c>
      <c r="L188" s="133"/>
      <c r="M188" s="415" t="str">
        <f t="shared" si="2"/>
        <v>X</v>
      </c>
    </row>
    <row r="189" spans="1:13" ht="14.45" customHeight="1" x14ac:dyDescent="0.2">
      <c r="A189" s="420" t="s">
        <v>427</v>
      </c>
      <c r="B189" s="416">
        <v>0</v>
      </c>
      <c r="C189" s="417">
        <v>4.76</v>
      </c>
      <c r="D189" s="417">
        <v>4.76</v>
      </c>
      <c r="E189" s="418">
        <v>0</v>
      </c>
      <c r="F189" s="416">
        <v>0</v>
      </c>
      <c r="G189" s="417">
        <v>0</v>
      </c>
      <c r="H189" s="417">
        <v>3.4</v>
      </c>
      <c r="I189" s="417">
        <v>13.26</v>
      </c>
      <c r="J189" s="417">
        <v>13.26</v>
      </c>
      <c r="K189" s="419">
        <v>0</v>
      </c>
      <c r="L189" s="133"/>
      <c r="M189" s="415" t="str">
        <f t="shared" si="2"/>
        <v/>
      </c>
    </row>
    <row r="190" spans="1:13" ht="14.45" customHeight="1" x14ac:dyDescent="0.2">
      <c r="A190" s="420" t="s">
        <v>428</v>
      </c>
      <c r="B190" s="416">
        <v>0</v>
      </c>
      <c r="C190" s="417">
        <v>1.7</v>
      </c>
      <c r="D190" s="417">
        <v>1.7</v>
      </c>
      <c r="E190" s="418">
        <v>0</v>
      </c>
      <c r="F190" s="416">
        <v>0</v>
      </c>
      <c r="G190" s="417">
        <v>0</v>
      </c>
      <c r="H190" s="417">
        <v>1.36</v>
      </c>
      <c r="I190" s="417">
        <v>24.82</v>
      </c>
      <c r="J190" s="417">
        <v>24.82</v>
      </c>
      <c r="K190" s="419">
        <v>0</v>
      </c>
      <c r="L190" s="133"/>
      <c r="M190" s="415" t="str">
        <f t="shared" si="2"/>
        <v/>
      </c>
    </row>
    <row r="191" spans="1:13" ht="14.45" customHeight="1" x14ac:dyDescent="0.2">
      <c r="A191" s="420" t="s">
        <v>429</v>
      </c>
      <c r="B191" s="416">
        <v>0</v>
      </c>
      <c r="C191" s="417">
        <v>46.70158</v>
      </c>
      <c r="D191" s="417">
        <v>46.70158</v>
      </c>
      <c r="E191" s="418">
        <v>0</v>
      </c>
      <c r="F191" s="416">
        <v>0</v>
      </c>
      <c r="G191" s="417">
        <v>0</v>
      </c>
      <c r="H191" s="417">
        <v>7.93506</v>
      </c>
      <c r="I191" s="417">
        <v>72.694999999999993</v>
      </c>
      <c r="J191" s="417">
        <v>72.694999999999993</v>
      </c>
      <c r="K191" s="419">
        <v>0</v>
      </c>
      <c r="L191" s="133"/>
      <c r="M191" s="415" t="str">
        <f t="shared" si="2"/>
        <v>X</v>
      </c>
    </row>
    <row r="192" spans="1:13" ht="14.45" customHeight="1" x14ac:dyDescent="0.2">
      <c r="A192" s="420" t="s">
        <v>430</v>
      </c>
      <c r="B192" s="416">
        <v>0</v>
      </c>
      <c r="C192" s="417">
        <v>0.37</v>
      </c>
      <c r="D192" s="417">
        <v>0.37</v>
      </c>
      <c r="E192" s="418">
        <v>0</v>
      </c>
      <c r="F192" s="416">
        <v>0</v>
      </c>
      <c r="G192" s="417">
        <v>0</v>
      </c>
      <c r="H192" s="417">
        <v>0</v>
      </c>
      <c r="I192" s="417">
        <v>1.1100000000000001</v>
      </c>
      <c r="J192" s="417">
        <v>1.1100000000000001</v>
      </c>
      <c r="K192" s="419">
        <v>0</v>
      </c>
      <c r="L192" s="133"/>
      <c r="M192" s="415" t="str">
        <f t="shared" si="2"/>
        <v/>
      </c>
    </row>
    <row r="193" spans="1:13" ht="14.45" customHeight="1" x14ac:dyDescent="0.2">
      <c r="A193" s="420" t="s">
        <v>431</v>
      </c>
      <c r="B193" s="416">
        <v>0</v>
      </c>
      <c r="C193" s="417">
        <v>0.4556</v>
      </c>
      <c r="D193" s="417">
        <v>0.4556</v>
      </c>
      <c r="E193" s="418">
        <v>0</v>
      </c>
      <c r="F193" s="416">
        <v>0</v>
      </c>
      <c r="G193" s="417">
        <v>0</v>
      </c>
      <c r="H193" s="417">
        <v>0</v>
      </c>
      <c r="I193" s="417">
        <v>0</v>
      </c>
      <c r="J193" s="417">
        <v>0</v>
      </c>
      <c r="K193" s="419">
        <v>0</v>
      </c>
      <c r="L193" s="133"/>
      <c r="M193" s="415" t="str">
        <f t="shared" si="2"/>
        <v/>
      </c>
    </row>
    <row r="194" spans="1:13" ht="14.45" customHeight="1" x14ac:dyDescent="0.2">
      <c r="A194" s="420" t="s">
        <v>432</v>
      </c>
      <c r="B194" s="416">
        <v>0</v>
      </c>
      <c r="C194" s="417">
        <v>45.875980000000006</v>
      </c>
      <c r="D194" s="417">
        <v>45.875980000000006</v>
      </c>
      <c r="E194" s="418">
        <v>0</v>
      </c>
      <c r="F194" s="416">
        <v>0</v>
      </c>
      <c r="G194" s="417">
        <v>0</v>
      </c>
      <c r="H194" s="417">
        <v>7.93506</v>
      </c>
      <c r="I194" s="417">
        <v>71.584999999999994</v>
      </c>
      <c r="J194" s="417">
        <v>71.584999999999994</v>
      </c>
      <c r="K194" s="419">
        <v>0</v>
      </c>
      <c r="L194" s="133"/>
      <c r="M194" s="415" t="str">
        <f t="shared" si="2"/>
        <v/>
      </c>
    </row>
    <row r="195" spans="1:13" ht="14.45" customHeight="1" x14ac:dyDescent="0.2">
      <c r="A195" s="420" t="s">
        <v>433</v>
      </c>
      <c r="B195" s="416">
        <v>0</v>
      </c>
      <c r="C195" s="417">
        <v>14.470610000000001</v>
      </c>
      <c r="D195" s="417">
        <v>14.470610000000001</v>
      </c>
      <c r="E195" s="418">
        <v>0</v>
      </c>
      <c r="F195" s="416">
        <v>0</v>
      </c>
      <c r="G195" s="417">
        <v>0</v>
      </c>
      <c r="H195" s="417">
        <v>0.60321999999999998</v>
      </c>
      <c r="I195" s="417">
        <v>12.43136</v>
      </c>
      <c r="J195" s="417">
        <v>12.43136</v>
      </c>
      <c r="K195" s="419">
        <v>0</v>
      </c>
      <c r="L195" s="133"/>
      <c r="M195" s="415" t="str">
        <f t="shared" si="2"/>
        <v>X</v>
      </c>
    </row>
    <row r="196" spans="1:13" ht="14.45" customHeight="1" x14ac:dyDescent="0.2">
      <c r="A196" s="420" t="s">
        <v>434</v>
      </c>
      <c r="B196" s="416">
        <v>0</v>
      </c>
      <c r="C196" s="417">
        <v>14.470610000000001</v>
      </c>
      <c r="D196" s="417">
        <v>14.470610000000001</v>
      </c>
      <c r="E196" s="418">
        <v>0</v>
      </c>
      <c r="F196" s="416">
        <v>0</v>
      </c>
      <c r="G196" s="417">
        <v>0</v>
      </c>
      <c r="H196" s="417">
        <v>0.60321999999999998</v>
      </c>
      <c r="I196" s="417">
        <v>12.43136</v>
      </c>
      <c r="J196" s="417">
        <v>12.43136</v>
      </c>
      <c r="K196" s="419">
        <v>0</v>
      </c>
      <c r="L196" s="133"/>
      <c r="M196" s="415" t="str">
        <f t="shared" si="2"/>
        <v/>
      </c>
    </row>
    <row r="197" spans="1:13" ht="14.45" customHeight="1" x14ac:dyDescent="0.2">
      <c r="A197" s="420" t="s">
        <v>435</v>
      </c>
      <c r="B197" s="416">
        <v>0</v>
      </c>
      <c r="C197" s="417">
        <v>3.7879999999999998</v>
      </c>
      <c r="D197" s="417">
        <v>3.7879999999999998</v>
      </c>
      <c r="E197" s="418">
        <v>0</v>
      </c>
      <c r="F197" s="416">
        <v>0</v>
      </c>
      <c r="G197" s="417">
        <v>0</v>
      </c>
      <c r="H197" s="417">
        <v>0.72599999999999998</v>
      </c>
      <c r="I197" s="417">
        <v>2.71</v>
      </c>
      <c r="J197" s="417">
        <v>2.71</v>
      </c>
      <c r="K197" s="419">
        <v>0</v>
      </c>
      <c r="L197" s="133"/>
      <c r="M197" s="415" t="str">
        <f t="shared" si="2"/>
        <v>X</v>
      </c>
    </row>
    <row r="198" spans="1:13" ht="14.45" customHeight="1" x14ac:dyDescent="0.2">
      <c r="A198" s="420" t="s">
        <v>436</v>
      </c>
      <c r="B198" s="416">
        <v>0</v>
      </c>
      <c r="C198" s="417">
        <v>3.7879999999999998</v>
      </c>
      <c r="D198" s="417">
        <v>3.7879999999999998</v>
      </c>
      <c r="E198" s="418">
        <v>0</v>
      </c>
      <c r="F198" s="416">
        <v>0</v>
      </c>
      <c r="G198" s="417">
        <v>0</v>
      </c>
      <c r="H198" s="417">
        <v>0.72599999999999998</v>
      </c>
      <c r="I198" s="417">
        <v>2.71</v>
      </c>
      <c r="J198" s="417">
        <v>2.71</v>
      </c>
      <c r="K198" s="419">
        <v>0</v>
      </c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0" t="s">
        <v>437</v>
      </c>
      <c r="B199" s="416">
        <v>0</v>
      </c>
      <c r="C199" s="417">
        <v>2496.9568199999999</v>
      </c>
      <c r="D199" s="417">
        <v>2496.9568199999999</v>
      </c>
      <c r="E199" s="418">
        <v>0</v>
      </c>
      <c r="F199" s="416">
        <v>0</v>
      </c>
      <c r="G199" s="417">
        <v>0</v>
      </c>
      <c r="H199" s="417">
        <v>151.43932999999998</v>
      </c>
      <c r="I199" s="417">
        <v>1380.2521899999999</v>
      </c>
      <c r="J199" s="417">
        <v>1380.2521899999999</v>
      </c>
      <c r="K199" s="419">
        <v>0</v>
      </c>
      <c r="L199" s="133"/>
      <c r="M199" s="415" t="str">
        <f t="shared" si="3"/>
        <v>X</v>
      </c>
    </row>
    <row r="200" spans="1:13" ht="14.45" customHeight="1" x14ac:dyDescent="0.2">
      <c r="A200" s="420" t="s">
        <v>438</v>
      </c>
      <c r="B200" s="416">
        <v>0</v>
      </c>
      <c r="C200" s="417">
        <v>2496.9568199999999</v>
      </c>
      <c r="D200" s="417">
        <v>2496.9568199999999</v>
      </c>
      <c r="E200" s="418">
        <v>0</v>
      </c>
      <c r="F200" s="416">
        <v>0</v>
      </c>
      <c r="G200" s="417">
        <v>0</v>
      </c>
      <c r="H200" s="417">
        <v>151.43932999999998</v>
      </c>
      <c r="I200" s="417">
        <v>1380.2521899999999</v>
      </c>
      <c r="J200" s="417">
        <v>1380.2521899999999</v>
      </c>
      <c r="K200" s="419">
        <v>0</v>
      </c>
      <c r="L200" s="133"/>
      <c r="M200" s="415" t="str">
        <f t="shared" si="3"/>
        <v/>
      </c>
    </row>
    <row r="201" spans="1:13" ht="14.45" customHeight="1" x14ac:dyDescent="0.2">
      <c r="A201" s="420" t="s">
        <v>439</v>
      </c>
      <c r="B201" s="416">
        <v>0</v>
      </c>
      <c r="C201" s="417">
        <v>0.10746</v>
      </c>
      <c r="D201" s="417">
        <v>0.10746</v>
      </c>
      <c r="E201" s="418">
        <v>0</v>
      </c>
      <c r="F201" s="416">
        <v>0</v>
      </c>
      <c r="G201" s="417">
        <v>0</v>
      </c>
      <c r="H201" s="417">
        <v>0</v>
      </c>
      <c r="I201" s="417">
        <v>0</v>
      </c>
      <c r="J201" s="417">
        <v>0</v>
      </c>
      <c r="K201" s="419">
        <v>0</v>
      </c>
      <c r="L201" s="133"/>
      <c r="M201" s="415" t="str">
        <f t="shared" si="3"/>
        <v>X</v>
      </c>
    </row>
    <row r="202" spans="1:13" ht="14.45" customHeight="1" x14ac:dyDescent="0.2">
      <c r="A202" s="420" t="s">
        <v>440</v>
      </c>
      <c r="B202" s="416">
        <v>0</v>
      </c>
      <c r="C202" s="417">
        <v>0.10746</v>
      </c>
      <c r="D202" s="417">
        <v>0.10746</v>
      </c>
      <c r="E202" s="418">
        <v>0</v>
      </c>
      <c r="F202" s="416">
        <v>0</v>
      </c>
      <c r="G202" s="417">
        <v>0</v>
      </c>
      <c r="H202" s="417">
        <v>0</v>
      </c>
      <c r="I202" s="417">
        <v>0</v>
      </c>
      <c r="J202" s="417">
        <v>0</v>
      </c>
      <c r="K202" s="419">
        <v>0</v>
      </c>
      <c r="L202" s="133"/>
      <c r="M202" s="415" t="str">
        <f t="shared" si="3"/>
        <v/>
      </c>
    </row>
    <row r="203" spans="1:13" ht="14.45" customHeight="1" x14ac:dyDescent="0.2">
      <c r="A203" s="420" t="s">
        <v>441</v>
      </c>
      <c r="B203" s="416">
        <v>0</v>
      </c>
      <c r="C203" s="417">
        <v>4112.9477999999999</v>
      </c>
      <c r="D203" s="417">
        <v>4112.9477999999999</v>
      </c>
      <c r="E203" s="418">
        <v>0</v>
      </c>
      <c r="F203" s="416">
        <v>0</v>
      </c>
      <c r="G203" s="417">
        <v>0</v>
      </c>
      <c r="H203" s="417">
        <v>258.76965000000001</v>
      </c>
      <c r="I203" s="417">
        <v>3626.2958399999998</v>
      </c>
      <c r="J203" s="417">
        <v>3626.2958399999998</v>
      </c>
      <c r="K203" s="419">
        <v>0</v>
      </c>
      <c r="L203" s="133"/>
      <c r="M203" s="415" t="str">
        <f t="shared" si="3"/>
        <v>X</v>
      </c>
    </row>
    <row r="204" spans="1:13" ht="14.45" customHeight="1" x14ac:dyDescent="0.2">
      <c r="A204" s="420" t="s">
        <v>442</v>
      </c>
      <c r="B204" s="416">
        <v>0</v>
      </c>
      <c r="C204" s="417">
        <v>4112.9477999999999</v>
      </c>
      <c r="D204" s="417">
        <v>4112.9477999999999</v>
      </c>
      <c r="E204" s="418">
        <v>0</v>
      </c>
      <c r="F204" s="416">
        <v>0</v>
      </c>
      <c r="G204" s="417">
        <v>0</v>
      </c>
      <c r="H204" s="417">
        <v>258.76965000000001</v>
      </c>
      <c r="I204" s="417">
        <v>3626.2958399999998</v>
      </c>
      <c r="J204" s="417">
        <v>3626.2958399999998</v>
      </c>
      <c r="K204" s="419">
        <v>0</v>
      </c>
      <c r="L204" s="133"/>
      <c r="M204" s="415" t="str">
        <f t="shared" si="3"/>
        <v/>
      </c>
    </row>
    <row r="205" spans="1:13" ht="14.45" customHeight="1" x14ac:dyDescent="0.2">
      <c r="A205" s="420" t="s">
        <v>443</v>
      </c>
      <c r="B205" s="416">
        <v>0</v>
      </c>
      <c r="C205" s="417">
        <v>9.0649999999999995</v>
      </c>
      <c r="D205" s="417">
        <v>9.0649999999999995</v>
      </c>
      <c r="E205" s="418">
        <v>0</v>
      </c>
      <c r="F205" s="416">
        <v>0</v>
      </c>
      <c r="G205" s="417">
        <v>0</v>
      </c>
      <c r="H205" s="417">
        <v>0</v>
      </c>
      <c r="I205" s="417">
        <v>5.9870000000000001</v>
      </c>
      <c r="J205" s="417">
        <v>5.9870000000000001</v>
      </c>
      <c r="K205" s="419">
        <v>0</v>
      </c>
      <c r="L205" s="133"/>
      <c r="M205" s="415" t="str">
        <f t="shared" si="3"/>
        <v/>
      </c>
    </row>
    <row r="206" spans="1:13" ht="14.45" customHeight="1" x14ac:dyDescent="0.2">
      <c r="A206" s="420" t="s">
        <v>444</v>
      </c>
      <c r="B206" s="416">
        <v>0</v>
      </c>
      <c r="C206" s="417">
        <v>9.0649999999999995</v>
      </c>
      <c r="D206" s="417">
        <v>9.0649999999999995</v>
      </c>
      <c r="E206" s="418">
        <v>0</v>
      </c>
      <c r="F206" s="416">
        <v>0</v>
      </c>
      <c r="G206" s="417">
        <v>0</v>
      </c>
      <c r="H206" s="417">
        <v>0</v>
      </c>
      <c r="I206" s="417">
        <v>5.9870000000000001</v>
      </c>
      <c r="J206" s="417">
        <v>5.9870000000000001</v>
      </c>
      <c r="K206" s="419">
        <v>0</v>
      </c>
      <c r="L206" s="133"/>
      <c r="M206" s="415" t="str">
        <f t="shared" si="3"/>
        <v/>
      </c>
    </row>
    <row r="207" spans="1:13" ht="14.45" customHeight="1" x14ac:dyDescent="0.2">
      <c r="A207" s="420" t="s">
        <v>445</v>
      </c>
      <c r="B207" s="416">
        <v>0</v>
      </c>
      <c r="C207" s="417">
        <v>9.0649999999999995</v>
      </c>
      <c r="D207" s="417">
        <v>9.0649999999999995</v>
      </c>
      <c r="E207" s="418">
        <v>0</v>
      </c>
      <c r="F207" s="416">
        <v>0</v>
      </c>
      <c r="G207" s="417">
        <v>0</v>
      </c>
      <c r="H207" s="417">
        <v>0</v>
      </c>
      <c r="I207" s="417">
        <v>5.9870000000000001</v>
      </c>
      <c r="J207" s="417">
        <v>5.9870000000000001</v>
      </c>
      <c r="K207" s="419">
        <v>0</v>
      </c>
      <c r="L207" s="133"/>
      <c r="M207" s="415" t="str">
        <f t="shared" si="3"/>
        <v/>
      </c>
    </row>
    <row r="208" spans="1:13" ht="14.45" customHeight="1" x14ac:dyDescent="0.2">
      <c r="A208" s="420" t="s">
        <v>446</v>
      </c>
      <c r="B208" s="416">
        <v>0</v>
      </c>
      <c r="C208" s="417">
        <v>9.0649999999999995</v>
      </c>
      <c r="D208" s="417">
        <v>9.0649999999999995</v>
      </c>
      <c r="E208" s="418">
        <v>0</v>
      </c>
      <c r="F208" s="416">
        <v>0</v>
      </c>
      <c r="G208" s="417">
        <v>0</v>
      </c>
      <c r="H208" s="417">
        <v>0</v>
      </c>
      <c r="I208" s="417">
        <v>5.9870000000000001</v>
      </c>
      <c r="J208" s="417">
        <v>5.9870000000000001</v>
      </c>
      <c r="K208" s="419">
        <v>0</v>
      </c>
      <c r="L208" s="133"/>
      <c r="M208" s="415" t="str">
        <f t="shared" si="3"/>
        <v>X</v>
      </c>
    </row>
    <row r="209" spans="1:13" ht="14.45" customHeight="1" x14ac:dyDescent="0.2">
      <c r="A209" s="420" t="s">
        <v>447</v>
      </c>
      <c r="B209" s="416">
        <v>0</v>
      </c>
      <c r="C209" s="417">
        <v>9.0649999999999995</v>
      </c>
      <c r="D209" s="417">
        <v>9.0649999999999995</v>
      </c>
      <c r="E209" s="418">
        <v>0</v>
      </c>
      <c r="F209" s="416">
        <v>0</v>
      </c>
      <c r="G209" s="417">
        <v>0</v>
      </c>
      <c r="H209" s="417">
        <v>0</v>
      </c>
      <c r="I209" s="417">
        <v>5.9870000000000001</v>
      </c>
      <c r="J209" s="417">
        <v>5.9870000000000001</v>
      </c>
      <c r="K209" s="419">
        <v>0</v>
      </c>
      <c r="L209" s="133"/>
      <c r="M209" s="415" t="str">
        <f t="shared" si="3"/>
        <v/>
      </c>
    </row>
    <row r="210" spans="1:13" ht="14.45" customHeight="1" x14ac:dyDescent="0.2">
      <c r="A210" s="420"/>
      <c r="B210" s="416"/>
      <c r="C210" s="417"/>
      <c r="D210" s="417"/>
      <c r="E210" s="418"/>
      <c r="F210" s="416"/>
      <c r="G210" s="417"/>
      <c r="H210" s="417"/>
      <c r="I210" s="417"/>
      <c r="J210" s="417"/>
      <c r="K210" s="419"/>
      <c r="L210" s="133"/>
      <c r="M210" s="415" t="str">
        <f t="shared" si="3"/>
        <v/>
      </c>
    </row>
    <row r="211" spans="1:13" ht="14.45" customHeight="1" x14ac:dyDescent="0.2">
      <c r="A211" s="420"/>
      <c r="B211" s="416"/>
      <c r="C211" s="417"/>
      <c r="D211" s="417"/>
      <c r="E211" s="418"/>
      <c r="F211" s="416"/>
      <c r="G211" s="417"/>
      <c r="H211" s="417"/>
      <c r="I211" s="417"/>
      <c r="J211" s="417"/>
      <c r="K211" s="419"/>
      <c r="L211" s="133"/>
      <c r="M211" s="415" t="str">
        <f t="shared" si="3"/>
        <v/>
      </c>
    </row>
    <row r="212" spans="1:13" ht="14.45" customHeight="1" x14ac:dyDescent="0.2">
      <c r="A212" s="420"/>
      <c r="B212" s="416"/>
      <c r="C212" s="417"/>
      <c r="D212" s="417"/>
      <c r="E212" s="418"/>
      <c r="F212" s="416"/>
      <c r="G212" s="417"/>
      <c r="H212" s="417"/>
      <c r="I212" s="417"/>
      <c r="J212" s="417"/>
      <c r="K212" s="419"/>
      <c r="L212" s="133"/>
      <c r="M212" s="415" t="str">
        <f t="shared" si="3"/>
        <v/>
      </c>
    </row>
    <row r="213" spans="1:13" ht="14.45" customHeight="1" x14ac:dyDescent="0.2">
      <c r="A213" s="420"/>
      <c r="B213" s="416"/>
      <c r="C213" s="417"/>
      <c r="D213" s="417"/>
      <c r="E213" s="418"/>
      <c r="F213" s="416"/>
      <c r="G213" s="417"/>
      <c r="H213" s="417"/>
      <c r="I213" s="417"/>
      <c r="J213" s="417"/>
      <c r="K213" s="419"/>
      <c r="L213" s="133"/>
      <c r="M213" s="415" t="str">
        <f t="shared" si="3"/>
        <v/>
      </c>
    </row>
    <row r="214" spans="1:13" ht="14.45" customHeight="1" x14ac:dyDescent="0.2">
      <c r="A214" s="420"/>
      <c r="B214" s="416"/>
      <c r="C214" s="417"/>
      <c r="D214" s="417"/>
      <c r="E214" s="418"/>
      <c r="F214" s="416"/>
      <c r="G214" s="417"/>
      <c r="H214" s="417"/>
      <c r="I214" s="417"/>
      <c r="J214" s="417"/>
      <c r="K214" s="419"/>
      <c r="L214" s="133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33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33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F00E848D-21BF-4D66-A3D6-32304AA4984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44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1" t="s">
        <v>448</v>
      </c>
      <c r="B5" s="422" t="s">
        <v>449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448</v>
      </c>
      <c r="B6" s="422" t="s">
        <v>450</v>
      </c>
      <c r="C6" s="423">
        <v>140.69680000000002</v>
      </c>
      <c r="D6" s="423">
        <v>122.45214</v>
      </c>
      <c r="E6" s="423"/>
      <c r="F6" s="423">
        <v>168.96448000000001</v>
      </c>
      <c r="G6" s="423">
        <v>0</v>
      </c>
      <c r="H6" s="423">
        <v>168.96448000000001</v>
      </c>
      <c r="I6" s="424" t="s">
        <v>243</v>
      </c>
      <c r="J6" s="425" t="s">
        <v>1</v>
      </c>
    </row>
    <row r="7" spans="1:10" ht="14.45" customHeight="1" x14ac:dyDescent="0.2">
      <c r="A7" s="421" t="s">
        <v>448</v>
      </c>
      <c r="B7" s="422" t="s">
        <v>451</v>
      </c>
      <c r="C7" s="423">
        <v>1.1076499999999998</v>
      </c>
      <c r="D7" s="423">
        <v>0.97777000000000014</v>
      </c>
      <c r="E7" s="423"/>
      <c r="F7" s="423">
        <v>0.41424</v>
      </c>
      <c r="G7" s="423">
        <v>0</v>
      </c>
      <c r="H7" s="423">
        <v>0.41424</v>
      </c>
      <c r="I7" s="424" t="s">
        <v>243</v>
      </c>
      <c r="J7" s="425" t="s">
        <v>1</v>
      </c>
    </row>
    <row r="8" spans="1:10" ht="14.45" customHeight="1" x14ac:dyDescent="0.2">
      <c r="A8" s="421" t="s">
        <v>448</v>
      </c>
      <c r="B8" s="422" t="s">
        <v>452</v>
      </c>
      <c r="C8" s="423">
        <v>61.823999999999998</v>
      </c>
      <c r="D8" s="423">
        <v>49.3005</v>
      </c>
      <c r="E8" s="423"/>
      <c r="F8" s="423">
        <v>73.657499999999999</v>
      </c>
      <c r="G8" s="423">
        <v>0</v>
      </c>
      <c r="H8" s="423">
        <v>73.657499999999999</v>
      </c>
      <c r="I8" s="424" t="s">
        <v>243</v>
      </c>
      <c r="J8" s="425" t="s">
        <v>1</v>
      </c>
    </row>
    <row r="9" spans="1:10" ht="14.45" customHeight="1" x14ac:dyDescent="0.2">
      <c r="A9" s="421" t="s">
        <v>448</v>
      </c>
      <c r="B9" s="422" t="s">
        <v>453</v>
      </c>
      <c r="C9" s="423">
        <v>203.62845000000004</v>
      </c>
      <c r="D9" s="423">
        <v>172.73041000000001</v>
      </c>
      <c r="E9" s="423"/>
      <c r="F9" s="423">
        <v>243.03622000000001</v>
      </c>
      <c r="G9" s="423">
        <v>0</v>
      </c>
      <c r="H9" s="423">
        <v>243.03622000000001</v>
      </c>
      <c r="I9" s="424" t="s">
        <v>243</v>
      </c>
      <c r="J9" s="425" t="s">
        <v>454</v>
      </c>
    </row>
    <row r="11" spans="1:10" ht="14.45" customHeight="1" x14ac:dyDescent="0.2">
      <c r="A11" s="421" t="s">
        <v>448</v>
      </c>
      <c r="B11" s="422" t="s">
        <v>449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455</v>
      </c>
      <c r="B12" s="422" t="s">
        <v>456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455</v>
      </c>
      <c r="B13" s="422" t="s">
        <v>450</v>
      </c>
      <c r="C13" s="423">
        <v>140.69680000000002</v>
      </c>
      <c r="D13" s="423">
        <v>122.45214</v>
      </c>
      <c r="E13" s="423"/>
      <c r="F13" s="423">
        <v>168.96448000000001</v>
      </c>
      <c r="G13" s="423">
        <v>0</v>
      </c>
      <c r="H13" s="423">
        <v>168.96448000000001</v>
      </c>
      <c r="I13" s="424" t="s">
        <v>243</v>
      </c>
      <c r="J13" s="425" t="s">
        <v>1</v>
      </c>
    </row>
    <row r="14" spans="1:10" ht="14.45" customHeight="1" x14ac:dyDescent="0.2">
      <c r="A14" s="421" t="s">
        <v>455</v>
      </c>
      <c r="B14" s="422" t="s">
        <v>451</v>
      </c>
      <c r="C14" s="423">
        <v>1.1076499999999998</v>
      </c>
      <c r="D14" s="423">
        <v>0.97777000000000014</v>
      </c>
      <c r="E14" s="423"/>
      <c r="F14" s="423">
        <v>0.41424</v>
      </c>
      <c r="G14" s="423">
        <v>0</v>
      </c>
      <c r="H14" s="423">
        <v>0.41424</v>
      </c>
      <c r="I14" s="424" t="s">
        <v>243</v>
      </c>
      <c r="J14" s="425" t="s">
        <v>1</v>
      </c>
    </row>
    <row r="15" spans="1:10" ht="14.45" customHeight="1" x14ac:dyDescent="0.2">
      <c r="A15" s="421" t="s">
        <v>455</v>
      </c>
      <c r="B15" s="422" t="s">
        <v>452</v>
      </c>
      <c r="C15" s="423">
        <v>61.823999999999998</v>
      </c>
      <c r="D15" s="423">
        <v>49.3005</v>
      </c>
      <c r="E15" s="423"/>
      <c r="F15" s="423">
        <v>73.657499999999999</v>
      </c>
      <c r="G15" s="423">
        <v>0</v>
      </c>
      <c r="H15" s="423">
        <v>73.657499999999999</v>
      </c>
      <c r="I15" s="424" t="s">
        <v>243</v>
      </c>
      <c r="J15" s="425" t="s">
        <v>1</v>
      </c>
    </row>
    <row r="16" spans="1:10" ht="14.45" customHeight="1" x14ac:dyDescent="0.2">
      <c r="A16" s="421" t="s">
        <v>455</v>
      </c>
      <c r="B16" s="422" t="s">
        <v>457</v>
      </c>
      <c r="C16" s="423">
        <v>203.62845000000004</v>
      </c>
      <c r="D16" s="423">
        <v>172.73041000000001</v>
      </c>
      <c r="E16" s="423"/>
      <c r="F16" s="423">
        <v>243.03622000000001</v>
      </c>
      <c r="G16" s="423">
        <v>0</v>
      </c>
      <c r="H16" s="423">
        <v>243.03622000000001</v>
      </c>
      <c r="I16" s="424" t="s">
        <v>243</v>
      </c>
      <c r="J16" s="425" t="s">
        <v>458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459</v>
      </c>
    </row>
    <row r="18" spans="1:10" ht="14.45" customHeight="1" x14ac:dyDescent="0.2">
      <c r="A18" s="421" t="s">
        <v>448</v>
      </c>
      <c r="B18" s="422" t="s">
        <v>453</v>
      </c>
      <c r="C18" s="423">
        <v>203.62845000000004</v>
      </c>
      <c r="D18" s="423">
        <v>172.73041000000001</v>
      </c>
      <c r="E18" s="423"/>
      <c r="F18" s="423">
        <v>243.03622000000001</v>
      </c>
      <c r="G18" s="423">
        <v>0</v>
      </c>
      <c r="H18" s="423">
        <v>243.03622000000001</v>
      </c>
      <c r="I18" s="424" t="s">
        <v>243</v>
      </c>
      <c r="J18" s="425" t="s">
        <v>454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06CEFAB7-35ED-443F-8E3A-D89F2FD30E3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249" bestFit="1" customWidth="1"/>
    <col min="6" max="6" width="18.7109375" style="194" customWidth="1"/>
    <col min="7" max="7" width="5" style="190" customWidth="1"/>
    <col min="8" max="8" width="12.42578125" style="190" hidden="1" customWidth="1" outlineLevel="1"/>
    <col min="9" max="9" width="8.5703125" style="190" hidden="1" customWidth="1" outlineLevel="1"/>
    <col min="10" max="10" width="25.7109375" style="190" customWidth="1" collapsed="1"/>
    <col min="11" max="11" width="8.7109375" style="190" customWidth="1"/>
    <col min="12" max="13" width="7.7109375" style="188" customWidth="1"/>
    <col min="14" max="14" width="12.7109375" style="188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6" t="s">
        <v>242</v>
      </c>
      <c r="B2" s="62"/>
      <c r="C2" s="192"/>
      <c r="D2" s="192"/>
      <c r="E2" s="248"/>
      <c r="F2" s="192"/>
      <c r="G2" s="192"/>
      <c r="H2" s="192"/>
      <c r="I2" s="192"/>
      <c r="J2" s="192"/>
      <c r="K2" s="192"/>
      <c r="L2" s="193"/>
      <c r="M2" s="193"/>
      <c r="N2" s="193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150.14512656995475</v>
      </c>
      <c r="M3" s="84">
        <f>SUBTOTAL(9,M5:M1048576)</f>
        <v>1128.0999999999999</v>
      </c>
      <c r="N3" s="85">
        <f>SUBTOTAL(9,N5:N1048576)</f>
        <v>169378.71728356593</v>
      </c>
    </row>
    <row r="4" spans="1:14" s="189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448</v>
      </c>
      <c r="B5" s="435" t="s">
        <v>449</v>
      </c>
      <c r="C5" s="436" t="s">
        <v>455</v>
      </c>
      <c r="D5" s="437" t="s">
        <v>456</v>
      </c>
      <c r="E5" s="438">
        <v>50113001</v>
      </c>
      <c r="F5" s="437" t="s">
        <v>460</v>
      </c>
      <c r="G5" s="436" t="s">
        <v>461</v>
      </c>
      <c r="H5" s="436">
        <v>196886</v>
      </c>
      <c r="I5" s="436">
        <v>96886</v>
      </c>
      <c r="J5" s="436" t="s">
        <v>462</v>
      </c>
      <c r="K5" s="436" t="s">
        <v>463</v>
      </c>
      <c r="L5" s="439">
        <v>50.160000000000011</v>
      </c>
      <c r="M5" s="439">
        <v>10</v>
      </c>
      <c r="N5" s="440">
        <v>501.60000000000014</v>
      </c>
    </row>
    <row r="6" spans="1:14" ht="14.45" customHeight="1" x14ac:dyDescent="0.2">
      <c r="A6" s="441" t="s">
        <v>448</v>
      </c>
      <c r="B6" s="442" t="s">
        <v>449</v>
      </c>
      <c r="C6" s="443" t="s">
        <v>455</v>
      </c>
      <c r="D6" s="444" t="s">
        <v>456</v>
      </c>
      <c r="E6" s="445">
        <v>50113001</v>
      </c>
      <c r="F6" s="444" t="s">
        <v>460</v>
      </c>
      <c r="G6" s="443" t="s">
        <v>461</v>
      </c>
      <c r="H6" s="443">
        <v>100362</v>
      </c>
      <c r="I6" s="443">
        <v>362</v>
      </c>
      <c r="J6" s="443" t="s">
        <v>464</v>
      </c>
      <c r="K6" s="443" t="s">
        <v>465</v>
      </c>
      <c r="L6" s="446">
        <v>72.853333333333339</v>
      </c>
      <c r="M6" s="446">
        <v>6</v>
      </c>
      <c r="N6" s="447">
        <v>437.12</v>
      </c>
    </row>
    <row r="7" spans="1:14" ht="14.45" customHeight="1" x14ac:dyDescent="0.2">
      <c r="A7" s="441" t="s">
        <v>448</v>
      </c>
      <c r="B7" s="442" t="s">
        <v>449</v>
      </c>
      <c r="C7" s="443" t="s">
        <v>455</v>
      </c>
      <c r="D7" s="444" t="s">
        <v>456</v>
      </c>
      <c r="E7" s="445">
        <v>50113001</v>
      </c>
      <c r="F7" s="444" t="s">
        <v>460</v>
      </c>
      <c r="G7" s="443" t="s">
        <v>461</v>
      </c>
      <c r="H7" s="443">
        <v>156926</v>
      </c>
      <c r="I7" s="443">
        <v>56926</v>
      </c>
      <c r="J7" s="443" t="s">
        <v>466</v>
      </c>
      <c r="K7" s="443" t="s">
        <v>467</v>
      </c>
      <c r="L7" s="446">
        <v>48.400000000000006</v>
      </c>
      <c r="M7" s="446">
        <v>26</v>
      </c>
      <c r="N7" s="447">
        <v>1258.4000000000001</v>
      </c>
    </row>
    <row r="8" spans="1:14" ht="14.45" customHeight="1" x14ac:dyDescent="0.2">
      <c r="A8" s="441" t="s">
        <v>448</v>
      </c>
      <c r="B8" s="442" t="s">
        <v>449</v>
      </c>
      <c r="C8" s="443" t="s">
        <v>455</v>
      </c>
      <c r="D8" s="444" t="s">
        <v>456</v>
      </c>
      <c r="E8" s="445">
        <v>50113001</v>
      </c>
      <c r="F8" s="444" t="s">
        <v>460</v>
      </c>
      <c r="G8" s="443" t="s">
        <v>461</v>
      </c>
      <c r="H8" s="443">
        <v>10561</v>
      </c>
      <c r="I8" s="443">
        <v>10561</v>
      </c>
      <c r="J8" s="443" t="s">
        <v>466</v>
      </c>
      <c r="K8" s="443" t="s">
        <v>468</v>
      </c>
      <c r="L8" s="446">
        <v>250.8</v>
      </c>
      <c r="M8" s="446">
        <v>1</v>
      </c>
      <c r="N8" s="447">
        <v>250.8</v>
      </c>
    </row>
    <row r="9" spans="1:14" ht="14.45" customHeight="1" x14ac:dyDescent="0.2">
      <c r="A9" s="441" t="s">
        <v>448</v>
      </c>
      <c r="B9" s="442" t="s">
        <v>449</v>
      </c>
      <c r="C9" s="443" t="s">
        <v>455</v>
      </c>
      <c r="D9" s="444" t="s">
        <v>456</v>
      </c>
      <c r="E9" s="445">
        <v>50113001</v>
      </c>
      <c r="F9" s="444" t="s">
        <v>460</v>
      </c>
      <c r="G9" s="443" t="s">
        <v>461</v>
      </c>
      <c r="H9" s="443">
        <v>208456</v>
      </c>
      <c r="I9" s="443">
        <v>208456</v>
      </c>
      <c r="J9" s="443" t="s">
        <v>469</v>
      </c>
      <c r="K9" s="443" t="s">
        <v>470</v>
      </c>
      <c r="L9" s="446">
        <v>738.53999999999985</v>
      </c>
      <c r="M9" s="446">
        <v>0.1</v>
      </c>
      <c r="N9" s="447">
        <v>73.853999999999985</v>
      </c>
    </row>
    <row r="10" spans="1:14" ht="14.45" customHeight="1" x14ac:dyDescent="0.2">
      <c r="A10" s="441" t="s">
        <v>448</v>
      </c>
      <c r="B10" s="442" t="s">
        <v>449</v>
      </c>
      <c r="C10" s="443" t="s">
        <v>455</v>
      </c>
      <c r="D10" s="444" t="s">
        <v>456</v>
      </c>
      <c r="E10" s="445">
        <v>50113001</v>
      </c>
      <c r="F10" s="444" t="s">
        <v>460</v>
      </c>
      <c r="G10" s="443" t="s">
        <v>461</v>
      </c>
      <c r="H10" s="443">
        <v>243864</v>
      </c>
      <c r="I10" s="443">
        <v>243864</v>
      </c>
      <c r="J10" s="443" t="s">
        <v>471</v>
      </c>
      <c r="K10" s="443" t="s">
        <v>472</v>
      </c>
      <c r="L10" s="446">
        <v>68.935000000000002</v>
      </c>
      <c r="M10" s="446">
        <v>4</v>
      </c>
      <c r="N10" s="447">
        <v>275.74</v>
      </c>
    </row>
    <row r="11" spans="1:14" ht="14.45" customHeight="1" x14ac:dyDescent="0.2">
      <c r="A11" s="441" t="s">
        <v>448</v>
      </c>
      <c r="B11" s="442" t="s">
        <v>449</v>
      </c>
      <c r="C11" s="443" t="s">
        <v>455</v>
      </c>
      <c r="D11" s="444" t="s">
        <v>456</v>
      </c>
      <c r="E11" s="445">
        <v>50113001</v>
      </c>
      <c r="F11" s="444" t="s">
        <v>460</v>
      </c>
      <c r="G11" s="443" t="s">
        <v>461</v>
      </c>
      <c r="H11" s="443">
        <v>112891</v>
      </c>
      <c r="I11" s="443">
        <v>12891</v>
      </c>
      <c r="J11" s="443" t="s">
        <v>473</v>
      </c>
      <c r="K11" s="443" t="s">
        <v>474</v>
      </c>
      <c r="L11" s="446">
        <v>58.269999999999989</v>
      </c>
      <c r="M11" s="446">
        <v>1</v>
      </c>
      <c r="N11" s="447">
        <v>58.269999999999989</v>
      </c>
    </row>
    <row r="12" spans="1:14" ht="14.45" customHeight="1" x14ac:dyDescent="0.2">
      <c r="A12" s="441" t="s">
        <v>448</v>
      </c>
      <c r="B12" s="442" t="s">
        <v>449</v>
      </c>
      <c r="C12" s="443" t="s">
        <v>455</v>
      </c>
      <c r="D12" s="444" t="s">
        <v>456</v>
      </c>
      <c r="E12" s="445">
        <v>50113001</v>
      </c>
      <c r="F12" s="444" t="s">
        <v>460</v>
      </c>
      <c r="G12" s="443" t="s">
        <v>461</v>
      </c>
      <c r="H12" s="443">
        <v>112895</v>
      </c>
      <c r="I12" s="443">
        <v>12895</v>
      </c>
      <c r="J12" s="443" t="s">
        <v>473</v>
      </c>
      <c r="K12" s="443" t="s">
        <v>475</v>
      </c>
      <c r="L12" s="446">
        <v>106.46</v>
      </c>
      <c r="M12" s="446">
        <v>2</v>
      </c>
      <c r="N12" s="447">
        <v>212.92</v>
      </c>
    </row>
    <row r="13" spans="1:14" ht="14.45" customHeight="1" x14ac:dyDescent="0.2">
      <c r="A13" s="441" t="s">
        <v>448</v>
      </c>
      <c r="B13" s="442" t="s">
        <v>449</v>
      </c>
      <c r="C13" s="443" t="s">
        <v>455</v>
      </c>
      <c r="D13" s="444" t="s">
        <v>456</v>
      </c>
      <c r="E13" s="445">
        <v>50113001</v>
      </c>
      <c r="F13" s="444" t="s">
        <v>460</v>
      </c>
      <c r="G13" s="443" t="s">
        <v>461</v>
      </c>
      <c r="H13" s="443">
        <v>112892</v>
      </c>
      <c r="I13" s="443">
        <v>12892</v>
      </c>
      <c r="J13" s="443" t="s">
        <v>473</v>
      </c>
      <c r="K13" s="443" t="s">
        <v>476</v>
      </c>
      <c r="L13" s="446">
        <v>104.20999999999992</v>
      </c>
      <c r="M13" s="446">
        <v>1</v>
      </c>
      <c r="N13" s="447">
        <v>104.20999999999992</v>
      </c>
    </row>
    <row r="14" spans="1:14" ht="14.45" customHeight="1" x14ac:dyDescent="0.2">
      <c r="A14" s="441" t="s">
        <v>448</v>
      </c>
      <c r="B14" s="442" t="s">
        <v>449</v>
      </c>
      <c r="C14" s="443" t="s">
        <v>455</v>
      </c>
      <c r="D14" s="444" t="s">
        <v>456</v>
      </c>
      <c r="E14" s="445">
        <v>50113001</v>
      </c>
      <c r="F14" s="444" t="s">
        <v>460</v>
      </c>
      <c r="G14" s="443" t="s">
        <v>461</v>
      </c>
      <c r="H14" s="443">
        <v>139968</v>
      </c>
      <c r="I14" s="443">
        <v>139968</v>
      </c>
      <c r="J14" s="443" t="s">
        <v>477</v>
      </c>
      <c r="K14" s="443" t="s">
        <v>478</v>
      </c>
      <c r="L14" s="446">
        <v>69.550002615847376</v>
      </c>
      <c r="M14" s="446">
        <v>2</v>
      </c>
      <c r="N14" s="447">
        <v>139.10000523169475</v>
      </c>
    </row>
    <row r="15" spans="1:14" ht="14.45" customHeight="1" x14ac:dyDescent="0.2">
      <c r="A15" s="441" t="s">
        <v>448</v>
      </c>
      <c r="B15" s="442" t="s">
        <v>449</v>
      </c>
      <c r="C15" s="443" t="s">
        <v>455</v>
      </c>
      <c r="D15" s="444" t="s">
        <v>456</v>
      </c>
      <c r="E15" s="445">
        <v>50113001</v>
      </c>
      <c r="F15" s="444" t="s">
        <v>460</v>
      </c>
      <c r="G15" s="443" t="s">
        <v>461</v>
      </c>
      <c r="H15" s="443">
        <v>990585</v>
      </c>
      <c r="I15" s="443">
        <v>0</v>
      </c>
      <c r="J15" s="443" t="s">
        <v>479</v>
      </c>
      <c r="K15" s="443" t="s">
        <v>243</v>
      </c>
      <c r="L15" s="446">
        <v>52.933333333333337</v>
      </c>
      <c r="M15" s="446">
        <v>3</v>
      </c>
      <c r="N15" s="447">
        <v>158.80000000000001</v>
      </c>
    </row>
    <row r="16" spans="1:14" ht="14.45" customHeight="1" x14ac:dyDescent="0.2">
      <c r="A16" s="441" t="s">
        <v>448</v>
      </c>
      <c r="B16" s="442" t="s">
        <v>449</v>
      </c>
      <c r="C16" s="443" t="s">
        <v>455</v>
      </c>
      <c r="D16" s="444" t="s">
        <v>456</v>
      </c>
      <c r="E16" s="445">
        <v>50113001</v>
      </c>
      <c r="F16" s="444" t="s">
        <v>460</v>
      </c>
      <c r="G16" s="443" t="s">
        <v>461</v>
      </c>
      <c r="H16" s="443">
        <v>841498</v>
      </c>
      <c r="I16" s="443">
        <v>31951</v>
      </c>
      <c r="J16" s="443" t="s">
        <v>480</v>
      </c>
      <c r="K16" s="443" t="s">
        <v>481</v>
      </c>
      <c r="L16" s="446">
        <v>50.659999999999961</v>
      </c>
      <c r="M16" s="446">
        <v>2</v>
      </c>
      <c r="N16" s="447">
        <v>101.31999999999992</v>
      </c>
    </row>
    <row r="17" spans="1:14" ht="14.45" customHeight="1" x14ac:dyDescent="0.2">
      <c r="A17" s="441" t="s">
        <v>448</v>
      </c>
      <c r="B17" s="442" t="s">
        <v>449</v>
      </c>
      <c r="C17" s="443" t="s">
        <v>455</v>
      </c>
      <c r="D17" s="444" t="s">
        <v>456</v>
      </c>
      <c r="E17" s="445">
        <v>50113001</v>
      </c>
      <c r="F17" s="444" t="s">
        <v>460</v>
      </c>
      <c r="G17" s="443" t="s">
        <v>461</v>
      </c>
      <c r="H17" s="443">
        <v>102479</v>
      </c>
      <c r="I17" s="443">
        <v>2479</v>
      </c>
      <c r="J17" s="443" t="s">
        <v>482</v>
      </c>
      <c r="K17" s="443" t="s">
        <v>483</v>
      </c>
      <c r="L17" s="446">
        <v>64.930000000000021</v>
      </c>
      <c r="M17" s="446">
        <v>1</v>
      </c>
      <c r="N17" s="447">
        <v>64.930000000000021</v>
      </c>
    </row>
    <row r="18" spans="1:14" ht="14.45" customHeight="1" x14ac:dyDescent="0.2">
      <c r="A18" s="441" t="s">
        <v>448</v>
      </c>
      <c r="B18" s="442" t="s">
        <v>449</v>
      </c>
      <c r="C18" s="443" t="s">
        <v>455</v>
      </c>
      <c r="D18" s="444" t="s">
        <v>456</v>
      </c>
      <c r="E18" s="445">
        <v>50113001</v>
      </c>
      <c r="F18" s="444" t="s">
        <v>460</v>
      </c>
      <c r="G18" s="443" t="s">
        <v>461</v>
      </c>
      <c r="H18" s="443">
        <v>501596</v>
      </c>
      <c r="I18" s="443">
        <v>0</v>
      </c>
      <c r="J18" s="443" t="s">
        <v>484</v>
      </c>
      <c r="K18" s="443" t="s">
        <v>485</v>
      </c>
      <c r="L18" s="446">
        <v>113.25999999999999</v>
      </c>
      <c r="M18" s="446">
        <v>7</v>
      </c>
      <c r="N18" s="447">
        <v>792.81999999999994</v>
      </c>
    </row>
    <row r="19" spans="1:14" ht="14.45" customHeight="1" x14ac:dyDescent="0.2">
      <c r="A19" s="441" t="s">
        <v>448</v>
      </c>
      <c r="B19" s="442" t="s">
        <v>449</v>
      </c>
      <c r="C19" s="443" t="s">
        <v>455</v>
      </c>
      <c r="D19" s="444" t="s">
        <v>456</v>
      </c>
      <c r="E19" s="445">
        <v>50113001</v>
      </c>
      <c r="F19" s="444" t="s">
        <v>460</v>
      </c>
      <c r="G19" s="443" t="s">
        <v>461</v>
      </c>
      <c r="H19" s="443">
        <v>140631</v>
      </c>
      <c r="I19" s="443">
        <v>203909</v>
      </c>
      <c r="J19" s="443" t="s">
        <v>486</v>
      </c>
      <c r="K19" s="443" t="s">
        <v>487</v>
      </c>
      <c r="L19" s="446">
        <v>185.64500000000001</v>
      </c>
      <c r="M19" s="446">
        <v>2</v>
      </c>
      <c r="N19" s="447">
        <v>371.29</v>
      </c>
    </row>
    <row r="20" spans="1:14" ht="14.45" customHeight="1" x14ac:dyDescent="0.2">
      <c r="A20" s="441" t="s">
        <v>448</v>
      </c>
      <c r="B20" s="442" t="s">
        <v>449</v>
      </c>
      <c r="C20" s="443" t="s">
        <v>455</v>
      </c>
      <c r="D20" s="444" t="s">
        <v>456</v>
      </c>
      <c r="E20" s="445">
        <v>50113001</v>
      </c>
      <c r="F20" s="444" t="s">
        <v>460</v>
      </c>
      <c r="G20" s="443" t="s">
        <v>461</v>
      </c>
      <c r="H20" s="443">
        <v>51384</v>
      </c>
      <c r="I20" s="443">
        <v>51384</v>
      </c>
      <c r="J20" s="443" t="s">
        <v>488</v>
      </c>
      <c r="K20" s="443" t="s">
        <v>489</v>
      </c>
      <c r="L20" s="446">
        <v>192.5</v>
      </c>
      <c r="M20" s="446">
        <v>3</v>
      </c>
      <c r="N20" s="447">
        <v>577.5</v>
      </c>
    </row>
    <row r="21" spans="1:14" ht="14.45" customHeight="1" x14ac:dyDescent="0.2">
      <c r="A21" s="441" t="s">
        <v>448</v>
      </c>
      <c r="B21" s="442" t="s">
        <v>449</v>
      </c>
      <c r="C21" s="443" t="s">
        <v>455</v>
      </c>
      <c r="D21" s="444" t="s">
        <v>456</v>
      </c>
      <c r="E21" s="445">
        <v>50113001</v>
      </c>
      <c r="F21" s="444" t="s">
        <v>460</v>
      </c>
      <c r="G21" s="443" t="s">
        <v>461</v>
      </c>
      <c r="H21" s="443">
        <v>51383</v>
      </c>
      <c r="I21" s="443">
        <v>51383</v>
      </c>
      <c r="J21" s="443" t="s">
        <v>488</v>
      </c>
      <c r="K21" s="443" t="s">
        <v>490</v>
      </c>
      <c r="L21" s="446">
        <v>93.5</v>
      </c>
      <c r="M21" s="446">
        <v>2</v>
      </c>
      <c r="N21" s="447">
        <v>187</v>
      </c>
    </row>
    <row r="22" spans="1:14" ht="14.45" customHeight="1" x14ac:dyDescent="0.2">
      <c r="A22" s="441" t="s">
        <v>448</v>
      </c>
      <c r="B22" s="442" t="s">
        <v>449</v>
      </c>
      <c r="C22" s="443" t="s">
        <v>455</v>
      </c>
      <c r="D22" s="444" t="s">
        <v>456</v>
      </c>
      <c r="E22" s="445">
        <v>50113001</v>
      </c>
      <c r="F22" s="444" t="s">
        <v>460</v>
      </c>
      <c r="G22" s="443" t="s">
        <v>461</v>
      </c>
      <c r="H22" s="443">
        <v>229962</v>
      </c>
      <c r="I22" s="443">
        <v>229962</v>
      </c>
      <c r="J22" s="443" t="s">
        <v>491</v>
      </c>
      <c r="K22" s="443" t="s">
        <v>492</v>
      </c>
      <c r="L22" s="446">
        <v>89.160000000000011</v>
      </c>
      <c r="M22" s="446">
        <v>1</v>
      </c>
      <c r="N22" s="447">
        <v>89.160000000000011</v>
      </c>
    </row>
    <row r="23" spans="1:14" ht="14.45" customHeight="1" x14ac:dyDescent="0.2">
      <c r="A23" s="441" t="s">
        <v>448</v>
      </c>
      <c r="B23" s="442" t="s">
        <v>449</v>
      </c>
      <c r="C23" s="443" t="s">
        <v>455</v>
      </c>
      <c r="D23" s="444" t="s">
        <v>456</v>
      </c>
      <c r="E23" s="445">
        <v>50113001</v>
      </c>
      <c r="F23" s="444" t="s">
        <v>460</v>
      </c>
      <c r="G23" s="443" t="s">
        <v>461</v>
      </c>
      <c r="H23" s="443">
        <v>229965</v>
      </c>
      <c r="I23" s="443">
        <v>229965</v>
      </c>
      <c r="J23" s="443" t="s">
        <v>491</v>
      </c>
      <c r="K23" s="443" t="s">
        <v>493</v>
      </c>
      <c r="L23" s="446">
        <v>82.883333333333326</v>
      </c>
      <c r="M23" s="446">
        <v>3</v>
      </c>
      <c r="N23" s="447">
        <v>248.64999999999998</v>
      </c>
    </row>
    <row r="24" spans="1:14" ht="14.45" customHeight="1" x14ac:dyDescent="0.2">
      <c r="A24" s="441" t="s">
        <v>448</v>
      </c>
      <c r="B24" s="442" t="s">
        <v>449</v>
      </c>
      <c r="C24" s="443" t="s">
        <v>455</v>
      </c>
      <c r="D24" s="444" t="s">
        <v>456</v>
      </c>
      <c r="E24" s="445">
        <v>50113001</v>
      </c>
      <c r="F24" s="444" t="s">
        <v>460</v>
      </c>
      <c r="G24" s="443" t="s">
        <v>461</v>
      </c>
      <c r="H24" s="443">
        <v>202878</v>
      </c>
      <c r="I24" s="443">
        <v>202878</v>
      </c>
      <c r="J24" s="443" t="s">
        <v>494</v>
      </c>
      <c r="K24" s="443" t="s">
        <v>495</v>
      </c>
      <c r="L24" s="446">
        <v>50.64</v>
      </c>
      <c r="M24" s="446">
        <v>1</v>
      </c>
      <c r="N24" s="447">
        <v>50.64</v>
      </c>
    </row>
    <row r="25" spans="1:14" ht="14.45" customHeight="1" x14ac:dyDescent="0.2">
      <c r="A25" s="441" t="s">
        <v>448</v>
      </c>
      <c r="B25" s="442" t="s">
        <v>449</v>
      </c>
      <c r="C25" s="443" t="s">
        <v>455</v>
      </c>
      <c r="D25" s="444" t="s">
        <v>456</v>
      </c>
      <c r="E25" s="445">
        <v>50113001</v>
      </c>
      <c r="F25" s="444" t="s">
        <v>460</v>
      </c>
      <c r="G25" s="443" t="s">
        <v>461</v>
      </c>
      <c r="H25" s="443">
        <v>394712</v>
      </c>
      <c r="I25" s="443">
        <v>0</v>
      </c>
      <c r="J25" s="443" t="s">
        <v>496</v>
      </c>
      <c r="K25" s="443" t="s">
        <v>497</v>
      </c>
      <c r="L25" s="446">
        <v>28.75</v>
      </c>
      <c r="M25" s="446">
        <v>96</v>
      </c>
      <c r="N25" s="447">
        <v>2760</v>
      </c>
    </row>
    <row r="26" spans="1:14" ht="14.45" customHeight="1" x14ac:dyDescent="0.2">
      <c r="A26" s="441" t="s">
        <v>448</v>
      </c>
      <c r="B26" s="442" t="s">
        <v>449</v>
      </c>
      <c r="C26" s="443" t="s">
        <v>455</v>
      </c>
      <c r="D26" s="444" t="s">
        <v>456</v>
      </c>
      <c r="E26" s="445">
        <v>50113001</v>
      </c>
      <c r="F26" s="444" t="s">
        <v>460</v>
      </c>
      <c r="G26" s="443" t="s">
        <v>461</v>
      </c>
      <c r="H26" s="443">
        <v>840987</v>
      </c>
      <c r="I26" s="443">
        <v>0</v>
      </c>
      <c r="J26" s="443" t="s">
        <v>498</v>
      </c>
      <c r="K26" s="443" t="s">
        <v>499</v>
      </c>
      <c r="L26" s="446">
        <v>199.67</v>
      </c>
      <c r="M26" s="446">
        <v>5</v>
      </c>
      <c r="N26" s="447">
        <v>998.34999999999991</v>
      </c>
    </row>
    <row r="27" spans="1:14" ht="14.45" customHeight="1" x14ac:dyDescent="0.2">
      <c r="A27" s="441" t="s">
        <v>448</v>
      </c>
      <c r="B27" s="442" t="s">
        <v>449</v>
      </c>
      <c r="C27" s="443" t="s">
        <v>455</v>
      </c>
      <c r="D27" s="444" t="s">
        <v>456</v>
      </c>
      <c r="E27" s="445">
        <v>50113001</v>
      </c>
      <c r="F27" s="444" t="s">
        <v>460</v>
      </c>
      <c r="G27" s="443" t="s">
        <v>461</v>
      </c>
      <c r="H27" s="443">
        <v>164758</v>
      </c>
      <c r="I27" s="443">
        <v>64758</v>
      </c>
      <c r="J27" s="443" t="s">
        <v>500</v>
      </c>
      <c r="K27" s="443" t="s">
        <v>501</v>
      </c>
      <c r="L27" s="446">
        <v>100.70666666666665</v>
      </c>
      <c r="M27" s="446">
        <v>6</v>
      </c>
      <c r="N27" s="447">
        <v>604.2399999999999</v>
      </c>
    </row>
    <row r="28" spans="1:14" ht="14.45" customHeight="1" x14ac:dyDescent="0.2">
      <c r="A28" s="441" t="s">
        <v>448</v>
      </c>
      <c r="B28" s="442" t="s">
        <v>449</v>
      </c>
      <c r="C28" s="443" t="s">
        <v>455</v>
      </c>
      <c r="D28" s="444" t="s">
        <v>456</v>
      </c>
      <c r="E28" s="445">
        <v>50113001</v>
      </c>
      <c r="F28" s="444" t="s">
        <v>460</v>
      </c>
      <c r="G28" s="443" t="s">
        <v>461</v>
      </c>
      <c r="H28" s="443">
        <v>930224</v>
      </c>
      <c r="I28" s="443">
        <v>0</v>
      </c>
      <c r="J28" s="443" t="s">
        <v>502</v>
      </c>
      <c r="K28" s="443" t="s">
        <v>243</v>
      </c>
      <c r="L28" s="446">
        <v>247.74354664017213</v>
      </c>
      <c r="M28" s="446">
        <v>1</v>
      </c>
      <c r="N28" s="447">
        <v>247.74354664017213</v>
      </c>
    </row>
    <row r="29" spans="1:14" ht="14.45" customHeight="1" x14ac:dyDescent="0.2">
      <c r="A29" s="441" t="s">
        <v>448</v>
      </c>
      <c r="B29" s="442" t="s">
        <v>449</v>
      </c>
      <c r="C29" s="443" t="s">
        <v>455</v>
      </c>
      <c r="D29" s="444" t="s">
        <v>456</v>
      </c>
      <c r="E29" s="445">
        <v>50113001</v>
      </c>
      <c r="F29" s="444" t="s">
        <v>460</v>
      </c>
      <c r="G29" s="443" t="s">
        <v>461</v>
      </c>
      <c r="H29" s="443">
        <v>502354</v>
      </c>
      <c r="I29" s="443">
        <v>0</v>
      </c>
      <c r="J29" s="443" t="s">
        <v>503</v>
      </c>
      <c r="K29" s="443" t="s">
        <v>243</v>
      </c>
      <c r="L29" s="446">
        <v>76.088282718154929</v>
      </c>
      <c r="M29" s="446">
        <v>4</v>
      </c>
      <c r="N29" s="447">
        <v>304.35313087261972</v>
      </c>
    </row>
    <row r="30" spans="1:14" ht="14.45" customHeight="1" x14ac:dyDescent="0.2">
      <c r="A30" s="441" t="s">
        <v>448</v>
      </c>
      <c r="B30" s="442" t="s">
        <v>449</v>
      </c>
      <c r="C30" s="443" t="s">
        <v>455</v>
      </c>
      <c r="D30" s="444" t="s">
        <v>456</v>
      </c>
      <c r="E30" s="445">
        <v>50113001</v>
      </c>
      <c r="F30" s="444" t="s">
        <v>460</v>
      </c>
      <c r="G30" s="443" t="s">
        <v>461</v>
      </c>
      <c r="H30" s="443">
        <v>921454</v>
      </c>
      <c r="I30" s="443">
        <v>0</v>
      </c>
      <c r="J30" s="443" t="s">
        <v>504</v>
      </c>
      <c r="K30" s="443" t="s">
        <v>243</v>
      </c>
      <c r="L30" s="446">
        <v>50.207300691625392</v>
      </c>
      <c r="M30" s="446">
        <v>6</v>
      </c>
      <c r="N30" s="447">
        <v>301.24380414975235</v>
      </c>
    </row>
    <row r="31" spans="1:14" ht="14.45" customHeight="1" x14ac:dyDescent="0.2">
      <c r="A31" s="441" t="s">
        <v>448</v>
      </c>
      <c r="B31" s="442" t="s">
        <v>449</v>
      </c>
      <c r="C31" s="443" t="s">
        <v>455</v>
      </c>
      <c r="D31" s="444" t="s">
        <v>456</v>
      </c>
      <c r="E31" s="445">
        <v>50113001</v>
      </c>
      <c r="F31" s="444" t="s">
        <v>460</v>
      </c>
      <c r="G31" s="443" t="s">
        <v>461</v>
      </c>
      <c r="H31" s="443">
        <v>900513</v>
      </c>
      <c r="I31" s="443">
        <v>0</v>
      </c>
      <c r="J31" s="443" t="s">
        <v>505</v>
      </c>
      <c r="K31" s="443" t="s">
        <v>243</v>
      </c>
      <c r="L31" s="446">
        <v>72.787382983615871</v>
      </c>
      <c r="M31" s="446">
        <v>12</v>
      </c>
      <c r="N31" s="447">
        <v>873.44859580339039</v>
      </c>
    </row>
    <row r="32" spans="1:14" ht="14.45" customHeight="1" x14ac:dyDescent="0.2">
      <c r="A32" s="441" t="s">
        <v>448</v>
      </c>
      <c r="B32" s="442" t="s">
        <v>449</v>
      </c>
      <c r="C32" s="443" t="s">
        <v>455</v>
      </c>
      <c r="D32" s="444" t="s">
        <v>456</v>
      </c>
      <c r="E32" s="445">
        <v>50113001</v>
      </c>
      <c r="F32" s="444" t="s">
        <v>460</v>
      </c>
      <c r="G32" s="443" t="s">
        <v>461</v>
      </c>
      <c r="H32" s="443">
        <v>920067</v>
      </c>
      <c r="I32" s="443">
        <v>0</v>
      </c>
      <c r="J32" s="443" t="s">
        <v>506</v>
      </c>
      <c r="K32" s="443" t="s">
        <v>243</v>
      </c>
      <c r="L32" s="446">
        <v>140.7635561134353</v>
      </c>
      <c r="M32" s="446">
        <v>2</v>
      </c>
      <c r="N32" s="447">
        <v>281.5271122268706</v>
      </c>
    </row>
    <row r="33" spans="1:14" ht="14.45" customHeight="1" x14ac:dyDescent="0.2">
      <c r="A33" s="441" t="s">
        <v>448</v>
      </c>
      <c r="B33" s="442" t="s">
        <v>449</v>
      </c>
      <c r="C33" s="443" t="s">
        <v>455</v>
      </c>
      <c r="D33" s="444" t="s">
        <v>456</v>
      </c>
      <c r="E33" s="445">
        <v>50113001</v>
      </c>
      <c r="F33" s="444" t="s">
        <v>460</v>
      </c>
      <c r="G33" s="443" t="s">
        <v>461</v>
      </c>
      <c r="H33" s="443">
        <v>397238</v>
      </c>
      <c r="I33" s="443">
        <v>0</v>
      </c>
      <c r="J33" s="443" t="s">
        <v>507</v>
      </c>
      <c r="K33" s="443" t="s">
        <v>243</v>
      </c>
      <c r="L33" s="446">
        <v>142.84250807572067</v>
      </c>
      <c r="M33" s="446">
        <v>5</v>
      </c>
      <c r="N33" s="447">
        <v>714.21254037860331</v>
      </c>
    </row>
    <row r="34" spans="1:14" ht="14.45" customHeight="1" x14ac:dyDescent="0.2">
      <c r="A34" s="441" t="s">
        <v>448</v>
      </c>
      <c r="B34" s="442" t="s">
        <v>449</v>
      </c>
      <c r="C34" s="443" t="s">
        <v>455</v>
      </c>
      <c r="D34" s="444" t="s">
        <v>456</v>
      </c>
      <c r="E34" s="445">
        <v>50113001</v>
      </c>
      <c r="F34" s="444" t="s">
        <v>460</v>
      </c>
      <c r="G34" s="443" t="s">
        <v>461</v>
      </c>
      <c r="H34" s="443">
        <v>930589</v>
      </c>
      <c r="I34" s="443">
        <v>0</v>
      </c>
      <c r="J34" s="443" t="s">
        <v>508</v>
      </c>
      <c r="K34" s="443" t="s">
        <v>243</v>
      </c>
      <c r="L34" s="446">
        <v>229.10871955234668</v>
      </c>
      <c r="M34" s="446">
        <v>1</v>
      </c>
      <c r="N34" s="447">
        <v>229.10871955234668</v>
      </c>
    </row>
    <row r="35" spans="1:14" ht="14.45" customHeight="1" x14ac:dyDescent="0.2">
      <c r="A35" s="441" t="s">
        <v>448</v>
      </c>
      <c r="B35" s="442" t="s">
        <v>449</v>
      </c>
      <c r="C35" s="443" t="s">
        <v>455</v>
      </c>
      <c r="D35" s="444" t="s">
        <v>456</v>
      </c>
      <c r="E35" s="445">
        <v>50113001</v>
      </c>
      <c r="F35" s="444" t="s">
        <v>460</v>
      </c>
      <c r="G35" s="443" t="s">
        <v>461</v>
      </c>
      <c r="H35" s="443">
        <v>501828</v>
      </c>
      <c r="I35" s="443">
        <v>0</v>
      </c>
      <c r="J35" s="443" t="s">
        <v>509</v>
      </c>
      <c r="K35" s="443" t="s">
        <v>243</v>
      </c>
      <c r="L35" s="446">
        <v>76.088282718154943</v>
      </c>
      <c r="M35" s="446">
        <v>10</v>
      </c>
      <c r="N35" s="447">
        <v>760.88282718154937</v>
      </c>
    </row>
    <row r="36" spans="1:14" ht="14.45" customHeight="1" x14ac:dyDescent="0.2">
      <c r="A36" s="441" t="s">
        <v>448</v>
      </c>
      <c r="B36" s="442" t="s">
        <v>449</v>
      </c>
      <c r="C36" s="443" t="s">
        <v>455</v>
      </c>
      <c r="D36" s="444" t="s">
        <v>456</v>
      </c>
      <c r="E36" s="445">
        <v>50113001</v>
      </c>
      <c r="F36" s="444" t="s">
        <v>460</v>
      </c>
      <c r="G36" s="443" t="s">
        <v>461</v>
      </c>
      <c r="H36" s="443">
        <v>930316</v>
      </c>
      <c r="I36" s="443">
        <v>0</v>
      </c>
      <c r="J36" s="443" t="s">
        <v>510</v>
      </c>
      <c r="K36" s="443" t="s">
        <v>243</v>
      </c>
      <c r="L36" s="446">
        <v>132.74776916178743</v>
      </c>
      <c r="M36" s="446">
        <v>3</v>
      </c>
      <c r="N36" s="447">
        <v>398.24330748536232</v>
      </c>
    </row>
    <row r="37" spans="1:14" ht="14.45" customHeight="1" x14ac:dyDescent="0.2">
      <c r="A37" s="441" t="s">
        <v>448</v>
      </c>
      <c r="B37" s="442" t="s">
        <v>449</v>
      </c>
      <c r="C37" s="443" t="s">
        <v>455</v>
      </c>
      <c r="D37" s="444" t="s">
        <v>456</v>
      </c>
      <c r="E37" s="445">
        <v>50113001</v>
      </c>
      <c r="F37" s="444" t="s">
        <v>460</v>
      </c>
      <c r="G37" s="443" t="s">
        <v>461</v>
      </c>
      <c r="H37" s="443">
        <v>900857</v>
      </c>
      <c r="I37" s="443">
        <v>0</v>
      </c>
      <c r="J37" s="443" t="s">
        <v>511</v>
      </c>
      <c r="K37" s="443" t="s">
        <v>243</v>
      </c>
      <c r="L37" s="446">
        <v>253.54592525665532</v>
      </c>
      <c r="M37" s="446">
        <v>16</v>
      </c>
      <c r="N37" s="447">
        <v>4056.7348041064852</v>
      </c>
    </row>
    <row r="38" spans="1:14" ht="14.45" customHeight="1" x14ac:dyDescent="0.2">
      <c r="A38" s="441" t="s">
        <v>448</v>
      </c>
      <c r="B38" s="442" t="s">
        <v>449</v>
      </c>
      <c r="C38" s="443" t="s">
        <v>455</v>
      </c>
      <c r="D38" s="444" t="s">
        <v>456</v>
      </c>
      <c r="E38" s="445">
        <v>50113001</v>
      </c>
      <c r="F38" s="444" t="s">
        <v>460</v>
      </c>
      <c r="G38" s="443" t="s">
        <v>461</v>
      </c>
      <c r="H38" s="443">
        <v>930673</v>
      </c>
      <c r="I38" s="443">
        <v>0</v>
      </c>
      <c r="J38" s="443" t="s">
        <v>512</v>
      </c>
      <c r="K38" s="443" t="s">
        <v>513</v>
      </c>
      <c r="L38" s="446">
        <v>138.06646242609045</v>
      </c>
      <c r="M38" s="446">
        <v>8</v>
      </c>
      <c r="N38" s="447">
        <v>1104.5316994087236</v>
      </c>
    </row>
    <row r="39" spans="1:14" ht="14.45" customHeight="1" x14ac:dyDescent="0.2">
      <c r="A39" s="441" t="s">
        <v>448</v>
      </c>
      <c r="B39" s="442" t="s">
        <v>449</v>
      </c>
      <c r="C39" s="443" t="s">
        <v>455</v>
      </c>
      <c r="D39" s="444" t="s">
        <v>456</v>
      </c>
      <c r="E39" s="445">
        <v>50113001</v>
      </c>
      <c r="F39" s="444" t="s">
        <v>460</v>
      </c>
      <c r="G39" s="443" t="s">
        <v>461</v>
      </c>
      <c r="H39" s="443">
        <v>930671</v>
      </c>
      <c r="I39" s="443">
        <v>0</v>
      </c>
      <c r="J39" s="443" t="s">
        <v>514</v>
      </c>
      <c r="K39" s="443" t="s">
        <v>513</v>
      </c>
      <c r="L39" s="446">
        <v>187.53883695837735</v>
      </c>
      <c r="M39" s="446">
        <v>14</v>
      </c>
      <c r="N39" s="447">
        <v>2625.543717417283</v>
      </c>
    </row>
    <row r="40" spans="1:14" ht="14.45" customHeight="1" x14ac:dyDescent="0.2">
      <c r="A40" s="441" t="s">
        <v>448</v>
      </c>
      <c r="B40" s="442" t="s">
        <v>449</v>
      </c>
      <c r="C40" s="443" t="s">
        <v>455</v>
      </c>
      <c r="D40" s="444" t="s">
        <v>456</v>
      </c>
      <c r="E40" s="445">
        <v>50113001</v>
      </c>
      <c r="F40" s="444" t="s">
        <v>460</v>
      </c>
      <c r="G40" s="443" t="s">
        <v>461</v>
      </c>
      <c r="H40" s="443">
        <v>930670</v>
      </c>
      <c r="I40" s="443">
        <v>0</v>
      </c>
      <c r="J40" s="443" t="s">
        <v>515</v>
      </c>
      <c r="K40" s="443" t="s">
        <v>513</v>
      </c>
      <c r="L40" s="446">
        <v>141.84653619517471</v>
      </c>
      <c r="M40" s="446">
        <v>16</v>
      </c>
      <c r="N40" s="447">
        <v>2269.5445791227953</v>
      </c>
    </row>
    <row r="41" spans="1:14" ht="14.45" customHeight="1" x14ac:dyDescent="0.2">
      <c r="A41" s="441" t="s">
        <v>448</v>
      </c>
      <c r="B41" s="442" t="s">
        <v>449</v>
      </c>
      <c r="C41" s="443" t="s">
        <v>455</v>
      </c>
      <c r="D41" s="444" t="s">
        <v>456</v>
      </c>
      <c r="E41" s="445">
        <v>50113001</v>
      </c>
      <c r="F41" s="444" t="s">
        <v>460</v>
      </c>
      <c r="G41" s="443" t="s">
        <v>461</v>
      </c>
      <c r="H41" s="443">
        <v>501957</v>
      </c>
      <c r="I41" s="443">
        <v>0</v>
      </c>
      <c r="J41" s="443" t="s">
        <v>516</v>
      </c>
      <c r="K41" s="443" t="s">
        <v>243</v>
      </c>
      <c r="L41" s="446">
        <v>135.23092673868999</v>
      </c>
      <c r="M41" s="446">
        <v>12</v>
      </c>
      <c r="N41" s="447">
        <v>1622.77112086428</v>
      </c>
    </row>
    <row r="42" spans="1:14" ht="14.45" customHeight="1" x14ac:dyDescent="0.2">
      <c r="A42" s="441" t="s">
        <v>448</v>
      </c>
      <c r="B42" s="442" t="s">
        <v>449</v>
      </c>
      <c r="C42" s="443" t="s">
        <v>455</v>
      </c>
      <c r="D42" s="444" t="s">
        <v>456</v>
      </c>
      <c r="E42" s="445">
        <v>50113001</v>
      </c>
      <c r="F42" s="444" t="s">
        <v>460</v>
      </c>
      <c r="G42" s="443" t="s">
        <v>461</v>
      </c>
      <c r="H42" s="443">
        <v>930674</v>
      </c>
      <c r="I42" s="443">
        <v>0</v>
      </c>
      <c r="J42" s="443" t="s">
        <v>517</v>
      </c>
      <c r="K42" s="443" t="s">
        <v>243</v>
      </c>
      <c r="L42" s="446">
        <v>134.51738901293663</v>
      </c>
      <c r="M42" s="446">
        <v>57</v>
      </c>
      <c r="N42" s="447">
        <v>7667.4911737373886</v>
      </c>
    </row>
    <row r="43" spans="1:14" ht="14.45" customHeight="1" x14ac:dyDescent="0.2">
      <c r="A43" s="441" t="s">
        <v>448</v>
      </c>
      <c r="B43" s="442" t="s">
        <v>449</v>
      </c>
      <c r="C43" s="443" t="s">
        <v>455</v>
      </c>
      <c r="D43" s="444" t="s">
        <v>456</v>
      </c>
      <c r="E43" s="445">
        <v>50113001</v>
      </c>
      <c r="F43" s="444" t="s">
        <v>460</v>
      </c>
      <c r="G43" s="443" t="s">
        <v>461</v>
      </c>
      <c r="H43" s="443">
        <v>921272</v>
      </c>
      <c r="I43" s="443">
        <v>0</v>
      </c>
      <c r="J43" s="443" t="s">
        <v>518</v>
      </c>
      <c r="K43" s="443" t="s">
        <v>243</v>
      </c>
      <c r="L43" s="446">
        <v>135.37695097351923</v>
      </c>
      <c r="M43" s="446">
        <v>11</v>
      </c>
      <c r="N43" s="447">
        <v>1489.1464607087116</v>
      </c>
    </row>
    <row r="44" spans="1:14" ht="14.45" customHeight="1" x14ac:dyDescent="0.2">
      <c r="A44" s="441" t="s">
        <v>448</v>
      </c>
      <c r="B44" s="442" t="s">
        <v>449</v>
      </c>
      <c r="C44" s="443" t="s">
        <v>455</v>
      </c>
      <c r="D44" s="444" t="s">
        <v>456</v>
      </c>
      <c r="E44" s="445">
        <v>50113001</v>
      </c>
      <c r="F44" s="444" t="s">
        <v>460</v>
      </c>
      <c r="G44" s="443" t="s">
        <v>461</v>
      </c>
      <c r="H44" s="443">
        <v>500979</v>
      </c>
      <c r="I44" s="443">
        <v>0</v>
      </c>
      <c r="J44" s="443" t="s">
        <v>519</v>
      </c>
      <c r="K44" s="443" t="s">
        <v>243</v>
      </c>
      <c r="L44" s="446">
        <v>112.99342354932821</v>
      </c>
      <c r="M44" s="446">
        <v>1</v>
      </c>
      <c r="N44" s="447">
        <v>112.99342354932821</v>
      </c>
    </row>
    <row r="45" spans="1:14" ht="14.45" customHeight="1" x14ac:dyDescent="0.2">
      <c r="A45" s="441" t="s">
        <v>448</v>
      </c>
      <c r="B45" s="442" t="s">
        <v>449</v>
      </c>
      <c r="C45" s="443" t="s">
        <v>455</v>
      </c>
      <c r="D45" s="444" t="s">
        <v>456</v>
      </c>
      <c r="E45" s="445">
        <v>50113001</v>
      </c>
      <c r="F45" s="444" t="s">
        <v>460</v>
      </c>
      <c r="G45" s="443" t="s">
        <v>461</v>
      </c>
      <c r="H45" s="443">
        <v>900321</v>
      </c>
      <c r="I45" s="443">
        <v>0</v>
      </c>
      <c r="J45" s="443" t="s">
        <v>520</v>
      </c>
      <c r="K45" s="443" t="s">
        <v>243</v>
      </c>
      <c r="L45" s="446">
        <v>275.36245442977406</v>
      </c>
      <c r="M45" s="446">
        <v>7</v>
      </c>
      <c r="N45" s="447">
        <v>1927.5371810084184</v>
      </c>
    </row>
    <row r="46" spans="1:14" ht="14.45" customHeight="1" x14ac:dyDescent="0.2">
      <c r="A46" s="441" t="s">
        <v>448</v>
      </c>
      <c r="B46" s="442" t="s">
        <v>449</v>
      </c>
      <c r="C46" s="443" t="s">
        <v>455</v>
      </c>
      <c r="D46" s="444" t="s">
        <v>456</v>
      </c>
      <c r="E46" s="445">
        <v>50113001</v>
      </c>
      <c r="F46" s="444" t="s">
        <v>460</v>
      </c>
      <c r="G46" s="443" t="s">
        <v>461</v>
      </c>
      <c r="H46" s="443">
        <v>501990</v>
      </c>
      <c r="I46" s="443">
        <v>0</v>
      </c>
      <c r="J46" s="443" t="s">
        <v>521</v>
      </c>
      <c r="K46" s="443" t="s">
        <v>243</v>
      </c>
      <c r="L46" s="446">
        <v>233.67969952086915</v>
      </c>
      <c r="M46" s="446">
        <v>1</v>
      </c>
      <c r="N46" s="447">
        <v>233.67969952086915</v>
      </c>
    </row>
    <row r="47" spans="1:14" ht="14.45" customHeight="1" x14ac:dyDescent="0.2">
      <c r="A47" s="441" t="s">
        <v>448</v>
      </c>
      <c r="B47" s="442" t="s">
        <v>449</v>
      </c>
      <c r="C47" s="443" t="s">
        <v>455</v>
      </c>
      <c r="D47" s="444" t="s">
        <v>456</v>
      </c>
      <c r="E47" s="445">
        <v>50113001</v>
      </c>
      <c r="F47" s="444" t="s">
        <v>460</v>
      </c>
      <c r="G47" s="443" t="s">
        <v>461</v>
      </c>
      <c r="H47" s="443">
        <v>501065</v>
      </c>
      <c r="I47" s="443">
        <v>0</v>
      </c>
      <c r="J47" s="443" t="s">
        <v>522</v>
      </c>
      <c r="K47" s="443" t="s">
        <v>243</v>
      </c>
      <c r="L47" s="446">
        <v>53.317330857151426</v>
      </c>
      <c r="M47" s="446">
        <v>3</v>
      </c>
      <c r="N47" s="447">
        <v>159.95199257145427</v>
      </c>
    </row>
    <row r="48" spans="1:14" ht="14.45" customHeight="1" x14ac:dyDescent="0.2">
      <c r="A48" s="441" t="s">
        <v>448</v>
      </c>
      <c r="B48" s="442" t="s">
        <v>449</v>
      </c>
      <c r="C48" s="443" t="s">
        <v>455</v>
      </c>
      <c r="D48" s="444" t="s">
        <v>456</v>
      </c>
      <c r="E48" s="445">
        <v>50113001</v>
      </c>
      <c r="F48" s="444" t="s">
        <v>460</v>
      </c>
      <c r="G48" s="443" t="s">
        <v>461</v>
      </c>
      <c r="H48" s="443">
        <v>921241</v>
      </c>
      <c r="I48" s="443">
        <v>0</v>
      </c>
      <c r="J48" s="443" t="s">
        <v>523</v>
      </c>
      <c r="K48" s="443" t="s">
        <v>243</v>
      </c>
      <c r="L48" s="446">
        <v>189.75071679279048</v>
      </c>
      <c r="M48" s="446">
        <v>6</v>
      </c>
      <c r="N48" s="447">
        <v>1138.5043007567429</v>
      </c>
    </row>
    <row r="49" spans="1:14" ht="14.45" customHeight="1" x14ac:dyDescent="0.2">
      <c r="A49" s="441" t="s">
        <v>448</v>
      </c>
      <c r="B49" s="442" t="s">
        <v>449</v>
      </c>
      <c r="C49" s="443" t="s">
        <v>455</v>
      </c>
      <c r="D49" s="444" t="s">
        <v>456</v>
      </c>
      <c r="E49" s="445">
        <v>50113001</v>
      </c>
      <c r="F49" s="444" t="s">
        <v>460</v>
      </c>
      <c r="G49" s="443" t="s">
        <v>461</v>
      </c>
      <c r="H49" s="443">
        <v>900007</v>
      </c>
      <c r="I49" s="443">
        <v>0</v>
      </c>
      <c r="J49" s="443" t="s">
        <v>524</v>
      </c>
      <c r="K49" s="443" t="s">
        <v>243</v>
      </c>
      <c r="L49" s="446">
        <v>86.97980898335814</v>
      </c>
      <c r="M49" s="446">
        <v>1</v>
      </c>
      <c r="N49" s="447">
        <v>86.97980898335814</v>
      </c>
    </row>
    <row r="50" spans="1:14" ht="14.45" customHeight="1" x14ac:dyDescent="0.2">
      <c r="A50" s="441" t="s">
        <v>448</v>
      </c>
      <c r="B50" s="442" t="s">
        <v>449</v>
      </c>
      <c r="C50" s="443" t="s">
        <v>455</v>
      </c>
      <c r="D50" s="444" t="s">
        <v>456</v>
      </c>
      <c r="E50" s="445">
        <v>50113001</v>
      </c>
      <c r="F50" s="444" t="s">
        <v>460</v>
      </c>
      <c r="G50" s="443" t="s">
        <v>461</v>
      </c>
      <c r="H50" s="443">
        <v>920380</v>
      </c>
      <c r="I50" s="443">
        <v>0</v>
      </c>
      <c r="J50" s="443" t="s">
        <v>525</v>
      </c>
      <c r="K50" s="443" t="s">
        <v>243</v>
      </c>
      <c r="L50" s="446">
        <v>94.893002286440762</v>
      </c>
      <c r="M50" s="446">
        <v>4</v>
      </c>
      <c r="N50" s="447">
        <v>379.57200914576305</v>
      </c>
    </row>
    <row r="51" spans="1:14" ht="14.45" customHeight="1" x14ac:dyDescent="0.2">
      <c r="A51" s="441" t="s">
        <v>448</v>
      </c>
      <c r="B51" s="442" t="s">
        <v>449</v>
      </c>
      <c r="C51" s="443" t="s">
        <v>455</v>
      </c>
      <c r="D51" s="444" t="s">
        <v>456</v>
      </c>
      <c r="E51" s="445">
        <v>50113001</v>
      </c>
      <c r="F51" s="444" t="s">
        <v>460</v>
      </c>
      <c r="G51" s="443" t="s">
        <v>461</v>
      </c>
      <c r="H51" s="443">
        <v>920376</v>
      </c>
      <c r="I51" s="443">
        <v>0</v>
      </c>
      <c r="J51" s="443" t="s">
        <v>526</v>
      </c>
      <c r="K51" s="443" t="s">
        <v>243</v>
      </c>
      <c r="L51" s="446">
        <v>96.224356448748452</v>
      </c>
      <c r="M51" s="446">
        <v>22</v>
      </c>
      <c r="N51" s="447">
        <v>2116.935841872466</v>
      </c>
    </row>
    <row r="52" spans="1:14" ht="14.45" customHeight="1" x14ac:dyDescent="0.2">
      <c r="A52" s="441" t="s">
        <v>448</v>
      </c>
      <c r="B52" s="442" t="s">
        <v>449</v>
      </c>
      <c r="C52" s="443" t="s">
        <v>455</v>
      </c>
      <c r="D52" s="444" t="s">
        <v>456</v>
      </c>
      <c r="E52" s="445">
        <v>50113001</v>
      </c>
      <c r="F52" s="444" t="s">
        <v>460</v>
      </c>
      <c r="G52" s="443" t="s">
        <v>461</v>
      </c>
      <c r="H52" s="443">
        <v>920377</v>
      </c>
      <c r="I52" s="443">
        <v>0</v>
      </c>
      <c r="J52" s="443" t="s">
        <v>527</v>
      </c>
      <c r="K52" s="443" t="s">
        <v>243</v>
      </c>
      <c r="L52" s="446">
        <v>146.7962531400693</v>
      </c>
      <c r="M52" s="446">
        <v>6</v>
      </c>
      <c r="N52" s="447">
        <v>880.77751884041572</v>
      </c>
    </row>
    <row r="53" spans="1:14" ht="14.45" customHeight="1" x14ac:dyDescent="0.2">
      <c r="A53" s="441" t="s">
        <v>448</v>
      </c>
      <c r="B53" s="442" t="s">
        <v>449</v>
      </c>
      <c r="C53" s="443" t="s">
        <v>455</v>
      </c>
      <c r="D53" s="444" t="s">
        <v>456</v>
      </c>
      <c r="E53" s="445">
        <v>50113001</v>
      </c>
      <c r="F53" s="444" t="s">
        <v>460</v>
      </c>
      <c r="G53" s="443" t="s">
        <v>461</v>
      </c>
      <c r="H53" s="443">
        <v>921320</v>
      </c>
      <c r="I53" s="443">
        <v>0</v>
      </c>
      <c r="J53" s="443" t="s">
        <v>528</v>
      </c>
      <c r="K53" s="443" t="s">
        <v>243</v>
      </c>
      <c r="L53" s="446">
        <v>64.104289018933159</v>
      </c>
      <c r="M53" s="446">
        <v>13</v>
      </c>
      <c r="N53" s="447">
        <v>833.35575724613102</v>
      </c>
    </row>
    <row r="54" spans="1:14" ht="14.45" customHeight="1" x14ac:dyDescent="0.2">
      <c r="A54" s="441" t="s">
        <v>448</v>
      </c>
      <c r="B54" s="442" t="s">
        <v>449</v>
      </c>
      <c r="C54" s="443" t="s">
        <v>455</v>
      </c>
      <c r="D54" s="444" t="s">
        <v>456</v>
      </c>
      <c r="E54" s="445">
        <v>50113001</v>
      </c>
      <c r="F54" s="444" t="s">
        <v>460</v>
      </c>
      <c r="G54" s="443" t="s">
        <v>461</v>
      </c>
      <c r="H54" s="443">
        <v>920064</v>
      </c>
      <c r="I54" s="443">
        <v>0</v>
      </c>
      <c r="J54" s="443" t="s">
        <v>529</v>
      </c>
      <c r="K54" s="443" t="s">
        <v>243</v>
      </c>
      <c r="L54" s="446">
        <v>55.274175602378513</v>
      </c>
      <c r="M54" s="446">
        <v>2</v>
      </c>
      <c r="N54" s="447">
        <v>110.54835120475703</v>
      </c>
    </row>
    <row r="55" spans="1:14" ht="14.45" customHeight="1" x14ac:dyDescent="0.2">
      <c r="A55" s="441" t="s">
        <v>448</v>
      </c>
      <c r="B55" s="442" t="s">
        <v>449</v>
      </c>
      <c r="C55" s="443" t="s">
        <v>455</v>
      </c>
      <c r="D55" s="444" t="s">
        <v>456</v>
      </c>
      <c r="E55" s="445">
        <v>50113001</v>
      </c>
      <c r="F55" s="444" t="s">
        <v>460</v>
      </c>
      <c r="G55" s="443" t="s">
        <v>461</v>
      </c>
      <c r="H55" s="443">
        <v>921453</v>
      </c>
      <c r="I55" s="443">
        <v>0</v>
      </c>
      <c r="J55" s="443" t="s">
        <v>530</v>
      </c>
      <c r="K55" s="443" t="s">
        <v>243</v>
      </c>
      <c r="L55" s="446">
        <v>72.662507302780625</v>
      </c>
      <c r="M55" s="446">
        <v>10</v>
      </c>
      <c r="N55" s="447">
        <v>726.62507302780625</v>
      </c>
    </row>
    <row r="56" spans="1:14" ht="14.45" customHeight="1" x14ac:dyDescent="0.2">
      <c r="A56" s="441" t="s">
        <v>448</v>
      </c>
      <c r="B56" s="442" t="s">
        <v>449</v>
      </c>
      <c r="C56" s="443" t="s">
        <v>455</v>
      </c>
      <c r="D56" s="444" t="s">
        <v>456</v>
      </c>
      <c r="E56" s="445">
        <v>50113001</v>
      </c>
      <c r="F56" s="444" t="s">
        <v>460</v>
      </c>
      <c r="G56" s="443" t="s">
        <v>461</v>
      </c>
      <c r="H56" s="443">
        <v>930417</v>
      </c>
      <c r="I56" s="443">
        <v>0</v>
      </c>
      <c r="J56" s="443" t="s">
        <v>531</v>
      </c>
      <c r="K56" s="443" t="s">
        <v>243</v>
      </c>
      <c r="L56" s="446">
        <v>129.26540705124756</v>
      </c>
      <c r="M56" s="446">
        <v>18</v>
      </c>
      <c r="N56" s="447">
        <v>2326.7773269224563</v>
      </c>
    </row>
    <row r="57" spans="1:14" ht="14.45" customHeight="1" x14ac:dyDescent="0.2">
      <c r="A57" s="441" t="s">
        <v>448</v>
      </c>
      <c r="B57" s="442" t="s">
        <v>449</v>
      </c>
      <c r="C57" s="443" t="s">
        <v>455</v>
      </c>
      <c r="D57" s="444" t="s">
        <v>456</v>
      </c>
      <c r="E57" s="445">
        <v>50113001</v>
      </c>
      <c r="F57" s="444" t="s">
        <v>460</v>
      </c>
      <c r="G57" s="443" t="s">
        <v>461</v>
      </c>
      <c r="H57" s="443">
        <v>921566</v>
      </c>
      <c r="I57" s="443">
        <v>0</v>
      </c>
      <c r="J57" s="443" t="s">
        <v>532</v>
      </c>
      <c r="K57" s="443" t="s">
        <v>243</v>
      </c>
      <c r="L57" s="446">
        <v>232.08000896283238</v>
      </c>
      <c r="M57" s="446">
        <v>2</v>
      </c>
      <c r="N57" s="447">
        <v>464.16001792566476</v>
      </c>
    </row>
    <row r="58" spans="1:14" ht="14.45" customHeight="1" x14ac:dyDescent="0.2">
      <c r="A58" s="441" t="s">
        <v>448</v>
      </c>
      <c r="B58" s="442" t="s">
        <v>449</v>
      </c>
      <c r="C58" s="443" t="s">
        <v>455</v>
      </c>
      <c r="D58" s="444" t="s">
        <v>456</v>
      </c>
      <c r="E58" s="445">
        <v>50113001</v>
      </c>
      <c r="F58" s="444" t="s">
        <v>460</v>
      </c>
      <c r="G58" s="443" t="s">
        <v>461</v>
      </c>
      <c r="H58" s="443">
        <v>921230</v>
      </c>
      <c r="I58" s="443">
        <v>0</v>
      </c>
      <c r="J58" s="443" t="s">
        <v>533</v>
      </c>
      <c r="K58" s="443" t="s">
        <v>243</v>
      </c>
      <c r="L58" s="446">
        <v>47.006460413803339</v>
      </c>
      <c r="M58" s="446">
        <v>56</v>
      </c>
      <c r="N58" s="447">
        <v>2632.3617831729871</v>
      </c>
    </row>
    <row r="59" spans="1:14" ht="14.45" customHeight="1" x14ac:dyDescent="0.2">
      <c r="A59" s="441" t="s">
        <v>448</v>
      </c>
      <c r="B59" s="442" t="s">
        <v>449</v>
      </c>
      <c r="C59" s="443" t="s">
        <v>455</v>
      </c>
      <c r="D59" s="444" t="s">
        <v>456</v>
      </c>
      <c r="E59" s="445">
        <v>50113001</v>
      </c>
      <c r="F59" s="444" t="s">
        <v>460</v>
      </c>
      <c r="G59" s="443" t="s">
        <v>461</v>
      </c>
      <c r="H59" s="443">
        <v>203092</v>
      </c>
      <c r="I59" s="443">
        <v>203092</v>
      </c>
      <c r="J59" s="443" t="s">
        <v>534</v>
      </c>
      <c r="K59" s="443" t="s">
        <v>535</v>
      </c>
      <c r="L59" s="446">
        <v>150.34000161555505</v>
      </c>
      <c r="M59" s="446">
        <v>14</v>
      </c>
      <c r="N59" s="447">
        <v>2104.7600226177706</v>
      </c>
    </row>
    <row r="60" spans="1:14" ht="14.45" customHeight="1" x14ac:dyDescent="0.2">
      <c r="A60" s="441" t="s">
        <v>448</v>
      </c>
      <c r="B60" s="442" t="s">
        <v>449</v>
      </c>
      <c r="C60" s="443" t="s">
        <v>455</v>
      </c>
      <c r="D60" s="444" t="s">
        <v>456</v>
      </c>
      <c r="E60" s="445">
        <v>50113001</v>
      </c>
      <c r="F60" s="444" t="s">
        <v>460</v>
      </c>
      <c r="G60" s="443" t="s">
        <v>461</v>
      </c>
      <c r="H60" s="443">
        <v>231541</v>
      </c>
      <c r="I60" s="443">
        <v>231541</v>
      </c>
      <c r="J60" s="443" t="s">
        <v>536</v>
      </c>
      <c r="K60" s="443" t="s">
        <v>537</v>
      </c>
      <c r="L60" s="446">
        <v>80.69</v>
      </c>
      <c r="M60" s="446">
        <v>1</v>
      </c>
      <c r="N60" s="447">
        <v>80.69</v>
      </c>
    </row>
    <row r="61" spans="1:14" ht="14.45" customHeight="1" x14ac:dyDescent="0.2">
      <c r="A61" s="441" t="s">
        <v>448</v>
      </c>
      <c r="B61" s="442" t="s">
        <v>449</v>
      </c>
      <c r="C61" s="443" t="s">
        <v>455</v>
      </c>
      <c r="D61" s="444" t="s">
        <v>456</v>
      </c>
      <c r="E61" s="445">
        <v>50113001</v>
      </c>
      <c r="F61" s="444" t="s">
        <v>460</v>
      </c>
      <c r="G61" s="443" t="s">
        <v>461</v>
      </c>
      <c r="H61" s="443">
        <v>231544</v>
      </c>
      <c r="I61" s="443">
        <v>231544</v>
      </c>
      <c r="J61" s="443" t="s">
        <v>536</v>
      </c>
      <c r="K61" s="443" t="s">
        <v>538</v>
      </c>
      <c r="L61" s="446">
        <v>80.690006069668584</v>
      </c>
      <c r="M61" s="446">
        <v>1</v>
      </c>
      <c r="N61" s="447">
        <v>80.690006069668584</v>
      </c>
    </row>
    <row r="62" spans="1:14" ht="14.45" customHeight="1" x14ac:dyDescent="0.2">
      <c r="A62" s="441" t="s">
        <v>448</v>
      </c>
      <c r="B62" s="442" t="s">
        <v>449</v>
      </c>
      <c r="C62" s="443" t="s">
        <v>455</v>
      </c>
      <c r="D62" s="444" t="s">
        <v>456</v>
      </c>
      <c r="E62" s="445">
        <v>50113001</v>
      </c>
      <c r="F62" s="444" t="s">
        <v>460</v>
      </c>
      <c r="G62" s="443" t="s">
        <v>461</v>
      </c>
      <c r="H62" s="443">
        <v>234736</v>
      </c>
      <c r="I62" s="443">
        <v>234736</v>
      </c>
      <c r="J62" s="443" t="s">
        <v>539</v>
      </c>
      <c r="K62" s="443" t="s">
        <v>540</v>
      </c>
      <c r="L62" s="446">
        <v>120.540002266817</v>
      </c>
      <c r="M62" s="446">
        <v>4</v>
      </c>
      <c r="N62" s="447">
        <v>482.16000906726799</v>
      </c>
    </row>
    <row r="63" spans="1:14" ht="14.45" customHeight="1" x14ac:dyDescent="0.2">
      <c r="A63" s="441" t="s">
        <v>448</v>
      </c>
      <c r="B63" s="442" t="s">
        <v>449</v>
      </c>
      <c r="C63" s="443" t="s">
        <v>455</v>
      </c>
      <c r="D63" s="444" t="s">
        <v>456</v>
      </c>
      <c r="E63" s="445">
        <v>50113001</v>
      </c>
      <c r="F63" s="444" t="s">
        <v>460</v>
      </c>
      <c r="G63" s="443" t="s">
        <v>461</v>
      </c>
      <c r="H63" s="443">
        <v>101940</v>
      </c>
      <c r="I63" s="443">
        <v>1940</v>
      </c>
      <c r="J63" s="443" t="s">
        <v>541</v>
      </c>
      <c r="K63" s="443" t="s">
        <v>542</v>
      </c>
      <c r="L63" s="446">
        <v>34.51</v>
      </c>
      <c r="M63" s="446">
        <v>1</v>
      </c>
      <c r="N63" s="447">
        <v>34.51</v>
      </c>
    </row>
    <row r="64" spans="1:14" ht="14.45" customHeight="1" x14ac:dyDescent="0.2">
      <c r="A64" s="441" t="s">
        <v>448</v>
      </c>
      <c r="B64" s="442" t="s">
        <v>449</v>
      </c>
      <c r="C64" s="443" t="s">
        <v>455</v>
      </c>
      <c r="D64" s="444" t="s">
        <v>456</v>
      </c>
      <c r="E64" s="445">
        <v>50113001</v>
      </c>
      <c r="F64" s="444" t="s">
        <v>460</v>
      </c>
      <c r="G64" s="443" t="s">
        <v>461</v>
      </c>
      <c r="H64" s="443">
        <v>202953</v>
      </c>
      <c r="I64" s="443">
        <v>202953</v>
      </c>
      <c r="J64" s="443" t="s">
        <v>543</v>
      </c>
      <c r="K64" s="443" t="s">
        <v>544</v>
      </c>
      <c r="L64" s="446">
        <v>553.62999999999988</v>
      </c>
      <c r="M64" s="446">
        <v>10</v>
      </c>
      <c r="N64" s="447">
        <v>5536.2999999999993</v>
      </c>
    </row>
    <row r="65" spans="1:14" ht="14.45" customHeight="1" x14ac:dyDescent="0.2">
      <c r="A65" s="441" t="s">
        <v>448</v>
      </c>
      <c r="B65" s="442" t="s">
        <v>449</v>
      </c>
      <c r="C65" s="443" t="s">
        <v>455</v>
      </c>
      <c r="D65" s="444" t="s">
        <v>456</v>
      </c>
      <c r="E65" s="445">
        <v>50113001</v>
      </c>
      <c r="F65" s="444" t="s">
        <v>460</v>
      </c>
      <c r="G65" s="443" t="s">
        <v>461</v>
      </c>
      <c r="H65" s="443">
        <v>232857</v>
      </c>
      <c r="I65" s="443">
        <v>232857</v>
      </c>
      <c r="J65" s="443" t="s">
        <v>545</v>
      </c>
      <c r="K65" s="443" t="s">
        <v>546</v>
      </c>
      <c r="L65" s="446">
        <v>204.75500758727384</v>
      </c>
      <c r="M65" s="446">
        <v>2</v>
      </c>
      <c r="N65" s="447">
        <v>409.51001517454768</v>
      </c>
    </row>
    <row r="66" spans="1:14" ht="14.45" customHeight="1" x14ac:dyDescent="0.2">
      <c r="A66" s="441" t="s">
        <v>448</v>
      </c>
      <c r="B66" s="442" t="s">
        <v>449</v>
      </c>
      <c r="C66" s="443" t="s">
        <v>455</v>
      </c>
      <c r="D66" s="444" t="s">
        <v>456</v>
      </c>
      <c r="E66" s="445">
        <v>50113001</v>
      </c>
      <c r="F66" s="444" t="s">
        <v>460</v>
      </c>
      <c r="G66" s="443" t="s">
        <v>461</v>
      </c>
      <c r="H66" s="443">
        <v>193109</v>
      </c>
      <c r="I66" s="443">
        <v>93109</v>
      </c>
      <c r="J66" s="443" t="s">
        <v>547</v>
      </c>
      <c r="K66" s="443" t="s">
        <v>548</v>
      </c>
      <c r="L66" s="446">
        <v>192.59476241134757</v>
      </c>
      <c r="M66" s="446">
        <v>564</v>
      </c>
      <c r="N66" s="447">
        <v>108623.44600000003</v>
      </c>
    </row>
    <row r="67" spans="1:14" ht="14.45" customHeight="1" x14ac:dyDescent="0.2">
      <c r="A67" s="441" t="s">
        <v>448</v>
      </c>
      <c r="B67" s="442" t="s">
        <v>449</v>
      </c>
      <c r="C67" s="443" t="s">
        <v>455</v>
      </c>
      <c r="D67" s="444" t="s">
        <v>456</v>
      </c>
      <c r="E67" s="445">
        <v>50113001</v>
      </c>
      <c r="F67" s="444" t="s">
        <v>460</v>
      </c>
      <c r="G67" s="443" t="s">
        <v>461</v>
      </c>
      <c r="H67" s="443">
        <v>395294</v>
      </c>
      <c r="I67" s="443">
        <v>180306</v>
      </c>
      <c r="J67" s="443" t="s">
        <v>549</v>
      </c>
      <c r="K67" s="443" t="s">
        <v>550</v>
      </c>
      <c r="L67" s="446">
        <v>203.68700000000001</v>
      </c>
      <c r="M67" s="446">
        <v>10</v>
      </c>
      <c r="N67" s="447">
        <v>2036.8700000000001</v>
      </c>
    </row>
    <row r="68" spans="1:14" ht="14.45" customHeight="1" x14ac:dyDescent="0.2">
      <c r="A68" s="441" t="s">
        <v>448</v>
      </c>
      <c r="B68" s="442" t="s">
        <v>449</v>
      </c>
      <c r="C68" s="443" t="s">
        <v>455</v>
      </c>
      <c r="D68" s="444" t="s">
        <v>456</v>
      </c>
      <c r="E68" s="445">
        <v>50113001</v>
      </c>
      <c r="F68" s="444" t="s">
        <v>460</v>
      </c>
      <c r="G68" s="443" t="s">
        <v>461</v>
      </c>
      <c r="H68" s="443">
        <v>109844</v>
      </c>
      <c r="I68" s="443">
        <v>9844</v>
      </c>
      <c r="J68" s="443" t="s">
        <v>551</v>
      </c>
      <c r="K68" s="443" t="s">
        <v>552</v>
      </c>
      <c r="L68" s="446">
        <v>117.98000000000003</v>
      </c>
      <c r="M68" s="446">
        <v>1</v>
      </c>
      <c r="N68" s="447">
        <v>117.98000000000003</v>
      </c>
    </row>
    <row r="69" spans="1:14" ht="14.45" customHeight="1" x14ac:dyDescent="0.2">
      <c r="A69" s="441" t="s">
        <v>448</v>
      </c>
      <c r="B69" s="442" t="s">
        <v>449</v>
      </c>
      <c r="C69" s="443" t="s">
        <v>455</v>
      </c>
      <c r="D69" s="444" t="s">
        <v>456</v>
      </c>
      <c r="E69" s="445">
        <v>50113001</v>
      </c>
      <c r="F69" s="444" t="s">
        <v>460</v>
      </c>
      <c r="G69" s="443" t="s">
        <v>461</v>
      </c>
      <c r="H69" s="443">
        <v>100643</v>
      </c>
      <c r="I69" s="443">
        <v>643</v>
      </c>
      <c r="J69" s="443" t="s">
        <v>553</v>
      </c>
      <c r="K69" s="443" t="s">
        <v>554</v>
      </c>
      <c r="L69" s="446">
        <v>63.56</v>
      </c>
      <c r="M69" s="446">
        <v>1</v>
      </c>
      <c r="N69" s="447">
        <v>63.56</v>
      </c>
    </row>
    <row r="70" spans="1:14" ht="14.45" customHeight="1" x14ac:dyDescent="0.2">
      <c r="A70" s="441" t="s">
        <v>448</v>
      </c>
      <c r="B70" s="442" t="s">
        <v>449</v>
      </c>
      <c r="C70" s="443" t="s">
        <v>455</v>
      </c>
      <c r="D70" s="444" t="s">
        <v>456</v>
      </c>
      <c r="E70" s="445">
        <v>50113013</v>
      </c>
      <c r="F70" s="444" t="s">
        <v>555</v>
      </c>
      <c r="G70" s="443" t="s">
        <v>556</v>
      </c>
      <c r="H70" s="443">
        <v>105951</v>
      </c>
      <c r="I70" s="443">
        <v>5951</v>
      </c>
      <c r="J70" s="443" t="s">
        <v>557</v>
      </c>
      <c r="K70" s="443" t="s">
        <v>558</v>
      </c>
      <c r="L70" s="446">
        <v>113.75</v>
      </c>
      <c r="M70" s="446">
        <v>2</v>
      </c>
      <c r="N70" s="447">
        <v>227.5</v>
      </c>
    </row>
    <row r="71" spans="1:14" ht="14.45" customHeight="1" thickBot="1" x14ac:dyDescent="0.25">
      <c r="A71" s="448" t="s">
        <v>448</v>
      </c>
      <c r="B71" s="449" t="s">
        <v>449</v>
      </c>
      <c r="C71" s="450" t="s">
        <v>455</v>
      </c>
      <c r="D71" s="451" t="s">
        <v>456</v>
      </c>
      <c r="E71" s="452">
        <v>50113013</v>
      </c>
      <c r="F71" s="451" t="s">
        <v>555</v>
      </c>
      <c r="G71" s="450" t="s">
        <v>461</v>
      </c>
      <c r="H71" s="450">
        <v>844576</v>
      </c>
      <c r="I71" s="450">
        <v>100339</v>
      </c>
      <c r="J71" s="450" t="s">
        <v>559</v>
      </c>
      <c r="K71" s="450" t="s">
        <v>560</v>
      </c>
      <c r="L71" s="453">
        <v>93.37</v>
      </c>
      <c r="M71" s="453">
        <v>2</v>
      </c>
      <c r="N71" s="454">
        <v>186.74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84CA862-349E-40BF-9031-F64DE4ECD52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8" customWidth="1"/>
    <col min="3" max="3" width="5.5703125" style="191" customWidth="1"/>
    <col min="4" max="4" width="10.85546875" style="188" customWidth="1"/>
    <col min="5" max="5" width="5.5703125" style="191" customWidth="1"/>
    <col min="6" max="6" width="10.85546875" style="188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6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9" t="s">
        <v>561</v>
      </c>
      <c r="B5" s="432"/>
      <c r="C5" s="459">
        <v>0</v>
      </c>
      <c r="D5" s="432">
        <v>227.5</v>
      </c>
      <c r="E5" s="459">
        <v>1</v>
      </c>
      <c r="F5" s="433">
        <v>227.5</v>
      </c>
    </row>
    <row r="6" spans="1:6" ht="14.45" customHeight="1" thickBot="1" x14ac:dyDescent="0.25">
      <c r="A6" s="465" t="s">
        <v>3</v>
      </c>
      <c r="B6" s="466"/>
      <c r="C6" s="467">
        <v>0</v>
      </c>
      <c r="D6" s="466">
        <v>227.5</v>
      </c>
      <c r="E6" s="467">
        <v>1</v>
      </c>
      <c r="F6" s="468">
        <v>227.5</v>
      </c>
    </row>
    <row r="7" spans="1:6" ht="14.45" customHeight="1" thickBot="1" x14ac:dyDescent="0.25"/>
    <row r="8" spans="1:6" ht="14.45" customHeight="1" thickBot="1" x14ac:dyDescent="0.25">
      <c r="A8" s="469" t="s">
        <v>562</v>
      </c>
      <c r="B8" s="432"/>
      <c r="C8" s="459">
        <v>0</v>
      </c>
      <c r="D8" s="432">
        <v>227.5</v>
      </c>
      <c r="E8" s="459">
        <v>1</v>
      </c>
      <c r="F8" s="433">
        <v>227.5</v>
      </c>
    </row>
    <row r="9" spans="1:6" ht="14.45" customHeight="1" thickBot="1" x14ac:dyDescent="0.25">
      <c r="A9" s="465" t="s">
        <v>3</v>
      </c>
      <c r="B9" s="466"/>
      <c r="C9" s="467">
        <v>0</v>
      </c>
      <c r="D9" s="466">
        <v>227.5</v>
      </c>
      <c r="E9" s="467">
        <v>1</v>
      </c>
      <c r="F9" s="468">
        <v>227.5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23FA9610-681A-46FF-A830-1D50591BFEB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2021-09-21T12:39:59Z</dcterms:modified>
</cp:coreProperties>
</file>