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V101" i="371" l="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T98" i="371"/>
  <c r="V98" i="371" s="1"/>
  <c r="S98" i="371"/>
  <c r="R98" i="371"/>
  <c r="Q98" i="371"/>
  <c r="V97" i="371"/>
  <c r="U97" i="371"/>
  <c r="T97" i="371"/>
  <c r="S97" i="371"/>
  <c r="R97" i="371"/>
  <c r="Q97" i="371"/>
  <c r="T96" i="371"/>
  <c r="V96" i="371" s="1"/>
  <c r="S96" i="371"/>
  <c r="R96" i="371"/>
  <c r="Q96" i="371"/>
  <c r="V95" i="371"/>
  <c r="U95" i="371"/>
  <c r="T95" i="371"/>
  <c r="S95" i="371"/>
  <c r="R95" i="371"/>
  <c r="Q95" i="371"/>
  <c r="T94" i="371"/>
  <c r="V94" i="371" s="1"/>
  <c r="S94" i="371"/>
  <c r="R94" i="371"/>
  <c r="Q94" i="371"/>
  <c r="T93" i="371"/>
  <c r="V93" i="371" s="1"/>
  <c r="S93" i="371"/>
  <c r="R93" i="371"/>
  <c r="Q93" i="371"/>
  <c r="T92" i="371"/>
  <c r="V92" i="371" s="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T88" i="371"/>
  <c r="U88" i="371" s="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T83" i="371"/>
  <c r="V83" i="371" s="1"/>
  <c r="S83" i="371"/>
  <c r="R83" i="371"/>
  <c r="Q83" i="371"/>
  <c r="T82" i="371"/>
  <c r="V82" i="371" s="1"/>
  <c r="S82" i="371"/>
  <c r="R82" i="371"/>
  <c r="Q82" i="371"/>
  <c r="T81" i="371"/>
  <c r="V81" i="371" s="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T75" i="371"/>
  <c r="V75" i="371" s="1"/>
  <c r="S75" i="371"/>
  <c r="R75" i="371"/>
  <c r="Q75" i="371"/>
  <c r="V74" i="371"/>
  <c r="T74" i="371"/>
  <c r="U74" i="371" s="1"/>
  <c r="S74" i="371"/>
  <c r="R74" i="371"/>
  <c r="Q74" i="371"/>
  <c r="T73" i="371"/>
  <c r="V73" i="371" s="1"/>
  <c r="S73" i="371"/>
  <c r="R73" i="371"/>
  <c r="Q73" i="371"/>
  <c r="V72" i="371"/>
  <c r="T72" i="371"/>
  <c r="U72" i="371" s="1"/>
  <c r="S72" i="371"/>
  <c r="R72" i="371"/>
  <c r="Q72" i="371"/>
  <c r="V71" i="371"/>
  <c r="U71" i="371"/>
  <c r="T71" i="371"/>
  <c r="S71" i="371"/>
  <c r="R71" i="371"/>
  <c r="Q71" i="371"/>
  <c r="T70" i="371"/>
  <c r="V70" i="371" s="1"/>
  <c r="S70" i="371"/>
  <c r="R70" i="371"/>
  <c r="Q70" i="371"/>
  <c r="V69" i="371"/>
  <c r="U69" i="371"/>
  <c r="T69" i="371"/>
  <c r="S69" i="371"/>
  <c r="R69" i="371"/>
  <c r="Q69" i="371"/>
  <c r="T68" i="371"/>
  <c r="U68" i="371" s="1"/>
  <c r="S68" i="371"/>
  <c r="V68" i="371" s="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U61" i="371"/>
  <c r="T61" i="371"/>
  <c r="V61" i="371" s="1"/>
  <c r="S61" i="371"/>
  <c r="R61" i="371"/>
  <c r="Q61" i="371"/>
  <c r="T60" i="371"/>
  <c r="U60" i="371" s="1"/>
  <c r="S60" i="371"/>
  <c r="V60" i="371" s="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T56" i="371"/>
  <c r="U56" i="371" s="1"/>
  <c r="S56" i="371"/>
  <c r="V56" i="371" s="1"/>
  <c r="R56" i="371"/>
  <c r="Q56" i="371"/>
  <c r="V55" i="371"/>
  <c r="U55" i="371"/>
  <c r="T55" i="371"/>
  <c r="S55" i="371"/>
  <c r="R55" i="371"/>
  <c r="Q55" i="371"/>
  <c r="T54" i="371"/>
  <c r="U54" i="371" s="1"/>
  <c r="S54" i="371"/>
  <c r="V54" i="371" s="1"/>
  <c r="R54" i="371"/>
  <c r="Q54" i="371"/>
  <c r="U53" i="371"/>
  <c r="T53" i="371"/>
  <c r="V53" i="371" s="1"/>
  <c r="S53" i="371"/>
  <c r="R53" i="371"/>
  <c r="Q53" i="371"/>
  <c r="T52" i="371"/>
  <c r="U52" i="371" s="1"/>
  <c r="S52" i="371"/>
  <c r="V52" i="371" s="1"/>
  <c r="R52" i="371"/>
  <c r="Q52" i="371"/>
  <c r="U51" i="371"/>
  <c r="T51" i="371"/>
  <c r="V51" i="371" s="1"/>
  <c r="S51" i="371"/>
  <c r="R51" i="371"/>
  <c r="Q51" i="371"/>
  <c r="T50" i="371"/>
  <c r="U50" i="371" s="1"/>
  <c r="S50" i="371"/>
  <c r="V50" i="371" s="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T40" i="371"/>
  <c r="U40" i="371" s="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58" i="371" l="1"/>
  <c r="U64" i="371"/>
  <c r="U70" i="371"/>
  <c r="U82" i="371"/>
  <c r="U92" i="371"/>
  <c r="U94" i="371"/>
  <c r="U96" i="371"/>
  <c r="U98" i="371"/>
  <c r="U17" i="371"/>
  <c r="U19" i="371"/>
  <c r="U21" i="371"/>
  <c r="U23" i="371"/>
  <c r="U25" i="371"/>
  <c r="U27" i="371"/>
  <c r="U31" i="371"/>
  <c r="U33" i="371"/>
  <c r="U35" i="371"/>
  <c r="U37" i="371"/>
  <c r="U41" i="371"/>
  <c r="U43" i="371"/>
  <c r="U47" i="371"/>
  <c r="U67" i="371"/>
  <c r="U73" i="371"/>
  <c r="U75" i="371"/>
  <c r="U77" i="371"/>
  <c r="U81" i="371"/>
  <c r="U83" i="371"/>
  <c r="U89" i="371"/>
  <c r="U93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D4" i="414"/>
  <c r="C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I48" i="370"/>
  <c r="H48" i="370"/>
  <c r="M48" i="370" s="1"/>
  <c r="G48" i="370"/>
  <c r="F48" i="370"/>
  <c r="E48" i="370"/>
  <c r="D25" i="414" s="1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1" i="414"/>
  <c r="M36" i="370" l="1"/>
  <c r="D24" i="414" s="1"/>
  <c r="E24" i="370"/>
  <c r="D23" i="414" s="1"/>
  <c r="E23" i="414" s="1"/>
  <c r="E12" i="370"/>
  <c r="D22" i="414" s="1"/>
  <c r="E22" i="414" s="1"/>
  <c r="L12" i="370"/>
  <c r="I12" i="370"/>
  <c r="D26" i="414" s="1"/>
  <c r="E26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N3" i="372" l="1"/>
  <c r="J3" i="372"/>
  <c r="C28" i="414"/>
  <c r="E28" i="414" s="1"/>
  <c r="H3" i="390"/>
  <c r="Q3" i="347"/>
  <c r="S3" i="347"/>
  <c r="U3" i="34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7" i="414" s="1"/>
  <c r="E27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<sst xmlns="http://schemas.openxmlformats.org/spreadsheetml/2006/main" count="21682" uniqueCount="4268">
  <si>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</si>
  <si>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</si>
  <si>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</si>
  <si>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</si>
  <si>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</si>
  <si>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</si>
  <si>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</si>
  <si>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</si>
  <si>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</si>
  <si>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</si>
  <si>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</si>
  <si>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</si>
  <si>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</si>
  <si>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</si>
  <si>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</si>
  <si>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</si>
  <si>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</si>
  <si>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</si>
  <si>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</si>
  <si>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</si>
  <si>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</si>
  <si>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</si>
  <si>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</si>
  <si>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</si>
  <si>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</si>
  <si>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</si>
  <si>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</si>
  <si>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</si>
  <si>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</si>
  <si>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</si>
  <si>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</si>
  <si>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</si>
  <si>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</si>
  <si>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</si>
  <si>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</si>
  <si>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</si>
  <si>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</si>
  <si>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</si>
  <si>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</si>
  <si>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</si>
  <si>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</si>
  <si>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</si>
  <si>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</si>
  <si>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</si>
  <si>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</si>
  <si>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</si>
  <si>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</si>
  <si>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</si>
  <si>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</si>
  <si>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</si>
  <si>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</si>
  <si>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</si>
  <si>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</si>
  <si>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</si>
  <si>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</si>
  <si>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</si>
  <si>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</si>
  <si>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</si>
  <si>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</si>
  <si>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</si>
  <si>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</si>
  <si>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</si>
  <si>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</si>
  <si>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</si>
  <si>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</si>
  <si>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</si>
  <si>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</si>
  <si>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</si>
  <si>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</si>
  <si>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</si>
  <si>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</si>
  <si>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</si>
  <si>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</si>
  <si>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</si>
  <si>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</si>
  <si>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</si>
  <si>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</si>
  <si>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</si>
  <si>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</si>
  <si>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</si>
  <si>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</si>
  <si>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</si>
  <si>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</si>
  <si>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</si>
  <si>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</si>
  <si>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</si>
  <si>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</si>
  <si>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</si>
  <si>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</si>
  <si>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</si>
  <si>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</si>
  <si>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</si>
  <si>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</si>
  <si>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</si>
  <si>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</si>
  <si>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</si>
  <si>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</si>
  <si>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</si>
  <si>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</si>
  <si>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</si>
  <si>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</si>
  <si>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</si>
  <si>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</si>
  <si>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</si>
  <si>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</si>
  <si>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</si>
  <si>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</si>
  <si>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</si>
  <si>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</si>
  <si>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</si>
  <si>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</si>
  <si>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</si>
  <si>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</si>
  <si>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</si>
  <si>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</si>
  <si>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</si>
  <si>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</si>
  <si>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</si>
  <si>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</si>
  <si>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</si>
  <si>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</si>
  <si>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</si>
  <si>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</si>
  <si>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</si>
  <si>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</si>
  <si>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</si>
  <si>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</si>
  <si>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</si>
  <si>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</si>
  <si>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</si>
  <si>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</si>
  <si>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</si>
  <si>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</si>
  <si>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</si>
  <si>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</si>
  <si>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</si>
  <si>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</si>
  <si>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</si>
  <si>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</si>
  <si>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</si>
  <si>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</si>
  <si>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</si>
  <si>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</si>
  <si>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</si>
  <si>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</si>
  <si>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</si>
  <si>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</si>
  <si>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</si>
  <si>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</si>
  <si>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</si>
  <si>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</si>
  <si>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</si>
  <si>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</si>
  <si>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</si>
  <si>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</si>
  <si>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</si>
  <si>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</si>
  <si>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</si>
  <si>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</si>
  <si>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</si>
  <si>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</si>
  <si>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</si>
  <si>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</si>
  <si>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</si>
  <si>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</si>
  <si>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</si>
  <si>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</si>
  <si>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</si>
  <si>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</si>
  <si>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</si>
  <si>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</si>
  <si>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</si>
  <si>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</si>
  <si>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</si>
  <si>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</si>
  <si>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</si>
  <si>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</si>
  <si>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</si>
  <si>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</si>
  <si>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</si>
  <si>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</si>
  <si>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</si>
  <si>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</si>
  <si>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</si>
  <si>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</si>
  <si>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</si>
  <si>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</si>
  <si>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</si>
  <si>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</si>
  <si>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</si>
  <si>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</si>
  <si>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</si>
  <si>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</si>
  <si>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</si>
  <si>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</si>
  <si>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</si>
  <si>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</si>
  <si>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</si>
  <si>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</si>
  <si>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</si>
  <si>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</si>
  <si>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</si>
  <si>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</si>
  <si>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</si>
  <si>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</si>
  <si>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</si>
  <si>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</si>
  <si>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</si>
  <si>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</si>
  <si>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</si>
  <si>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</si>
  <si>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</si>
  <si>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</si>
  <si>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</si>
  <si>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</si>
  <si>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</si>
  <si>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</si>
  <si>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</si>
  <si>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</si>
  <si>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</si>
  <si>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</si>
  <si>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</si>
  <si>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</si>
  <si>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</si>
  <si>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</si>
  <si>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</si>
  <si>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</si>
  <si>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</si>
  <si>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</si>
  <si>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</si>
  <si>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</si>
  <si>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</si>
  <si>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</si>
  <si>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</si>
  <si>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</si>
  <si>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</si>
  <si>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</si>
  <si>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</si>
  <si>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</si>
  <si>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</si>
  <si>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</si>
  <si>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</si>
  <si>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</si>
  <si>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</si>
  <si>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</si>
  <si>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ústní,čelistní a obličejové chirurgie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</si>
  <si>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</si>
  <si>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</si>
  <si>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</si>
  <si>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</si>
  <si>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</si>
  <si>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</si>
  <si>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</si>
  <si>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</si>
  <si>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</si>
  <si>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</si>
  <si>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</si>
  <si>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</si>
  <si>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</si>
  <si>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</si>
  <si>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</si>
  <si>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</si>
  <si>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</si>
  <si>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</si>
  <si>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</si>
  <si>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</si>
  <si>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</si>
  <si>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50115007     implant.dentální - samoplátci (sk.Z_525)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</si>
  <si>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</si>
  <si>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</si>
  <si>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</si>
  <si>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</si>
  <si>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</si>
  <si>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</si>
  <si>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</si>
  <si>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</si>
  <si>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</si>
  <si>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</si>
  <si>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</si>
  <si>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</si>
  <si>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</si>
  <si>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</si>
  <si>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</si>
  <si>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</si>
  <si>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</si>
  <si>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</si>
  <si>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</si>
  <si>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</si>
  <si>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</si>
  <si>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</si>
  <si>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</si>
  <si>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</si>
  <si>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</si>
  <si>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</si>
  <si>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</si>
  <si>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</si>
  <si>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</si>
  <si>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</si>
  <si>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</si>
  <si>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</si>
  <si>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</si>
  <si>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</si>
  <si>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</si>
  <si>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</si>
  <si>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</si>
  <si>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</si>
  <si>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</si>
  <si>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</si>
  <si>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</si>
  <si>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</si>
  <si>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</si>
  <si>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</si>
  <si>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</si>
  <si>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</si>
  <si>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</si>
  <si>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</si>
  <si>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</si>
  <si>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</si>
  <si>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</si>
  <si>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</si>
  <si>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</si>
  <si>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</si>
  <si>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</si>
  <si>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</si>
  <si>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</si>
  <si>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</si>
  <si>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</si>
  <si>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</si>
  <si>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</si>
  <si>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</si>
  <si>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</si>
  <si>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</si>
  <si>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</si>
  <si>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</si>
  <si>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</si>
  <si>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</si>
  <si>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</si>
  <si>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</si>
  <si>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</si>
  <si>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</si>
  <si>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</si>
  <si>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</si>
  <si>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</si>
  <si>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</si>
  <si>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</si>
  <si>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</si>
  <si>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</si>
  <si>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</si>
  <si>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</si>
  <si>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</si>
  <si>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</si>
  <si>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</si>
  <si>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</si>
  <si>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</si>
  <si>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</si>
  <si>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</si>
  <si>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</si>
  <si>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</si>
  <si>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</si>
  <si>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</si>
  <si>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</si>
  <si>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</si>
  <si>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</si>
  <si>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</si>
  <si>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</si>
  <si>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</si>
  <si>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</si>
  <si>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</si>
  <si>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</si>
  <si>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</si>
  <si>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</si>
  <si>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</si>
  <si>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</si>
  <si>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</si>
  <si>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</si>
  <si>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</si>
  <si>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</si>
  <si>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</si>
  <si>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</si>
  <si>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</si>
  <si>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</si>
  <si>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</si>
  <si>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</si>
  <si>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</si>
  <si>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</si>
  <si>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</si>
  <si>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</si>
  <si>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</si>
  <si>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</si>
  <si>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</si>
  <si>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55801081     DDHM - zdravotnický a laboratorní (finanční dary)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</si>
  <si>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</si>
  <si>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</si>
  <si>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</si>
  <si>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</si>
  <si>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</si>
  <si>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</si>
  <si>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</si>
  <si>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</si>
  <si>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</si>
  <si>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</si>
  <si>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</si>
  <si>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</si>
  <si>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</si>
  <si>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</si>
  <si>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</si>
  <si>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</si>
  <si>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</si>
  <si>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</si>
  <si>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</si>
  <si>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</si>
  <si>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</si>
  <si>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</si>
  <si>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</si>
  <si>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</si>
  <si>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</si>
  <si>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</si>
  <si>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</si>
  <si>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</si>
  <si>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</si>
  <si>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</si>
  <si>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</si>
  <si>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</si>
  <si>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</si>
  <si>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</si>
  <si>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</si>
  <si>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</si>
  <si>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</si>
  <si>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</si>
  <si>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</si>
  <si>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</si>
  <si>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</si>
  <si>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</si>
  <si>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</si>
  <si>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</si>
  <si>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</si>
  <si>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</si>
  <si>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</si>
  <si>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</si>
  <si>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</si>
  <si>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</si>
  <si>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</si>
  <si>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</si>
  <si>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</si>
  <si>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</si>
  <si>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</si>
  <si>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</si>
  <si>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</si>
  <si>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</si>
  <si>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</si>
  <si>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</si>
  <si>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</si>
  <si>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</si>
  <si>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</si>
  <si>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</si>
  <si>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</si>
  <si>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</si>
  <si>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</si>
  <si>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</si>
  <si>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</si>
  <si>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</si>
  <si>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</si>
  <si>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/>
  </si>
  <si>
    <t>Klinika ústní,čelistní a obl. chir.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</si>
  <si>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</si>
  <si>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</si>
  <si>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</si>
  <si>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</si>
  <si>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</si>
  <si>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</si>
  <si>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50113011</t>
  </si>
  <si>
    <t>394 TO krevní deriváty hemofilici (112 01 003)</t>
  </si>
  <si>
    <t>50113013</t>
  </si>
  <si>
    <t>Lékárna - antibiotika</t>
  </si>
  <si>
    <t>50113014</t>
  </si>
  <si>
    <t>Lékárna - antimykotika</t>
  </si>
  <si>
    <t>SumaKL</t>
  </si>
  <si>
    <t>2511</t>
  </si>
  <si>
    <t>Klinika ústní,čelistní a obl. chir., lůžk. odd. 33</t>
  </si>
  <si>
    <t>SumaNS</t>
  </si>
  <si>
    <t>mezeraNS</t>
  </si>
  <si>
    <t>2521</t>
  </si>
  <si>
    <t>Klinika ústní,čelistní a obl. chir., ambulance</t>
  </si>
  <si>
    <t>2522</t>
  </si>
  <si>
    <t>Klinika ústní,čelistní a obl. chir., LSPP stomat.</t>
  </si>
  <si>
    <t>2562</t>
  </si>
  <si>
    <t>Klinika ústní,čelistní a obl. chir., operační sál</t>
  </si>
  <si>
    <t>117187</t>
  </si>
  <si>
    <t>17187</t>
  </si>
  <si>
    <t>NIMESIL</t>
  </si>
  <si>
    <t>PORGRASUS30X100MG-S</t>
  </si>
  <si>
    <t>126554</t>
  </si>
  <si>
    <t>26554</t>
  </si>
  <si>
    <t>MICARDIS 80 MG</t>
  </si>
  <si>
    <t>POR TBL NOB 28X80MG</t>
  </si>
  <si>
    <t>845592</t>
  </si>
  <si>
    <t>114287</t>
  </si>
  <si>
    <t>APO-CITAL 20 MG</t>
  </si>
  <si>
    <t>POR TBL FLM 30X20MG</t>
  </si>
  <si>
    <t>845376</t>
  </si>
  <si>
    <t>107641</t>
  </si>
  <si>
    <t>MIRTAZAPIN SANDOZ 30 MG</t>
  </si>
  <si>
    <t>POR TBL FLM 30X30MG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</si>
  <si>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</si>
  <si>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</si>
  <si>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</si>
  <si>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</si>
  <si>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</si>
  <si>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</si>
  <si>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</si>
  <si>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</si>
  <si>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</si>
  <si>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</si>
  <si>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</si>
  <si>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96414</t>
  </si>
  <si>
    <t>GENTAMICIN LEK 80 MG/2 ML</t>
  </si>
  <si>
    <t>INJ SOL 10X2ML/80MG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</si>
  <si>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</si>
  <si>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</si>
  <si>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</si>
  <si>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</si>
  <si>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</si>
  <si>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</si>
  <si>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</si>
  <si>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</si>
  <si>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</si>
  <si>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</si>
  <si>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</si>
  <si>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</si>
  <si>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</si>
  <si>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</si>
  <si>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</si>
  <si>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</si>
  <si>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</si>
  <si>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</si>
  <si>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</si>
  <si>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</si>
  <si>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</si>
  <si>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</si>
  <si>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</si>
  <si>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</si>
  <si>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100843</t>
  </si>
  <si>
    <t>843</t>
  </si>
  <si>
    <t>DERMAZULEN</t>
  </si>
  <si>
    <t>100876</t>
  </si>
  <si>
    <t>876</t>
  </si>
  <si>
    <t>UNG OPH 1X5GM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</si>
  <si>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</si>
  <si>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</si>
  <si>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</si>
  <si>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</si>
  <si>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</si>
  <si>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</si>
  <si>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</si>
  <si>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</si>
  <si>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</si>
  <si>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</si>
  <si>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</si>
  <si>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</si>
  <si>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</si>
  <si>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</si>
  <si>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</si>
  <si>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</si>
  <si>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</si>
  <si>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</si>
  <si>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</si>
  <si>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</si>
  <si>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</si>
  <si>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</si>
  <si>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</si>
  <si>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</si>
  <si>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</si>
  <si>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</si>
  <si>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</si>
  <si>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</si>
  <si>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</si>
  <si>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</si>
  <si>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</si>
  <si>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</si>
  <si>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</si>
  <si>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</si>
  <si>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</si>
  <si>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</si>
  <si>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</si>
  <si>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</si>
  <si>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</si>
  <si>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</si>
  <si>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</si>
  <si>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</si>
  <si>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</si>
  <si>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</si>
  <si>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</si>
  <si>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</si>
  <si>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</si>
  <si>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</si>
  <si>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</si>
  <si>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112894</t>
  </si>
  <si>
    <t>12894</t>
  </si>
  <si>
    <t>AULIN</t>
  </si>
  <si>
    <t>GRA 15X100MG(SACKY)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</si>
  <si>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</si>
  <si>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</si>
  <si>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</si>
  <si>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</si>
  <si>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</si>
  <si>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</si>
  <si>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</si>
  <si>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</si>
  <si>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</si>
  <si>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</si>
  <si>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</si>
  <si>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129384</t>
  </si>
  <si>
    <t>29384</t>
  </si>
  <si>
    <t>MICARDISPLUS 80/25 MG</t>
  </si>
  <si>
    <t>POR TBL NOB 28</t>
  </si>
  <si>
    <t>140122</t>
  </si>
  <si>
    <t>40122</t>
  </si>
  <si>
    <t>HYDROCORTISON VALEANT</t>
  </si>
  <si>
    <t>148578</t>
  </si>
  <si>
    <t>48578</t>
  </si>
  <si>
    <t>TIAPRIDAL</t>
  </si>
  <si>
    <t>POR TBLNOB 50X100MG</t>
  </si>
  <si>
    <t>150335</t>
  </si>
  <si>
    <t>50335</t>
  </si>
  <si>
    <t>ALGIFEN NEO</t>
  </si>
  <si>
    <t>POR GTT SOL 1X25ML</t>
  </si>
  <si>
    <t>152266</t>
  </si>
  <si>
    <t>52266</t>
  </si>
  <si>
    <t>INFADOLAN</t>
  </si>
  <si>
    <t>DRM UNG 1X30GM</t>
  </si>
  <si>
    <t>155823</t>
  </si>
  <si>
    <t>55823</t>
  </si>
  <si>
    <t>TBL OBD 20X500MG</t>
  </si>
  <si>
    <t>155947</t>
  </si>
  <si>
    <t>55947</t>
  </si>
  <si>
    <t>OPHTAL LIQ 2X50ML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</si>
  <si>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</si>
  <si>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</si>
  <si>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</si>
  <si>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</si>
  <si>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</si>
  <si>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</si>
  <si>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</si>
  <si>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</si>
  <si>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</si>
  <si>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</si>
  <si>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</si>
  <si>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</si>
  <si>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</si>
  <si>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</si>
  <si>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</si>
  <si>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</si>
  <si>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</si>
  <si>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</si>
  <si>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</si>
  <si>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</si>
  <si>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</si>
  <si>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</si>
  <si>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</si>
  <si>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</si>
  <si>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</si>
  <si>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</si>
  <si>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</si>
  <si>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</si>
  <si>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</si>
  <si>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</si>
  <si>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</si>
  <si>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</si>
  <si>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</si>
  <si>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</si>
  <si>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</si>
  <si>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</si>
  <si>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</si>
  <si>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</si>
  <si>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</si>
  <si>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</si>
  <si>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</si>
  <si>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</si>
  <si>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</si>
  <si>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</si>
  <si>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</si>
  <si>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</si>
  <si>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</si>
  <si>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</si>
  <si>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</si>
  <si>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</si>
  <si>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</si>
  <si>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</si>
  <si>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</si>
  <si>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</si>
  <si>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</si>
  <si>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</si>
  <si>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</si>
  <si>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</si>
  <si>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</si>
  <si>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</si>
  <si>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</si>
  <si>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</si>
  <si>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</si>
  <si>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</si>
  <si>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</si>
  <si>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</si>
  <si>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</si>
  <si>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INJ 5X1ML/6.5MG</t>
  </si>
  <si>
    <t>192644</t>
  </si>
  <si>
    <t>92644</t>
  </si>
  <si>
    <t>AFONILUM SR 125MG</t>
  </si>
  <si>
    <t>CPS 50X125MG</t>
  </si>
  <si>
    <t>194292</t>
  </si>
  <si>
    <t>94292</t>
  </si>
  <si>
    <t>ZOLPIDEM-RATIOPHARM 10 MG</t>
  </si>
  <si>
    <t>POR TBL FLM 20X10MG</t>
  </si>
  <si>
    <t>194958</t>
  </si>
  <si>
    <t>94958</t>
  </si>
  <si>
    <t>ACCUPRO 5</t>
  </si>
  <si>
    <t>TBL OBD 30X5MG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</si>
  <si>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</si>
  <si>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</si>
  <si>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</si>
  <si>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</si>
  <si>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</si>
  <si>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</si>
  <si>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</si>
  <si>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</si>
  <si>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395997</t>
  </si>
  <si>
    <t>0</t>
  </si>
  <si>
    <t>DZ SOFTASEPT N BEZBARVÝ 250 ml</t>
  </si>
  <si>
    <t>840143</t>
  </si>
  <si>
    <t>Heřmánek Spofa her.20x1g nálev.sáčky LEROS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</si>
  <si>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</si>
  <si>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</si>
  <si>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</si>
  <si>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</si>
  <si>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</si>
  <si>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</si>
  <si>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844651</t>
  </si>
  <si>
    <t>101205</t>
  </si>
  <si>
    <t>PRESTARIUM NEO</t>
  </si>
  <si>
    <t>POR TBL FLM 30X5MG</t>
  </si>
  <si>
    <t>844960</t>
  </si>
  <si>
    <t>125114</t>
  </si>
  <si>
    <t>TBL 60X100 MG</t>
  </si>
  <si>
    <t>845008</t>
  </si>
  <si>
    <t>107806</t>
  </si>
  <si>
    <t>AESCIN-TEVA</t>
  </si>
  <si>
    <t>847713</t>
  </si>
  <si>
    <t>125526</t>
  </si>
  <si>
    <t>APO-IBUPROFEN 400 MG</t>
  </si>
  <si>
    <t>POR TBL FLM 100X400MG</t>
  </si>
  <si>
    <t>849254</t>
  </si>
  <si>
    <t>155780</t>
  </si>
  <si>
    <t>GODASAL 100</t>
  </si>
  <si>
    <t>POR TBL NOB 20</t>
  </si>
  <si>
    <t>849941</t>
  </si>
  <si>
    <t>162142</t>
  </si>
  <si>
    <t>PARALEN 500</t>
  </si>
  <si>
    <t>POR TBL NOB 24X500MG</t>
  </si>
  <si>
    <t>987464</t>
  </si>
  <si>
    <t>Menalind Professional čistící pěna 400ml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</si>
  <si>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</si>
  <si>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</si>
  <si>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</si>
  <si>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</si>
  <si>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</si>
  <si>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</si>
  <si>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</si>
  <si>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</si>
  <si>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</si>
  <si>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</si>
  <si>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</si>
  <si>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</si>
  <si>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</si>
  <si>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</si>
  <si>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</si>
  <si>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138839</t>
  </si>
  <si>
    <t>DORETA 37,5 MG/325 MG</t>
  </si>
  <si>
    <t>POR TBL FLM 10</t>
  </si>
  <si>
    <t>155824</t>
  </si>
  <si>
    <t>55824</t>
  </si>
  <si>
    <t>INJ 5X5ML/2500MG</t>
  </si>
  <si>
    <t>157866</t>
  </si>
  <si>
    <t>57866</t>
  </si>
  <si>
    <t>TOBRADEX</t>
  </si>
  <si>
    <t>GTT OPH 1X5ML</t>
  </si>
  <si>
    <t>159357</t>
  </si>
  <si>
    <t>59357</t>
  </si>
  <si>
    <t>RINGERUV ROZTOK BRAUN</t>
  </si>
  <si>
    <t>INF 10X500ML(LDPE)</t>
  </si>
  <si>
    <t>162858</t>
  </si>
  <si>
    <t>ASPIRIN PROTECT 100</t>
  </si>
  <si>
    <t>POR TBL ENT 28X100MG</t>
  </si>
  <si>
    <t>193724</t>
  </si>
  <si>
    <t>93724</t>
  </si>
  <si>
    <t>INDOMETACIN 100 BERLIN-CHEMIE</t>
  </si>
  <si>
    <t>SUP 10X100MG</t>
  </si>
  <si>
    <t>846824</t>
  </si>
  <si>
    <t>124087</t>
  </si>
  <si>
    <t>PRESTANCE 5 MG/5 MG</t>
  </si>
  <si>
    <t>POR TBL NOB 30</t>
  </si>
  <si>
    <t>847635</t>
  </si>
  <si>
    <t>Biopron9    PREMIUM tob.120</t>
  </si>
  <si>
    <t>848625</t>
  </si>
  <si>
    <t>138841</t>
  </si>
  <si>
    <t>POR TBL FLM 30</t>
  </si>
  <si>
    <t>849034</t>
  </si>
  <si>
    <t>Emspoma M 200ml/chladivá tuba</t>
  </si>
  <si>
    <t>849087</t>
  </si>
  <si>
    <t>138840</t>
  </si>
  <si>
    <t>POR TBL FLM 20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</si>
  <si>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</si>
  <si>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</si>
  <si>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</si>
  <si>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</si>
  <si>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</si>
  <si>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</si>
  <si>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</si>
  <si>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</si>
  <si>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104071</t>
  </si>
  <si>
    <t>4071</t>
  </si>
  <si>
    <t>INJ 10X2ML</t>
  </si>
  <si>
    <t>146125</t>
  </si>
  <si>
    <t>46125</t>
  </si>
  <si>
    <t>LIDOCAIN 10%</t>
  </si>
  <si>
    <t>SPR 1X38GM</t>
  </si>
  <si>
    <t>154539</t>
  </si>
  <si>
    <t>54539</t>
  </si>
  <si>
    <t>DOLMINA INJ.</t>
  </si>
  <si>
    <t>INJ 5X3ML/75MG</t>
  </si>
  <si>
    <t>100874</t>
  </si>
  <si>
    <t>874</t>
  </si>
  <si>
    <t>OPHTHALMO-AZULEN</t>
  </si>
  <si>
    <t>131656</t>
  </si>
  <si>
    <t>CEFTAZIDIM KABI 2 GM</t>
  </si>
  <si>
    <t>INJ+INF PLV SOL 10X2GM</t>
  </si>
  <si>
    <t>159398</t>
  </si>
  <si>
    <t>59398</t>
  </si>
  <si>
    <t>TRACUTIL</t>
  </si>
  <si>
    <t>INF 5X10ML</t>
  </si>
  <si>
    <t>193109</t>
  </si>
  <si>
    <t>93109</t>
  </si>
  <si>
    <t>SUPRACAIN 4%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</si>
  <si>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</si>
  <si>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</si>
  <si>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</si>
  <si>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</si>
  <si>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</si>
  <si>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</si>
  <si>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</si>
  <si>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</si>
  <si>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</si>
  <si>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</si>
  <si>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841550</t>
  </si>
  <si>
    <t>Emspoma Z 300 ml/proti bolesti</t>
  </si>
  <si>
    <t>911927</t>
  </si>
  <si>
    <t>KL ETHANOL.C.BENZINO 200G</t>
  </si>
  <si>
    <t>841498</t>
  </si>
  <si>
    <t>Carbosorb tbl.20-blistr</t>
  </si>
  <si>
    <t>116551</t>
  </si>
  <si>
    <t>16551</t>
  </si>
  <si>
    <t>ANEXATE</t>
  </si>
  <si>
    <t>INJ 5X5ML/0.5MG</t>
  </si>
  <si>
    <t>900321</t>
  </si>
  <si>
    <t>KL PRIPRAVEK</t>
  </si>
  <si>
    <t>100512</t>
  </si>
  <si>
    <t>512</t>
  </si>
  <si>
    <t>NATRIUM CHLORATUM BIOTIKA 10%</t>
  </si>
  <si>
    <t>INJ 10X5ML 10%</t>
  </si>
  <si>
    <t>102123</t>
  </si>
  <si>
    <t>2123</t>
  </si>
  <si>
    <t>PAMBA</t>
  </si>
  <si>
    <t>TBL 10X250MG</t>
  </si>
  <si>
    <t>111106</t>
  </si>
  <si>
    <t>11106</t>
  </si>
  <si>
    <t>OXYCONTIN 40 MG</t>
  </si>
  <si>
    <t>POR TBL PRO 30X40MG</t>
  </si>
  <si>
    <t>117011</t>
  </si>
  <si>
    <t>17011</t>
  </si>
  <si>
    <t>DICYNONE 250</t>
  </si>
  <si>
    <t>INJ SOL 4X2ML/250MG</t>
  </si>
  <si>
    <t>123700</t>
  </si>
  <si>
    <t>23700</t>
  </si>
  <si>
    <t>PERFALGAN 10 MG/ML</t>
  </si>
  <si>
    <t>INF SOL12X100ML/1GM</t>
  </si>
  <si>
    <t>147535</t>
  </si>
  <si>
    <t>47535</t>
  </si>
  <si>
    <t>DOGMATIL 50 MG</t>
  </si>
  <si>
    <t>POR CPS DUR 30X50MG</t>
  </si>
  <si>
    <t>155936</t>
  </si>
  <si>
    <t>HERPESIN 400</t>
  </si>
  <si>
    <t>POR TBL NOB 25X400MG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</si>
  <si>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</si>
  <si>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</si>
  <si>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</si>
  <si>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</si>
  <si>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</si>
  <si>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</si>
  <si>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</si>
  <si>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</si>
  <si>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</si>
  <si>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</si>
  <si>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</si>
  <si>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</si>
  <si>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</si>
  <si>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847559</t>
  </si>
  <si>
    <t>Calcium pantothenicum 100g</t>
  </si>
  <si>
    <t>25746</t>
  </si>
  <si>
    <t>INVANZ 1 G</t>
  </si>
  <si>
    <t>INF PLV SOL 1X1GM</t>
  </si>
  <si>
    <t>102668</t>
  </si>
  <si>
    <t>2668</t>
  </si>
  <si>
    <t>OPHTHALMO-HYDROCORTISON LECIVA</t>
  </si>
  <si>
    <t>UNG OPH 1X5GM 0.5%</t>
  </si>
  <si>
    <t>108499</t>
  </si>
  <si>
    <t>8499</t>
  </si>
  <si>
    <t>DIPIDOLOR</t>
  </si>
  <si>
    <t>INJ 5X2ML 7.5MG/ML</t>
  </si>
  <si>
    <t>111485</t>
  </si>
  <si>
    <t>11485</t>
  </si>
  <si>
    <t>MILGAMMA N</t>
  </si>
  <si>
    <t>INJ 5X2ML</t>
  </si>
  <si>
    <t>146692</t>
  </si>
  <si>
    <t>46692</t>
  </si>
  <si>
    <t>EUTHYROX 75</t>
  </si>
  <si>
    <t>TBL 100X75RG</t>
  </si>
  <si>
    <t>159697</t>
  </si>
  <si>
    <t>59697</t>
  </si>
  <si>
    <t>TIMOPTOL 0.5% MSD</t>
  </si>
  <si>
    <t>OPH GTTSOL1X5ML-OCU</t>
  </si>
  <si>
    <t>184325</t>
  </si>
  <si>
    <t>84325</t>
  </si>
  <si>
    <t>VIDISIC</t>
  </si>
  <si>
    <t>GEL OPH 1X10GM</t>
  </si>
  <si>
    <t>187764</t>
  </si>
  <si>
    <t>87764</t>
  </si>
  <si>
    <t>ARDEAELYTOSOL NA.HYDR.CARB.4.2%</t>
  </si>
  <si>
    <t>INF 1X200ML</t>
  </si>
  <si>
    <t>900406</t>
  </si>
  <si>
    <t>KL SOL.NOVIKOV 10G</t>
  </si>
  <si>
    <t>501065</t>
  </si>
  <si>
    <t>KL SIGNATURY</t>
  </si>
  <si>
    <t>100809</t>
  </si>
  <si>
    <t>809</t>
  </si>
  <si>
    <t>SANORIN-ANALERGIN</t>
  </si>
  <si>
    <t>LIQ 1X10ML</t>
  </si>
  <si>
    <t>845813</t>
  </si>
  <si>
    <t>DECA DURABOLIN  50</t>
  </si>
  <si>
    <t xml:space="preserve">INJ SOL 1X1ML/50MG </t>
  </si>
  <si>
    <t>900881</t>
  </si>
  <si>
    <t>KL BALS.VISNEVSKI 100G</t>
  </si>
  <si>
    <t>921134</t>
  </si>
  <si>
    <t>KL UNG.HYDROC.0,1G,LENIENS AD 100G</t>
  </si>
  <si>
    <t>100810</t>
  </si>
  <si>
    <t>810</t>
  </si>
  <si>
    <t>SANORIN EMULSIO</t>
  </si>
  <si>
    <t>GTT NAS 10ML 0.1%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</si>
  <si>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</si>
  <si>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</si>
  <si>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</si>
  <si>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</si>
  <si>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</si>
  <si>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</si>
  <si>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</si>
  <si>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</si>
  <si>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147285</t>
  </si>
  <si>
    <t>47285</t>
  </si>
  <si>
    <t>DUROGESIC 75MCG/H</t>
  </si>
  <si>
    <t>EMP 5X7.5MG(30CM2)</t>
  </si>
  <si>
    <t>133152</t>
  </si>
  <si>
    <t>33152</t>
  </si>
  <si>
    <t>FANTOMALT</t>
  </si>
  <si>
    <t>POR PLV SOL 1X400GMenterar.</t>
  </si>
  <si>
    <t>850729</t>
  </si>
  <si>
    <t>157875</t>
  </si>
  <si>
    <t>PARACETAMOL KABI 10MG/ML</t>
  </si>
  <si>
    <t>INF SOL 10X100ML/1000MG</t>
  </si>
  <si>
    <t>920200</t>
  </si>
  <si>
    <t>DZ BRAUNOL 1 L</t>
  </si>
  <si>
    <t>921209</t>
  </si>
  <si>
    <t>KL BALS.VISNEVSKI 50G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</si>
  <si>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</si>
  <si>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</si>
  <si>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</si>
  <si>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</si>
  <si>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</si>
  <si>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</si>
  <si>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</si>
  <si>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920378</t>
  </si>
  <si>
    <t>KL SOL.HYD.PEROX.3% 250G v sirokohrdle lahvi</t>
  </si>
  <si>
    <t>155871</t>
  </si>
  <si>
    <t>ERCEFURYL 200 MG CPS.</t>
  </si>
  <si>
    <t>POR CPS DUR 14X200MG</t>
  </si>
  <si>
    <t>121698</t>
  </si>
  <si>
    <t>21698</t>
  </si>
  <si>
    <t>DEXAMETHASONE WZF POLFA</t>
  </si>
  <si>
    <t>OPHGTTSUS1X5ML0.1%</t>
  </si>
  <si>
    <t>130229</t>
  </si>
  <si>
    <t>30229</t>
  </si>
  <si>
    <t>PARALEN PLUS</t>
  </si>
  <si>
    <t>TBL OBD 24</t>
  </si>
  <si>
    <t>846116</t>
  </si>
  <si>
    <t>125226</t>
  </si>
  <si>
    <t>NORETHISTERON ZENTIVA</t>
  </si>
  <si>
    <t>POR TBL NOB 30X5MG</t>
  </si>
  <si>
    <t>447</t>
  </si>
  <si>
    <t>EPHEDRIN BIOTIKA</t>
  </si>
  <si>
    <t>INJ SOL 10X1ML/50MG</t>
  </si>
  <si>
    <t>144328</t>
  </si>
  <si>
    <t>GARAMYCIN SCHWAMM</t>
  </si>
  <si>
    <t>DRM SPO 1X130MG</t>
  </si>
  <si>
    <t>156676</t>
  </si>
  <si>
    <t>56676</t>
  </si>
  <si>
    <t>FLOXAL</t>
  </si>
  <si>
    <t>UNG OPH 1X3GM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</si>
  <si>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</si>
  <si>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</si>
  <si>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</si>
  <si>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</si>
  <si>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</si>
  <si>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</si>
  <si>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</si>
  <si>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</si>
  <si>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921218</t>
  </si>
  <si>
    <t>KL SOL.PHENOLI CAMPHOR. 50g v sirokohrdle lahvi</t>
  </si>
  <si>
    <t>196886</t>
  </si>
  <si>
    <t>96886</t>
  </si>
  <si>
    <t>INJ 20X10ML</t>
  </si>
  <si>
    <t>500412</t>
  </si>
  <si>
    <t>Kl SOL.PHENOLI CAMPHOR. 50 g RD</t>
  </si>
  <si>
    <t>142594</t>
  </si>
  <si>
    <t>42594</t>
  </si>
  <si>
    <t>VITALIPID N INFANT</t>
  </si>
  <si>
    <t>INF CNC SOL 10X10ML</t>
  </si>
  <si>
    <t>930095</t>
  </si>
  <si>
    <t>KL VASELINUM ALBUM, 30G</t>
  </si>
  <si>
    <t>911928</t>
  </si>
  <si>
    <t>KL ETHANOL.C.BENZINO 250G</t>
  </si>
  <si>
    <t>382099</t>
  </si>
  <si>
    <t>82099</t>
  </si>
  <si>
    <t>KRYTÍ GELOVÉ HEMAGEL 5G</t>
  </si>
  <si>
    <t>HEMAGEL V TUBĚ O OBSAHU 5G</t>
  </si>
  <si>
    <t>900820</t>
  </si>
  <si>
    <t>KL SOL.FORMAL.K FIXACI TKANI,100G</t>
  </si>
  <si>
    <t>930671</t>
  </si>
  <si>
    <t>KL CHLORHEXIDINI SOL. 0,1% 300 g</t>
  </si>
  <si>
    <t>v sirokohrdle lahvi</t>
  </si>
  <si>
    <t>850079</t>
  </si>
  <si>
    <t>163325</t>
  </si>
  <si>
    <t>VALZAP COMBI 80 MG/12,5 MG POTAHOVANÉ TABLETY</t>
  </si>
  <si>
    <t>POR TBL FLM 28X80MG/12.5MG</t>
  </si>
  <si>
    <t>112895</t>
  </si>
  <si>
    <t>12895</t>
  </si>
  <si>
    <t>POR GRA SOL30SÁČKŮ</t>
  </si>
  <si>
    <t>168602</t>
  </si>
  <si>
    <t>68602</t>
  </si>
  <si>
    <t>GERODORM</t>
  </si>
  <si>
    <t>POR TBL NOB 10X40MG</t>
  </si>
  <si>
    <t>146929</t>
  </si>
  <si>
    <t>46929</t>
  </si>
  <si>
    <t>DUROGESIC 100MCG/H</t>
  </si>
  <si>
    <t>EMP 5X10MG(40CM2)</t>
  </si>
  <si>
    <t>921097</t>
  </si>
  <si>
    <t>KL UNG.AC.BORICI 1%, 100G</t>
  </si>
  <si>
    <t>159746</t>
  </si>
  <si>
    <t>59746</t>
  </si>
  <si>
    <t>HEŘMÁNKOVÝ ČAJ</t>
  </si>
  <si>
    <t>SPC 20X1.5GM(SCCKY)</t>
  </si>
  <si>
    <t>921551</t>
  </si>
  <si>
    <t>KL BALS.PERUVIANUM, 50g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</si>
  <si>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</si>
  <si>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</si>
  <si>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</si>
  <si>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</si>
  <si>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</si>
  <si>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</si>
  <si>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</si>
  <si>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</si>
  <si>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</si>
  <si>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</si>
  <si>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</si>
  <si>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</si>
  <si>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930673</t>
  </si>
  <si>
    <t>KL CHLORHEXIDINI SOL. 0,1% 200g</t>
  </si>
  <si>
    <t>921245</t>
  </si>
  <si>
    <t>KL BENZINUM 150g v sirokohrdle lahvi</t>
  </si>
  <si>
    <t>921277</t>
  </si>
  <si>
    <t>KL JODOVÝ OLEJ 30G</t>
  </si>
  <si>
    <t>120461</t>
  </si>
  <si>
    <t>20461</t>
  </si>
  <si>
    <t>AMBROSAN KAPKY</t>
  </si>
  <si>
    <t>POR GTT SOL 1X100ML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</si>
  <si>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</si>
  <si>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</si>
  <si>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</si>
  <si>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</si>
  <si>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</si>
  <si>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</si>
  <si>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</si>
  <si>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</si>
  <si>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</si>
  <si>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</si>
  <si>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</si>
  <si>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113603</t>
  </si>
  <si>
    <t>13603</t>
  </si>
  <si>
    <t>LODOZ 5 MG</t>
  </si>
  <si>
    <t>114439</t>
  </si>
  <si>
    <t>14439</t>
  </si>
  <si>
    <t>FOKUSIN</t>
  </si>
  <si>
    <t>POR CPS RDR30X0.4MG</t>
  </si>
  <si>
    <t>117121</t>
  </si>
  <si>
    <t>17121</t>
  </si>
  <si>
    <t>LANZUL</t>
  </si>
  <si>
    <t>CPS 28X30MG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</si>
  <si>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</si>
  <si>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</si>
  <si>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</si>
  <si>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</si>
  <si>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</si>
  <si>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</si>
  <si>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</si>
  <si>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147740</t>
  </si>
  <si>
    <t>47740</t>
  </si>
  <si>
    <t>RIVOCOR 5</t>
  </si>
  <si>
    <t>156503</t>
  </si>
  <si>
    <t>56503</t>
  </si>
  <si>
    <t>SIOFOR 500</t>
  </si>
  <si>
    <t>TBL OBD 60X500MG</t>
  </si>
  <si>
    <t>164788</t>
  </si>
  <si>
    <t>64788</t>
  </si>
  <si>
    <t>ACCUZIDE 20</t>
  </si>
  <si>
    <t>190957</t>
  </si>
  <si>
    <t>90957</t>
  </si>
  <si>
    <t>XANAX</t>
  </si>
  <si>
    <t>TBL 30X0.25MG</t>
  </si>
  <si>
    <t>848765</t>
  </si>
  <si>
    <t>107938</t>
  </si>
  <si>
    <t>CORDARONE</t>
  </si>
  <si>
    <t>INJ SOL 6X3ML/150MG</t>
  </si>
  <si>
    <t>848907</t>
  </si>
  <si>
    <t>148072</t>
  </si>
  <si>
    <t>ROSUCARD 20 MG POTAHOVANÉ TABLETY</t>
  </si>
  <si>
    <t>850010</t>
  </si>
  <si>
    <t>149543</t>
  </si>
  <si>
    <t>CLOPIDOGREL APOTEX 75 MG</t>
  </si>
  <si>
    <t>POR TBL FLM 30X75MG</t>
  </si>
  <si>
    <t>850078</t>
  </si>
  <si>
    <t>102608</t>
  </si>
  <si>
    <t>CARVESAN 25</t>
  </si>
  <si>
    <t>POR TBL NOB 30X25MG</t>
  </si>
  <si>
    <t>112891</t>
  </si>
  <si>
    <t>12891</t>
  </si>
  <si>
    <t>TBL 15X100MG</t>
  </si>
  <si>
    <t>149531</t>
  </si>
  <si>
    <t>49531</t>
  </si>
  <si>
    <t>CONTROLOC I.V.</t>
  </si>
  <si>
    <t>INJ PLV SOL 1X40MG</t>
  </si>
  <si>
    <t>194113</t>
  </si>
  <si>
    <t>94113</t>
  </si>
  <si>
    <t>WARFARIN</t>
  </si>
  <si>
    <t>TBL 100X3MG</t>
  </si>
  <si>
    <t>126486</t>
  </si>
  <si>
    <t>26486</t>
  </si>
  <si>
    <t>ACTRAPID PENFILL 100IU/ML</t>
  </si>
  <si>
    <t>INJ SOL 5X3ML</t>
  </si>
  <si>
    <t>129767</t>
  </si>
  <si>
    <t>IMIPENEM/CILASTATIN KABI 500 MG/500 MG</t>
  </si>
  <si>
    <t>INF PLV SOL 10LAH/20ML</t>
  </si>
  <si>
    <t>132059</t>
  </si>
  <si>
    <t>32059</t>
  </si>
  <si>
    <t>INJ SOL 10X0.4ML</t>
  </si>
  <si>
    <t>117431</t>
  </si>
  <si>
    <t>17431</t>
  </si>
  <si>
    <t>CITALEC 20 ZENTIVA</t>
  </si>
  <si>
    <t>POR TBL FLM30X20MG</t>
  </si>
  <si>
    <t>103414</t>
  </si>
  <si>
    <t>3414</t>
  </si>
  <si>
    <t>NUTRIFLEX PERI</t>
  </si>
  <si>
    <t>INF 5X2000ML</t>
  </si>
  <si>
    <t>103513</t>
  </si>
  <si>
    <t>3513</t>
  </si>
  <si>
    <t>NUTRIFLEX BASAL</t>
  </si>
  <si>
    <t>116336</t>
  </si>
  <si>
    <t>16336</t>
  </si>
  <si>
    <t>LIPOPLUS 20%</t>
  </si>
  <si>
    <t>INFEML10X100ML-SKLO</t>
  </si>
  <si>
    <t>116337</t>
  </si>
  <si>
    <t>16337</t>
  </si>
  <si>
    <t>INFEML10X250ML-SKLO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</si>
  <si>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</si>
  <si>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</si>
  <si>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</si>
  <si>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</si>
  <si>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</si>
  <si>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</si>
  <si>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</si>
  <si>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</si>
  <si>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</si>
  <si>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</si>
  <si>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</si>
  <si>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118547</t>
  </si>
  <si>
    <t>18547</t>
  </si>
  <si>
    <t>XORIMAX 500 MG POTAH.TABLETY</t>
  </si>
  <si>
    <t>PORTBLFLM10X500MG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</si>
  <si>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</si>
  <si>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</si>
  <si>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</si>
  <si>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</si>
  <si>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</si>
  <si>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</si>
  <si>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</si>
  <si>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</si>
  <si>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</si>
  <si>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</si>
  <si>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</si>
  <si>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117149</t>
  </si>
  <si>
    <t>17149</t>
  </si>
  <si>
    <t>UNASYN</t>
  </si>
  <si>
    <t>POR TBL FLM12X375MG</t>
  </si>
  <si>
    <t>120605</t>
  </si>
  <si>
    <t>20605</t>
  </si>
  <si>
    <t>COLOMYCIN INJEKCE 1000000 IU</t>
  </si>
  <si>
    <t>INJ PLV SOL 10X1MU</t>
  </si>
  <si>
    <t>183417</t>
  </si>
  <si>
    <t>83417</t>
  </si>
  <si>
    <t>MERONEM</t>
  </si>
  <si>
    <t>INJ SIC 10X1GM</t>
  </si>
  <si>
    <t>849567</t>
  </si>
  <si>
    <t>125249</t>
  </si>
  <si>
    <t>CIPROFLOXACIN KABI 400 MG/200 ML INFUZNÍ ROZTOK</t>
  </si>
  <si>
    <t>INF SOL 10X400MG/200ML</t>
  </si>
  <si>
    <t>148261</t>
  </si>
  <si>
    <t>48261</t>
  </si>
  <si>
    <t>PLV ADS 1X20GM</t>
  </si>
  <si>
    <t>111785</t>
  </si>
  <si>
    <t>11785</t>
  </si>
  <si>
    <t>AMIKIN</t>
  </si>
  <si>
    <t>INJ 1X4ML/1GM</t>
  </si>
  <si>
    <t>103952</t>
  </si>
  <si>
    <t>3952</t>
  </si>
  <si>
    <t>INJ 1X2ML/500MG</t>
  </si>
  <si>
    <t>111706</t>
  </si>
  <si>
    <t>11706</t>
  </si>
  <si>
    <t>BISEPTOL 480</t>
  </si>
  <si>
    <t>INJ 10X5ML</t>
  </si>
  <si>
    <t>101077</t>
  </si>
  <si>
    <t>1077</t>
  </si>
  <si>
    <t>OPHTHALMO-FRAMYKOIN COMPOSITUM</t>
  </si>
  <si>
    <t>186264</t>
  </si>
  <si>
    <t>86264</t>
  </si>
  <si>
    <t>TOBREX</t>
  </si>
  <si>
    <t>GTT OPH 5ML 3MG/1ML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</si>
  <si>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</si>
  <si>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</si>
  <si>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</si>
  <si>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</si>
  <si>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</si>
  <si>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</si>
  <si>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</si>
  <si>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</si>
  <si>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</si>
  <si>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</si>
  <si>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</si>
  <si>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117810</t>
  </si>
  <si>
    <t>17810</t>
  </si>
  <si>
    <t>TAZOCIN 4.5 G</t>
  </si>
  <si>
    <t>INJ PLV SOL12X4.5GM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</si>
  <si>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</si>
  <si>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</si>
  <si>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</si>
  <si>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</si>
  <si>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</si>
  <si>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</si>
  <si>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</si>
  <si>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</si>
  <si>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</si>
  <si>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</si>
  <si>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</si>
  <si>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</si>
  <si>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</si>
  <si>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</si>
  <si>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</si>
  <si>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</si>
  <si>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</si>
  <si>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</si>
  <si>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</si>
  <si>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192290</t>
  </si>
  <si>
    <t>92290</t>
  </si>
  <si>
    <t>EDICIN 1GM</t>
  </si>
  <si>
    <t>INJ.SICC.1X1GM</t>
  </si>
  <si>
    <t>844576</t>
  </si>
  <si>
    <t>100339</t>
  </si>
  <si>
    <t>DALACIN C 300 MG</t>
  </si>
  <si>
    <t>POR CPS DUR 16X300MG</t>
  </si>
  <si>
    <t>104234</t>
  </si>
  <si>
    <t>4234</t>
  </si>
  <si>
    <t>INJ 1X2ML 300MG</t>
  </si>
  <si>
    <t>844851</t>
  </si>
  <si>
    <t>107135</t>
  </si>
  <si>
    <t>DALACIN C 150 MG</t>
  </si>
  <si>
    <t>POR CPS DUR 16x150mg</t>
  </si>
  <si>
    <t>176150</t>
  </si>
  <si>
    <t>76150</t>
  </si>
  <si>
    <t>BATRAFEN</t>
  </si>
  <si>
    <t>CRM 1X20GM</t>
  </si>
  <si>
    <t>165989</t>
  </si>
  <si>
    <t>65989</t>
  </si>
  <si>
    <t>MYCOMAX « INF. INFUZ</t>
  </si>
  <si>
    <t>97910</t>
  </si>
  <si>
    <t>Human Albumin 20% 100 ml GRIFOLS</t>
  </si>
  <si>
    <t>87240</t>
  </si>
  <si>
    <t>Fanhdi 100 I.U/ml(1000 I.U.)GRIFOLS</t>
  </si>
  <si>
    <t>89029</t>
  </si>
  <si>
    <t>Immunate Stim Plus 1000 I.U.(fVIII)Baxter</t>
  </si>
  <si>
    <t>87239</t>
  </si>
  <si>
    <t>Fanhdi 50 I.U./ml(500 I.U) GRIFOLS</t>
  </si>
  <si>
    <t>89028</t>
  </si>
  <si>
    <t>Immunate Stim Plus 500 I.U.(fVIII)Baxter</t>
  </si>
  <si>
    <t>0127717</t>
  </si>
  <si>
    <t>IMMUNINE 600 I.U. BAXTER</t>
  </si>
  <si>
    <t>840169</t>
  </si>
  <si>
    <t>Indulona  Nechtíková 100g</t>
  </si>
  <si>
    <t>841059</t>
  </si>
  <si>
    <t>Indulona olivová ung.100g</t>
  </si>
  <si>
    <t>841176</t>
  </si>
  <si>
    <t>Indulona Univerzální 100ml</t>
  </si>
  <si>
    <t>848950</t>
  </si>
  <si>
    <t>155148</t>
  </si>
  <si>
    <t>POR TBL NOB 12X500MG</t>
  </si>
  <si>
    <t>51384</t>
  </si>
  <si>
    <t>INF SOL 10X1000MLPLAH</t>
  </si>
  <si>
    <t>100394</t>
  </si>
  <si>
    <t>394</t>
  </si>
  <si>
    <t>ATROPIN BIOTIKA 1MG</t>
  </si>
  <si>
    <t>INJ 10X1ML/1MG</t>
  </si>
  <si>
    <t>169755</t>
  </si>
  <si>
    <t>69755</t>
  </si>
  <si>
    <t>ARDEANUTRISOL G 40</t>
  </si>
  <si>
    <t>INF 1X80ML</t>
  </si>
  <si>
    <t>185812</t>
  </si>
  <si>
    <t>85812</t>
  </si>
  <si>
    <t>LIDOCAIN</t>
  </si>
  <si>
    <t>INJ 10X2ML 2%</t>
  </si>
  <si>
    <t>921230</t>
  </si>
  <si>
    <t>KL VASELINUM ALBUM, 20G</t>
  </si>
  <si>
    <t>920064</t>
  </si>
  <si>
    <t>KL SOL.METHYLROS.CHL.1% 10G</t>
  </si>
  <si>
    <t>108510</t>
  </si>
  <si>
    <t>8510</t>
  </si>
  <si>
    <t>AETHOXYSKLEROL</t>
  </si>
  <si>
    <t>INJ 5X2ML 0.5%</t>
  </si>
  <si>
    <t>900305</t>
  </si>
  <si>
    <t>KL SOL.FORMAL.K FIXACI TKANI,500G</t>
  </si>
  <si>
    <t>900106</t>
  </si>
  <si>
    <t>IR  0.9%SOD.CHLOR.FOR IRR. 6X1000 ML</t>
  </si>
  <si>
    <t>IR-Fres. 6X1000 ML</t>
  </si>
  <si>
    <t>921272</t>
  </si>
  <si>
    <t>KL JODOVY OLEJ 10G</t>
  </si>
  <si>
    <t>921453</t>
  </si>
  <si>
    <t>KL SOL.PHENOLI CAMPHOR. 10g</t>
  </si>
  <si>
    <t>930417</t>
  </si>
  <si>
    <t>KL SOL.ZINCI CHLOR.10% 10 g</t>
  </si>
  <si>
    <t>921244</t>
  </si>
  <si>
    <t>KL ETHANOL.C.BENZINO 150G v sirokohrdle lahvi</t>
  </si>
  <si>
    <t>190044</t>
  </si>
  <si>
    <t>90044</t>
  </si>
  <si>
    <t>DEPO-MEDROL</t>
  </si>
  <si>
    <t>INJ 1X1ML/40MG</t>
  </si>
  <si>
    <t>115010</t>
  </si>
  <si>
    <t>15010</t>
  </si>
  <si>
    <t>DORMICUM 15 MG</t>
  </si>
  <si>
    <t>TBL OBD 10X15MG</t>
  </si>
  <si>
    <t>190778</t>
  </si>
  <si>
    <t>90778</t>
  </si>
  <si>
    <t>BACTROBAN</t>
  </si>
  <si>
    <t>DRM UNG 1X15GM</t>
  </si>
  <si>
    <t>185525</t>
  </si>
  <si>
    <t>85525</t>
  </si>
  <si>
    <t>AMOKSIKLAV</t>
  </si>
  <si>
    <t>TBL OBD 21X625MG</t>
  </si>
  <si>
    <t>51367</t>
  </si>
  <si>
    <t>INF SOL 10X250MLPELAH</t>
  </si>
  <si>
    <t>705608</t>
  </si>
  <si>
    <t>Indulona A/64 ung.100ml modrá</t>
  </si>
  <si>
    <t>187906</t>
  </si>
  <si>
    <t>87906</t>
  </si>
  <si>
    <t>KORYLAN</t>
  </si>
  <si>
    <t>TBL 10</t>
  </si>
  <si>
    <t>930674</t>
  </si>
  <si>
    <t>KL CHLORNAN SODNÝ 1% 300g v sirokohrdle lahvi</t>
  </si>
  <si>
    <t>100502</t>
  </si>
  <si>
    <t>502</t>
  </si>
  <si>
    <t>INJ 10X10ML 1%</t>
  </si>
  <si>
    <t>773465</t>
  </si>
  <si>
    <t>Indulona Rakytníková</t>
  </si>
  <si>
    <t>905097</t>
  </si>
  <si>
    <t>23987</t>
  </si>
  <si>
    <t>DZ OCTENISEPT 250 ml</t>
  </si>
  <si>
    <t>DPH 15%</t>
  </si>
  <si>
    <t>905098</t>
  </si>
  <si>
    <t>23989</t>
  </si>
  <si>
    <t>DZ OCTENISEPT 1 l</t>
  </si>
  <si>
    <t>DPH 15 %</t>
  </si>
  <si>
    <t>900814</t>
  </si>
  <si>
    <t>KL SOL.FORMAL.K FIXACI TKANI,1000G</t>
  </si>
  <si>
    <t>930589</t>
  </si>
  <si>
    <t>KL ETHANOLUM BENZ.DENAT. 900 ml / 720g/</t>
  </si>
  <si>
    <t>UN 1170</t>
  </si>
  <si>
    <t>900512</t>
  </si>
  <si>
    <t>KL ETHANOL.C.BENZINO 1 l</t>
  </si>
  <si>
    <t>921564</t>
  </si>
  <si>
    <t>KL VASELINUM ALBUM STERILNI,  10G</t>
  </si>
  <si>
    <t>921566</t>
  </si>
  <si>
    <t>KL VASELINUM ALBUM STERILNI, 200G</t>
  </si>
  <si>
    <t>500355</t>
  </si>
  <si>
    <t>DZ BRAUNOL 250 ML</t>
  </si>
  <si>
    <t>500988</t>
  </si>
  <si>
    <t>KL VASELINUM ALBUM STERILNI, 20G</t>
  </si>
  <si>
    <t>844940</t>
  </si>
  <si>
    <t>KL ELIXÍR NA OPTIKU</t>
  </si>
  <si>
    <t>844346</t>
  </si>
  <si>
    <t>Akutol spray</t>
  </si>
  <si>
    <t>60 ml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</si>
  <si>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</si>
  <si>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</si>
  <si>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</si>
  <si>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</si>
  <si>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</si>
  <si>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</si>
  <si>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</si>
  <si>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2511 - Klinika ústní,čelistní a obl. chir., lůžk. odd. 33</t>
  </si>
  <si>
    <t>2562 - Klinika ústní,čelistní a obl. chir., operační sál</t>
  </si>
  <si>
    <t>2522 - Klinika ústní,čelistní a obl. chir., LSPP stomat.</t>
  </si>
  <si>
    <t>2521 - Klinika ústní,čelistní a obl. chir., ambulance</t>
  </si>
  <si>
    <t>Přehled plnění PL - Spotřeba léčivých přípravků dle objemu Kč mimo PL</t>
  </si>
  <si>
    <t>M01AX17 - Nimesulid</t>
  </si>
  <si>
    <t>N06AB04 - Citalopram</t>
  </si>
  <si>
    <t>C09AA04 - Perindopril</t>
  </si>
  <si>
    <t>C09CA07 - Telmisartan</t>
  </si>
  <si>
    <t>N06AX11 - Mirtazapin</t>
  </si>
  <si>
    <t>J01DC02 - Cefuroxim</t>
  </si>
  <si>
    <t>H03AA01 - Levothyroxin, sodná sůl</t>
  </si>
  <si>
    <t>J01CR05 - Piperacilin a enzymový inhibitor</t>
  </si>
  <si>
    <t>J02AC01 - Flukonazol</t>
  </si>
  <si>
    <t>J01FA09 - Klarithromycin</t>
  </si>
  <si>
    <t>C01BD01 - Amiodaron</t>
  </si>
  <si>
    <t>N05CD08 - Midazolam</t>
  </si>
  <si>
    <t>C07AB07 - Bisoprolol</t>
  </si>
  <si>
    <t>J01DD02 - Ceftazidim</t>
  </si>
  <si>
    <t>C07AG02 - Karvedilol</t>
  </si>
  <si>
    <t>J01MA02 - Ciprofloxacin</t>
  </si>
  <si>
    <t>C07BB07 - Bisoprolol a thiazidy</t>
  </si>
  <si>
    <t>N02AB03 - Fentanyl</t>
  </si>
  <si>
    <t>A02BC02 - Pantoprazol</t>
  </si>
  <si>
    <t>J01CR02 - Amoxicilin a enzymový inhibitor</t>
  </si>
  <si>
    <t>C09AA05 - Ramipril</t>
  </si>
  <si>
    <t>B01AB06 - Nadroparin</t>
  </si>
  <si>
    <t>C09BA06 - Chinapril a diuretika</t>
  </si>
  <si>
    <t>J01DH51 - Imipenem a enzymový inhibitor</t>
  </si>
  <si>
    <t>A02BC03 - Lansoprazol</t>
  </si>
  <si>
    <t>J01FF01 - Klindamycin</t>
  </si>
  <si>
    <t>C10AA07 - Rosuvastatin</t>
  </si>
  <si>
    <t>J01XA01 - Vankomycin</t>
  </si>
  <si>
    <t>A10AB01 - Inzulin lidský</t>
  </si>
  <si>
    <t>A10BA02 - Metformin</t>
  </si>
  <si>
    <t>V06XX - Potraviny pro zvláštní lékařské účely (PZLÚ)</t>
  </si>
  <si>
    <t>N05BA12 - Alprazolam</t>
  </si>
  <si>
    <t>B01AA03 - Warfarin</t>
  </si>
  <si>
    <t>B01AC04 - Klopidogrel</t>
  </si>
  <si>
    <t>J01CR01 - Ampicilin a enzymový inhibitor</t>
  </si>
  <si>
    <t>G04CA02 - Tamsulosin</t>
  </si>
  <si>
    <t>A02BC01 - Omeprazol</t>
  </si>
  <si>
    <t>H02AB04 - Methylprednisolon</t>
  </si>
  <si>
    <t>A02BC01</t>
  </si>
  <si>
    <t>A02BC02</t>
  </si>
  <si>
    <t>A02BC03</t>
  </si>
  <si>
    <t>LANZUL 30 MG</t>
  </si>
  <si>
    <t>POR CPS DUR 28X30MG</t>
  </si>
  <si>
    <t>A10AB01</t>
  </si>
  <si>
    <t>ACTRAPID PENFILL 100 IU/ML</t>
  </si>
  <si>
    <t>A10BA02</t>
  </si>
  <si>
    <t>POR TBL FLM 60X500MG</t>
  </si>
  <si>
    <t>B01AA03</t>
  </si>
  <si>
    <t>WARFARIN ORION 3 MG</t>
  </si>
  <si>
    <t>POR TBL NOB 100X3MG</t>
  </si>
  <si>
    <t>B01AB06</t>
  </si>
  <si>
    <t>B01AC04</t>
  </si>
  <si>
    <t>C01BD01</t>
  </si>
  <si>
    <t>C07AB07</t>
  </si>
  <si>
    <t>C07AG02</t>
  </si>
  <si>
    <t>C07BB07</t>
  </si>
  <si>
    <t>C09AA04</t>
  </si>
  <si>
    <t>C09AA05</t>
  </si>
  <si>
    <t>C09BA06</t>
  </si>
  <si>
    <t>C09CA07</t>
  </si>
  <si>
    <t>C10AA07</t>
  </si>
  <si>
    <t>G04CA02</t>
  </si>
  <si>
    <t>POR CPS RDR 30X0.4MG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</si>
  <si>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</si>
  <si>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</si>
  <si>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</si>
  <si>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</si>
  <si>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</si>
  <si>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</si>
  <si>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J01CR01</t>
  </si>
  <si>
    <t>J01CR02</t>
  </si>
  <si>
    <t>AMOKSIKLAV 1 G</t>
  </si>
  <si>
    <t>POR TBL FLM 14X1GM</t>
  </si>
  <si>
    <t>AMOKSIKLAV 1,2 G</t>
  </si>
  <si>
    <t>INJ PLV SOL 5X1.2GM</t>
  </si>
  <si>
    <t>J01CR05</t>
  </si>
  <si>
    <t>TAZOCIN 4,5 G</t>
  </si>
  <si>
    <t>INJ PLV SOL 12X4.5GM</t>
  </si>
  <si>
    <t>J01DC02</t>
  </si>
  <si>
    <t>XORIMAX 500 MG POTAHOVANÉ TABLETY</t>
  </si>
  <si>
    <t>POR TBL FLM 10X500MG</t>
  </si>
  <si>
    <t>ZINACEF 1,5 G</t>
  </si>
  <si>
    <t>J01DD02</t>
  </si>
  <si>
    <t>J01DH51</t>
  </si>
  <si>
    <t>J01FA09</t>
  </si>
  <si>
    <t>POR TBL FLM 14X500MG</t>
  </si>
  <si>
    <t>J01FF01</t>
  </si>
  <si>
    <t>POR CPS DUR 16X150MG</t>
  </si>
  <si>
    <t>DALACIN C</t>
  </si>
  <si>
    <t>INJ SOL 1X2ML/300MG</t>
  </si>
  <si>
    <t>INJ SOL 1X4ML/600MG</t>
  </si>
  <si>
    <t>J01MA02</t>
  </si>
  <si>
    <t>J01XA01</t>
  </si>
  <si>
    <t>EDICIN 1 G</t>
  </si>
  <si>
    <t>INJ PLV SOL 1X1GM</t>
  </si>
  <si>
    <t>J02AC01</t>
  </si>
  <si>
    <t>MYCOMAX INF</t>
  </si>
  <si>
    <t>INF SOL 100ML/200MG</t>
  </si>
  <si>
    <t>M01AX17</t>
  </si>
  <si>
    <t>POR TBL NOB 15X100MG</t>
  </si>
  <si>
    <t>POR TBL NOB 30X100MG</t>
  </si>
  <si>
    <t>POR GRA SUS 30X100MG</t>
  </si>
  <si>
    <t>N02AB03</t>
  </si>
  <si>
    <t>DUROGESIC 100 MCG/H</t>
  </si>
  <si>
    <t>DRM EMP TDR 5X16.8MG</t>
  </si>
  <si>
    <t>N05BA12</t>
  </si>
  <si>
    <t>XANAX 0,25 MG</t>
  </si>
  <si>
    <t>POR TBL NOB 30X0.25MG</t>
  </si>
  <si>
    <t>N06AB04</t>
  </si>
  <si>
    <t>POR TBL FLM 30X20 MG</t>
  </si>
  <si>
    <t>N06AX11</t>
  </si>
  <si>
    <t>V06XX</t>
  </si>
  <si>
    <t>DEPO-MEDROL 40 MG/ML</t>
  </si>
  <si>
    <t>INJ SUS 1X1ML/40MG</t>
  </si>
  <si>
    <t>AMOKSIKLAV 625 MG</t>
  </si>
  <si>
    <t>POR TBL FLM 21X625MG</t>
  </si>
  <si>
    <t>N05CD08</t>
  </si>
  <si>
    <t>POR TBL FLM 10X15MG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</si>
  <si>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</si>
  <si>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</si>
  <si>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</si>
  <si>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</si>
  <si>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</si>
  <si>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</si>
  <si>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</si>
  <si>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</si>
  <si>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</si>
  <si>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</si>
  <si>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</si>
  <si>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Coufalová Michala</t>
  </si>
  <si>
    <t>Číhalová Lucie</t>
  </si>
  <si>
    <t>Dubovská Ivana</t>
  </si>
  <si>
    <t>Foltasová Lenka</t>
  </si>
  <si>
    <t>Foukalová Kamila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</si>
  <si>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</si>
  <si>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</si>
  <si>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</si>
  <si>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</si>
  <si>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</si>
  <si>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</si>
  <si>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</si>
  <si>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</si>
  <si>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</si>
  <si>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</si>
  <si>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Koždoňová Jana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</si>
  <si>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</si>
  <si>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</si>
  <si>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</si>
  <si>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</si>
  <si>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</si>
  <si>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</si>
  <si>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</si>
  <si>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Pokorný Zdeněk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</si>
  <si>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</si>
  <si>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</si>
  <si>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</si>
  <si>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</si>
  <si>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</si>
  <si>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</si>
  <si>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</si>
  <si>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Amoxicilin a enzymový inhibitor</t>
  </si>
  <si>
    <t>Cefuroxim</t>
  </si>
  <si>
    <t>192354</t>
  </si>
  <si>
    <t>Flutikason-furoát</t>
  </si>
  <si>
    <t>29816</t>
  </si>
  <si>
    <t>AVAMYS</t>
  </si>
  <si>
    <t>NAS SPR SUS 120X27.5RG</t>
  </si>
  <si>
    <t>Klindamycin</t>
  </si>
  <si>
    <t>83458</t>
  </si>
  <si>
    <t>Kyselina aminomethylbenzoová</t>
  </si>
  <si>
    <t>POR TBL NOB 10X250MG</t>
  </si>
  <si>
    <t>Ramipril</t>
  </si>
  <si>
    <t>Flukonazol</t>
  </si>
  <si>
    <t>66037</t>
  </si>
  <si>
    <t>MYCOMAX 100</t>
  </si>
  <si>
    <t>POR CPS DUR 7X100MG</t>
  </si>
  <si>
    <t>Imichimod</t>
  </si>
  <si>
    <t>26353</t>
  </si>
  <si>
    <t>ALDARA 5% CREAM</t>
  </si>
  <si>
    <t>DRM CRM 12X250MG/12.5MG</t>
  </si>
  <si>
    <t>Metronidazol</t>
  </si>
  <si>
    <t>POR TBL NOB 20X250MG</t>
  </si>
  <si>
    <t>Nimesulid</t>
  </si>
  <si>
    <t>Aciklovir</t>
  </si>
  <si>
    <t>84128</t>
  </si>
  <si>
    <t>17186</t>
  </si>
  <si>
    <t>POR GRA SUS 15X100MG</t>
  </si>
  <si>
    <t>POR GRA SUS 15SÁČ I</t>
  </si>
  <si>
    <t>Omeprazol</t>
  </si>
  <si>
    <t>25365</t>
  </si>
  <si>
    <t>POR CPS ETD 28X20MG</t>
  </si>
  <si>
    <t>Klopidogrel</t>
  </si>
  <si>
    <t>Kyselina acetylsalicylová</t>
  </si>
  <si>
    <t>ANOPYRIN 100 MG</t>
  </si>
  <si>
    <t>POR TBL NOB 2X10X100MG</t>
  </si>
  <si>
    <t>25364</t>
  </si>
  <si>
    <t>POR CPS ETD 14X20MG</t>
  </si>
  <si>
    <t>Antibiotika v kombinaci s ostatními léčivy</t>
  </si>
  <si>
    <t>OPHTHALMO-FRAMYKOIN COMP.</t>
  </si>
  <si>
    <t>Desloratadin</t>
  </si>
  <si>
    <t>199368</t>
  </si>
  <si>
    <t>DELESIT 5 MG POTAHOVANÉ TABLETY</t>
  </si>
  <si>
    <t>POR TBL FLM 10X5MG</t>
  </si>
  <si>
    <t>Metoklopramid</t>
  </si>
  <si>
    <t>93104</t>
  </si>
  <si>
    <t>DEGAN 10 MG TABLETY</t>
  </si>
  <si>
    <t>POR TBL NOB 40X10MG</t>
  </si>
  <si>
    <t>93105</t>
  </si>
  <si>
    <t>DEGAN 10 MG ROZTOK PRO INJEKCI</t>
  </si>
  <si>
    <t>INJ SOL 50X2ML/10MG</t>
  </si>
  <si>
    <t>25361</t>
  </si>
  <si>
    <t>HELICID 10 ZENTIVA</t>
  </si>
  <si>
    <t>POR CPS ETD 14X10MG</t>
  </si>
  <si>
    <t>5950</t>
  </si>
  <si>
    <t>POR TBL FLM 10X1GM</t>
  </si>
  <si>
    <t>Sodná sůl metamizolu</t>
  </si>
  <si>
    <t>NOVALGIN TABLETY</t>
  </si>
  <si>
    <t>POR TBL FLM 20X500MG</t>
  </si>
  <si>
    <t>Gestoden a ethinylestradiol</t>
  </si>
  <si>
    <t>97556</t>
  </si>
  <si>
    <t>LINDYNETTE 20</t>
  </si>
  <si>
    <t>POR TBL OBD 1X21</t>
  </si>
  <si>
    <t>Jiná antibiotika pro lokální aplikaci</t>
  </si>
  <si>
    <t>DRM UNG 1X10GM</t>
  </si>
  <si>
    <t>Ofloxacin</t>
  </si>
  <si>
    <t>55636</t>
  </si>
  <si>
    <t>OFLOXIN 200</t>
  </si>
  <si>
    <t>POR TBL FLM 10X200MG</t>
  </si>
  <si>
    <t>Alprazolam</t>
  </si>
  <si>
    <t>6618</t>
  </si>
  <si>
    <t>NEUROL 0,5</t>
  </si>
  <si>
    <t>POR TBL NOB 30X0.5MG</t>
  </si>
  <si>
    <t>Atorvastatin</t>
  </si>
  <si>
    <t>93013</t>
  </si>
  <si>
    <t>SORTIS 10 MG</t>
  </si>
  <si>
    <t>Bromazepam</t>
  </si>
  <si>
    <t>LEXAURIN 1,5</t>
  </si>
  <si>
    <t>POR TBL NOB 30X1.5MG</t>
  </si>
  <si>
    <t>47725</t>
  </si>
  <si>
    <t>ZINNAT 250 MG</t>
  </si>
  <si>
    <t>POR TBL FLM 10X250MG</t>
  </si>
  <si>
    <t>47728</t>
  </si>
  <si>
    <t>29815</t>
  </si>
  <si>
    <t>NAS SPR SUS 60X27.5RG</t>
  </si>
  <si>
    <t>Jiná kapiláry stabilizující látky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</si>
  <si>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</si>
  <si>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</si>
  <si>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</si>
  <si>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</si>
  <si>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</si>
  <si>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</si>
  <si>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</si>
  <si>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</si>
  <si>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76756</t>
  </si>
  <si>
    <t>KETONAL 5% KRÉM</t>
  </si>
  <si>
    <t>DRM CRM 1X50GM</t>
  </si>
  <si>
    <t>Klomipramin</t>
  </si>
  <si>
    <t>16028</t>
  </si>
  <si>
    <t>ANAFRANIL SR 75</t>
  </si>
  <si>
    <t>POR TBL RET 20X75MG</t>
  </si>
  <si>
    <t>Loratadin</t>
  </si>
  <si>
    <t>53639</t>
  </si>
  <si>
    <t>FLONIDAN 10 MG TABLETY</t>
  </si>
  <si>
    <t>POR TBL NOB 30X10MG</t>
  </si>
  <si>
    <t>Sertralin</t>
  </si>
  <si>
    <t>53951</t>
  </si>
  <si>
    <t>ZOLOFT 100 MG</t>
  </si>
  <si>
    <t>POR TBL FLM 28X100MG</t>
  </si>
  <si>
    <t>Tramadol</t>
  </si>
  <si>
    <t>32083</t>
  </si>
  <si>
    <t>TRALGIT GTT.</t>
  </si>
  <si>
    <t>POR GTT SOL 1X10ML</t>
  </si>
  <si>
    <t>59672</t>
  </si>
  <si>
    <t>TRALGIT SR 100</t>
  </si>
  <si>
    <t>POR TBL PRO 30X100MG</t>
  </si>
  <si>
    <t>84262</t>
  </si>
  <si>
    <t>POR GTT SOL 1X96ML</t>
  </si>
  <si>
    <t>Vitamin B1 v kombinaci s vitaminem B6 a/nebo B12</t>
  </si>
  <si>
    <t>INJ SOL 5X2ML</t>
  </si>
  <si>
    <t>Jiná</t>
  </si>
  <si>
    <t>*1004</t>
  </si>
  <si>
    <t>Jiný</t>
  </si>
  <si>
    <t>*4036</t>
  </si>
  <si>
    <t>Diklofenak</t>
  </si>
  <si>
    <t>75631</t>
  </si>
  <si>
    <t>DICLOFENAC AL RETARD</t>
  </si>
  <si>
    <t>POR TBL RET 20X100MG</t>
  </si>
  <si>
    <t>89025</t>
  </si>
  <si>
    <t>DICLOFENAC AL 50</t>
  </si>
  <si>
    <t>POR TBL FLM 50X50MG</t>
  </si>
  <si>
    <t>10541</t>
  </si>
  <si>
    <t>VOLTAREN EMULGEL</t>
  </si>
  <si>
    <t>DRM GEL 1X50ML PUMPA</t>
  </si>
  <si>
    <t>Guajfenesin</t>
  </si>
  <si>
    <t>94234</t>
  </si>
  <si>
    <t>GUAJACURAN</t>
  </si>
  <si>
    <t>POR TBL OBD 30X200MG</t>
  </si>
  <si>
    <t>16287</t>
  </si>
  <si>
    <t>FASTUM GEL</t>
  </si>
  <si>
    <t>DRM GEL 1X100GM</t>
  </si>
  <si>
    <t>12494</t>
  </si>
  <si>
    <t>AUGMENTIN 1 G</t>
  </si>
  <si>
    <t>99366</t>
  </si>
  <si>
    <t>AMOKSIKLAV 457 MG/5 ML</t>
  </si>
  <si>
    <t>POR PLV SUS 70ML</t>
  </si>
  <si>
    <t>Beta-blokátory neselektivní</t>
  </si>
  <si>
    <t>2483</t>
  </si>
  <si>
    <t>TRIMEPRANOL 10 MG</t>
  </si>
  <si>
    <t>POR TBL NOB 50X10MG</t>
  </si>
  <si>
    <t>132575</t>
  </si>
  <si>
    <t>Diazepam</t>
  </si>
  <si>
    <t>DIAZEPAM SLOVAKOFARMA 10 MG</t>
  </si>
  <si>
    <t>POR TBL NOB 20X10MG</t>
  </si>
  <si>
    <t>Diosmin, kombinace</t>
  </si>
  <si>
    <t>132547</t>
  </si>
  <si>
    <t>DETRALEX</t>
  </si>
  <si>
    <t>Doxycyklin</t>
  </si>
  <si>
    <t>97654</t>
  </si>
  <si>
    <t>DOXYBENE 100 MG</t>
  </si>
  <si>
    <t>POR CPS MOL 10X100MG</t>
  </si>
  <si>
    <t>Cholekalciferol</t>
  </si>
  <si>
    <t>12023</t>
  </si>
  <si>
    <t>VIGANTOL</t>
  </si>
  <si>
    <t>Mefenoxalon</t>
  </si>
  <si>
    <t>DORSIFLEX 200 MG</t>
  </si>
  <si>
    <t>POR TBL NOB 30X200MG</t>
  </si>
  <si>
    <t>POR GRA SUS 30SÁČ I</t>
  </si>
  <si>
    <t>132530</t>
  </si>
  <si>
    <t>HELICID 20</t>
  </si>
  <si>
    <t>Pitofenon a analgetika</t>
  </si>
  <si>
    <t>Tetrazepam</t>
  </si>
  <si>
    <t>57780</t>
  </si>
  <si>
    <t>MYOLASTAN</t>
  </si>
  <si>
    <t>POR TBL FLM 20X50MG</t>
  </si>
  <si>
    <t>Tramadol, kombinace</t>
  </si>
  <si>
    <t>17926</t>
  </si>
  <si>
    <t>ZALDIAR</t>
  </si>
  <si>
    <t>Amoxicilin</t>
  </si>
  <si>
    <t>62052</t>
  </si>
  <si>
    <t>DUOMOX 1000</t>
  </si>
  <si>
    <t>POR TBL SUS 20X1000MG</t>
  </si>
  <si>
    <t>142006</t>
  </si>
  <si>
    <t>POR TBL FLM 14X1GM/</t>
  </si>
  <si>
    <t>94933</t>
  </si>
  <si>
    <t>119672</t>
  </si>
  <si>
    <t>DICLOFENAC DUO PHARMASWISS 75 MG</t>
  </si>
  <si>
    <t>POR CPS RDR 30X75MG</t>
  </si>
  <si>
    <t>89024</t>
  </si>
  <si>
    <t>Klotrimazol</t>
  </si>
  <si>
    <t>58653</t>
  </si>
  <si>
    <t>CLOTRIMAZOL AL 100</t>
  </si>
  <si>
    <t>VAG TBL 6X100MG+APL</t>
  </si>
  <si>
    <t>Kyselina listová</t>
  </si>
  <si>
    <t>76064</t>
  </si>
  <si>
    <t>ACIDUM FOLICUM LÉČIVA</t>
  </si>
  <si>
    <t>POR TBL OBD 30X10MG</t>
  </si>
  <si>
    <t>Nifuroxazid</t>
  </si>
  <si>
    <t>12893</t>
  </si>
  <si>
    <t>POR TBL NOB 60X100MG</t>
  </si>
  <si>
    <t>12896</t>
  </si>
  <si>
    <t>POR GRA SUS 60SÁČ</t>
  </si>
  <si>
    <t>Prednison</t>
  </si>
  <si>
    <t>PREDNISON 5 LÉČIVA</t>
  </si>
  <si>
    <t>POR TBL NOB 20X5MG</t>
  </si>
  <si>
    <t>Zolpidem</t>
  </si>
  <si>
    <t>16286</t>
  </si>
  <si>
    <t>STILNOX</t>
  </si>
  <si>
    <t>72973</t>
  </si>
  <si>
    <t>AMOKSIKLAV 600 MG</t>
  </si>
  <si>
    <t>INJ PLV SOL 5X600MG</t>
  </si>
  <si>
    <t>Azithromycin</t>
  </si>
  <si>
    <t>14870</t>
  </si>
  <si>
    <t>SUMAMED 500 MG</t>
  </si>
  <si>
    <t>POR TBL FLM 3X500MG</t>
  </si>
  <si>
    <t>Budesonid</t>
  </si>
  <si>
    <t>54268</t>
  </si>
  <si>
    <t>RHINOCORT AQUA 64 MCG</t>
  </si>
  <si>
    <t>NAS SPR SUS 240X64RG</t>
  </si>
  <si>
    <t>Levocetirizin</t>
  </si>
  <si>
    <t>85142</t>
  </si>
  <si>
    <t>XYZAL</t>
  </si>
  <si>
    <t>POR TBL FLM 90X5MG</t>
  </si>
  <si>
    <t>44355</t>
  </si>
  <si>
    <t>POR TBL NOB 20X100MG</t>
  </si>
  <si>
    <t>44354</t>
  </si>
  <si>
    <t>POR TBL NOB 10X100MG</t>
  </si>
  <si>
    <t>115395</t>
  </si>
  <si>
    <t>POR CPS ETD 28X10MG</t>
  </si>
  <si>
    <t>14075</t>
  </si>
  <si>
    <t>90986</t>
  </si>
  <si>
    <t>DEOXYMYKOIN</t>
  </si>
  <si>
    <t>Fytomenadion</t>
  </si>
  <si>
    <t>720</t>
  </si>
  <si>
    <t>KANAVIT</t>
  </si>
  <si>
    <t>POR GTT EML 1X5ML/100MG</t>
  </si>
  <si>
    <t>Hořčík (různé sole v kombinaci)</t>
  </si>
  <si>
    <t>POR GRA SOL 30</t>
  </si>
  <si>
    <t>POR TBL ENT 30X20MG</t>
  </si>
  <si>
    <t>76653</t>
  </si>
  <si>
    <t>KETONAL FORTE</t>
  </si>
  <si>
    <t>POR TBL FLM 20X100MG</t>
  </si>
  <si>
    <t>Kortikosteroidy</t>
  </si>
  <si>
    <t>84700</t>
  </si>
  <si>
    <t>OTOBACID N</t>
  </si>
  <si>
    <t>AUR GTT SOL 1X5ML</t>
  </si>
  <si>
    <t>Mupirocin</t>
  </si>
  <si>
    <t>198803</t>
  </si>
  <si>
    <t>POR GRA SUS 15SÁČ II</t>
  </si>
  <si>
    <t>Nitrofurantoin</t>
  </si>
  <si>
    <t>154748</t>
  </si>
  <si>
    <t>NITROFURANTOIN - RATIOPHARM 100 MG</t>
  </si>
  <si>
    <t>POR CPS PRO 50X100MG</t>
  </si>
  <si>
    <t>Spazmolytika, psycholeptika a analgetika v kombinaci</t>
  </si>
  <si>
    <t>91261</t>
  </si>
  <si>
    <t>SPASMOPAN</t>
  </si>
  <si>
    <t>RCT SUP 5</t>
  </si>
  <si>
    <t>17925</t>
  </si>
  <si>
    <t>Různá jiná léčiva pro lokální léčbu v dutině ústní</t>
  </si>
  <si>
    <t>SOLCOSERYL</t>
  </si>
  <si>
    <t>ORM PST 1X5GM</t>
  </si>
  <si>
    <t>Kalcipotriol, kombinace</t>
  </si>
  <si>
    <t>47563</t>
  </si>
  <si>
    <t>DAIVOBET MAST</t>
  </si>
  <si>
    <t>124343</t>
  </si>
  <si>
    <t>CEZERA 5 MG</t>
  </si>
  <si>
    <t>Sulfamethoxazol a trimethoprim</t>
  </si>
  <si>
    <t>3377</t>
  </si>
  <si>
    <t>POR TBL NOB 20X480MG</t>
  </si>
  <si>
    <t>85524</t>
  </si>
  <si>
    <t>AMOKSIKLAV 375 MG</t>
  </si>
  <si>
    <t>POR TBL FLM 21X375MG</t>
  </si>
  <si>
    <t>21733</t>
  </si>
  <si>
    <t>VERAL 25 MG</t>
  </si>
  <si>
    <t>POR TBL ENT 30X25MG</t>
  </si>
  <si>
    <t>58142</t>
  </si>
  <si>
    <t>POR TBL FLM 30X50MG</t>
  </si>
  <si>
    <t>58261</t>
  </si>
  <si>
    <t>DICLOFENAC AL 25</t>
  </si>
  <si>
    <t>POR TBL FLM 30X25MG</t>
  </si>
  <si>
    <t>Drospirenon a ethinylestradiol</t>
  </si>
  <si>
    <t>175973</t>
  </si>
  <si>
    <t>SYLVIANE 0,03 MG/3 MG POTAHOVANÉ TABLETY</t>
  </si>
  <si>
    <t>POR TBL FLM 63</t>
  </si>
  <si>
    <t>29814</t>
  </si>
  <si>
    <t>NAS SPR SUS 30X27.5RG</t>
  </si>
  <si>
    <t>Fusafungin</t>
  </si>
  <si>
    <t>40349</t>
  </si>
  <si>
    <t>BIOPAROX</t>
  </si>
  <si>
    <t>NAS+ORM SPR SOL 10ML/400DÁV</t>
  </si>
  <si>
    <t>Ibuprofen</t>
  </si>
  <si>
    <t>155051</t>
  </si>
  <si>
    <t>IBALGIN GEL</t>
  </si>
  <si>
    <t>55759</t>
  </si>
  <si>
    <t>PAMYCON NA PŘÍPRAVU KAPEK</t>
  </si>
  <si>
    <t>DRM PLV SOL 1X1LAH</t>
  </si>
  <si>
    <t>3365</t>
  </si>
  <si>
    <t>91193</t>
  </si>
  <si>
    <t>POR CPS DUR 100X150MG</t>
  </si>
  <si>
    <t>191999</t>
  </si>
  <si>
    <t>CLARITINE</t>
  </si>
  <si>
    <t>POR TBL NOB 60X10MG</t>
  </si>
  <si>
    <t>Nadroparin</t>
  </si>
  <si>
    <t>32058</t>
  </si>
  <si>
    <t>INJ SOL 10X0.3ML</t>
  </si>
  <si>
    <t>17185</t>
  </si>
  <si>
    <t>POR GRA SUS 9X100MG</t>
  </si>
  <si>
    <t>57860</t>
  </si>
  <si>
    <t>88708</t>
  </si>
  <si>
    <t>ALGIFEN</t>
  </si>
  <si>
    <t>47718</t>
  </si>
  <si>
    <t>DOXYCYCLIN AL 100</t>
  </si>
  <si>
    <t>Indometacin</t>
  </si>
  <si>
    <t>RCT SUP 10X100MG</t>
  </si>
  <si>
    <t>155859</t>
  </si>
  <si>
    <t>Desogestrel a ethinylestradiol</t>
  </si>
  <si>
    <t>152139</t>
  </si>
  <si>
    <t>ADELE</t>
  </si>
  <si>
    <t>POR TBL NOB 3X21</t>
  </si>
  <si>
    <t>Erdostein</t>
  </si>
  <si>
    <t>87076</t>
  </si>
  <si>
    <t>ERDOMED</t>
  </si>
  <si>
    <t>POR CPS DUR 20X300MG</t>
  </si>
  <si>
    <t>84114</t>
  </si>
  <si>
    <t>DRM GEL 1X50GM</t>
  </si>
  <si>
    <t>66031</t>
  </si>
  <si>
    <t>MYCOMAX SIR</t>
  </si>
  <si>
    <t>POR SIR 1X100ML/500MG</t>
  </si>
  <si>
    <t>66036</t>
  </si>
  <si>
    <t>POR CPS DUR 28X100MG</t>
  </si>
  <si>
    <t>Gabapentin</t>
  </si>
  <si>
    <t>84400</t>
  </si>
  <si>
    <t>NEURONTIN 300 MG</t>
  </si>
  <si>
    <t>POR CPS DUR 100X300MG</t>
  </si>
  <si>
    <t>Sultamicilin</t>
  </si>
  <si>
    <t>POR TBL FLM 12X375MG</t>
  </si>
  <si>
    <t>Dexamethason a antiinfektiva</t>
  </si>
  <si>
    <t>2546</t>
  </si>
  <si>
    <t>MAXITROL</t>
  </si>
  <si>
    <t>OPH GTT SUS 1X5ML</t>
  </si>
  <si>
    <t>Ibuprofen, kombinace</t>
  </si>
  <si>
    <t>45935</t>
  </si>
  <si>
    <t>MODAFEN</t>
  </si>
  <si>
    <t>Levonorgestrel</t>
  </si>
  <si>
    <t>59377</t>
  </si>
  <si>
    <t>POSTINOR-2</t>
  </si>
  <si>
    <t>POR TBL NOB 2X0.75MG</t>
  </si>
  <si>
    <t>Lornoxikam</t>
  </si>
  <si>
    <t>119899</t>
  </si>
  <si>
    <t>XEFO RAPID 8 MG</t>
  </si>
  <si>
    <t>POR TBL FLM 30X8MG</t>
  </si>
  <si>
    <t>119900</t>
  </si>
  <si>
    <t>POR TBL FLM 50X8MG</t>
  </si>
  <si>
    <t>Sildenafil</t>
  </si>
  <si>
    <t>26908</t>
  </si>
  <si>
    <t>VIAGRA 50 MG</t>
  </si>
  <si>
    <t>POR TBL FLM 4X50MG</t>
  </si>
  <si>
    <t>3378</t>
  </si>
  <si>
    <t>BISEPTOL 120</t>
  </si>
  <si>
    <t>POR TBL NOB 20X120MG</t>
  </si>
  <si>
    <t>Tizanidin</t>
  </si>
  <si>
    <t>16051</t>
  </si>
  <si>
    <t>SIRDALUD 2 MG</t>
  </si>
  <si>
    <t>POR TBL NOB 30X2MG</t>
  </si>
  <si>
    <t>83459</t>
  </si>
  <si>
    <t>45010</t>
  </si>
  <si>
    <t>AZITROMYCIN SANDOZ 500 MG</t>
  </si>
  <si>
    <t>Ciprofloxacin</t>
  </si>
  <si>
    <t>154890</t>
  </si>
  <si>
    <t>169278</t>
  </si>
  <si>
    <t>POR TBL FLM 60</t>
  </si>
  <si>
    <t>Organo-heparinoid</t>
  </si>
  <si>
    <t>HEPAROID LÉČIVA</t>
  </si>
  <si>
    <t>DRM CRM 1X30GM</t>
  </si>
  <si>
    <t>32086</t>
  </si>
  <si>
    <t>TRALGIT</t>
  </si>
  <si>
    <t>POR CPS DUR 20X50MG</t>
  </si>
  <si>
    <t>53567</t>
  </si>
  <si>
    <t>CURAM 156,25 MG/5 ML</t>
  </si>
  <si>
    <t>POR PLV SUS 1X100ML</t>
  </si>
  <si>
    <t>10382</t>
  </si>
  <si>
    <t>AZITROX 500</t>
  </si>
  <si>
    <t>Betamethason a antiinfektiva</t>
  </si>
  <si>
    <t>91712</t>
  </si>
  <si>
    <t>GARASONE</t>
  </si>
  <si>
    <t>OPH+AUR GTT SOL 1X5ML</t>
  </si>
  <si>
    <t>169033</t>
  </si>
  <si>
    <t>POR TBL FLM 16X500MG</t>
  </si>
  <si>
    <t>69418</t>
  </si>
  <si>
    <t>DIAZEPAM DESITIN RECTAL TUBE 10 MG</t>
  </si>
  <si>
    <t>RCT SOL 5X2.5ML/10MG</t>
  </si>
  <si>
    <t>89026</t>
  </si>
  <si>
    <t>POR TBL FLM 100X50MG</t>
  </si>
  <si>
    <t>4013</t>
  </si>
  <si>
    <t>DOXYBENE 200 MG TABLETY</t>
  </si>
  <si>
    <t>POR TBL NOB 10X200MG</t>
  </si>
  <si>
    <t>Kodein</t>
  </si>
  <si>
    <t>90</t>
  </si>
  <si>
    <t>CODEIN SLOVAKOFARMA 30 MG</t>
  </si>
  <si>
    <t>POR TBL NOB 10X30MG</t>
  </si>
  <si>
    <t>201133</t>
  </si>
  <si>
    <t>TRAMAL KAPKY 100 MG/1 ML</t>
  </si>
  <si>
    <t>44793</t>
  </si>
  <si>
    <t>AUGMENTIN DUO</t>
  </si>
  <si>
    <t>POR PLV SUS 1X140ML</t>
  </si>
  <si>
    <t>Jodovaný povidon</t>
  </si>
  <si>
    <t>DRM UNG 1X20GM 10%</t>
  </si>
  <si>
    <t>11486</t>
  </si>
  <si>
    <t>INJ SOL 25X2ML</t>
  </si>
  <si>
    <t>28831</t>
  </si>
  <si>
    <t>AERIUS 2,5 MG</t>
  </si>
  <si>
    <t>POR TBL DIS 30X2.5MG</t>
  </si>
  <si>
    <t>130810</t>
  </si>
  <si>
    <t>GORDIUS 100 MG TVRDA TOBOLKA</t>
  </si>
  <si>
    <t>POR CPS DUR 100X100MG</t>
  </si>
  <si>
    <t>GORDIUS 100 MG TVRDÁ TOBOLKA</t>
  </si>
  <si>
    <t>122873</t>
  </si>
  <si>
    <t>COXTRAL 100 MG TABLETY</t>
  </si>
  <si>
    <t>Paracetamol, kombinace kromě psycholeptik</t>
  </si>
  <si>
    <t>191653</t>
  </si>
  <si>
    <t>VALETOL</t>
  </si>
  <si>
    <t>21736</t>
  </si>
  <si>
    <t>POR TBL NOB 10</t>
  </si>
  <si>
    <t>47460</t>
  </si>
  <si>
    <t>94744</t>
  </si>
  <si>
    <t>ZOLPINOX</t>
  </si>
  <si>
    <t>94776</t>
  </si>
  <si>
    <t>POR TBL FLM 50X10MG</t>
  </si>
  <si>
    <t>75603</t>
  </si>
  <si>
    <t>POR TBL FLM 20X25MG</t>
  </si>
  <si>
    <t>75604</t>
  </si>
  <si>
    <t>POR TBL FLM 50X25MG</t>
  </si>
  <si>
    <t>Meloxikam</t>
  </si>
  <si>
    <t>13281</t>
  </si>
  <si>
    <t>RECOXA 15</t>
  </si>
  <si>
    <t>POR TBL NOB 20X15MG</t>
  </si>
  <si>
    <t>57781</t>
  </si>
  <si>
    <t>POR TBL FLM 10X50MG</t>
  </si>
  <si>
    <t>42476</t>
  </si>
  <si>
    <t>MILGAMMA</t>
  </si>
  <si>
    <t>POR TBL OBD 50</t>
  </si>
  <si>
    <t>Alprostadil</t>
  </si>
  <si>
    <t>70426</t>
  </si>
  <si>
    <t>KARON</t>
  </si>
  <si>
    <t>INJ SOL 0.2ML/100RG+SOL</t>
  </si>
  <si>
    <t>Amlodipin</t>
  </si>
  <si>
    <t>163114</t>
  </si>
  <si>
    <t>ZOREM 5 MG</t>
  </si>
  <si>
    <t>POR TBL NOB 100X5MG</t>
  </si>
  <si>
    <t>95582</t>
  </si>
  <si>
    <t>187487</t>
  </si>
  <si>
    <t>POR TBL FLM 90X10MG</t>
  </si>
  <si>
    <t>93015</t>
  </si>
  <si>
    <t>POR TBL FLM 100X10MG</t>
  </si>
  <si>
    <t>85140</t>
  </si>
  <si>
    <t>POR TBL FLM 60X5MG</t>
  </si>
  <si>
    <t>Síran hořečnatý</t>
  </si>
  <si>
    <t>MAGNESIUM SULFURICUM BIOTIKA 10%</t>
  </si>
  <si>
    <t>INJ SOL 5X10ML 10%</t>
  </si>
  <si>
    <t>Valaciklovir</t>
  </si>
  <si>
    <t>47467</t>
  </si>
  <si>
    <t>VALTREX 500 MG</t>
  </si>
  <si>
    <t>POR TBL FLM 42X500MG</t>
  </si>
  <si>
    <t>16285</t>
  </si>
  <si>
    <t>POR TBL FLM 10X10MG</t>
  </si>
  <si>
    <t>42477</t>
  </si>
  <si>
    <t>POR TBL OBD 100</t>
  </si>
  <si>
    <t>13703</t>
  </si>
  <si>
    <t>ZOVIRAX 200 MG</t>
  </si>
  <si>
    <t>POR TBL NOB 25X200MG</t>
  </si>
  <si>
    <t>13705</t>
  </si>
  <si>
    <t>ZOVIRAX 800 MG</t>
  </si>
  <si>
    <t>POR TBL NOB 35X800MG</t>
  </si>
  <si>
    <t>Lidokain</t>
  </si>
  <si>
    <t>55994</t>
  </si>
  <si>
    <t>XYLOCAINE 10% SPRAY</t>
  </si>
  <si>
    <t>SPR SOL 1X50ML</t>
  </si>
  <si>
    <t>62053</t>
  </si>
  <si>
    <t>DUOMOX 375</t>
  </si>
  <si>
    <t>POR TBL SUS 20X375MG</t>
  </si>
  <si>
    <t>74991</t>
  </si>
  <si>
    <t>AMOKSIKLAV 156,25 MG/5 ML SUSPENZE</t>
  </si>
  <si>
    <t>POR PLV SUS 100 ML</t>
  </si>
  <si>
    <t>99365</t>
  </si>
  <si>
    <t>POR PLV SUS 35ML</t>
  </si>
  <si>
    <t>42845</t>
  </si>
  <si>
    <t>ZINNAT 125 MG</t>
  </si>
  <si>
    <t>POR GRA SUS 1X50ML</t>
  </si>
  <si>
    <t>Hydrokortison a antibiotika</t>
  </si>
  <si>
    <t>85169</t>
  </si>
  <si>
    <t>PIMAFUCORT</t>
  </si>
  <si>
    <t>99367</t>
  </si>
  <si>
    <t>POR PLV SUS 140ML</t>
  </si>
  <si>
    <t>32427</t>
  </si>
  <si>
    <t>AMOXICILLIN-RATIOPHARM COMP. 625 MG</t>
  </si>
  <si>
    <t>POR TBL FLM 10X625MG</t>
  </si>
  <si>
    <t>Cetirizin</t>
  </si>
  <si>
    <t>99600</t>
  </si>
  <si>
    <t>ZODAC</t>
  </si>
  <si>
    <t>Kombinace různých antibiotik</t>
  </si>
  <si>
    <t>OPH UNG 1X5GM</t>
  </si>
  <si>
    <t>62049</t>
  </si>
  <si>
    <t>DUOMOX 250</t>
  </si>
  <si>
    <t>POR TBL SUS 20X250MG</t>
  </si>
  <si>
    <t>Benzathin-fenoxymethylpenicilin</t>
  </si>
  <si>
    <t>49549</t>
  </si>
  <si>
    <t>OSPEN 400</t>
  </si>
  <si>
    <t>POR SIR 1X150ML</t>
  </si>
  <si>
    <t>Standardní lůžková péče</t>
  </si>
  <si>
    <t>Příjmová ambulance</t>
  </si>
  <si>
    <t>Ambul.kliniky ústní,čelist.a oblič.chir.</t>
  </si>
  <si>
    <t>Pracoviště stomatologické LSPP</t>
  </si>
  <si>
    <t>Přehled plnění PL - Preskripce léčivých přípravků dle objemu Kč mimo PL</t>
  </si>
  <si>
    <t>N03AX12 - Gabapentin</t>
  </si>
  <si>
    <t>J01FA10 - Azithromycin</t>
  </si>
  <si>
    <t>C08CA01 - Amlodipin</t>
  </si>
  <si>
    <t>R06AE09 - Levocetirizin</t>
  </si>
  <si>
    <t>N02AX02 - Tramadol</t>
  </si>
  <si>
    <t>R06AX13 - Loratadin</t>
  </si>
  <si>
    <t>J01AA02 - Doxycyklin</t>
  </si>
  <si>
    <t>C10AA05 - Atorvastatin</t>
  </si>
  <si>
    <t>M01AC06 - Meloxikam</t>
  </si>
  <si>
    <t>R06AE07 - Cetirizin</t>
  </si>
  <si>
    <t>N06AB06 - Sertralin</t>
  </si>
  <si>
    <t>J05AB11 - Valaciklovir</t>
  </si>
  <si>
    <t>J01MA01 - Ofloxacin</t>
  </si>
  <si>
    <t>J01MA01</t>
  </si>
  <si>
    <t>C10AA05</t>
  </si>
  <si>
    <t>N02AX02</t>
  </si>
  <si>
    <t>N06AB06</t>
  </si>
  <si>
    <t>R06AX13</t>
  </si>
  <si>
    <t>J01AA02</t>
  </si>
  <si>
    <t>POR TBL FLM 14X1GM+SÁČ</t>
  </si>
  <si>
    <t>J01FA10</t>
  </si>
  <si>
    <t>R06AE09</t>
  </si>
  <si>
    <t>N03AX12</t>
  </si>
  <si>
    <t>POR PLV SUS 1X140ML+ ODM</t>
  </si>
  <si>
    <t>M01AC06</t>
  </si>
  <si>
    <t>R06AE07</t>
  </si>
  <si>
    <t>C08CA01</t>
  </si>
  <si>
    <t>J05AB11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</si>
  <si>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</si>
  <si>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</si>
  <si>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</si>
  <si>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</si>
  <si>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</si>
  <si>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</si>
  <si>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50115010</t>
  </si>
  <si>
    <t>504 SZM rentgenový (112 02 010)</t>
  </si>
  <si>
    <t>50115004</t>
  </si>
  <si>
    <t>506 SZM umělé tělní náhrady (112 02 030)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</si>
  <si>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</si>
  <si>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</si>
  <si>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</si>
  <si>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</si>
  <si>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</si>
  <si>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</si>
  <si>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</si>
  <si>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</si>
  <si>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</si>
  <si>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</si>
  <si>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</si>
  <si>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</si>
  <si>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ZA006</t>
  </si>
  <si>
    <t>Obinadlo pruban č.  8 427308</t>
  </si>
  <si>
    <t>ZA007</t>
  </si>
  <si>
    <t>Obinadlo pruban č.  9 427309</t>
  </si>
  <si>
    <t>ZA090</t>
  </si>
  <si>
    <t>Vata buničitá přířezy 37 x 57 cm 273015</t>
  </si>
  <si>
    <t>Vata buničitá přířezy 37 x 57 cm 2730152</t>
  </si>
  <si>
    <t>ZA320</t>
  </si>
  <si>
    <t>Kompresa gáza 5 x 5 cm / 100 ks nest. 06001</t>
  </si>
  <si>
    <t>ZA321</t>
  </si>
  <si>
    <t>Kompresa gáza 7,5 cm x 7,5 cm / 100 ks 17 nití, 8 vrstev 06002</t>
  </si>
  <si>
    <t>ZA413</t>
  </si>
  <si>
    <t>Kompresa gáza 10 cm x 10 cm / 100 ks 17 nití, 8 vrstev 06003</t>
  </si>
  <si>
    <t>ZA444</t>
  </si>
  <si>
    <t>Tampon 20 x 19 cm nesterilní stáčený 1320300404</t>
  </si>
  <si>
    <t>ZA502</t>
  </si>
  <si>
    <t>Tampon stáčený 30 x 60 nesterilní 1320300406</t>
  </si>
  <si>
    <t>ZA518</t>
  </si>
  <si>
    <t>Kompresa NT 7,5 x 7,5 cm nesterilní 06102</t>
  </si>
  <si>
    <t>ZA539</t>
  </si>
  <si>
    <t>Kompresa NT 10 x 10 cm nesterilní 06103</t>
  </si>
  <si>
    <t>ZA540</t>
  </si>
  <si>
    <t>Náplast omnifix E 15 cm x 10 m 900651</t>
  </si>
  <si>
    <t>ZA576</t>
  </si>
  <si>
    <t>Mediset pro močovou katetriz. á 20 ks 455271</t>
  </si>
  <si>
    <t>ZA604</t>
  </si>
  <si>
    <t>Tyčinka vatová sterilní á 1000 ks 5100/SG/CS</t>
  </si>
  <si>
    <t>ZA664</t>
  </si>
  <si>
    <t>Flamigel 250 ml FLAM250</t>
  </si>
  <si>
    <t>ZB404</t>
  </si>
  <si>
    <t>Náplast cosmos 8 cm x 1m 540335</t>
  </si>
  <si>
    <t>ZC100</t>
  </si>
  <si>
    <t>Vata buničitá dělená 2 role / 500 ks 40 x 50 mm 1230200310</t>
  </si>
  <si>
    <t>ZC399</t>
  </si>
  <si>
    <t>Traumacel taf light 1,5 x 5 cm bal. á 10 ks V0081946</t>
  </si>
  <si>
    <t>ZC885</t>
  </si>
  <si>
    <t>Náplast omnifix E 10 cm x 10 m 900650</t>
  </si>
  <si>
    <t>ZD740</t>
  </si>
  <si>
    <t>Kompresa gáza 7,5 x 7,5 cm / 5 ks sterilní 1325019265</t>
  </si>
  <si>
    <t>ZI352</t>
  </si>
  <si>
    <t>Krytí mastný tyl impregnovaný čistým parafínemcuticell clasic 5,0 x 5,0 cm</t>
  </si>
  <si>
    <t>ZA470</t>
  </si>
  <si>
    <t>Krytí mepitel 10 x 18 cm bal. á 10 ks 291010-15</t>
  </si>
  <si>
    <t>ZA602</t>
  </si>
  <si>
    <t>Kompresa gáza 5 x 5 cm / 2 ks sterilní karton á 1000 ks 26001</t>
  </si>
  <si>
    <t>ZA613</t>
  </si>
  <si>
    <t>Drenáž ústní sterilní 1 x 8 cm 0368</t>
  </si>
  <si>
    <t>ZA616</t>
  </si>
  <si>
    <t>Drenáž zubní sterilní 1 x 6 cm 0360</t>
  </si>
  <si>
    <t>ZL410</t>
  </si>
  <si>
    <t>Hemagel 100 g A2681147</t>
  </si>
  <si>
    <t>ZA486</t>
  </si>
  <si>
    <t>Krytí mastný tyl jelonet   5 x 5 cm á 50 ks 7403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</si>
  <si>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</si>
  <si>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</si>
  <si>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</si>
  <si>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</si>
  <si>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</si>
  <si>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</si>
  <si>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</si>
  <si>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</si>
  <si>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</si>
  <si>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</si>
  <si>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ZA996</t>
  </si>
  <si>
    <t>Kanyla TS 8,0 s manžetou 100/800/080</t>
  </si>
  <si>
    <t>ZB103</t>
  </si>
  <si>
    <t>Láhev k odsávačce flovac 2l hadice 1,8 m 000-036-021</t>
  </si>
  <si>
    <t>ZB249</t>
  </si>
  <si>
    <t>Sáček močový 2000 ml s kříž.výpustí, sterilní A-TNU201601</t>
  </si>
  <si>
    <t>Sáček močový 2000 ml s křížovou výpustí sterilní ZAR-TNU201601</t>
  </si>
  <si>
    <t>Sáček močový 2000 ml s křížovou výpustí sterilní ZAR-</t>
  </si>
  <si>
    <t>ZB314</t>
  </si>
  <si>
    <t>Kanyla TS 8,0 s manžetou bal. á 2 ks 100/523/080</t>
  </si>
  <si>
    <t>ZB724</t>
  </si>
  <si>
    <t>Kapilára sedimentační kalibrovaná 727111</t>
  </si>
  <si>
    <t>ZB754</t>
  </si>
  <si>
    <t>Zkumavka černá 2 ml 454073</t>
  </si>
  <si>
    <t>ZB755</t>
  </si>
  <si>
    <t>Zkumavka 1 ml K3 edta fialová 454034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</si>
  <si>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</si>
  <si>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</si>
  <si>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</si>
  <si>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</si>
  <si>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</si>
  <si>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</si>
  <si>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</si>
  <si>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</si>
  <si>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</si>
  <si>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</si>
  <si>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ZB768</t>
  </si>
  <si>
    <t>Jehla vakuová 216/38 mm zelená 450076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</si>
  <si>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</si>
  <si>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</si>
  <si>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</si>
  <si>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</si>
  <si>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</si>
  <si>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</si>
  <si>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ZC752</t>
  </si>
  <si>
    <t>Čepelka skalpelová 15 BB515</t>
  </si>
  <si>
    <t>ZC769</t>
  </si>
  <si>
    <t>Hadička spojovací HS 1,8 x 450LL 606301</t>
  </si>
  <si>
    <t>ZC863</t>
  </si>
  <si>
    <t>Hadička spojovací HS 1,8 x 1800LL 606304</t>
  </si>
  <si>
    <t>ZD650</t>
  </si>
  <si>
    <t>Aquapak - sterilní voda  340 ml s adaptérem bal. á 20 ks 400340</t>
  </si>
  <si>
    <t>Aquapak - sterilní voda  340 ml s adaptérem bal. á 20 ks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</si>
  <si>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</si>
  <si>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</si>
  <si>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</si>
  <si>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</si>
  <si>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</si>
  <si>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</si>
  <si>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</si>
  <si>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</si>
  <si>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</si>
  <si>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</si>
  <si>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</si>
  <si>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</si>
  <si>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</si>
  <si>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</si>
  <si>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Tyčinka vatová medcomfort + glyc. citónová příchuť bal. á 75</t>
  </si>
  <si>
    <t>ZJ312</t>
  </si>
  <si>
    <t>Sonda žaludeční CH16 1200 mm s RTG linkou bal. á 50 ks 412016</t>
  </si>
  <si>
    <t>ZJ569</t>
  </si>
  <si>
    <t>Proužky Accu-Check senzor komfort Pro Control á 50 ks 04927290</t>
  </si>
  <si>
    <t>ZJ695</t>
  </si>
  <si>
    <t>Sonda žaludeční CH14 1200mm s RTG linkou 412014</t>
  </si>
  <si>
    <t>Sonda žaludeční CH14 1200 mm s RTG linkou bal. á 50 ks 412014</t>
  </si>
  <si>
    <t>ZJ696</t>
  </si>
  <si>
    <t>Sonda žaludeční CH18 1200mm s RTG linkou 412018</t>
  </si>
  <si>
    <t>Sonda žaludeční CH18 1200 mm s RTG linkou bal. á 30 ks 412018</t>
  </si>
  <si>
    <t>ZJ832</t>
  </si>
  <si>
    <t>Svorka micro-halsted zahnutá 125 mm BH109R</t>
  </si>
  <si>
    <t>ZK179</t>
  </si>
  <si>
    <t>Sonda žaludeční CH12 1200 mm s RTG linkou bal. á 10 ks 412012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</si>
  <si>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</si>
  <si>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</si>
  <si>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</si>
  <si>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</si>
  <si>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</si>
  <si>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</si>
  <si>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</si>
  <si>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>Nástavec pro odběr moče ke zkumavce vacuete 331980450251</t>
  </si>
  <si>
    <t>ZA731</t>
  </si>
  <si>
    <t>Mandren růžový 4219104</t>
  </si>
  <si>
    <t>ZB069</t>
  </si>
  <si>
    <t>Držák skalpelových čepelek 3 BB073R</t>
  </si>
  <si>
    <t>ZB557</t>
  </si>
  <si>
    <t>Přechodka adapter combifix 4090306</t>
  </si>
  <si>
    <t>Přechodka adapter combifix rekord - luer 4090306</t>
  </si>
  <si>
    <t>ZB905</t>
  </si>
  <si>
    <t>Elektroda defibrilační CPR-D Zoll 8900-0800</t>
  </si>
  <si>
    <t>ZF186</t>
  </si>
  <si>
    <t>Stříkačka janett 150 ml balená 08151</t>
  </si>
  <si>
    <t>ZK006</t>
  </si>
  <si>
    <t>Kleště luer-friedmann 145 mm FO409R</t>
  </si>
  <si>
    <t>ZK069</t>
  </si>
  <si>
    <t>Nůžky oční O/O 110 mm zahnuté BC111R</t>
  </si>
  <si>
    <t>ZK491</t>
  </si>
  <si>
    <t>Elevatorium freer 185 mm ostré/tupé OL165R</t>
  </si>
  <si>
    <t>ZB856</t>
  </si>
  <si>
    <t>Manžeta k tonometru tensoval comfort 9001542</t>
  </si>
  <si>
    <t>ZL688</t>
  </si>
  <si>
    <t>Proužky Accu-Check Inform IIStrip 50 EU1 á 50 ks 05942861</t>
  </si>
  <si>
    <t>ZK592</t>
  </si>
  <si>
    <t>Pinzeta chirurgická semken 145 mm BD669R</t>
  </si>
  <si>
    <t>ZK207</t>
  </si>
  <si>
    <t>Raspatorium williger  6 mm 160 mm FK300R</t>
  </si>
  <si>
    <t>ZE422</t>
  </si>
  <si>
    <t>Lopatka na cement oboustr. DF163R</t>
  </si>
  <si>
    <t>ZJ844</t>
  </si>
  <si>
    <t>Svorka art. pean zahnutá 140 mm BH415R</t>
  </si>
  <si>
    <t>ZJ909</t>
  </si>
  <si>
    <t>Kleště extr.anatomica na h.stol. č. 67 DG250R</t>
  </si>
  <si>
    <t>ZK167</t>
  </si>
  <si>
    <t>Hák middeldorf 20 x 22 mm 215 mm BT405R</t>
  </si>
  <si>
    <t>ZJ930</t>
  </si>
  <si>
    <t>Lžička kost. ostr. hemingway oboustr. 4 DO674R</t>
  </si>
  <si>
    <t>ZJ905</t>
  </si>
  <si>
    <t>Kleště extr.anatomica na h. řez. č. 2 DG005R</t>
  </si>
  <si>
    <t>ZK312</t>
  </si>
  <si>
    <t>Sonda bowman d=0,7 + 0,8 mm 130 mm OB510</t>
  </si>
  <si>
    <t>ZJ907</t>
  </si>
  <si>
    <t>Kleště extr. anatomica hor.tř. č.17 DG117R</t>
  </si>
  <si>
    <t>ZJ926</t>
  </si>
  <si>
    <t>Elevatorium extr. barry DL422R</t>
  </si>
  <si>
    <t>ZM068</t>
  </si>
  <si>
    <t>Elevatorium extr. flohr DL239R</t>
  </si>
  <si>
    <t>ZJ898</t>
  </si>
  <si>
    <t>Rukojeť pro zrcátko zubní DA074R</t>
  </si>
  <si>
    <t>ZM080</t>
  </si>
  <si>
    <t>Elevatorium extr. levé DL271R</t>
  </si>
  <si>
    <t>ZJ912</t>
  </si>
  <si>
    <t>Kleště extr.anatomica hor.koř. č. 51a DG350R</t>
  </si>
  <si>
    <t>ZJ913</t>
  </si>
  <si>
    <t>Kleště extr.anatomica na d. řez. č. 13 DG413R</t>
  </si>
  <si>
    <t>ZJ914</t>
  </si>
  <si>
    <t>Kleště extr.anatomica na d. stol. č. 22 DG522R</t>
  </si>
  <si>
    <t>ZK222</t>
  </si>
  <si>
    <t>Kleště na ohybání drátu ploché 140 mm DP021R</t>
  </si>
  <si>
    <t>ZM083</t>
  </si>
  <si>
    <t>Parodontometr vzor PCP11 délka 150 mm DB768R</t>
  </si>
  <si>
    <t>ZM063</t>
  </si>
  <si>
    <t>Exkavátor oboustr. DC271R</t>
  </si>
  <si>
    <t>ZK308</t>
  </si>
  <si>
    <t>Háček dvouzubý 125 mm ostrý OA334R</t>
  </si>
  <si>
    <t>ZJ911</t>
  </si>
  <si>
    <t>Kleště extr.anatomica na h.koř. č. 30 DG320R</t>
  </si>
  <si>
    <t>ZJ899</t>
  </si>
  <si>
    <t>Pinzeta zub. london - college 150 mm rýh. DA241R</t>
  </si>
  <si>
    <t>ZJ902</t>
  </si>
  <si>
    <t>Škrabka na na zub. kám. abott DB252R</t>
  </si>
  <si>
    <t>ZD411</t>
  </si>
  <si>
    <t>Kleště extr. anatomica hor. tř. č. 7 DG107R</t>
  </si>
  <si>
    <t>ZJ908</t>
  </si>
  <si>
    <t>Kleště extr.anatomica hor.tř. č. 18 DG118R</t>
  </si>
  <si>
    <t>ZJ929</t>
  </si>
  <si>
    <t>Lžička kost. ostr. hemingway oboustr. 3 DO673R</t>
  </si>
  <si>
    <t>ZK160</t>
  </si>
  <si>
    <t>Hák langenbeck 40 x 10 mm 210 mm BT325R</t>
  </si>
  <si>
    <t>ZJ915</t>
  </si>
  <si>
    <t>Kleště extr.anatomica na d. stol. č. 73 DG555R</t>
  </si>
  <si>
    <t>ZJ923</t>
  </si>
  <si>
    <t>Elevatorium bein kul. 4 mm široké DL034R</t>
  </si>
  <si>
    <t>ZK223</t>
  </si>
  <si>
    <t>Kleště na ohybání drátu ploché 145 mm DP007R</t>
  </si>
  <si>
    <t>ZJ903</t>
  </si>
  <si>
    <t>Škrabka na na zub. kám. williger DB257R</t>
  </si>
  <si>
    <t>ZJ925</t>
  </si>
  <si>
    <t>Elevatorium extr. barry DL421R</t>
  </si>
  <si>
    <t>ZJ835</t>
  </si>
  <si>
    <t>Svorka micro-halsted 1 x 2 zuby 125 mm BH118R</t>
  </si>
  <si>
    <t>ZK300</t>
  </si>
  <si>
    <t>Rozvěrač úst roser - koenig 185 mm OM049R</t>
  </si>
  <si>
    <t>ZJ917</t>
  </si>
  <si>
    <t>Kleště extr.anatomica na d. koř. č. 33a DG732R</t>
  </si>
  <si>
    <t>ZF109</t>
  </si>
  <si>
    <t>Hřeb d 6 mm výška 47 mm JF343</t>
  </si>
  <si>
    <t>ZK091</t>
  </si>
  <si>
    <t>Svorka leriche 1 x 2 z 150 mm BH170R</t>
  </si>
  <si>
    <t>ZJ916</t>
  </si>
  <si>
    <t>Kleště extr.anatomica d.st. č. 79 DG659R</t>
  </si>
  <si>
    <t>ZM079</t>
  </si>
  <si>
    <t>Zrcátko mouth mirror rhodium d 24 mm bal. á 12 ks DA037R</t>
  </si>
  <si>
    <t>ZK224</t>
  </si>
  <si>
    <t>Kleště durotip na drát 140 mm do 1,0 mm DP530R</t>
  </si>
  <si>
    <t>ZM069</t>
  </si>
  <si>
    <t>Elevatorium extr. flohr DL238R</t>
  </si>
  <si>
    <t>ZJ928</t>
  </si>
  <si>
    <t>Lžička kost. ostr. hemingway oboustr. 2 DO672R</t>
  </si>
  <si>
    <t>ZJ924</t>
  </si>
  <si>
    <t>Elevatorium bein rovné. 3 mm široké DL038R</t>
  </si>
  <si>
    <t>ZJ918</t>
  </si>
  <si>
    <t>Kleště extr.anatomica na d. koř. č. 33 DG733R</t>
  </si>
  <si>
    <t>ZJ900</t>
  </si>
  <si>
    <t>Sonda zubní DA410R</t>
  </si>
  <si>
    <t>ZJ920</t>
  </si>
  <si>
    <t>Kleště extr.dětské klein na dol. stol. DK160R</t>
  </si>
  <si>
    <t>ZM072</t>
  </si>
  <si>
    <t>Nástr. na plast. výpl. lomený DE031R</t>
  </si>
  <si>
    <t>ZM081</t>
  </si>
  <si>
    <t>Elevatorium extr. pravé DL272R</t>
  </si>
  <si>
    <t>ZM073</t>
  </si>
  <si>
    <t>Kleště krampon 150 mm do d=dr. 1,0 mm DP501R</t>
  </si>
  <si>
    <t>ZK220</t>
  </si>
  <si>
    <t>Kleště luer 150 mm zahnuté FO411R</t>
  </si>
  <si>
    <t>ZM074</t>
  </si>
  <si>
    <t>Nůžky chir. stand. 0/0 150 mm zahn. BC445R</t>
  </si>
  <si>
    <t>ZM064</t>
  </si>
  <si>
    <t>Exkavátor oboustr. DC275R</t>
  </si>
  <si>
    <t>ZM084</t>
  </si>
  <si>
    <t>Lžička cement. oboustr. DF153R</t>
  </si>
  <si>
    <t>ZM062</t>
  </si>
  <si>
    <t>Nástroj na plast. výpl. heidmann DE422R</t>
  </si>
  <si>
    <t>ZM070</t>
  </si>
  <si>
    <t>Nástr. na plast. výpl. lomený DE006R</t>
  </si>
  <si>
    <t>ZM071</t>
  </si>
  <si>
    <t>Nástr. na plast. výpl. lomený DE007R</t>
  </si>
  <si>
    <t>ZK313</t>
  </si>
  <si>
    <t>Sonda bowman d=0,9 + 1,1 mm 130 mm OB511</t>
  </si>
  <si>
    <t>ZK131</t>
  </si>
  <si>
    <t>Pinzeta anatomická čelisti 155 m 1,5 mm BD217R</t>
  </si>
  <si>
    <t>ZK132</t>
  </si>
  <si>
    <t>Pinzeta anatomická 115 mm BD210R</t>
  </si>
  <si>
    <t>ZM075</t>
  </si>
  <si>
    <t>Pinzeta chir. stř. 1 x 2 zuby 115 mm BD533R</t>
  </si>
  <si>
    <t>ZM067</t>
  </si>
  <si>
    <t xml:space="preserve">Cpátko bavl. výpl. luniatschek 18 cm DO301R </t>
  </si>
  <si>
    <t>ZJ919</t>
  </si>
  <si>
    <t>Kleště extr.dětské klein na h. stol. DK115R</t>
  </si>
  <si>
    <t>ZF115</t>
  </si>
  <si>
    <t>Rozdělovač silikon 160 x 40 mm JG359</t>
  </si>
  <si>
    <t>ZF117</t>
  </si>
  <si>
    <t>Rozdělovač silikon 243 x 40 mm JG360</t>
  </si>
  <si>
    <t>ZF112</t>
  </si>
  <si>
    <t>Držák do síta - kolík d 25 x 29mm plast JF346</t>
  </si>
  <si>
    <t>ZF162</t>
  </si>
  <si>
    <t>Čep fixační držáku nástrojů JG300</t>
  </si>
  <si>
    <t>ZA871</t>
  </si>
  <si>
    <t>Hladítko jemné na plast.výpl. DE408R</t>
  </si>
  <si>
    <t>ZD827</t>
  </si>
  <si>
    <t>Katetr CVC 3 lumen certofix trio SB720 bal. á 10 ks</t>
  </si>
  <si>
    <t>ZA206</t>
  </si>
  <si>
    <t>Set perkutální PEG-24-PULL-I-S</t>
  </si>
  <si>
    <t>ZA715</t>
  </si>
  <si>
    <t>Set infuzní intrafix 4062957</t>
  </si>
  <si>
    <t>ZB461</t>
  </si>
  <si>
    <t>Šití silkam černý 3/0 bal. á 36 ks C0760307</t>
  </si>
  <si>
    <t>ZD736</t>
  </si>
  <si>
    <t>Šití silkam černý 4/0 bal. á 36 ks C0760293</t>
  </si>
  <si>
    <t>ZJ020</t>
  </si>
  <si>
    <t>Šití chirlac braided violet 4/0 bal. á 24ks PG 0261</t>
  </si>
  <si>
    <t>ZJ021</t>
  </si>
  <si>
    <t>Šití chirlac braided violet 3/0 bal. á 24ks PG 0262</t>
  </si>
  <si>
    <t>ZG140</t>
  </si>
  <si>
    <t>Šití silkam černý 2/0 bal. á 36 ks C0760420</t>
  </si>
  <si>
    <t>ZA360</t>
  </si>
  <si>
    <t>Jehla sterican 0,5 x 25 mm oranžová 9186158</t>
  </si>
  <si>
    <t>ZA834</t>
  </si>
  <si>
    <t>Jehla injekční 0,7 x   40 mm černá 4660021</t>
  </si>
  <si>
    <t>ZD370</t>
  </si>
  <si>
    <t>Rukavice nitril promedica bez p.M á 100 ks 98897</t>
  </si>
  <si>
    <t>ZD655</t>
  </si>
  <si>
    <t>Rukavice latex s p. S 942150 - povoleno pouze pro ÚČOCH a KZL již se</t>
  </si>
  <si>
    <t>ZD657</t>
  </si>
  <si>
    <t>Rukavice latex s p. M 942151- povoleno pouze pro ÚČOCH a KZL již se</t>
  </si>
  <si>
    <t>ZD658</t>
  </si>
  <si>
    <t>Rukavice latex s p. L 942152 - povoleno pouze pro ÚČOCH a KZL již se</t>
  </si>
  <si>
    <t>ZL131</t>
  </si>
  <si>
    <t>Rukavice nitril promedica bez p.L á 100 ks 98898</t>
  </si>
  <si>
    <t>ZL388</t>
  </si>
  <si>
    <t>Rukavice nitril promedica bez p.S á 100 ks 98896</t>
  </si>
  <si>
    <t>ZK094</t>
  </si>
  <si>
    <t>Rukavice latex s p. M kartón 2000 ks 8955565 - povoleno</t>
  </si>
  <si>
    <t>ZK098</t>
  </si>
  <si>
    <t>Rukavice latex s p. L kartón 2000 ks 8958867 - povoleno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</si>
  <si>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</si>
  <si>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</si>
  <si>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</si>
  <si>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</si>
  <si>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</si>
  <si>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</si>
  <si>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ZA319</t>
  </si>
  <si>
    <t>Náplast durapore 2,5 x 9,15 bal. á 12 ks 1538-1</t>
  </si>
  <si>
    <t>ZA416</t>
  </si>
  <si>
    <t>Krytí mastný tyl grassolind neutral 10 x 10 cm bal. á 10 ks 4993147</t>
  </si>
  <si>
    <t>ZA423</t>
  </si>
  <si>
    <t>Obinadlo elastické idealtex 12 cm x 5 m 931063</t>
  </si>
  <si>
    <t>ZA547</t>
  </si>
  <si>
    <t>Krytí inadine nepřilnavé 9,5 x 9,5 cm 1/10 SYS01512EE</t>
  </si>
  <si>
    <t>ZA554</t>
  </si>
  <si>
    <t>Krytí hypro-sorb R 10 x 10 x 10 mm bal. á 10 ks 006</t>
  </si>
  <si>
    <t>ZA605</t>
  </si>
  <si>
    <t>Tamponáda s vaz.ster. 2,5 cm x 2 m / 1 ks 0342</t>
  </si>
  <si>
    <t>ZA798</t>
  </si>
  <si>
    <t>Traumacel P 2g ks bal. 1 ks 80521</t>
  </si>
  <si>
    <t>ZB084</t>
  </si>
  <si>
    <t>Náplast transpore 2,5 x 9,14 cm 1527-1</t>
  </si>
  <si>
    <t>ZC857</t>
  </si>
  <si>
    <t>Krytí mastný tyl grassolind 10 x 20 cm 4993368</t>
  </si>
  <si>
    <t>ZD111</t>
  </si>
  <si>
    <t>Náplast omnifix E 5 cm x 10 m 900649</t>
  </si>
  <si>
    <t>ZF351</t>
  </si>
  <si>
    <t>Náplast transpore bílá 1,25 cm x 9,15 m á 24 ks 1534-0</t>
  </si>
  <si>
    <t>ZF352</t>
  </si>
  <si>
    <t>Náplast transpore bílá 2,50 cm x 9,15 m á 12 ks 1534-1</t>
  </si>
  <si>
    <t>ZF598</t>
  </si>
  <si>
    <t>Krytí hypro-sorb Z bal. á 10 ks 009</t>
  </si>
  <si>
    <t>ZH011</t>
  </si>
  <si>
    <t>Náplast micropore 1,25 cm x 9,15 m 1530-0</t>
  </si>
  <si>
    <t>ZH012</t>
  </si>
  <si>
    <t>Náplast micropore 2,50 cm x 9,15 m 7600-1</t>
  </si>
  <si>
    <t>Náplast micropore 2,50 cm x 9,15 m 840W</t>
  </si>
  <si>
    <t>ZI558</t>
  </si>
  <si>
    <t>Náplast curapor   7 x   5 cm 22 120 ( náhrada za cosmopor )</t>
  </si>
  <si>
    <t>ZA533</t>
  </si>
  <si>
    <t>Váleček zubní Celluron č.2 á 600 ks 4301821</t>
  </si>
  <si>
    <t>ZA600</t>
  </si>
  <si>
    <t>ZL683</t>
  </si>
  <si>
    <t>Drenáž zubní sterilní s pevným okrajem 0358</t>
  </si>
  <si>
    <t>ZL854</t>
  </si>
  <si>
    <t>Krytí mastný tyl jelonet 10 x 10 cm á 36 ks 66007478</t>
  </si>
  <si>
    <t>ZA690</t>
  </si>
  <si>
    <t>Čepelka skalpelová 10 BB510</t>
  </si>
  <si>
    <t>ZA727</t>
  </si>
  <si>
    <t>Kontejner 30 ml sterilní 331690251750</t>
  </si>
  <si>
    <t>ZA728</t>
  </si>
  <si>
    <t>Lopatka lékařská nesterilní 16-0001</t>
  </si>
  <si>
    <t>Lopatka lékařská nesterilní 1320100655</t>
  </si>
  <si>
    <t>ZA749</t>
  </si>
  <si>
    <t>Stříkačka omnifix 50 ml 4617509F</t>
  </si>
  <si>
    <t>ZB780</t>
  </si>
  <si>
    <t>Kontejner 120 ml sterilní 331690250350</t>
  </si>
  <si>
    <t>ZB681</t>
  </si>
  <si>
    <t xml:space="preserve">Návlek na fix.tyčinku k OPG bal. á 200 ks 6644-IMG                              </t>
  </si>
  <si>
    <t xml:space="preserve">Návlek na fix.tyčinku k OPG bal. á 200 ks 6644-IMG              </t>
  </si>
  <si>
    <t>ZC873</t>
  </si>
  <si>
    <t>Filtr iso-gard přímý bal. á 25 ks 19211</t>
  </si>
  <si>
    <t>ZD082</t>
  </si>
  <si>
    <t>Výplň ve stříkačce R.T.R. 530334</t>
  </si>
  <si>
    <t>ZE428</t>
  </si>
  <si>
    <t>Kanyla introcan safety G14 4251717-01</t>
  </si>
  <si>
    <t>ZI143</t>
  </si>
  <si>
    <t>Šroubovák imbus extrakrátký 3224.3</t>
  </si>
  <si>
    <t>ZK042</t>
  </si>
  <si>
    <t>Nůžky chirurgické standardní O/O 145 mm zahnuté BC444R</t>
  </si>
  <si>
    <t>ZE453</t>
  </si>
  <si>
    <t>Kleště extr. anatomica d. koř. č. 74M DG702R</t>
  </si>
  <si>
    <t>ZK229</t>
  </si>
  <si>
    <t>Jehelec crile s drážkou 150 mm BM503R</t>
  </si>
  <si>
    <t>ZC031</t>
  </si>
  <si>
    <t>Film CP-G Plus 15 x 30 cm/100 ks ZO113-11361</t>
  </si>
  <si>
    <t>ZC020</t>
  </si>
  <si>
    <t>Film zubní AGFA 150 ks 582018</t>
  </si>
  <si>
    <t>ZC030</t>
  </si>
  <si>
    <t>Ustalovač G334I 2x25 LIT 392UO</t>
  </si>
  <si>
    <t>ZB653</t>
  </si>
  <si>
    <t>Drát měkký vázací 0,4 mm á 10 m 34520-04</t>
  </si>
  <si>
    <t>ZB676</t>
  </si>
  <si>
    <t>Drát měkký vázací 0,5 mm á 10 m 34520-05</t>
  </si>
  <si>
    <t>ZC196</t>
  </si>
  <si>
    <t>Implantát STI-BIO-C D5.1/L10 2551:3</t>
  </si>
  <si>
    <t>ZC233</t>
  </si>
  <si>
    <t>Implantát STI-BIO-C D3.7/L14 0451:3</t>
  </si>
  <si>
    <t>ZC234</t>
  </si>
  <si>
    <t>Implantát STI-BIO-C D3.7/L12 0351:3</t>
  </si>
  <si>
    <t>ZC235</t>
  </si>
  <si>
    <t>Implantát STI-BIO D5.1/L14 4551:3</t>
  </si>
  <si>
    <t>ZC237</t>
  </si>
  <si>
    <t>Implantát STI-BIO D5.1/L12 3551:3</t>
  </si>
  <si>
    <t>ZC299</t>
  </si>
  <si>
    <t>Dentiplast 4232110</t>
  </si>
  <si>
    <t>ZC301</t>
  </si>
  <si>
    <t>Ypeen 800g dóza 100066</t>
  </si>
  <si>
    <t>ZC325</t>
  </si>
  <si>
    <t>Gel Etching 4122505</t>
  </si>
  <si>
    <t>ZC360</t>
  </si>
  <si>
    <t>Premacryl liq.bezbarvý 250 ml 4342921</t>
  </si>
  <si>
    <t>ZC441</t>
  </si>
  <si>
    <t>Sádra marmodent 0208/25, á25kg</t>
  </si>
  <si>
    <t>ZC517</t>
  </si>
  <si>
    <t>Nit dentální BT485</t>
  </si>
  <si>
    <t>ZC533</t>
  </si>
  <si>
    <t>Relyx temp NE001</t>
  </si>
  <si>
    <t>ZC555</t>
  </si>
  <si>
    <t>Vosk měkký modelovací ceradent 4411115</t>
  </si>
  <si>
    <t>ZD715</t>
  </si>
  <si>
    <t>Šroub mini 2,0 x 6 mm 20-MN-006</t>
  </si>
  <si>
    <t>ZD767</t>
  </si>
  <si>
    <t>Aquasil soft Putty01</t>
  </si>
  <si>
    <t>ZD776</t>
  </si>
  <si>
    <t>Dlaha mini přímá 18 otv. 1,0 mm 20-ST-018R</t>
  </si>
  <si>
    <t>ZD777</t>
  </si>
  <si>
    <t>Šroub mini 2,0 x 8 mm 20-MN-008</t>
  </si>
  <si>
    <t>ZD845</t>
  </si>
  <si>
    <t>Dlaha mini přímá dlouhá 4 otv. 1,0 mm 20-ST-104-E</t>
  </si>
  <si>
    <t>ZD933</t>
  </si>
  <si>
    <t>Listerine 1,0 l 450669</t>
  </si>
  <si>
    <t>ZE584</t>
  </si>
  <si>
    <t>Aquasil ultra XLV/regular set 678781</t>
  </si>
  <si>
    <t>ZE730</t>
  </si>
  <si>
    <t>Implantát bio-accel D4.4/L10 0221:3</t>
  </si>
  <si>
    <t>ZG191</t>
  </si>
  <si>
    <t>Stomaflex putty 1300g/solid/ 4215110</t>
  </si>
  <si>
    <t>ZG761</t>
  </si>
  <si>
    <t>Šroub mini 2,0 x 14 mm 20-MN-014</t>
  </si>
  <si>
    <t>ZI807</t>
  </si>
  <si>
    <t>Implantát STI-BIO-C D4/L12 0321:3</t>
  </si>
  <si>
    <t>ZL491</t>
  </si>
  <si>
    <t>Člen otiskovací se 6ti hranem A-Z prům. 3,5 a 4 mm 883540</t>
  </si>
  <si>
    <t>ZL492</t>
  </si>
  <si>
    <t>Člen otiskovací se 6ti hranem A-Z prům. 5 mm 888850</t>
  </si>
  <si>
    <t>ZL493</t>
  </si>
  <si>
    <t>Implantát manipulační s 12ti hranem A-Z prům. 3,5 mm 3500</t>
  </si>
  <si>
    <t>ZL517</t>
  </si>
  <si>
    <t>Klíč šestihranný A-Z ruční 345.1</t>
  </si>
  <si>
    <t>ZL518</t>
  </si>
  <si>
    <t>Klíč šestihranný A-Z do ráčny 345.2</t>
  </si>
  <si>
    <t>ZL519</t>
  </si>
  <si>
    <t>Ráčna 354151</t>
  </si>
  <si>
    <t>ZL578</t>
  </si>
  <si>
    <t>Stomaflex katalyst gel 60g 4215330</t>
  </si>
  <si>
    <t>ZA029</t>
  </si>
  <si>
    <t>Implantát šroubový BEKA pr.4 mm, délka 12 mm 412 BEKA</t>
  </si>
  <si>
    <t>ZB881</t>
  </si>
  <si>
    <t>Implantát SB D2.9/L12 02101:3</t>
  </si>
  <si>
    <t>ZC178</t>
  </si>
  <si>
    <t>Implantát STIO-C D2.9/L14 03101:3</t>
  </si>
  <si>
    <t>ZC232</t>
  </si>
  <si>
    <t>Implantát STI-BIO-C D3.7/L10 0251:3</t>
  </si>
  <si>
    <t>ZC382</t>
  </si>
  <si>
    <t>Opticor flow barva A2 1008A2</t>
  </si>
  <si>
    <t>ZC851</t>
  </si>
  <si>
    <t>Fréza křížová břit HM161RX0181045F</t>
  </si>
  <si>
    <t>ZD288</t>
  </si>
  <si>
    <t>Fólie Erkoflex 4 mm/120 mm ER581240</t>
  </si>
  <si>
    <t>ZD470</t>
  </si>
  <si>
    <t>Premacryl prášek transparent 500 g 4342400</t>
  </si>
  <si>
    <t>ZD786</t>
  </si>
  <si>
    <t>Kanyla žl.mixing tips bal. á 40 ks 60578121</t>
  </si>
  <si>
    <t>ZD846</t>
  </si>
  <si>
    <t>Dlaha mini přímá dlouhá 4 otv. 1,0 mm 20-ST-104</t>
  </si>
  <si>
    <t>ZE033</t>
  </si>
  <si>
    <t>Šroub mini 2,0 x 12 mm 20-MN-012</t>
  </si>
  <si>
    <t>ZE650</t>
  </si>
  <si>
    <t>Prostředek izolační isodent 250 ml DE4817220</t>
  </si>
  <si>
    <t>ZE700</t>
  </si>
  <si>
    <t>Nit zubní 0000877</t>
  </si>
  <si>
    <t>ZE962</t>
  </si>
  <si>
    <t>Implantát šroubový BEKA pr. 3,5 mm délka 12 mm 3512 BEKA</t>
  </si>
  <si>
    <t>Implantát šroubový BEKA pr. 3,5 mm délka 12 mm 3512</t>
  </si>
  <si>
    <t>ZF781</t>
  </si>
  <si>
    <t>Vrtáček diamantový 809RG016314</t>
  </si>
  <si>
    <t>ZJ177</t>
  </si>
  <si>
    <t>Implantát D 3,7 BIO 0151:3</t>
  </si>
  <si>
    <t>ZJ178</t>
  </si>
  <si>
    <t>Implantát D 5,1 BIO 1551:3</t>
  </si>
  <si>
    <t>ZJ592</t>
  </si>
  <si>
    <t>Implantát SuperLine FX 36 12 SW</t>
  </si>
  <si>
    <t>ZL337</t>
  </si>
  <si>
    <t>Člen otiskovací HEX krátký 4.0/17.0 DPU 4011 HL</t>
  </si>
  <si>
    <t>ZL338</t>
  </si>
  <si>
    <t>Člen otiskovací HEX dlouhý 4.0/21.0 DPU 4015 HL</t>
  </si>
  <si>
    <t>ZL339</t>
  </si>
  <si>
    <t>Člen otiskovací HEX krátký 4.5/17.0 DPU 4511 HLL</t>
  </si>
  <si>
    <t>ZL340</t>
  </si>
  <si>
    <t>Člen otiskovací HEX dlouhý 4.5/21.0 DPU 4515 HL</t>
  </si>
  <si>
    <t>ZL341</t>
  </si>
  <si>
    <t>Člen otiskovací HEX krátký 5.5/17.0 DPU 5511 HLL</t>
  </si>
  <si>
    <t>ZL342</t>
  </si>
  <si>
    <t>Člen otiskovací HEX dlouhý 5.5/21.0 DPU 5515 HL</t>
  </si>
  <si>
    <t>ZL343</t>
  </si>
  <si>
    <t>Člen otiskovací HEX krátký 6.5/17.0 DPU 6511 HLL</t>
  </si>
  <si>
    <t>ZL344</t>
  </si>
  <si>
    <t>Člen otiskovací HEX dlouhý 6.5/21.0 DPU 6515 HL</t>
  </si>
  <si>
    <t>ZL475</t>
  </si>
  <si>
    <t>Váleček vhojovací BEKA prům. 4 mm výška 3 mm 4003 BEKA</t>
  </si>
  <si>
    <t>ZL476</t>
  </si>
  <si>
    <t>Váleček vhojovací BEKA prům. 4 mm výška 4 mm 4004 BEKA</t>
  </si>
  <si>
    <t>ZL622</t>
  </si>
  <si>
    <t xml:space="preserve">Štětečky jednorázové bílé měkké, á 50 ks, DC702008 </t>
  </si>
  <si>
    <t>ZL652</t>
  </si>
  <si>
    <t>Implantát šroubový BEKA pr.4 mm, délka 10 mm 410 BEKA</t>
  </si>
  <si>
    <t>ZL695</t>
  </si>
  <si>
    <t>Brousek diamantový 848H016314CC</t>
  </si>
  <si>
    <t>ZL696</t>
  </si>
  <si>
    <t>Brousek diamantový 848H018314CC</t>
  </si>
  <si>
    <t>ZL815</t>
  </si>
  <si>
    <t>Implantát SuperLine FX 40 14 SW</t>
  </si>
  <si>
    <t>ZF929</t>
  </si>
  <si>
    <t>Pronikač  053 025 030</t>
  </si>
  <si>
    <t>ZI171</t>
  </si>
  <si>
    <t>Vrtáček diamantový 808RG012314</t>
  </si>
  <si>
    <t>ZF890</t>
  </si>
  <si>
    <t>Vrtáček diamantový 809RG014314</t>
  </si>
  <si>
    <t>ZI098</t>
  </si>
  <si>
    <t>Protahováček H-File 073 025 030</t>
  </si>
  <si>
    <t>ZF780</t>
  </si>
  <si>
    <t>Vrtáček diamantový 809RG012314</t>
  </si>
  <si>
    <t>ZC326</t>
  </si>
  <si>
    <t>Kartáček na kořen.nástroje 14360NI</t>
  </si>
  <si>
    <t>ZL294</t>
  </si>
  <si>
    <t>Implantát bio-accel D4.4/L8 0121:3</t>
  </si>
  <si>
    <t>ZK622</t>
  </si>
  <si>
    <t>Lžíce otiskovací jednorázové H+D č.2 9015686</t>
  </si>
  <si>
    <t>ZJ679</t>
  </si>
  <si>
    <t>Šroubovák do ráčny 4024.3</t>
  </si>
  <si>
    <t>ZB446</t>
  </si>
  <si>
    <t>Šití silkam černý 2/0 bal. á 36 ks C0262064</t>
  </si>
  <si>
    <t>ZB978</t>
  </si>
  <si>
    <t>Šití dafilon modrý 5/0 bal. á 36 ks C0932124</t>
  </si>
  <si>
    <t>ZB444</t>
  </si>
  <si>
    <t>Šití silkam černý 4/0 bal. á 36 ks C0761290</t>
  </si>
  <si>
    <t>ZI634</t>
  </si>
  <si>
    <t>Šití chirlac braided violet 5/0 bal. á 24ks PG 0252</t>
  </si>
  <si>
    <t>ZC305</t>
  </si>
  <si>
    <t>Jehla injekční 0,4 x   20 mm šedá 4657705</t>
  </si>
  <si>
    <t>ZI757</t>
  </si>
  <si>
    <t>Rukavice vinyl bez p. S á 100 ks EFEKTVR02</t>
  </si>
  <si>
    <t>ZD664</t>
  </si>
  <si>
    <t>Rukavice latex bez p. L 942162 - povoleno pouze pro ÚČOCH a KZL</t>
  </si>
  <si>
    <t>ZK093</t>
  </si>
  <si>
    <t>Rukavice latex s p. S kartón 2000 ks 8958864 - povoleno pouze pro</t>
  </si>
  <si>
    <t>Rukavice latex s p. S kartón 2000 ks 8958864 - povoleno</t>
  </si>
  <si>
    <t>ZA544</t>
  </si>
  <si>
    <t>Krytí inadine nepřilnavé 5,0 x 5,0 cm 1/10 SYS01481EE</t>
  </si>
  <si>
    <t>ZA628</t>
  </si>
  <si>
    <t>Drenáž zubní sterilní 1 x 10 cm 0364</t>
  </si>
  <si>
    <t>ZA640</t>
  </si>
  <si>
    <t>Traumacel taf light 7,5 x 5 cm bal. á 10 ks V0081947</t>
  </si>
  <si>
    <t>Náplast transpore 2,5   x 9,14 1527-1</t>
  </si>
  <si>
    <t>Drenáž zubní sterilní 1 x 8 cm 0368</t>
  </si>
  <si>
    <t>ZC938</t>
  </si>
  <si>
    <t>Drenáž trubicová 3 x 5 x 18 cm 0367- končí výroba</t>
  </si>
  <si>
    <t>ZF192</t>
  </si>
  <si>
    <t>Nádoba na kontaminovaný odpad 4 l 15-0004</t>
  </si>
  <si>
    <t>ZC809</t>
  </si>
  <si>
    <t>Pinzeta zahnutá 114500011</t>
  </si>
  <si>
    <t>ZK183</t>
  </si>
  <si>
    <t>Násadka skalpelu č. 3l BB075R</t>
  </si>
  <si>
    <t>ZL301</t>
  </si>
  <si>
    <t>Nůžky chirurgické zahnuté hrotnaté 15 cm 397113080320</t>
  </si>
  <si>
    <t>ZM088</t>
  </si>
  <si>
    <t>Háček kožní kleinert - kutz č. 3 162 mm OL603R</t>
  </si>
  <si>
    <t>ZK302</t>
  </si>
  <si>
    <t>Špáchtle buchwald 190 mm OM205R</t>
  </si>
  <si>
    <t>ZJ828</t>
  </si>
  <si>
    <t>Svorka na roušky bernhard 160 mm BF426R</t>
  </si>
  <si>
    <t>Ypeen 800g dóza 721744</t>
  </si>
  <si>
    <t>ZC306</t>
  </si>
  <si>
    <t>Adhesor orig. 80g N-1</t>
  </si>
  <si>
    <t>ZC307</t>
  </si>
  <si>
    <t>Adhesor orig. 80g N-2</t>
  </si>
  <si>
    <t>ZC313</t>
  </si>
  <si>
    <t>Repin 800g orig. 4241110</t>
  </si>
  <si>
    <t>ZC328</t>
  </si>
  <si>
    <t>Calxyd ve stříkačce 4142120</t>
  </si>
  <si>
    <t>ZC373</t>
  </si>
  <si>
    <t>Sprej cognoscin orig. 120 g 1IX1140</t>
  </si>
  <si>
    <t>ZC387</t>
  </si>
  <si>
    <t>Kavitan plus A2 4113231</t>
  </si>
  <si>
    <t>ZC456</t>
  </si>
  <si>
    <t>Savka UH 709, á 100 ks, 00709</t>
  </si>
  <si>
    <t>ZC471</t>
  </si>
  <si>
    <t>Spofacryl orig. 100g O 4318200</t>
  </si>
  <si>
    <t>ZC723</t>
  </si>
  <si>
    <t>Spofacryl orig. 100g 1312</t>
  </si>
  <si>
    <t>ZC928</t>
  </si>
  <si>
    <t>Protahováček Hedstrém 073 025 015</t>
  </si>
  <si>
    <t>ZL577</t>
  </si>
  <si>
    <t>Sprej Kavo 4119640KA</t>
  </si>
  <si>
    <t>ZL583</t>
  </si>
  <si>
    <t>Adhesor orig. 80g N 1 4111111</t>
  </si>
  <si>
    <t>ZC431</t>
  </si>
  <si>
    <t>Pasta k devitalizaci Depulpin 3 g 720896</t>
  </si>
  <si>
    <t>ZC476</t>
  </si>
  <si>
    <t>Sprej Kavo 500 ml 4620402A</t>
  </si>
  <si>
    <t>ZD357</t>
  </si>
  <si>
    <t>Papír artikulační modročerv. U 6x10 lis. 103</t>
  </si>
  <si>
    <t>ZF508</t>
  </si>
  <si>
    <t>Cement výplňový provizorní 40 g 5304520</t>
  </si>
  <si>
    <t>ZI255</t>
  </si>
  <si>
    <t>Čep papírový č. 020 1569321</t>
  </si>
  <si>
    <t>ZI549</t>
  </si>
  <si>
    <t>Čep papírový 550 02 30</t>
  </si>
  <si>
    <t>ZC414</t>
  </si>
  <si>
    <t>Čep papírový 550 02 25</t>
  </si>
  <si>
    <t>ZF614</t>
  </si>
  <si>
    <t>Protahováček Hedstrém 073 025 008 B 1421709</t>
  </si>
  <si>
    <t>ZF451</t>
  </si>
  <si>
    <t>Čep papírový  550 02 20</t>
  </si>
  <si>
    <t>ZB638</t>
  </si>
  <si>
    <t>Protahováček Hedstrém 073 025 010</t>
  </si>
  <si>
    <t>ZI099</t>
  </si>
  <si>
    <t>Protahováček H-File 073 025 035</t>
  </si>
  <si>
    <t>ZB443</t>
  </si>
  <si>
    <t>Šití silkam černý 4/0 bal. á 36 ks C0760137</t>
  </si>
  <si>
    <t>ZB979</t>
  </si>
  <si>
    <t>Šití dafilon modrý 4/0 bal. á 36 ks C0932205</t>
  </si>
  <si>
    <t>ZJ017</t>
  </si>
  <si>
    <t>Šití chirlac braided violet 4/0 bal. á 24ks PG 0256</t>
  </si>
  <si>
    <t>ZJ018</t>
  </si>
  <si>
    <t>Šití chirlac braided violet 3/0 bal. á 24ks  PG 0257</t>
  </si>
  <si>
    <t>ZB350</t>
  </si>
  <si>
    <t>Šití silkam černý 5 bal. á 24 ks B0262137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</si>
  <si>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</si>
  <si>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</si>
  <si>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</si>
  <si>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</si>
  <si>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</si>
  <si>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</si>
  <si>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ZA568</t>
  </si>
  <si>
    <t>Rukavice latex premium s pudrem XS bal. á 100 ks 1016863</t>
  </si>
  <si>
    <t>ZA516</t>
  </si>
  <si>
    <t>Kompresa NT 7,5 x 7,5 cm / 10 sterilní karton á 900 ks 1230119526</t>
  </si>
  <si>
    <t>ZA632</t>
  </si>
  <si>
    <t>Gáza skládaná nesterilní 13 x 13 cm, 24 vrstev, karton á 900 ks 11004</t>
  </si>
  <si>
    <t>Gáza skládaná nesterilní 13 x 13 cm, 24 vrstev, karton á 900</t>
  </si>
  <si>
    <t>ZC854</t>
  </si>
  <si>
    <t xml:space="preserve">Kompresa NT 7,5 x 7,5 cm / 2 ks sterilní 26510 </t>
  </si>
  <si>
    <t>ZF080</t>
  </si>
  <si>
    <t>Tampon šitý 12 x 47 cm karton á 300 ks 1230100311</t>
  </si>
  <si>
    <t>ZD754</t>
  </si>
  <si>
    <t>Textilie obv.kombinov. 140-1510 COM 30</t>
  </si>
  <si>
    <t>ZA759</t>
  </si>
  <si>
    <t>Drén redon CH10 50 cm U2111000</t>
  </si>
  <si>
    <t>ZA760</t>
  </si>
  <si>
    <t>Drén redon   CH8 50 cm U2110800</t>
  </si>
  <si>
    <t>Drén redon CH8 50 cm U2110800</t>
  </si>
  <si>
    <t>ZB869</t>
  </si>
  <si>
    <t>Vak k odsávačce monokit jednoraz.na sekret bal. á 50 ks 000-035-020</t>
  </si>
  <si>
    <t>Vak k odsávačce monokit jednoraz.na sekret bal. á 50 ks</t>
  </si>
  <si>
    <t>ZC059</t>
  </si>
  <si>
    <t>Láhev redon drenofast 400 ml-kompletní bal. á 40 ks 28 400</t>
  </si>
  <si>
    <t>ZC506</t>
  </si>
  <si>
    <t>Kompresa NT 10 x 10 cm / 5 ks sterilní bal. á 750 ks 1325020275</t>
  </si>
  <si>
    <t>ZC753</t>
  </si>
  <si>
    <t>Čepelka skalpelová 20 BB520</t>
  </si>
  <si>
    <t>ZE173</t>
  </si>
  <si>
    <t>Nádoba na histologický mat.   200 ml 333 000 041 002</t>
  </si>
  <si>
    <t>ZG916</t>
  </si>
  <si>
    <t>Elektroda neutrální bipolární pro dospělé á 100 ks 2510</t>
  </si>
  <si>
    <t>ZH760</t>
  </si>
  <si>
    <t>Popisovač chirurgický - na kůži + sterilní pravítko  RQ-01</t>
  </si>
  <si>
    <t>ZB631</t>
  </si>
  <si>
    <t>Fólie PDS Plates 30 x 40 x 0,25 mm, bal. á 3 ks, ZX3</t>
  </si>
  <si>
    <t>ZB747</t>
  </si>
  <si>
    <t>Souprava odsávací orthopedic 07.049.08.620</t>
  </si>
  <si>
    <t>ZE174</t>
  </si>
  <si>
    <t>Nádoba na histologický mat. 920 ml 333000041024</t>
  </si>
  <si>
    <t>ZF174</t>
  </si>
  <si>
    <t>Nádoba na histologický mat. 400 ml 333000041012</t>
  </si>
  <si>
    <t>ZC635</t>
  </si>
  <si>
    <t>Koncovka OT7 k přístroji Piezosurgery MEC03370007</t>
  </si>
  <si>
    <t>ZF104</t>
  </si>
  <si>
    <t>Nádoba na kontaminovaný odpad 10 l 15-0006</t>
  </si>
  <si>
    <t>ZK228</t>
  </si>
  <si>
    <t>Jehelec hegar-mayo 150 mm BM235R</t>
  </si>
  <si>
    <t>ZJ815</t>
  </si>
  <si>
    <t>Nůžky preparační zahnuté metzenbaum 145 mm BC605R</t>
  </si>
  <si>
    <t>ZE165</t>
  </si>
  <si>
    <t>Filtr do mikrokontejneru JK091</t>
  </si>
  <si>
    <t>ZF207</t>
  </si>
  <si>
    <t>Držák nástrojů typ 3 120 x 40 mm JG312</t>
  </si>
  <si>
    <t>ZE540</t>
  </si>
  <si>
    <t>Vložka silikonová 248 x 102 JF944</t>
  </si>
  <si>
    <t>ZK052</t>
  </si>
  <si>
    <t>Nůžky prep. ragnell zahuté 135 mm BC027R</t>
  </si>
  <si>
    <t>ZE813</t>
  </si>
  <si>
    <t>Filtr PTFE kruhový d 190 mm JK090</t>
  </si>
  <si>
    <t>ZM076</t>
  </si>
  <si>
    <t>Hák 4Z 165 mm ostrý BT124R</t>
  </si>
  <si>
    <t>ZL377</t>
  </si>
  <si>
    <t>Štítek identifikační bez popisu modrý JG786B</t>
  </si>
  <si>
    <t>ZE163</t>
  </si>
  <si>
    <t>Štítek identifikační mini bez popisu modrý JG646B</t>
  </si>
  <si>
    <t>ZL138</t>
  </si>
  <si>
    <t>Vana pro mikrokontejner II JK188</t>
  </si>
  <si>
    <t>ZM077</t>
  </si>
  <si>
    <t>Elevatorium horwarth 215 mm OL171R</t>
  </si>
  <si>
    <t>ZF114</t>
  </si>
  <si>
    <t>Fixátor nástrojů 240 x 40 mm JG318</t>
  </si>
  <si>
    <t>ZC267</t>
  </si>
  <si>
    <t>Dlaha mini dlouhá  90° 4 otv. 20-LR-104R</t>
  </si>
  <si>
    <t>ZE355</t>
  </si>
  <si>
    <t>Dlaha mini dlouhá   90° 4 otv. 20-LL-104R</t>
  </si>
  <si>
    <t>ZE594</t>
  </si>
  <si>
    <t>Dlaha mini dlouhá 100° 4 otv. 20-LR-204R</t>
  </si>
  <si>
    <t>ZE892</t>
  </si>
  <si>
    <t>Šroub midi 1,6 x 10 mm 16-MD-010</t>
  </si>
  <si>
    <t>ZG438</t>
  </si>
  <si>
    <t>Dlaha mini orbitální 9 otv. 20-CD-009</t>
  </si>
  <si>
    <t>ZH844</t>
  </si>
  <si>
    <t>Dlaha mini L levá 100° 4 otv. / 1 mm 20-LL-204R</t>
  </si>
  <si>
    <t>ZD714</t>
  </si>
  <si>
    <t>Dlaha mini přímá 16 otv. 1,0 mm 20-ST-016</t>
  </si>
  <si>
    <t>ZB984</t>
  </si>
  <si>
    <t>Pátradlo zubní lomené-krátké 397133510040</t>
  </si>
  <si>
    <t>ZD773</t>
  </si>
  <si>
    <t>Šroub micro 1,2 x  4 mm 12-MC-004</t>
  </si>
  <si>
    <t>ZD847</t>
  </si>
  <si>
    <t>Šroub mini 2,0 x 10 mm 20-MN-010</t>
  </si>
  <si>
    <t>ZD775</t>
  </si>
  <si>
    <t>Šroub midi 1,6 x   6 mm 16-MD-006</t>
  </si>
  <si>
    <t>ZD778</t>
  </si>
  <si>
    <t>Dlaha midi přímá 4 otv. 16-ST-004</t>
  </si>
  <si>
    <t>ZD779</t>
  </si>
  <si>
    <t>Šroub midi 1,6 x   8 mm 16-MD-008</t>
  </si>
  <si>
    <t>ZE176</t>
  </si>
  <si>
    <t>Dlaha mini přímá 18 otv. 0,8 mm 20-ST-018M</t>
  </si>
  <si>
    <t>ZE839</t>
  </si>
  <si>
    <t>Dlaha micro přímá   2 otv. 12-ST-002</t>
  </si>
  <si>
    <t>ZH757</t>
  </si>
  <si>
    <t>Šroub mini 2,3 x   8 mm 23-MN-008</t>
  </si>
  <si>
    <t>ZH856</t>
  </si>
  <si>
    <t>Dlaha mini 5 otvorů Y/1,0 mm 20-TP-005R</t>
  </si>
  <si>
    <t>ZI462</t>
  </si>
  <si>
    <t>Dlaha midi přímá 12 otvorů 16-ST-012</t>
  </si>
  <si>
    <t>ZI323</t>
  </si>
  <si>
    <t>Šroub maxi 2,4 x 8 mm 24-MX-008</t>
  </si>
  <si>
    <t>ZK420</t>
  </si>
  <si>
    <t>Šroub maxi 2,4 x 10 mm 24-MX-010</t>
  </si>
  <si>
    <t>ZL816</t>
  </si>
  <si>
    <t>Vrták pr. 0,8 mm 316.385</t>
  </si>
  <si>
    <t>ZF708</t>
  </si>
  <si>
    <t>Pátradlo stomatologické 397133510050</t>
  </si>
  <si>
    <t>ZL890</t>
  </si>
  <si>
    <t>Dlaha maxi rekonstrukční úhlová levá 20 otv. 24-RL-020</t>
  </si>
  <si>
    <t>ZL889</t>
  </si>
  <si>
    <t>Dlaha maxi rekonstrukční přímá 25 otv. 24-RS-025</t>
  </si>
  <si>
    <t>ZL891</t>
  </si>
  <si>
    <t>Dlaha maxi rekonstrukční úhlová pravá 20 otv. 24-RR-020</t>
  </si>
  <si>
    <t>ZK327</t>
  </si>
  <si>
    <t>Šroub maxi 2,4 x 14 mm 24-MX-014</t>
  </si>
  <si>
    <t>ZK421</t>
  </si>
  <si>
    <t>Šroub maxi 2,4 x 12 mm 24-MX-012</t>
  </si>
  <si>
    <t>ZE993</t>
  </si>
  <si>
    <t>Rukavice operační ansell sensi - touch vel. 6,5 bal. á 40 párů 8050152</t>
  </si>
  <si>
    <t>ZK474</t>
  </si>
  <si>
    <t>Rukavice operační latexové s pudrem ansell medigrip plus vel. 6,5 302923</t>
  </si>
  <si>
    <t>Rukavice operační latexové s pudrem ansell medigrip plus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</si>
  <si>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</si>
  <si>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</si>
  <si>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</si>
  <si>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</si>
  <si>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</si>
  <si>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</si>
  <si>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</si>
  <si>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</si>
  <si>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ZL071</t>
  </si>
  <si>
    <t>Rukavice operační gammex bez pudru PF EnLite vel. 6,5 353383</t>
  </si>
  <si>
    <t>ZL884</t>
  </si>
  <si>
    <t>Rukavice operační medigrip s pudrem vel. 8,0 bal. á 50 párů</t>
  </si>
  <si>
    <t>ZL883</t>
  </si>
  <si>
    <t>Rukavice operační medigrip s pudrem vel. 7,5 bal. á 50 párů</t>
  </si>
  <si>
    <t>910093</t>
  </si>
  <si>
    <t>-CHLOROFORM P.A. UN 1888    1000 ML</t>
  </si>
  <si>
    <t xml:space="preserve">003 - Pracoviště LSPP                                   </t>
  </si>
  <si>
    <t xml:space="preserve">014 - Pracoviště praktického zubního lékaře             </t>
  </si>
  <si>
    <t xml:space="preserve">605 - Pracoviště čelistní a obličejové chirurgie        </t>
  </si>
  <si>
    <t xml:space="preserve">019 - Pracoviště stomatologické LSPP                    </t>
  </si>
  <si>
    <t>003</t>
  </si>
  <si>
    <t>V</t>
  </si>
  <si>
    <t xml:space="preserve">00908  </t>
  </si>
  <si>
    <t>AKUTNÍ OŠETŘENÍ A VYŠETŘENÍ NEREGISTROVANÉHO POJIŠ</t>
  </si>
  <si>
    <t>014</t>
  </si>
  <si>
    <t>4</t>
  </si>
  <si>
    <t>0074021</t>
  </si>
  <si>
    <t xml:space="preserve">                                                  </t>
  </si>
  <si>
    <t>0081042</t>
  </si>
  <si>
    <t>0081052</t>
  </si>
  <si>
    <t>0081124</t>
  </si>
  <si>
    <t>0081132</t>
  </si>
  <si>
    <t>0081202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</si>
  <si>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</si>
  <si>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</si>
  <si>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</si>
  <si>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</si>
  <si>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</si>
  <si>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</si>
  <si>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</si>
  <si>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</si>
  <si>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0082204</t>
  </si>
  <si>
    <t>0082211</t>
  </si>
  <si>
    <t>0082213</t>
  </si>
  <si>
    <t>0082301</t>
  </si>
  <si>
    <t>0082311</t>
  </si>
  <si>
    <t>0082331</t>
  </si>
  <si>
    <t>0082354</t>
  </si>
  <si>
    <t>0083001</t>
  </si>
  <si>
    <t>0083003</t>
  </si>
  <si>
    <t>0084011</t>
  </si>
  <si>
    <t>0084021</t>
  </si>
  <si>
    <t>0084031</t>
  </si>
  <si>
    <t>0084001</t>
  </si>
  <si>
    <t>0081211</t>
  </si>
  <si>
    <t xml:space="preserve">09547  </t>
  </si>
  <si>
    <t>REGULAČNÍ POPLATEK -- POJIŠTĚNEC OD ÚHRADY POPLATK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</si>
  <si>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</si>
  <si>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</si>
  <si>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</si>
  <si>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</si>
  <si>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09233  </t>
  </si>
  <si>
    <t xml:space="preserve">INJEKČNÍ OKRSKOVÁ ANESTÉZIE                       </t>
  </si>
  <si>
    <t xml:space="preserve">09545  </t>
  </si>
  <si>
    <t>REGULAČNÍ POPLATEK ZA POHOTOVOSTNÍ SLUŽBU -- POPLA</t>
  </si>
  <si>
    <t xml:space="preserve">09119  </t>
  </si>
  <si>
    <t xml:space="preserve">ODBĚR KRVE ZE ŽÍLY U DOSPĚLÉHO NEBO DÍTĚTE NAD 10 </t>
  </si>
  <si>
    <t xml:space="preserve">09237  </t>
  </si>
  <si>
    <t>OŠETŘENÍ A PŘEVAZ RÁNY VČETNĚ OŠETŘENÍ KOŽNÍCH A P</t>
  </si>
  <si>
    <t xml:space="preserve">09239  </t>
  </si>
  <si>
    <t xml:space="preserve">SUTURA RÁNY A PODKOŽÍ DO 5 CM                     </t>
  </si>
  <si>
    <t xml:space="preserve">00914  </t>
  </si>
  <si>
    <t xml:space="preserve">VYHODNOCENÍ ORTOPANTOMOGRAMU                      </t>
  </si>
  <si>
    <t xml:space="preserve">00913  </t>
  </si>
  <si>
    <t xml:space="preserve">ZHOTOVENÍ ORTOPANTOMOGRAMU                        </t>
  </si>
  <si>
    <t xml:space="preserve">00911  </t>
  </si>
  <si>
    <t xml:space="preserve">ZHOTOVENÍ EXTRAORÁLNÍHO RENTGENOVÉHO SNÍMKU       </t>
  </si>
  <si>
    <t xml:space="preserve">00951  </t>
  </si>
  <si>
    <t>CHIRURGIE TVRDÝCH TKÁNÍ DUTINY ÚSTNÍ MALÉHO ROZSAH</t>
  </si>
  <si>
    <t xml:space="preserve">00910  </t>
  </si>
  <si>
    <t xml:space="preserve">ZHOTOVENÍ INTRAORÁLNÍHO RENTGENOVÉHO SNÍMKU       </t>
  </si>
  <si>
    <t xml:space="preserve">00950  </t>
  </si>
  <si>
    <t xml:space="preserve">EXTRAKCE STÁLÉHO ZUBU                             </t>
  </si>
  <si>
    <t xml:space="preserve">00952  </t>
  </si>
  <si>
    <t>CHIRURGIE TVRDÝCH TKÁNÍ DUTINY ÚSTNÍ VELKÉHO ROZSA</t>
  </si>
  <si>
    <t xml:space="preserve">00955  </t>
  </si>
  <si>
    <t>CHIRURGIE MĚKKÝCH TKÁNÍ DUTINY ÚSTNÍ A JEJÍHO OKOL</t>
  </si>
  <si>
    <t xml:space="preserve">00961  </t>
  </si>
  <si>
    <t xml:space="preserve">OŠETŘENÍ KOMPLIKACÍ CHIRURGICKÝCH VÝKONŮ V DUTINĚ </t>
  </si>
  <si>
    <t xml:space="preserve">00916  </t>
  </si>
  <si>
    <t xml:space="preserve">ANESTEZIE NA FORAMEN MANDIBULAE A INFRAORBITALE   </t>
  </si>
  <si>
    <t xml:space="preserve">00938  </t>
  </si>
  <si>
    <t>PŘECHODNÉ DLAHY KE STABILIZACI ZUBŮ S OSLABENÝM PA</t>
  </si>
  <si>
    <t xml:space="preserve">00923  </t>
  </si>
  <si>
    <t>KONZERVATIVNÍ LÉČBA KOMPLIKACÍ ZUBNÍHO KAZU - STÁL</t>
  </si>
  <si>
    <t xml:space="preserve">00967  </t>
  </si>
  <si>
    <t>SIGNÁLNÍ KÓD - INFORMACE O VYDÁNÍ ROZHODNUTÍ  O UK</t>
  </si>
  <si>
    <t xml:space="preserve">00974  </t>
  </si>
  <si>
    <t xml:space="preserve">ODEVZDÁNÍ STOMATOLOGICKÉHO VÝROBKU                </t>
  </si>
  <si>
    <t xml:space="preserve">00970  </t>
  </si>
  <si>
    <t>SEJMUTÍ FIXNÍ NÁHRADY - ZA KAŽDOU PILÍŘOVOU KONSTR</t>
  </si>
  <si>
    <t xml:space="preserve">00906  </t>
  </si>
  <si>
    <t>STOMATOLOGICKÉ OŠETŘENÍ POJIŠTĚNCE DO 6 LET NEBO H</t>
  </si>
  <si>
    <t xml:space="preserve">00917  </t>
  </si>
  <si>
    <t xml:space="preserve">ANESTEZIE INFILTRAČNÍ                             </t>
  </si>
  <si>
    <t xml:space="preserve">00949  </t>
  </si>
  <si>
    <t xml:space="preserve">EXTRAKCE DOČASNÉHO ZUBU                           </t>
  </si>
  <si>
    <t xml:space="preserve">00903  </t>
  </si>
  <si>
    <t xml:space="preserve">VYŽÁDANÉ VYŠETŘENí ODBORNÍKEM NEBO SPECIALISTOU   </t>
  </si>
  <si>
    <t xml:space="preserve">00956  </t>
  </si>
  <si>
    <t xml:space="preserve">00971  </t>
  </si>
  <si>
    <t xml:space="preserve">PROVIZORNÍ OCHRANNÁ KORUNKA                       </t>
  </si>
  <si>
    <t xml:space="preserve">00963  </t>
  </si>
  <si>
    <t xml:space="preserve">INJEKCE I.M., I.V., I.D., S.C.                    </t>
  </si>
  <si>
    <t xml:space="preserve">00925  </t>
  </si>
  <si>
    <t>KONZERVATIVNÍ LÉČBA KOMPLIKACÍ ZUBNÍHO KAZU II - S</t>
  </si>
  <si>
    <t xml:space="preserve">00907  </t>
  </si>
  <si>
    <t>STOMATOLOGICKÉ OŠETŘENÍ  POJIŠTĚNCE OD 6 DO 15 LET</t>
  </si>
  <si>
    <t xml:space="preserve">00959  </t>
  </si>
  <si>
    <t xml:space="preserve">INTRAORÁLNÍ INCIZE                                </t>
  </si>
  <si>
    <t xml:space="preserve">00972  </t>
  </si>
  <si>
    <t xml:space="preserve">00922  </t>
  </si>
  <si>
    <t xml:space="preserve">OŠETŘENÍ ZUBNÍHO KAZU - DOČASNÝ ZUB               </t>
  </si>
  <si>
    <t xml:space="preserve">00909  </t>
  </si>
  <si>
    <t xml:space="preserve">KLINICKÉ STOMATOLOGICKÉ VYŠETŘENÍ                 </t>
  </si>
  <si>
    <t xml:space="preserve">00921  </t>
  </si>
  <si>
    <t xml:space="preserve">OŠETŘENÍ ZUBNÍHO KAZU - STÁLÝ ZUB                 </t>
  </si>
  <si>
    <t xml:space="preserve">00973  </t>
  </si>
  <si>
    <t xml:space="preserve">OPRAVA NEBO ÚPRAVA SNÍMATELNÉ NÁHRADY V ORDINACI  </t>
  </si>
  <si>
    <t xml:space="preserve">00954  </t>
  </si>
  <si>
    <t>KONZERVAČNĚ - CHIRURGICKÁ LÉČBA KOMPLIKACÍ ZUBNÍHO</t>
  </si>
  <si>
    <t xml:space="preserve">00920  </t>
  </si>
  <si>
    <t>OŠETŘENÍ ZUBNÍHO KAZU - STÁLÝ ZUB - FOTOKOMPOZITNÍ</t>
  </si>
  <si>
    <t xml:space="preserve">00960  </t>
  </si>
  <si>
    <t xml:space="preserve">ZEVNÍ INCIZE                                      </t>
  </si>
  <si>
    <t xml:space="preserve">00932  </t>
  </si>
  <si>
    <t xml:space="preserve">LÉČBA CHRONICKÝCH ONEMOCNĚNÍ PARODONTU            </t>
  </si>
  <si>
    <t xml:space="preserve">00957  </t>
  </si>
  <si>
    <t>TRAUMATOLOGIE TVRDÝCH TKÁNÍ DUTINY ÚSTNÍ MALÉHO RO</t>
  </si>
  <si>
    <t xml:space="preserve">00962  </t>
  </si>
  <si>
    <t>KONZERVATIVNÍ LÉČBA TEMPOROMANDIBULÁRNÍCH PORUCH (</t>
  </si>
  <si>
    <t xml:space="preserve">00958  </t>
  </si>
  <si>
    <t>TRAUMATOLOGIE TVRDÝCH TKÁNÍ DUTINY ÚSTNÍ VELKÉHO R</t>
  </si>
  <si>
    <t xml:space="preserve">99999  </t>
  </si>
  <si>
    <t xml:space="preserve">Nespecifikovany vykon                             </t>
  </si>
  <si>
    <t xml:space="preserve">00915  </t>
  </si>
  <si>
    <t xml:space="preserve">ZHOTOVENÍ TELERENTGENOVÉHO SNÍMKU LBI             </t>
  </si>
  <si>
    <t xml:space="preserve">00966  </t>
  </si>
  <si>
    <t>SIGNÁLNÍ KÓD - INFORMACE O VYDÁNÍ ROZHODNUTÍ  O DO</t>
  </si>
  <si>
    <t xml:space="preserve">00912  </t>
  </si>
  <si>
    <t xml:space="preserve">NÁPLŇ SLINNÉ ŽLÁZY KONTRASTNÍ LÁTKOU              </t>
  </si>
  <si>
    <t>019</t>
  </si>
  <si>
    <t xml:space="preserve">00935  </t>
  </si>
  <si>
    <t xml:space="preserve">SUBGINGIVÁLNÍ OŠETŘENÍ                            </t>
  </si>
  <si>
    <t>605</t>
  </si>
  <si>
    <t>1</t>
  </si>
  <si>
    <t>0002439</t>
  </si>
  <si>
    <t xml:space="preserve">MARCAINE 0,5%                                     </t>
  </si>
  <si>
    <t>0072972</t>
  </si>
  <si>
    <t xml:space="preserve">AMOKSIKLAV 1,2 G                                  </t>
  </si>
  <si>
    <t>0090044</t>
  </si>
  <si>
    <t xml:space="preserve">DEPO-MEDROL 40 MG/ML                              </t>
  </si>
  <si>
    <t>0093109</t>
  </si>
  <si>
    <t xml:space="preserve">SUPRACAIN 4%                                      </t>
  </si>
  <si>
    <t xml:space="preserve">09220  </t>
  </si>
  <si>
    <t xml:space="preserve">KANYLACE PERIFERNÍ ŽÍLY VČETNĚ INFÚZE             </t>
  </si>
  <si>
    <t xml:space="preserve">09223  </t>
  </si>
  <si>
    <t>INTRAVENÓZNÍ INFÚZE U DOSPĚLÉHO NEBO DÍTĚTE NAD 10</t>
  </si>
  <si>
    <t xml:space="preserve">09215  </t>
  </si>
  <si>
    <t xml:space="preserve">INJEKCE I. M., S. C., I. D.                       </t>
  </si>
  <si>
    <t xml:space="preserve">09115  </t>
  </si>
  <si>
    <t>ODBĚR BIOLOGICKÉHO MATERIÁLU JINÉHO NEŽ KREV NA KV</t>
  </si>
  <si>
    <t xml:space="preserve">61129  </t>
  </si>
  <si>
    <t xml:space="preserve">EXCIZE KOŽNÍ LÉZE, SUTURA OD 2 DO 10 CM           </t>
  </si>
  <si>
    <t xml:space="preserve">09235  </t>
  </si>
  <si>
    <t xml:space="preserve">ODSTRANĚNÍ MALÝCH LÉZÍ KŮŽE                       </t>
  </si>
  <si>
    <t xml:space="preserve">65215  </t>
  </si>
  <si>
    <t>DENTÁLNÍ DRÁTĚNÁ DLAHA Z VOLNÉ RUKY - JEDNA ČELIST</t>
  </si>
  <si>
    <t xml:space="preserve">66949  </t>
  </si>
  <si>
    <t xml:space="preserve">PUNKCE KLOUBNÍ S APLIKACÍ LÉČIVA                  </t>
  </si>
  <si>
    <t xml:space="preserve">04800  </t>
  </si>
  <si>
    <t xml:space="preserve">04817  </t>
  </si>
  <si>
    <t xml:space="preserve">EXSTIRPACE  ODONTOGENNÍ CYSTY VĚTŠÍ NEŽ 1 CM      </t>
  </si>
  <si>
    <t xml:space="preserve">61149  </t>
  </si>
  <si>
    <t xml:space="preserve">UZAVŘENÍ DEFEKTU  KOŽNÍM LALOKEM MÍSTNÍM OD 10 DO </t>
  </si>
  <si>
    <t xml:space="preserve">71213  </t>
  </si>
  <si>
    <t xml:space="preserve">ENDOSKOPIE PARANASÁLNÍ DUTINY                     </t>
  </si>
  <si>
    <t xml:space="preserve">71661  </t>
  </si>
  <si>
    <t xml:space="preserve">VÝPLACH ČELISTNÍ DUTINY                           </t>
  </si>
  <si>
    <t xml:space="preserve">65111  </t>
  </si>
  <si>
    <t xml:space="preserve">DIAGNOSTICKÁ EXCIZE Z ÚSTNÍ DUTINY                </t>
  </si>
  <si>
    <t xml:space="preserve">61147  </t>
  </si>
  <si>
    <t>UZAVŘENÍ DEFEKTU KOŽNÍM LALOKEM MÍSTNÍM DO 10 CM^2</t>
  </si>
  <si>
    <t xml:space="preserve">71653  </t>
  </si>
  <si>
    <t xml:space="preserve">ZAVŘENÁ REPOZICE FRAKTURY KŮSTEK NOSNÍCH          </t>
  </si>
  <si>
    <t xml:space="preserve">04880  </t>
  </si>
  <si>
    <t xml:space="preserve">SVALOVÉ CVIČENÍ S PŘEDEHŘÁTÍM VE STOMATOLOGII     </t>
  </si>
  <si>
    <t xml:space="preserve">04860  </t>
  </si>
  <si>
    <t xml:space="preserve">IMOBILIZACE ČELISTÍ                               </t>
  </si>
  <si>
    <t xml:space="preserve">65216  </t>
  </si>
  <si>
    <t>ODSTRANĚNÍ DENTÁLNÍ DRÁTĚNÉ DLAHY Z VOLNÉ RUKY - J</t>
  </si>
  <si>
    <t xml:space="preserve">04410  </t>
  </si>
  <si>
    <t xml:space="preserve">INJEKČNÍ  ANESTESIE                               </t>
  </si>
  <si>
    <t xml:space="preserve">65021  </t>
  </si>
  <si>
    <t xml:space="preserve">KOMPLEXNÍ VYŠETŘENÍ MAXILOFACIÁLNÍM CHIRURGEM     </t>
  </si>
  <si>
    <t xml:space="preserve">04870  </t>
  </si>
  <si>
    <t xml:space="preserve">MANUÁLNÍ REPOZICE LUXACE TMK                      </t>
  </si>
  <si>
    <t xml:space="preserve">65023  </t>
  </si>
  <si>
    <t xml:space="preserve">KONTROLNÍ VYŠETŘENÍ MAXILOFACIÁLNÍM CHIRURGEM     </t>
  </si>
  <si>
    <t xml:space="preserve">71781  </t>
  </si>
  <si>
    <t xml:space="preserve">SONDÁŽ, DILATACE, VÝPLACH SLINNÉ ŽLÁZY            </t>
  </si>
  <si>
    <t xml:space="preserve">04750  </t>
  </si>
  <si>
    <t xml:space="preserve">PRIMÁRNÍ UZÁVĚR OROANTRÁLNÍ KOMUNIKACE            </t>
  </si>
  <si>
    <t xml:space="preserve">04760  </t>
  </si>
  <si>
    <t xml:space="preserve">ANTROTOMIE                                        </t>
  </si>
  <si>
    <t xml:space="preserve">65217  </t>
  </si>
  <si>
    <t>PROVIZORNÍ OŠETŘENÍ ZLOMENINY ČELISTI DRÁTĚNÝMI VA</t>
  </si>
  <si>
    <t xml:space="preserve">10 - DĚTSKÁ KLINIKA                                                                  </t>
  </si>
  <si>
    <t xml:space="preserve">20 - KLINIKA CHOROB KOŽNÍCH A POHLAVNÍCH                                             </t>
  </si>
  <si>
    <t xml:space="preserve">25 - KLINIKA ÚSTNÍ, ČELISTNÍ A OBLIČEJOVÉ CHIRURGIE                                  </t>
  </si>
  <si>
    <t>10</t>
  </si>
  <si>
    <t xml:space="preserve">04801  </t>
  </si>
  <si>
    <t xml:space="preserve">ZEVNÍ INCISE                                      </t>
  </si>
  <si>
    <t>20</t>
  </si>
  <si>
    <t xml:space="preserve">04400  </t>
  </si>
  <si>
    <t xml:space="preserve">SVODNÁ ANESTEZIE                                  </t>
  </si>
  <si>
    <t xml:space="preserve">04130  </t>
  </si>
  <si>
    <t xml:space="preserve">04131  </t>
  </si>
  <si>
    <t>6F1</t>
  </si>
  <si>
    <t xml:space="preserve">51811  </t>
  </si>
  <si>
    <t>ABSCES NEBO HEMATOM SUBKUTANNÍ, PILONIDÁLNÍ, INTRA</t>
  </si>
  <si>
    <t xml:space="preserve">51850  </t>
  </si>
  <si>
    <t>PŘEVAZ RÁNY METODOU V. A. C. (VACUUM ASISTED CLOSU</t>
  </si>
  <si>
    <t xml:space="preserve">56419  </t>
  </si>
  <si>
    <t xml:space="preserve">POUŽITÍ OPERAČNÍHO MIKROSKOPU Á 15 MINUT          </t>
  </si>
  <si>
    <t xml:space="preserve">61125  </t>
  </si>
  <si>
    <t>EXCIZE KOŽNÍ LÉZE NAD 10 CM^2, BEZ UZAVŘENÍ VZNIKL</t>
  </si>
  <si>
    <t xml:space="preserve">61165  </t>
  </si>
  <si>
    <t xml:space="preserve">ROZPROSTŘENÍ NEBO MODELACE LALOKU                 </t>
  </si>
  <si>
    <t xml:space="preserve">62710  </t>
  </si>
  <si>
    <t>SÍŤOVÁNÍ (MESHOVÁNÍ) ŠTĚPU DO ROZSAHU 5 % Z POVRCH</t>
  </si>
  <si>
    <t xml:space="preserve">62610  </t>
  </si>
  <si>
    <t>ODBĚR DERMOEPIDERMÁLNÍHO ŠTĚPU DO 1 % POVRCHU TĚLA</t>
  </si>
  <si>
    <t xml:space="preserve">61143  </t>
  </si>
  <si>
    <t>ODBĚR CÉVNÍHO ŠTĚPU MALÉHO KALIBRU (PRO MIKROCHIRU</t>
  </si>
  <si>
    <t xml:space="preserve">62410  </t>
  </si>
  <si>
    <t>ŠTĚP PŘI POPÁLENÍ - DLAŇ, DORSUM RUKY, NOHY NEBO D</t>
  </si>
  <si>
    <t xml:space="preserve">61023  </t>
  </si>
  <si>
    <t xml:space="preserve">KONTROLNÍ VYŠETŘENÍ PLASTICKÝM CHIRURGEM          </t>
  </si>
  <si>
    <t xml:space="preserve">61121  </t>
  </si>
  <si>
    <t xml:space="preserve">CÉVNÍ ANASTOMOSA MIKROCHIRURGICKOU TECHNIKOU      </t>
  </si>
  <si>
    <t xml:space="preserve">61119  </t>
  </si>
  <si>
    <t>SUTURA PERIFERNÍHO NERVU MIKROCHIRURGICKOU TECHNIK</t>
  </si>
  <si>
    <t xml:space="preserve">61461  </t>
  </si>
  <si>
    <t xml:space="preserve">VENTER PENDULUS S DIASTÁZOU                       </t>
  </si>
  <si>
    <t xml:space="preserve">62510  </t>
  </si>
  <si>
    <t xml:space="preserve">XENOTRANSPLANTACE DO 1% POVRCHU TĚLA              </t>
  </si>
  <si>
    <t xml:space="preserve">61173  </t>
  </si>
  <si>
    <t>VOLNÝ PŘENOS SVALOVÉHO A SVALOVĚ KOŽNÍHO LALOKU MI</t>
  </si>
  <si>
    <t xml:space="preserve">61155  </t>
  </si>
  <si>
    <t>UZAVŘENÍ DEFEKTU KOŽNÍM LALOKEM PŘÍMÝM ZE VZDÁLENÉ</t>
  </si>
  <si>
    <t xml:space="preserve">61175  </t>
  </si>
  <si>
    <t>VOLNÝ PŘENOS VASKULARIZOVANÉ KOSTI, PŘENOS PRSTU Z</t>
  </si>
  <si>
    <t xml:space="preserve">61171  </t>
  </si>
  <si>
    <t>VOLNÝ PŘENOS KOŽNÍHO A FASCIOKUTÁNNÍHO LALOKU MIKR</t>
  </si>
  <si>
    <t>6F5</t>
  </si>
  <si>
    <t>0003952</t>
  </si>
  <si>
    <t xml:space="preserve">AMIKIN 500 MG                                     </t>
  </si>
  <si>
    <t>0004234</t>
  </si>
  <si>
    <t xml:space="preserve">DALACIN C                                         </t>
  </si>
  <si>
    <t>0008807</t>
  </si>
  <si>
    <t>0008808</t>
  </si>
  <si>
    <t>0011785</t>
  </si>
  <si>
    <t xml:space="preserve">AMIKIN 1 G               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</si>
  <si>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</si>
  <si>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</si>
  <si>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</si>
  <si>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</si>
  <si>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0020605</t>
  </si>
  <si>
    <t xml:space="preserve">COLOMYCIN INJEKCE 1000000 IU                      </t>
  </si>
  <si>
    <t>0025746</t>
  </si>
  <si>
    <t xml:space="preserve">INVANZ 1 G                                        </t>
  </si>
  <si>
    <t>0053922</t>
  </si>
  <si>
    <t xml:space="preserve">CIPHIN PRO INFUSIONE 200 MG/100 ML                </t>
  </si>
  <si>
    <t>0065989</t>
  </si>
  <si>
    <t xml:space="preserve">MYCOMAX INF                                       </t>
  </si>
  <si>
    <t>0076204</t>
  </si>
  <si>
    <t xml:space="preserve">TAXOL PRO INJ.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</si>
  <si>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</si>
  <si>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</si>
  <si>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</si>
  <si>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</si>
  <si>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0083417</t>
  </si>
  <si>
    <t xml:space="preserve">MERONEM 1 G                                       </t>
  </si>
  <si>
    <t>0087239</t>
  </si>
  <si>
    <t xml:space="preserve">FANHDI 50 I.U./ML                                 </t>
  </si>
  <si>
    <t>0087240</t>
  </si>
  <si>
    <t xml:space="preserve">FANHDI 100 I.U./ML                                </t>
  </si>
  <si>
    <t>0089028</t>
  </si>
  <si>
    <t xml:space="preserve">IMMUNATE STIM PLUS 500                            </t>
  </si>
  <si>
    <t>0089029</t>
  </si>
  <si>
    <t xml:space="preserve">IMMUNATE STIM PLUS 1000                           </t>
  </si>
  <si>
    <t>0092207</t>
  </si>
  <si>
    <t xml:space="preserve">AUGMENTIN 1,2 G                                   </t>
  </si>
  <si>
    <t>0092290</t>
  </si>
  <si>
    <t xml:space="preserve">EDICIN 1 G                                        </t>
  </si>
  <si>
    <t>0096414</t>
  </si>
  <si>
    <t xml:space="preserve">GENTAMICIN LEK 80 MG/2 ML                         </t>
  </si>
  <si>
    <t>0097000</t>
  </si>
  <si>
    <t xml:space="preserve">METRONIDAZOLE 0.5%-POLPHARMA                      </t>
  </si>
  <si>
    <t>0097687</t>
  </si>
  <si>
    <t xml:space="preserve">TAZOCIN 4,5 G                                     </t>
  </si>
  <si>
    <t>0125249</t>
  </si>
  <si>
    <t xml:space="preserve">CIPROFLOXACIN KABI 400 MG/200 ML INFUZNÍ ROZTOK   </t>
  </si>
  <si>
    <t xml:space="preserve">IMMUNINE BAXTER 600 IU                            </t>
  </si>
  <si>
    <t>0129767</t>
  </si>
  <si>
    <t xml:space="preserve">IMIPENEM/CILASTATIN KABI 500 MG/500 MG            </t>
  </si>
  <si>
    <t>0129836</t>
  </si>
  <si>
    <t xml:space="preserve">CLINDAMYCIN KABI 150 MG/ML                        </t>
  </si>
  <si>
    <t>0131656</t>
  </si>
  <si>
    <t xml:space="preserve">CEFTAZIDIM KABI 2 GM                              </t>
  </si>
  <si>
    <t>0151458</t>
  </si>
  <si>
    <t xml:space="preserve">CEFUROXIM KABI 1500 MG                            </t>
  </si>
  <si>
    <t>0162187</t>
  </si>
  <si>
    <t>0164350</t>
  </si>
  <si>
    <t xml:space="preserve">TAZOCIN 4 G/0,5 G                                 </t>
  </si>
  <si>
    <t>2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</si>
  <si>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</si>
  <si>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</si>
  <si>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</si>
  <si>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</si>
  <si>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0007963</t>
  </si>
  <si>
    <t xml:space="preserve">ERYTROCYTY Z AFERÉZY                            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</si>
  <si>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</si>
  <si>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</si>
  <si>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</si>
  <si>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</si>
  <si>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0507951</t>
  </si>
  <si>
    <t xml:space="preserve">ERYTROCYTY PRO AUTOTRANSFUZI                      </t>
  </si>
  <si>
    <t>3</t>
  </si>
  <si>
    <t>0012726</t>
  </si>
  <si>
    <t xml:space="preserve">IMPLANTÁT MAXILLOFACIÁLNÍ                         </t>
  </si>
  <si>
    <t>0012727</t>
  </si>
  <si>
    <t>0059979</t>
  </si>
  <si>
    <t xml:space="preserve">KLIPY EXTRA TITAN LT300,LT400                     </t>
  </si>
  <si>
    <t>0067160</t>
  </si>
  <si>
    <t xml:space="preserve">IMPLANTÁT ORBITÁLNÍ PDS ZX3,ZX4,ZX7 VSTŘEBATELNÝ  </t>
  </si>
  <si>
    <t>0069500</t>
  </si>
  <si>
    <t xml:space="preserve">KANYLA TRACHEOSTOMICKÁ  S NÍZKOTLAKOU  MANŽETOU   </t>
  </si>
  <si>
    <t>0081946</t>
  </si>
  <si>
    <t xml:space="preserve">PROSTŘEDEK HEMOSTATICKÝ - TRAUMACEL TAF LIGHT     </t>
  </si>
  <si>
    <t>0081947</t>
  </si>
  <si>
    <t>0081998</t>
  </si>
  <si>
    <t xml:space="preserve">V.A.C.FREEDOM SBĚRNÁ NÁDOBA S GELEM               </t>
  </si>
  <si>
    <t>0082000</t>
  </si>
  <si>
    <t xml:space="preserve">V.A.C.GRANUFOAM(PU PĚNA) VELIKOST M               </t>
  </si>
  <si>
    <t>0082077</t>
  </si>
  <si>
    <t xml:space="preserve">KRYTÍ COM 30 OBVAZOVÁ TEXTÍLIE KOMBINOVANÁ        </t>
  </si>
  <si>
    <t>0163001</t>
  </si>
  <si>
    <t>IMPLANTÁT MANDIBULÁRNÍ DOLNÍ ČELIST MATRIX MANDIBL</t>
  </si>
  <si>
    <t>0163200</t>
  </si>
  <si>
    <t xml:space="preserve">IMPLANTÁT KRANIOFACIÁLNÍ LA FÓRTE SYSTÉM          </t>
  </si>
  <si>
    <t>0163201</t>
  </si>
  <si>
    <t>0163202</t>
  </si>
  <si>
    <t>0163208</t>
  </si>
  <si>
    <t>0163209</t>
  </si>
  <si>
    <t>0163210</t>
  </si>
  <si>
    <t>0163219</t>
  </si>
  <si>
    <t>0163240</t>
  </si>
  <si>
    <t>0163241</t>
  </si>
  <si>
    <t xml:space="preserve">IMPLANTÁT MAXILLOFACIÁLNÍ STŘEDNÍ OBLIČEJOVÁ ETÁŽ </t>
  </si>
  <si>
    <t>0163242</t>
  </si>
  <si>
    <t>0163243</t>
  </si>
  <si>
    <t>0163244</t>
  </si>
  <si>
    <t>0163248</t>
  </si>
  <si>
    <t>0163249</t>
  </si>
  <si>
    <t>0163251</t>
  </si>
  <si>
    <t>0163255</t>
  </si>
  <si>
    <t>0163258</t>
  </si>
  <si>
    <t>0163261</t>
  </si>
  <si>
    <t>0163264</t>
  </si>
  <si>
    <t>0163266</t>
  </si>
  <si>
    <t>0163267</t>
  </si>
  <si>
    <t>0163268</t>
  </si>
  <si>
    <t>0163276</t>
  </si>
  <si>
    <t xml:space="preserve">IMPLANTÁT MANDIBULÁRNÍ LA FÓRTE SYSTÉM            </t>
  </si>
  <si>
    <t>0163278</t>
  </si>
  <si>
    <t>0163289</t>
  </si>
  <si>
    <t>0163435</t>
  </si>
  <si>
    <t>IMPLANTÁT MANDIBULÁRNÍ DOLNÍ ČELIST FIXAČNÍ MATRIX</t>
  </si>
  <si>
    <t>0163440</t>
  </si>
  <si>
    <t>0163442</t>
  </si>
  <si>
    <t>0163445</t>
  </si>
  <si>
    <t>0163455</t>
  </si>
  <si>
    <t>0163458</t>
  </si>
  <si>
    <t xml:space="preserve">IMPLANTÁT MANDIBULÁRNÍ DOLNÍ ČELIST REKONSTRUKČNÍ </t>
  </si>
  <si>
    <t>0163459</t>
  </si>
  <si>
    <t>0163647</t>
  </si>
  <si>
    <t xml:space="preserve">IMPLANTÁT MANDIBULÁRNÍ KONDYLÁRNÍ NÁHRADA KLOUBU  </t>
  </si>
  <si>
    <t>0163648</t>
  </si>
  <si>
    <t xml:space="preserve">IMPLANTÁT MANDIBULÁRNÍ KONDYLÁRNÍ MATRIX MANDIBLE </t>
  </si>
  <si>
    <t>0163649</t>
  </si>
  <si>
    <t>0163292</t>
  </si>
  <si>
    <t>0163429</t>
  </si>
  <si>
    <t xml:space="preserve">IMPLANTÁT STŘEDOUŠNÍ-VENTILAČNÍ TRUBIČKA          </t>
  </si>
  <si>
    <t>0163225</t>
  </si>
  <si>
    <t>0013054</t>
  </si>
  <si>
    <t xml:space="preserve">STAPLER KOŽNÍ, 35 NEREZ.OCEL. NÁPLNÍ PMW35,PMR35  </t>
  </si>
  <si>
    <t>0163290</t>
  </si>
  <si>
    <t>0163216</t>
  </si>
  <si>
    <t>0163273</t>
  </si>
  <si>
    <t xml:space="preserve">IMPLANTÁT KRANIOFACIÁLNÍ FÓRTE SYSTÉM             </t>
  </si>
  <si>
    <t>0083031</t>
  </si>
  <si>
    <t xml:space="preserve">00880  </t>
  </si>
  <si>
    <t>ROZLIŠENÍ VYKÁZANÉ HOSPITALIZACE JAKO: = NOVÁ HOSP</t>
  </si>
  <si>
    <t xml:space="preserve">00881  </t>
  </si>
  <si>
    <t>ROZLIŠENÍ VYKÁZANÉ HOSPITALIZACE JAKO: = POKRAČOVÁ</t>
  </si>
  <si>
    <t xml:space="preserve">09544  </t>
  </si>
  <si>
    <t>REGULAČNÍ POPLATEK ZA KAŽDÝ DEN LŮŽKOVÉ PÉČE -- PO</t>
  </si>
  <si>
    <t xml:space="preserve">09227  </t>
  </si>
  <si>
    <t xml:space="preserve">I. V. APLIKACE KRVE NEBO KREVNÍCH DERIVÁTŮ        </t>
  </si>
  <si>
    <t xml:space="preserve">42520  </t>
  </si>
  <si>
    <t xml:space="preserve">APLIKACE PROTINÁDOROVÉ CHEMOTERAPIE               </t>
  </si>
  <si>
    <t xml:space="preserve">71717  </t>
  </si>
  <si>
    <t xml:space="preserve">TRACHEOTOMIE                                      </t>
  </si>
  <si>
    <t xml:space="preserve">00602  </t>
  </si>
  <si>
    <t xml:space="preserve">OD TYPU 02 - PRO NEMOCNICE TYPU 3, (KATEGORIE 6)  </t>
  </si>
  <si>
    <t xml:space="preserve">66841  </t>
  </si>
  <si>
    <t>EXSTIRPACE NÁDORU MĚKKÝCH TKÁNÍ - HLUBOKO ULOŽENÝC</t>
  </si>
  <si>
    <t xml:space="preserve">66839  </t>
  </si>
  <si>
    <t>EXSTIRPACE NÁDORU MĚKKÝCH TKÁNÍ - POVRCHOVĚ ULOŽEN</t>
  </si>
  <si>
    <t xml:space="preserve">71751  </t>
  </si>
  <si>
    <t xml:space="preserve">EXENTERACE KRČNÍCH UZLIN JEDNOSTRANNÁ             </t>
  </si>
  <si>
    <t xml:space="preserve">61123  </t>
  </si>
  <si>
    <t>EXCIZE KOŽNÍ LÉZE OD 2 DO 10 CM^2, BEZ UZAVŘENÍ VZ</t>
  </si>
  <si>
    <t xml:space="preserve">65513  </t>
  </si>
  <si>
    <t>PŘÍPRAVA FASCIÁLNÍHO A PERIKRANIÁLNÍHO LALOKU K RE</t>
  </si>
  <si>
    <t xml:space="preserve">04831  </t>
  </si>
  <si>
    <t xml:space="preserve">SUTURA RÁNY SLIZNICE NAD 5 CM NEBO VÍCE VRSTEV    </t>
  </si>
  <si>
    <t xml:space="preserve">99981  </t>
  </si>
  <si>
    <t xml:space="preserve">(VZP) PACIENT HOSPITALIZOVANÝ V LŮŽKOVÉM ZAŘÍZENÍ </t>
  </si>
  <si>
    <t xml:space="preserve">65211  </t>
  </si>
  <si>
    <t>OŠETŘENÍ ZLOMENINY ČELISTI DESTIČKOVOU ŠROUBOVANOU</t>
  </si>
  <si>
    <t xml:space="preserve">00699  </t>
  </si>
  <si>
    <t>OD TYPU 99 - PRO NEMOCNICE TYPU 3, (KATEGORIE 6) -</t>
  </si>
  <si>
    <t xml:space="preserve">04650  </t>
  </si>
  <si>
    <t xml:space="preserve">CHIRURGICKÉ VYBAVENÍ ZUBU KOMPLIKOVANÉ            </t>
  </si>
  <si>
    <t xml:space="preserve">99980  </t>
  </si>
  <si>
    <t>(VZP) PACIENT S DIAGNOSTIKOVANÝM POLYTRAUMATEM S I</t>
  </si>
  <si>
    <t xml:space="preserve">61113  </t>
  </si>
  <si>
    <t xml:space="preserve">REVIZE, EXCIZE A SUTURA PORANĚNÍ KŮŽE A PODKOŽÍ A </t>
  </si>
  <si>
    <t xml:space="preserve">66813  </t>
  </si>
  <si>
    <t xml:space="preserve">ODSTRANĚNÍ OSTEOSYNTETICKÉHO MATERIÁLU            </t>
  </si>
  <si>
    <t xml:space="preserve">09231  </t>
  </si>
  <si>
    <t xml:space="preserve">ZAVEDENÍ KATÉTRU PRO INTRAARTERIÁLNÍ PERFÚZI      </t>
  </si>
  <si>
    <t xml:space="preserve">61169  </t>
  </si>
  <si>
    <t xml:space="preserve">TRANSPOZICE MUSKULÁRNÍHO LALOKU                   </t>
  </si>
  <si>
    <t xml:space="preserve">65417  </t>
  </si>
  <si>
    <t>RESEKCE DOLNÍ ČELISTI S PŘERUŠENÍM KONTINUITY - JE</t>
  </si>
  <si>
    <t xml:space="preserve">71769  </t>
  </si>
  <si>
    <t>EXSTIRPACE SUBMANDIBULÁRNÍ NEBO SUBLINGUÁLNÍ ŽLÁZY</t>
  </si>
  <si>
    <t xml:space="preserve">71771  </t>
  </si>
  <si>
    <t xml:space="preserve">PAROTIDEKTOMIE TOTÁLNÍ KONZERVATIVNÍ              </t>
  </si>
  <si>
    <t xml:space="preserve">71773  </t>
  </si>
  <si>
    <t xml:space="preserve">PAROTIDEKTOMIE RADIKÁLNÍ                          </t>
  </si>
  <si>
    <t xml:space="preserve">71625  </t>
  </si>
  <si>
    <t>PŘEDNÍ TAMPONÁDA  NOSNÍ PROVEDENÁ OTORINOLARYNGOLO</t>
  </si>
  <si>
    <t xml:space="preserve">65423  </t>
  </si>
  <si>
    <t>RESEKCE DOLNÍ ČELISTI BEZ PŘERUŠENÍ KONTINUITY - J</t>
  </si>
  <si>
    <t xml:space="preserve">65935  </t>
  </si>
  <si>
    <t xml:space="preserve">REPOZICE A FIXACE ZLOMENINY ZYGOMATIKOMAXILÁRNÍHO </t>
  </si>
  <si>
    <t xml:space="preserve">71815  </t>
  </si>
  <si>
    <t>EXSTIRPACE LYMFANGIOMU, HEMANGIOMU HLAVY A KRKU DO</t>
  </si>
  <si>
    <t xml:space="preserve">71747  </t>
  </si>
  <si>
    <t xml:space="preserve">ČÁSTEČNÁ EXSTIRPACE KRČNÍCH UZLIN                 </t>
  </si>
  <si>
    <t xml:space="preserve">61115  </t>
  </si>
  <si>
    <t xml:space="preserve">04850  </t>
  </si>
  <si>
    <t xml:space="preserve">ODSTRANĚNÍ UZDIČKY JAZYKA                         </t>
  </si>
  <si>
    <t xml:space="preserve">75381  </t>
  </si>
  <si>
    <t xml:space="preserve">REKOSTRUKCE SPODINY OČNICE                        </t>
  </si>
  <si>
    <t xml:space="preserve">71767  </t>
  </si>
  <si>
    <t xml:space="preserve">SIALOLITEKTOMIE                                   </t>
  </si>
  <si>
    <t xml:space="preserve">42510  </t>
  </si>
  <si>
    <t xml:space="preserve">NÁROČNÁ APLIKACE REŽIMŮ LÉČBY CYTOSTATIKY (1 DEN, </t>
  </si>
  <si>
    <t xml:space="preserve">04041  </t>
  </si>
  <si>
    <t xml:space="preserve">KONTROLNÍ VYŠETŘENÍ ODBORNÍKEM  (VČETNĚ VYŠETŘENÍ </t>
  </si>
  <si>
    <t xml:space="preserve">04730  </t>
  </si>
  <si>
    <t xml:space="preserve">REVIZE EXTRAKČNÍ RÁNY                             </t>
  </si>
  <si>
    <t xml:space="preserve">04810  </t>
  </si>
  <si>
    <t xml:space="preserve">AMPUTACE KOŘENOVÉHO HROTU - FRONTÁLNÍ ZUB         </t>
  </si>
  <si>
    <t xml:space="preserve">65311  </t>
  </si>
  <si>
    <t>MANDIB. NEBO MAXIL. ŠTÍTKOVÁ OSTEOTOMIE PŘI HYPOPL</t>
  </si>
  <si>
    <t xml:space="preserve">65327  </t>
  </si>
  <si>
    <t>SAGITÁLNÍ OSTEOTOMIE VĚTVE MANDIBULY - JEDNA STRAN</t>
  </si>
  <si>
    <t xml:space="preserve">65937  </t>
  </si>
  <si>
    <t xml:space="preserve">KATETRIZACE A. CAROTIS EXTERNA PRO PROTINÁDOROVOU </t>
  </si>
  <si>
    <t xml:space="preserve">65993  </t>
  </si>
  <si>
    <t xml:space="preserve">EXSTIRPACE KOSTNÍHO TUMORU                        </t>
  </si>
  <si>
    <t xml:space="preserve">71673  </t>
  </si>
  <si>
    <t xml:space="preserve">CALDWELL-LUCOVA OPERACE                           </t>
  </si>
  <si>
    <t xml:space="preserve">04120  </t>
  </si>
  <si>
    <t xml:space="preserve">EXTRAORÁLNÍ RTG SNÍMEK ČELISTI                    </t>
  </si>
  <si>
    <t xml:space="preserve">04816  </t>
  </si>
  <si>
    <t xml:space="preserve">EXSTIRPACE  ODONTOGENNÍ CYSTY DO 1 CM             </t>
  </si>
  <si>
    <t xml:space="preserve">65022  </t>
  </si>
  <si>
    <t xml:space="preserve">CÍLENÉ VYŠETŘENÍ MAXILOFACIÁLNÍM CHIRURGEM        </t>
  </si>
  <si>
    <t xml:space="preserve">65213  </t>
  </si>
  <si>
    <t xml:space="preserve">OŠETŘENÍ ZLOMENIN ČELISTI KOSTNÍM STEHEM          </t>
  </si>
  <si>
    <t xml:space="preserve">71779  </t>
  </si>
  <si>
    <t xml:space="preserve">REKONSTRUKCE DUCTUS STENONI                       </t>
  </si>
  <si>
    <t xml:space="preserve">04844  </t>
  </si>
  <si>
    <t xml:space="preserve">ODSTRANĚNÍ RUŠIVÝCH VLIVŮ VAZIVOVÝCH PRUHŮ        </t>
  </si>
  <si>
    <t xml:space="preserve">65617  </t>
  </si>
  <si>
    <t>KLÍNOVITÁ NEBO KVADRATICKÁ EXCIZE DOLNÍHO NEBO HOR</t>
  </si>
  <si>
    <t xml:space="preserve">65951  </t>
  </si>
  <si>
    <t xml:space="preserve">GLOSEKTOMIE PARCIÁLNÍ                             </t>
  </si>
  <si>
    <t xml:space="preserve">71749  </t>
  </si>
  <si>
    <t xml:space="preserve">BLOKOVÁ DISEKCE KRČNÍCH UZLIN                     </t>
  </si>
  <si>
    <t xml:space="preserve">04110  </t>
  </si>
  <si>
    <t xml:space="preserve">INTRAORÁLNÍ RTG                                   </t>
  </si>
  <si>
    <t xml:space="preserve">04811  </t>
  </si>
  <si>
    <t xml:space="preserve">AMPUTACE KOŘENOVÉHO HROTU - PREMOLÁR, MOLÁR       </t>
  </si>
  <si>
    <t xml:space="preserve">04845  </t>
  </si>
  <si>
    <t>NEOFORMACE ÚSTNÍ PŘEDSÍNĚ BEZ POUŽITÍ AUTOTRANSPLA</t>
  </si>
  <si>
    <t xml:space="preserve">65421  </t>
  </si>
  <si>
    <t xml:space="preserve">HORIZONTÁLNÍ RESEKCE ČERVENĚ DOLNÍHO NEBO HORNÍHO </t>
  </si>
  <si>
    <t xml:space="preserve">65611  </t>
  </si>
  <si>
    <t xml:space="preserve">EXCIZE LÉZE V DUTINĚ ÚSTNÍ NAD 4 CM               </t>
  </si>
  <si>
    <t xml:space="preserve">65917  </t>
  </si>
  <si>
    <t xml:space="preserve">ARTROSKOPIE TEMPOROMANDIBULÁRNIHO KLOUBU          </t>
  </si>
  <si>
    <t xml:space="preserve">65936  </t>
  </si>
  <si>
    <t xml:space="preserve">REPOZICE ZLOMENINY ZYGOMATIKOMAXILÁRNÍHO KOMPLEXU </t>
  </si>
  <si>
    <t xml:space="preserve">65949  </t>
  </si>
  <si>
    <t xml:space="preserve">OŠETŘENÍ KOLEMČELISTNÍHO ZÁNĚTU A DRENÁŽ          </t>
  </si>
  <si>
    <t xml:space="preserve">71753  </t>
  </si>
  <si>
    <t xml:space="preserve">UZÁVĚR OROANTRÁLNÍ KOMUNIKACE                     </t>
  </si>
  <si>
    <t xml:space="preserve">04040  </t>
  </si>
  <si>
    <t>KOMPLEXNÍ VYŠETŘENÍ ODBORNÍKEM / NEBO KOMPLEXNÍ VY</t>
  </si>
  <si>
    <t xml:space="preserve">04610  </t>
  </si>
  <si>
    <t xml:space="preserve">EXTRAKCE PROSTÁ NERESORBOVANÉHO ZUBU              </t>
  </si>
  <si>
    <t xml:space="preserve">04640  </t>
  </si>
  <si>
    <t xml:space="preserve">CHIRURGICKÉ VYBAVENÍ ZUBU NEKOMPLIKOVANÉ          </t>
  </si>
  <si>
    <t xml:space="preserve">65939  </t>
  </si>
  <si>
    <t xml:space="preserve">HEMIMANDIBULEKTOMIE S EXARTIKULACÍ                </t>
  </si>
  <si>
    <t xml:space="preserve">61131  </t>
  </si>
  <si>
    <t xml:space="preserve">EXCIZE KOŽNÍ LÉZE, SUTURA VÍCE NEŽ 10 CM          </t>
  </si>
  <si>
    <t xml:space="preserve">61151  </t>
  </si>
  <si>
    <t>UZAVŘENÍ DEFEKTU KOŽNÍM LALOKEM MÍSTNÍM NAD 20 CM^</t>
  </si>
  <si>
    <t xml:space="preserve">66833  </t>
  </si>
  <si>
    <t xml:space="preserve">ODSTRANĚNÍ CIZÍHO TĚLESA Z RÁNY                   </t>
  </si>
  <si>
    <t xml:space="preserve">65613  </t>
  </si>
  <si>
    <t xml:space="preserve">EXCIZE LÉZE V ÚSTNÍ DUTINĚ - OD 2 CM DO 4 CM      </t>
  </si>
  <si>
    <t xml:space="preserve">71775  </t>
  </si>
  <si>
    <t xml:space="preserve">PAROTIDEKTOMIE LATERÁLNÍ KONZERVATIVNÍ            </t>
  </si>
  <si>
    <t xml:space="preserve">04825  </t>
  </si>
  <si>
    <t xml:space="preserve">REPOZICE SUBLUX. ZUBU ČI FRAKTURY ALVEOLU, SEXT.  </t>
  </si>
  <si>
    <t xml:space="preserve">04830  </t>
  </si>
  <si>
    <t xml:space="preserve">SUTURA RÁNY SLIZNICE DO 5 CM, 1 VRSTVA            </t>
  </si>
  <si>
    <t xml:space="preserve">04841  </t>
  </si>
  <si>
    <t xml:space="preserve">PRAEPROTETICKÁ ÚPRAVA ALVEOLU VĚTŠÍHO ROZSAHU     </t>
  </si>
  <si>
    <t xml:space="preserve">65511  </t>
  </si>
  <si>
    <t xml:space="preserve">REKONSTRUKČNÍ OPERACE JAZYKA                      </t>
  </si>
  <si>
    <t xml:space="preserve">65619  </t>
  </si>
  <si>
    <t>EXCIZE HYPERPLASTICKÉ SLIZNICE ALVEONÁRNÍHO VÝBĚŽK</t>
  </si>
  <si>
    <t xml:space="preserve">65923  </t>
  </si>
  <si>
    <t>EGALIZACE ALVEOLÁRNÍHO VÝBĚŽKU ČELISTI NAD JEDEN S</t>
  </si>
  <si>
    <t xml:space="preserve">65219  </t>
  </si>
  <si>
    <t xml:space="preserve">KOMPLEXNÍ OŠETŘENÍ VĚTŠÍCH OBLIČEJOVÝCH DEFEKTŮ   </t>
  </si>
  <si>
    <t xml:space="preserve">65959  </t>
  </si>
  <si>
    <t xml:space="preserve">AUTOGENNÍ IMPLANTACE                              </t>
  </si>
  <si>
    <t xml:space="preserve">71777  </t>
  </si>
  <si>
    <t>PŘÍUŠNÍ ŽLÁZA - EXCIZE MALÉHO TUMORU, EVENT. BIOPS</t>
  </si>
  <si>
    <t xml:space="preserve">04630  </t>
  </si>
  <si>
    <t xml:space="preserve">EXTRAKCE ZUBU KOMPLIKOVANÁ                        </t>
  </si>
  <si>
    <t xml:space="preserve">04710  </t>
  </si>
  <si>
    <t xml:space="preserve">SUTURA EXTRAKČNÍ RÁNY - NA ZUB                    </t>
  </si>
  <si>
    <t xml:space="preserve">65933  </t>
  </si>
  <si>
    <t xml:space="preserve">TRANSPOZICE VÝVODU VELKÉ SLINNÉ ŽLÁZY             </t>
  </si>
  <si>
    <t xml:space="preserve">65221  </t>
  </si>
  <si>
    <t>ZÁVĚSY STŘEDNÍ OBLIČEJOVÉ ETÁŽE DRÁTĚNÉ PŘI ZLOMEN</t>
  </si>
  <si>
    <t xml:space="preserve">04700  </t>
  </si>
  <si>
    <t>KONZERVATIVNÍ OŠETŘENÍ V DENTOALVEOLÁRNÍ CHIRURGII</t>
  </si>
  <si>
    <t xml:space="preserve">65323  </t>
  </si>
  <si>
    <t xml:space="preserve">OSTEKTOMIE TĚLA MANDIBULY PROSTÁ - JEDNA STRANA   </t>
  </si>
  <si>
    <t xml:space="preserve">65419  </t>
  </si>
  <si>
    <t xml:space="preserve">RESEKCE KLOUBNÍHO VÝBĚŽKU DOLNÍ ČELISTI           </t>
  </si>
  <si>
    <t xml:space="preserve">04813  </t>
  </si>
  <si>
    <t xml:space="preserve">PEROPERAČNÍ PLNĚNÍ                                </t>
  </si>
  <si>
    <t xml:space="preserve">65415  </t>
  </si>
  <si>
    <t xml:space="preserve">RESEKCE HORNÍ ČELISTI TOTÁLNÍ (JEDNOSTRANNÁ)      </t>
  </si>
  <si>
    <t xml:space="preserve">65915  </t>
  </si>
  <si>
    <t>ARTROPLASTIKA TEMPOROMANDIBULÁRNÍHO KLOUBU JEDNOST</t>
  </si>
  <si>
    <t xml:space="preserve">04720  </t>
  </si>
  <si>
    <t xml:space="preserve">STAVENÍ POZDNÍHO POSTEXTRAKČNÍHO KRVÁCENÍ         </t>
  </si>
  <si>
    <t xml:space="preserve">04740  </t>
  </si>
  <si>
    <t xml:space="preserve">ODSTRANĚNÍ SEKVESTRU                              </t>
  </si>
  <si>
    <t xml:space="preserve">04846  </t>
  </si>
  <si>
    <t xml:space="preserve">CHIRURGICKÁ ÚPRAVA PROTÉZNÍHO LOŽE                </t>
  </si>
  <si>
    <t xml:space="preserve">65319  </t>
  </si>
  <si>
    <t>ZADNÍ DENTOALVEOLÁRNÍ OSTEOTOMIE MAXILLA - OBĚ STR</t>
  </si>
  <si>
    <t xml:space="preserve">04842  </t>
  </si>
  <si>
    <t xml:space="preserve">EXCISE VLAJÍCÍHO HŘEBENE - SEXTANT                </t>
  </si>
  <si>
    <t xml:space="preserve">65413  </t>
  </si>
  <si>
    <t xml:space="preserve">BLOKOVÁ RESEKCE POLOVINY OBLIČEJE                 </t>
  </si>
  <si>
    <t xml:space="preserve">65521  </t>
  </si>
  <si>
    <t>REKONSTRUKCE DEFEKTU DOLNÍ ČELISTI BEZ PŘERUŠENÍ K</t>
  </si>
  <si>
    <t xml:space="preserve">71811  </t>
  </si>
  <si>
    <t xml:space="preserve">LIGATURA A. CAROTIS EXT.                          </t>
  </si>
  <si>
    <t xml:space="preserve">65913  </t>
  </si>
  <si>
    <t xml:space="preserve">ALVEOLOTOMIE DOLNÍ ČELISTI 1 SEGMENT              </t>
  </si>
  <si>
    <t xml:space="preserve">65427  </t>
  </si>
  <si>
    <t xml:space="preserve">RESEKCE HORNÍ ČELISTI SUBTOTÁLNÍ (JEDNOSTRANNÁ)   </t>
  </si>
  <si>
    <t xml:space="preserve">61423  </t>
  </si>
  <si>
    <t>RINOPLASTIKA - SEDLOVITÝ NOS (L-ŠTĚP, VČETNĚ ODBĚR</t>
  </si>
  <si>
    <t xml:space="preserve">65347  </t>
  </si>
  <si>
    <t xml:space="preserve">OSTEOTOMIE TĚLA MANDIBULY - JEDNA STRANA          </t>
  </si>
  <si>
    <t xml:space="preserve">65519  </t>
  </si>
  <si>
    <t>REKONSTRUKCE DEFEKTU MANDIBULY S PŘERUŠENÍM KONTIN</t>
  </si>
  <si>
    <t xml:space="preserve">65425  </t>
  </si>
  <si>
    <t>RESEKCE HORNÍ ČELISTI PALATOALVEOLÁRNÍ (JEDNOSTRAN</t>
  </si>
  <si>
    <t xml:space="preserve">65321  </t>
  </si>
  <si>
    <t xml:space="preserve">KOREKCE BRADY - OSTEOTOMIE (VČETNĚ ZVĚTŠENÍ BRADY </t>
  </si>
  <si>
    <t xml:space="preserve">04840  </t>
  </si>
  <si>
    <t xml:space="preserve">PRAEPROTETICKÁ ÚPRAVA ALVEOLU - SEXTANT           </t>
  </si>
  <si>
    <t xml:space="preserve">65515  </t>
  </si>
  <si>
    <t>REKONSTRUKCE MANDIBULY SE ŠTĚPEM A EVENT. IMPLANTÁ</t>
  </si>
  <si>
    <t xml:space="preserve">65527  </t>
  </si>
  <si>
    <t xml:space="preserve">REKONSTRUKCE TEMPOROMANDIBULÁRNÍHO KLOUBU         </t>
  </si>
  <si>
    <t xml:space="preserve">61313  </t>
  </si>
  <si>
    <t xml:space="preserve">UZÁVĚR VESTIBULONASÁLNÍ KOMUNIKACE                </t>
  </si>
  <si>
    <t xml:space="preserve">71813  </t>
  </si>
  <si>
    <t xml:space="preserve">LIGATURA A. MAXILLARIS INT.                       </t>
  </si>
  <si>
    <t xml:space="preserve">04600  </t>
  </si>
  <si>
    <t xml:space="preserve">EXTRAKCE PROSTÁ RESORBOVANÉHO ZUBU                </t>
  </si>
  <si>
    <t xml:space="preserve">65317  </t>
  </si>
  <si>
    <t xml:space="preserve">OSTEOTOMIE HORNÍCH ČELISTÍ - 1 SEGMENT            </t>
  </si>
  <si>
    <t xml:space="preserve">65963  </t>
  </si>
  <si>
    <t xml:space="preserve">SEKVESTROTOMIE                                    </t>
  </si>
  <si>
    <t xml:space="preserve">71755  </t>
  </si>
  <si>
    <t xml:space="preserve">UZÁVĚR ANTROALVEOLÁRNÍ KOMUNIKACE                 </t>
  </si>
  <si>
    <t>7F1</t>
  </si>
  <si>
    <t xml:space="preserve">71545  </t>
  </si>
  <si>
    <t xml:space="preserve">MYRINGOPLASTIKA                                   </t>
  </si>
  <si>
    <t xml:space="preserve">71763  </t>
  </si>
  <si>
    <t xml:space="preserve">TONZILEKTOMIE                                     </t>
  </si>
  <si>
    <t xml:space="preserve">71551  </t>
  </si>
  <si>
    <t xml:space="preserve">TYMPANOTOMIE                                      </t>
  </si>
  <si>
    <t>7F5</t>
  </si>
  <si>
    <t xml:space="preserve">75125  </t>
  </si>
  <si>
    <t>DETAILNÍ VYŠETŘENÍ OKULOMOTORICKÉ ROVNOVÁHY A DIPL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</si>
  <si>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</si>
  <si>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</si>
  <si>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</si>
  <si>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</si>
  <si>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</si>
  <si>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</si>
  <si>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</si>
  <si>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</si>
  <si>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</si>
  <si>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</si>
  <si>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</si>
  <si>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</si>
  <si>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</si>
  <si>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00153</t>
  </si>
  <si>
    <t>C</t>
  </si>
  <si>
    <t xml:space="preserve">SEPARACE KOSTNÍ DŘENĚ S MCC                                                              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</si>
  <si>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</si>
  <si>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</si>
  <si>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</si>
  <si>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</si>
  <si>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</si>
  <si>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</si>
  <si>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</si>
  <si>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</si>
  <si>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</si>
  <si>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</si>
  <si>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</si>
  <si>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</si>
  <si>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</si>
  <si>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</si>
  <si>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</si>
  <si>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</si>
  <si>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</si>
  <si>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</si>
  <si>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02023</t>
  </si>
  <si>
    <t xml:space="preserve">EXTRAOKULÁRNÍ VÝKONY. KROMĚ OČNICE S MCC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</si>
  <si>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</si>
  <si>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</si>
  <si>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</si>
  <si>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</si>
  <si>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</si>
  <si>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</si>
  <si>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</si>
  <si>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</si>
  <si>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</si>
  <si>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</si>
  <si>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</si>
  <si>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</si>
  <si>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</si>
  <si>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</si>
  <si>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</si>
  <si>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</si>
  <si>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</si>
  <si>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</si>
  <si>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</si>
  <si>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</si>
  <si>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</si>
  <si>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</si>
  <si>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</si>
  <si>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</si>
  <si>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</si>
  <si>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</si>
  <si>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</si>
  <si>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</si>
  <si>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</si>
  <si>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</si>
  <si>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</si>
  <si>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</si>
  <si>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03063</t>
  </si>
  <si>
    <t xml:space="preserve">VÝKONY NA SLINNÉ ŽLÁZE S MCC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</si>
  <si>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</si>
  <si>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</si>
  <si>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</si>
  <si>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</si>
  <si>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</si>
  <si>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</si>
  <si>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</si>
  <si>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</si>
  <si>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</si>
  <si>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</si>
  <si>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</si>
  <si>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</si>
  <si>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03303</t>
  </si>
  <si>
    <t xml:space="preserve">MALIGNÍ ONEMOCNĚNÍ UCHA. NOSU. ÚST A HRDLA S MCC                                                    </t>
  </si>
  <si>
    <t>03323</t>
  </si>
  <si>
    <t xml:space="preserve">EPISTAXE S MCC                                 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</si>
  <si>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</si>
  <si>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</si>
  <si>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</si>
  <si>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</si>
  <si>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03333</t>
  </si>
  <si>
    <t xml:space="preserve">EPIGLOTITIS. OTITIS MEDIA. INFEKCE HORNÍCH CEST DÝCHACÍCH. LARYNGOTRACHEITIS S MCC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</si>
  <si>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</si>
  <si>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</si>
  <si>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</si>
  <si>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</si>
  <si>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</si>
  <si>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</si>
  <si>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</si>
  <si>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</si>
  <si>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</si>
  <si>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</si>
  <si>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04413</t>
  </si>
  <si>
    <t xml:space="preserve">PŘÍZNAKY. SYMPTOMY A JINÉ DIAGNÓZY DÝCHACÍHO SYSTÉMU S MCC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</si>
  <si>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</si>
  <si>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</si>
  <si>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</si>
  <si>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</si>
  <si>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</si>
  <si>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</si>
  <si>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</si>
  <si>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</si>
  <si>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</si>
  <si>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</si>
  <si>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</si>
  <si>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</si>
  <si>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08093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</si>
  <si>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</si>
  <si>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</si>
  <si>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</si>
  <si>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</si>
  <si>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</si>
  <si>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</si>
  <si>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</si>
  <si>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</si>
  <si>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</si>
  <si>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</si>
  <si>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08172</t>
  </si>
  <si>
    <t xml:space="preserve">JINÉ VÝKONY PŘI PORUCHÁCH A ONEMOCNĚNÍCH MUSKULOSKELETÁLNÍHO SYSTÉMU A POJIVOVÉ TKÁNĚ S CC          </t>
  </si>
  <si>
    <t>08173</t>
  </si>
  <si>
    <t xml:space="preserve">JINÉ VÝKONY PŘI PORUCHÁCH A ONEMOCNĚNÍCH MUSKULOSKELETÁLNÍHO SYSTÉMU A POJIVOVÉ TKÁNĚ S MCC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</si>
  <si>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</si>
  <si>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</si>
  <si>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</si>
  <si>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</si>
  <si>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08411</t>
  </si>
  <si>
    <t xml:space="preserve">JINÉ PORUCHY MUSKULOSKELETÁLNÍHO SYSTÉMU A POJIVOVÉ TKÁNĚ BEZ CC                                    </t>
  </si>
  <si>
    <t>08412</t>
  </si>
  <si>
    <t xml:space="preserve">JINÉ PORUCHY MUSKULOSKELETÁLNÍHO SYSTÉMU A POJIVOVÉ TKÁNĚ S CC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</si>
  <si>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</si>
  <si>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</si>
  <si>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</si>
  <si>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</si>
  <si>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</si>
  <si>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</si>
  <si>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</si>
  <si>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</si>
  <si>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</si>
  <si>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</si>
  <si>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09033</t>
  </si>
  <si>
    <t xml:space="preserve">JINÉ VÝKONY PŘI PORUCHÁCH A ONEMOCNĚNÍCH KŮŽE. PODKOŽNÍ TKÁNĚ A PRSU S MCC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</si>
  <si>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</si>
  <si>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</si>
  <si>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</si>
  <si>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</si>
  <si>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</si>
  <si>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</si>
  <si>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</si>
  <si>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</si>
  <si>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16021</t>
  </si>
  <si>
    <t>B</t>
  </si>
  <si>
    <t xml:space="preserve">JINÉ VÝKONY PRO KREVNÍ ONEMOCNĚNÍ A NA KRVETVORNÝCH ORGÁNECH BEZ CC                                 </t>
  </si>
  <si>
    <t>16022</t>
  </si>
  <si>
    <t xml:space="preserve">JINÉ VÝKONY PRO KREVNÍ ONEMOCNĚNÍ A NA KRVETVORNÝCH ORGÁNECH S CC                                   </t>
  </si>
  <si>
    <t>16311</t>
  </si>
  <si>
    <t xml:space="preserve">PORUCHY SRÁŽLIVOSTI BEZ CC                                                                          </t>
  </si>
  <si>
    <t>16312</t>
  </si>
  <si>
    <t xml:space="preserve">PORUCHY SRÁŽLIVOSTI S CC                                                                            </t>
  </si>
  <si>
    <t>16331</t>
  </si>
  <si>
    <t xml:space="preserve">PORUCHY ČERVENÝCH KRVINEK. KROMĚ SRPKOVITÉ CHUDOKREVNOSTI BEZ CC                                    </t>
  </si>
  <si>
    <t>17041</t>
  </si>
  <si>
    <t xml:space="preserve">MYELOPROLIFERATIVNÍ PORUCHY A ŠPATNĚ DIFERENCOVANÉ NÁDORY S JINÝM VÝKONEM BEZ CC                    </t>
  </si>
  <si>
    <t>17312</t>
  </si>
  <si>
    <t xml:space="preserve">LYMFOM A NEAKUTNÍ LEUKÉMIE S CC                                                 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</si>
  <si>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</si>
  <si>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</si>
  <si>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</si>
  <si>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</si>
  <si>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</si>
  <si>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</si>
  <si>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</si>
  <si>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</si>
  <si>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</si>
  <si>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</si>
  <si>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</si>
  <si>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</si>
  <si>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</si>
  <si>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</si>
  <si>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</si>
  <si>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</si>
  <si>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</si>
  <si>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</si>
  <si>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</si>
  <si>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</si>
  <si>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</si>
  <si>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</si>
  <si>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 xml:space="preserve">16 - KLINIKA PLICNÍCH NEMOCÍ A TUBERKULÓZY                                           </t>
  </si>
  <si>
    <t xml:space="preserve">22 - KLINIKA NUKLEÁRNÍ MEDICÍNY                                                      </t>
  </si>
  <si>
    <t xml:space="preserve">32 - HEMATO-ONKOLOGICKÁ KLINIKA                                                      </t>
  </si>
  <si>
    <t xml:space="preserve">33 - ODDĚLENÍ KLINICKÉ BIOCHEMIE                                                     </t>
  </si>
  <si>
    <t xml:space="preserve">34 - KLINIKA RADIOLOGICKÁ                                                            </t>
  </si>
  <si>
    <t xml:space="preserve">35 - TRANSFÚZNÍ ODDĚLENÍ                                                             </t>
  </si>
  <si>
    <t xml:space="preserve">37 - ÚSTAV PATOLOGIE                                                                 </t>
  </si>
  <si>
    <t xml:space="preserve">40 - ÚSTAV MIKROBIOLOGIE                                                             </t>
  </si>
  <si>
    <t xml:space="preserve">41 - ÚSTAV IMUNOLOGIE                                                                </t>
  </si>
  <si>
    <t>16</t>
  </si>
  <si>
    <t>205</t>
  </si>
  <si>
    <t xml:space="preserve">87435  </t>
  </si>
  <si>
    <t>STANDARDNÍ CYTOLOGICKÉ BARVENÍ,  ZA 4-10  PREPARÁT</t>
  </si>
  <si>
    <t xml:space="preserve">87415  </t>
  </si>
  <si>
    <t xml:space="preserve">CYTOLOGICKÉ OTISKY A STĚRY -  ZA 4-10 PREPARÁTŮ   </t>
  </si>
  <si>
    <t xml:space="preserve">87525  </t>
  </si>
  <si>
    <t>STANOVENÍ CYTOLOGICKÉ DIAGNÓZY III. STUPNĚ OBTÍŽNO</t>
  </si>
  <si>
    <t xml:space="preserve">87449  </t>
  </si>
  <si>
    <t xml:space="preserve">SCREENINGOVÉ ODEČÍTÁNÍ CYTOLOGICKÝCH NÁLEZŮ (ZA 1 </t>
  </si>
  <si>
    <t xml:space="preserve">87413  </t>
  </si>
  <si>
    <t xml:space="preserve">CYTOLOGICKÉ OTISKY A STĚRY -  ZA 1-3 PREPARÁTY    </t>
  </si>
  <si>
    <t>22</t>
  </si>
  <si>
    <t>407</t>
  </si>
  <si>
    <t>0022077</t>
  </si>
  <si>
    <t xml:space="preserve">IOMERON 400                                       </t>
  </si>
  <si>
    <t>0093625</t>
  </si>
  <si>
    <t xml:space="preserve">ULTRAVIST 370                                     </t>
  </si>
  <si>
    <t>0093626</t>
  </si>
  <si>
    <t>0095609</t>
  </si>
  <si>
    <t xml:space="preserve">MICROPAQUE CT                                     </t>
  </si>
  <si>
    <t>0002087</t>
  </si>
  <si>
    <t xml:space="preserve">18F-FDG                                           </t>
  </si>
  <si>
    <t xml:space="preserve">47355  </t>
  </si>
  <si>
    <t>HYBRIDNÍ VÝPOČETNÍ A POZITRONOVÁ EMISNÍ TOMOGRAFIE</t>
  </si>
  <si>
    <t>32</t>
  </si>
  <si>
    <t>816</t>
  </si>
  <si>
    <t xml:space="preserve">94119  </t>
  </si>
  <si>
    <t xml:space="preserve">IZOLACE A UCHOVÁNÍ LIDSKÉ DNA (RNA)               </t>
  </si>
  <si>
    <t xml:space="preserve">94115  </t>
  </si>
  <si>
    <t xml:space="preserve">IN SITU HYBRIDIZACE LIDSKÉ DNA SE ZNAČENOU SONDOU </t>
  </si>
  <si>
    <t xml:space="preserve">94199  </t>
  </si>
  <si>
    <t xml:space="preserve">AMPLIFIKACE METODOU PCR                           </t>
  </si>
  <si>
    <t xml:space="preserve">94123  </t>
  </si>
  <si>
    <t xml:space="preserve">PCR ANALÝZA LIDSKÉ DNA                            </t>
  </si>
  <si>
    <t xml:space="preserve">94127  </t>
  </si>
  <si>
    <t xml:space="preserve">ELEKTROFORÉZA NUKLEOVÝCH KYSELIN V POLYAKRYLAMIDU </t>
  </si>
  <si>
    <t xml:space="preserve">94195  </t>
  </si>
  <si>
    <t xml:space="preserve">SYNTÉZA cDNA REVERZNÍ TRANSKRIPCÍ                 </t>
  </si>
  <si>
    <t xml:space="preserve">94181  </t>
  </si>
  <si>
    <t xml:space="preserve">ZHOTOVENÍ KARYOTYPU Z JEDNÉ MITÓZY                </t>
  </si>
  <si>
    <t xml:space="preserve">94141  </t>
  </si>
  <si>
    <t>VYŠETŘENÍ CHROMOZOMŮ Z KRVE BEZ PHA STIMULACE S RU</t>
  </si>
  <si>
    <t xml:space="preserve">94145  </t>
  </si>
  <si>
    <t>RUTINNÍ VYŠETŘENÍ KOSTNÍ DŘENĚ PŘÍMÉ A S KULTIVACÍ</t>
  </si>
  <si>
    <t xml:space="preserve">94845  </t>
  </si>
  <si>
    <t>(VZP) RUTINNÍ VYŠETŘENÍ KOSTNÍ DŘENĚ PŘÍMÉ A S KUL</t>
  </si>
  <si>
    <t xml:space="preserve">94881  </t>
  </si>
  <si>
    <t xml:space="preserve">(VZP) ZHOTOVENÍ KARYOTYPU Z JEDNÉ MITÓZY          </t>
  </si>
  <si>
    <t>818</t>
  </si>
  <si>
    <t xml:space="preserve">91431  </t>
  </si>
  <si>
    <t>ZVLÁŠTĚ NÁROČNÉ IZOLACE BUNĚK GRADIENTOVOU CENTRIF</t>
  </si>
  <si>
    <t xml:space="preserve">91427  </t>
  </si>
  <si>
    <t>IZOLACE MONONUKLEÁRŮ Z PERIFERNÍ KRVE GRADIENTOVOU</t>
  </si>
  <si>
    <t xml:space="preserve">96167  </t>
  </si>
  <si>
    <t>KREVNÍ OBRAZ S PĚTI POPULAČNÍM DIFERENCIÁLNÍM POČT</t>
  </si>
  <si>
    <t xml:space="preserve">96315  </t>
  </si>
  <si>
    <t>ANALÝZA KREVNÍHO NÁTĚRU PANOPTICKY OBARVENÉHO. IND</t>
  </si>
  <si>
    <t xml:space="preserve">96193  </t>
  </si>
  <si>
    <t xml:space="preserve">FAKTOR IX - STANOVENÍ AKTIVITY                    </t>
  </si>
  <si>
    <t xml:space="preserve">96191  </t>
  </si>
  <si>
    <t xml:space="preserve">FAKTOR VIII - STANOVENÍ AKTIVITY                  </t>
  </si>
  <si>
    <t xml:space="preserve">96813  </t>
  </si>
  <si>
    <t xml:space="preserve">ANTITROMBIN III, CHROMOGENNÍ METODOU (SÉRIE)      </t>
  </si>
  <si>
    <t xml:space="preserve">96847  </t>
  </si>
  <si>
    <t>FIBRIN/FIBRINOGEN DEGRADAČNÍ PRODUKTY SEMIKVANTITA</t>
  </si>
  <si>
    <t xml:space="preserve">96325  </t>
  </si>
  <si>
    <t xml:space="preserve">FIBRINOGEN (SÉRIE)                                </t>
  </si>
  <si>
    <t xml:space="preserve">96621  </t>
  </si>
  <si>
    <t xml:space="preserve">AKTIVOVANÝ PARTIALNÍ TROMBOPLASTINOVÝ TEST (APTT) </t>
  </si>
  <si>
    <t xml:space="preserve">91439  </t>
  </si>
  <si>
    <t>IMUNOFENOTYPIZACE BUNĚČNÝCH SUBPOPULACÍ DLE POVRCH</t>
  </si>
  <si>
    <t xml:space="preserve">96711  </t>
  </si>
  <si>
    <t>PANOPTICKÉ OBARVENÍ NÁTĚRU PERIFERNÍ KRVE NEBO ASP</t>
  </si>
  <si>
    <t xml:space="preserve">96157  </t>
  </si>
  <si>
    <t xml:space="preserve">STANOVENÍ HEPARINOVÝCH JEDNOTEK ANTI XA           </t>
  </si>
  <si>
    <t xml:space="preserve">96857  </t>
  </si>
  <si>
    <t>STANOVENÍ POČTU RETIKULOCYTŮ NA AUTOMATICKÉM ANALY</t>
  </si>
  <si>
    <t xml:space="preserve">96321  </t>
  </si>
  <si>
    <t xml:space="preserve">POČET TROMBOCYTŮ MIKROSKOPICKY                    </t>
  </si>
  <si>
    <t xml:space="preserve">96617  </t>
  </si>
  <si>
    <t xml:space="preserve">TROMBINOVÝ ČAS                                    </t>
  </si>
  <si>
    <t xml:space="preserve">96515  </t>
  </si>
  <si>
    <t xml:space="preserve">FIBRIN DEGRADAČNÍ PRODUKTY KVANTITATIVNĚ          </t>
  </si>
  <si>
    <t>33</t>
  </si>
  <si>
    <t>801</t>
  </si>
  <si>
    <t xml:space="preserve">81717  </t>
  </si>
  <si>
    <t>STANOVENÍ KONCENTRACE PROTEINU S-100B (S-100BB, S-</t>
  </si>
  <si>
    <t xml:space="preserve">93151  </t>
  </si>
  <si>
    <t xml:space="preserve">FERRITIN                                          </t>
  </si>
  <si>
    <t xml:space="preserve">93215  </t>
  </si>
  <si>
    <t xml:space="preserve">ALFA - 1 - FETOPROTEIN (AFP)                      </t>
  </si>
  <si>
    <t xml:space="preserve">91131  </t>
  </si>
  <si>
    <t xml:space="preserve">STANOVENÍ IgA                                     </t>
  </si>
  <si>
    <t xml:space="preserve">81249  </t>
  </si>
  <si>
    <t xml:space="preserve">CEA (MEIA)                                        </t>
  </si>
  <si>
    <t xml:space="preserve">81427  </t>
  </si>
  <si>
    <t xml:space="preserve">FOSFOR ANORGANICKÝ                                </t>
  </si>
  <si>
    <t xml:space="preserve">93195  </t>
  </si>
  <si>
    <t xml:space="preserve">TYREOTROPIN (TSH)                                 </t>
  </si>
  <si>
    <t xml:space="preserve">81465  </t>
  </si>
  <si>
    <t xml:space="preserve">HOŘČÍK                                            </t>
  </si>
  <si>
    <t xml:space="preserve">81563  </t>
  </si>
  <si>
    <t xml:space="preserve">OSMOLALITA (SÉRUM, MOČ)                           </t>
  </si>
  <si>
    <t xml:space="preserve">93185  </t>
  </si>
  <si>
    <t xml:space="preserve">TRIJODTYRONIN CELKOVÝ (TT3)                       </t>
  </si>
  <si>
    <t xml:space="preserve">81585  </t>
  </si>
  <si>
    <t xml:space="preserve">ACIDOBAZICKÁ ROVNOVÁHA                            </t>
  </si>
  <si>
    <t xml:space="preserve">93225  </t>
  </si>
  <si>
    <t xml:space="preserve">PROSTATICKÝ SPECIFICKÝ ANTIGEN (PSA)              </t>
  </si>
  <si>
    <t xml:space="preserve">81169  </t>
  </si>
  <si>
    <t xml:space="preserve">KREATININ STATIM                                  </t>
  </si>
  <si>
    <t xml:space="preserve">81329  </t>
  </si>
  <si>
    <t xml:space="preserve">ALBUMIN (SÉRUM)                                   </t>
  </si>
  <si>
    <t xml:space="preserve">81383  </t>
  </si>
  <si>
    <t xml:space="preserve">LAKTÁTDEHYDROGENÁZA (L D)                         </t>
  </si>
  <si>
    <t xml:space="preserve">81473  </t>
  </si>
  <si>
    <t xml:space="preserve">CHOLESTEROL HDL                                   </t>
  </si>
  <si>
    <t xml:space="preserve">81527  </t>
  </si>
  <si>
    <t xml:space="preserve">CHOLESTEROL LDL                                   </t>
  </si>
  <si>
    <t xml:space="preserve">91397  </t>
  </si>
  <si>
    <t>ELEKTROFORESA S NÁSLEDNOU IMUNOFIXACÍ (KOMPLEX - I</t>
  </si>
  <si>
    <t xml:space="preserve">81111  </t>
  </si>
  <si>
    <t xml:space="preserve">A L T  STATIM                                     </t>
  </si>
  <si>
    <t xml:space="preserve">81137  </t>
  </si>
  <si>
    <t xml:space="preserve">UREA STATIM                                       </t>
  </si>
  <si>
    <t xml:space="preserve">81153  </t>
  </si>
  <si>
    <t xml:space="preserve">GAMA-GLUTAMYLTRANSFERÁZA (GMT) STATIM             </t>
  </si>
  <si>
    <t xml:space="preserve">81397  </t>
  </si>
  <si>
    <t xml:space="preserve">ELEKTROFORÉZA PROTEINŮ (SÉRUM)                    </t>
  </si>
  <si>
    <t xml:space="preserve">81533  </t>
  </si>
  <si>
    <t xml:space="preserve">LIPÁZA                                            </t>
  </si>
  <si>
    <t xml:space="preserve">91133  </t>
  </si>
  <si>
    <t xml:space="preserve">STANOVENÍ IgM                                     </t>
  </si>
  <si>
    <t xml:space="preserve">93193  </t>
  </si>
  <si>
    <t xml:space="preserve">THYMIDINKINÁZA                                    </t>
  </si>
  <si>
    <t xml:space="preserve">81123  </t>
  </si>
  <si>
    <t xml:space="preserve">BILIRUBIN KONJUGOVANÝ STATIM                      </t>
  </si>
  <si>
    <t xml:space="preserve">81641  </t>
  </si>
  <si>
    <t xml:space="preserve">ŽELEZO CELKOVÉ                                    </t>
  </si>
  <si>
    <t xml:space="preserve">91193  </t>
  </si>
  <si>
    <t xml:space="preserve">STANOVENÍ B2 - MIKROGLOBULINU ELISA               </t>
  </si>
  <si>
    <t xml:space="preserve">81423  </t>
  </si>
  <si>
    <t xml:space="preserve">FOSFATÁZA ALKALICKÁ IZOENZYMY                     </t>
  </si>
  <si>
    <t xml:space="preserve">93131  </t>
  </si>
  <si>
    <t xml:space="preserve">KORTISOL                                          </t>
  </si>
  <si>
    <t xml:space="preserve">81625  </t>
  </si>
  <si>
    <t xml:space="preserve">VÁPNÍK CELKOVÝ                                    </t>
  </si>
  <si>
    <t xml:space="preserve">93189  </t>
  </si>
  <si>
    <t xml:space="preserve">TYROXIN VOLNÝ (FT4)                               </t>
  </si>
  <si>
    <t xml:space="preserve">81731  </t>
  </si>
  <si>
    <t>STANOVENÍ NATRIURETICKÝCH PEPTIDŮ V SÉRU A V PLAZM</t>
  </si>
  <si>
    <t xml:space="preserve">81235  </t>
  </si>
  <si>
    <t xml:space="preserve">TUMORMARKERY CA 19-9, CA 15-3, CA 72-4, CA 125    </t>
  </si>
  <si>
    <t xml:space="preserve">81237  </t>
  </si>
  <si>
    <t xml:space="preserve">TROPONIN - T NEBO I ELISA                         </t>
  </si>
  <si>
    <t xml:space="preserve">93135  </t>
  </si>
  <si>
    <t xml:space="preserve">MYOGLOBIN V SÉRII                                 </t>
  </si>
  <si>
    <t xml:space="preserve">93187  </t>
  </si>
  <si>
    <t xml:space="preserve">TYROXIN CELKOVÝ (TT4)                             </t>
  </si>
  <si>
    <t xml:space="preserve">93245  </t>
  </si>
  <si>
    <t xml:space="preserve">TRIJODTYRONIN VOLNÝ (FT3)                         </t>
  </si>
  <si>
    <t xml:space="preserve">94189  </t>
  </si>
  <si>
    <t xml:space="preserve">HYBRIDIZACE DNA SE ZNAČENOU SONDOU                </t>
  </si>
  <si>
    <t xml:space="preserve">81345  </t>
  </si>
  <si>
    <t xml:space="preserve">AMYLÁZA                                           </t>
  </si>
  <si>
    <t xml:space="preserve">93265  </t>
  </si>
  <si>
    <t>CYFRA 21-1 (NÁDOROVÝ ANTIGEN, CYTOKERATIN FRAGMENT</t>
  </si>
  <si>
    <t xml:space="preserve">81139  </t>
  </si>
  <si>
    <t xml:space="preserve">VÁPNÍK CELKOVÝ STATIM                             </t>
  </si>
  <si>
    <t xml:space="preserve">81155  </t>
  </si>
  <si>
    <t xml:space="preserve">GLUKÓZA KVANTITATIVNÍ STANOVENÍ STATIM            </t>
  </si>
  <si>
    <t xml:space="preserve">81227  </t>
  </si>
  <si>
    <t xml:space="preserve">PROSTATICKÝ SPECIFICKÝ ANTIGEN (PSA) - VOLNÝ      </t>
  </si>
  <si>
    <t xml:space="preserve">81629  </t>
  </si>
  <si>
    <t xml:space="preserve">VAZEBNÁ KAPACITA ŽELEZA                           </t>
  </si>
  <si>
    <t xml:space="preserve">93115  </t>
  </si>
  <si>
    <t xml:space="preserve">FOLÁTY                                            </t>
  </si>
  <si>
    <t xml:space="preserve">91153  </t>
  </si>
  <si>
    <t xml:space="preserve">STANOVENÍ  C - REAKTIVNÍHO PROTEINU               </t>
  </si>
  <si>
    <t xml:space="preserve">81115  </t>
  </si>
  <si>
    <t xml:space="preserve">ALBUMIN SÉRUM (STATIM)                            </t>
  </si>
  <si>
    <t xml:space="preserve">81143  </t>
  </si>
  <si>
    <t xml:space="preserve">LAKTÁTDEHYDROGENÁZA STATIM                        </t>
  </si>
  <si>
    <t xml:space="preserve">81341  </t>
  </si>
  <si>
    <t xml:space="preserve">AMONIAK                                           </t>
  </si>
  <si>
    <t xml:space="preserve">81171  </t>
  </si>
  <si>
    <t xml:space="preserve">KYSELINA MLÉČNÁ (LAKTÁT) STATIM                   </t>
  </si>
  <si>
    <t xml:space="preserve">91143  </t>
  </si>
  <si>
    <t xml:space="preserve">STANOVENÍ PREALBUMINU                             </t>
  </si>
  <si>
    <t xml:space="preserve">93213  </t>
  </si>
  <si>
    <t xml:space="preserve">VITAMIN B12                                       </t>
  </si>
  <si>
    <t xml:space="preserve">81145  </t>
  </si>
  <si>
    <t xml:space="preserve">DRASLÍK STATIM                                    </t>
  </si>
  <si>
    <t xml:space="preserve">91169  </t>
  </si>
  <si>
    <t xml:space="preserve">STANOVENÍ LEHKÝCH ŘETĚZCŮ LAMBDA                  </t>
  </si>
  <si>
    <t xml:space="preserve">81149  </t>
  </si>
  <si>
    <t xml:space="preserve">FOSFOR ANORGANICKÝ STATIM                         </t>
  </si>
  <si>
    <t xml:space="preserve">81135  </t>
  </si>
  <si>
    <t xml:space="preserve">SODÍK STATIM                                      </t>
  </si>
  <si>
    <t xml:space="preserve">81147  </t>
  </si>
  <si>
    <t xml:space="preserve">FOSFATÁZA ALKALICKÁ STATIM                        </t>
  </si>
  <si>
    <t xml:space="preserve">81165  </t>
  </si>
  <si>
    <t xml:space="preserve">KREATINKINÁZA (CK) STATIM                         </t>
  </si>
  <si>
    <t xml:space="preserve">81167  </t>
  </si>
  <si>
    <t xml:space="preserve">KREATINKINÁZA IZOENZYMY (CK-MB) STATIM            </t>
  </si>
  <si>
    <t xml:space="preserve">91137  </t>
  </si>
  <si>
    <t xml:space="preserve">STANOVENÍ TRANSFERINU                             </t>
  </si>
  <si>
    <t xml:space="preserve">81173  </t>
  </si>
  <si>
    <t xml:space="preserve">LIPÁZA STATIM                                     </t>
  </si>
  <si>
    <t xml:space="preserve">81121  </t>
  </si>
  <si>
    <t xml:space="preserve">BILIRUBIN CELKOVÝ STATIM                          </t>
  </si>
  <si>
    <t xml:space="preserve">81125  </t>
  </si>
  <si>
    <t xml:space="preserve">BÍLKOVINY CELKOVÉ (SÉRUM) STATIM                  </t>
  </si>
  <si>
    <t xml:space="preserve">91167  </t>
  </si>
  <si>
    <t xml:space="preserve">STANOVENÍ LEHKÝCH ŘETĚZCU KAPPA                   </t>
  </si>
  <si>
    <t xml:space="preserve">93171  </t>
  </si>
  <si>
    <t xml:space="preserve">PARATHORMON                                       </t>
  </si>
  <si>
    <t xml:space="preserve">81157  </t>
  </si>
  <si>
    <t xml:space="preserve">CHLORIDY STATIM                                   </t>
  </si>
  <si>
    <t xml:space="preserve">91129  </t>
  </si>
  <si>
    <t xml:space="preserve">STANOVENÍ IgG                                     </t>
  </si>
  <si>
    <t xml:space="preserve">81449  </t>
  </si>
  <si>
    <t xml:space="preserve">GLYKOVANÝ HEMOGLOBIN                              </t>
  </si>
  <si>
    <t xml:space="preserve">81721  </t>
  </si>
  <si>
    <t>IMUNOTURBIDIMETRICKÉ A/NEBO IMUNONEFELOMETRICKÉ ST</t>
  </si>
  <si>
    <t xml:space="preserve">81117  </t>
  </si>
  <si>
    <t xml:space="preserve">AMYLASA (SÉRUM, MOČ) STATIM                       </t>
  </si>
  <si>
    <t xml:space="preserve">81113  </t>
  </si>
  <si>
    <t xml:space="preserve">A S T  STATIM                                     </t>
  </si>
  <si>
    <t xml:space="preserve">93227  </t>
  </si>
  <si>
    <t xml:space="preserve">ANTIGEN SQUAMÓZNÍCH NÁDOROVÝCH BUNĚK (SCC)        </t>
  </si>
  <si>
    <t xml:space="preserve">81141  </t>
  </si>
  <si>
    <t xml:space="preserve">VÁPNÍK IONIZOVANÝ STATIM                          </t>
  </si>
  <si>
    <t xml:space="preserve">81733  </t>
  </si>
  <si>
    <t>KVANTITATIVNÍ STANOVENÍ KRVE VE STOLICI NA ANALYZÁ</t>
  </si>
  <si>
    <t>813</t>
  </si>
  <si>
    <t xml:space="preserve">91197  </t>
  </si>
  <si>
    <t xml:space="preserve">STANOVENÍ CYTOKINU ELISA                          </t>
  </si>
  <si>
    <t>34</t>
  </si>
  <si>
    <t>0022075</t>
  </si>
  <si>
    <t>0042411</t>
  </si>
  <si>
    <t xml:space="preserve">VISIPAQUE 270 MG I/ML                             </t>
  </si>
  <si>
    <t>0042433</t>
  </si>
  <si>
    <t xml:space="preserve">VISIPAQUE 320 MG I/ML                             </t>
  </si>
  <si>
    <t>0045124</t>
  </si>
  <si>
    <t>0065978</t>
  </si>
  <si>
    <t xml:space="preserve">DOTAREM                                           </t>
  </si>
  <si>
    <t>0077015</t>
  </si>
  <si>
    <t xml:space="preserve">ULTRAVIST 240                                     </t>
  </si>
  <si>
    <t>0077019</t>
  </si>
  <si>
    <t>0038483</t>
  </si>
  <si>
    <t xml:space="preserve">DRÁT VODÍCÍ GUIDE WIRE M                          </t>
  </si>
  <si>
    <t>0038503</t>
  </si>
  <si>
    <t xml:space="preserve">SOUPRAVA ZAVÁDĚCÍ INTRODUCER                      </t>
  </si>
  <si>
    <t>0052140</t>
  </si>
  <si>
    <t xml:space="preserve">KATETR DILATAČNÍ PTA WANDA, SMASH                 </t>
  </si>
  <si>
    <t>0057298</t>
  </si>
  <si>
    <t>STENT VASKULÁRNÍ E-LUMINEXX,SAMOEXPANDIBILNÍ,NITIN</t>
  </si>
  <si>
    <t>0057823</t>
  </si>
  <si>
    <t>KATETR ANGIOGRAFICKÝ TORCON,PRŮMĚR 4.1 AŽ 7 FRENCH</t>
  </si>
  <si>
    <t>0059345</t>
  </si>
  <si>
    <t xml:space="preserve">INDEFLÁTOR 622510                                 </t>
  </si>
  <si>
    <t xml:space="preserve">89411  </t>
  </si>
  <si>
    <t xml:space="preserve">PŘEHLEDNÁ  ČI SELEKTIVNÍ ANGIOGRAFIE              </t>
  </si>
  <si>
    <t xml:space="preserve">89313  </t>
  </si>
  <si>
    <t xml:space="preserve">PERKUTÁNNÍ PUNKCE NEBO BIOPSIE ŘÍZENÁ RDG METODOU </t>
  </si>
  <si>
    <t xml:space="preserve">89143  </t>
  </si>
  <si>
    <t xml:space="preserve">RTG BŘICHA                                        </t>
  </si>
  <si>
    <t xml:space="preserve">89201  </t>
  </si>
  <si>
    <t>SKIASKOPIE NA OPERAČNÍM ČI ZÁKROKOVÉM SÁLE MOBILNÍ</t>
  </si>
  <si>
    <t xml:space="preserve">89131  </t>
  </si>
  <si>
    <t xml:space="preserve">RTG HRUDNÍKU                                      </t>
  </si>
  <si>
    <t xml:space="preserve">89725  </t>
  </si>
  <si>
    <t xml:space="preserve">OPAKOVANÉ ČI DOPLŇUJÍCÍ VYŠETŘENÍ MR              </t>
  </si>
  <si>
    <t xml:space="preserve">89713  </t>
  </si>
  <si>
    <t>MR ZOBRAZENÍ HLAVY, KONČETIN, KLOUBU, JEDNOHO ÚSEK</t>
  </si>
  <si>
    <t xml:space="preserve">89419  </t>
  </si>
  <si>
    <t xml:space="preserve">PUNKČNÍ ANGIOGRAFIE                               </t>
  </si>
  <si>
    <t xml:space="preserve">89615  </t>
  </si>
  <si>
    <t>CT VYŠETŘENÍ S VĚTŠÍM POČTEM SKENŮ (NAD 30), BEZ P</t>
  </si>
  <si>
    <t xml:space="preserve">89715  </t>
  </si>
  <si>
    <t>MR ZOBRAZENÍ KRKU, HRUDNÍKU, BŘICHA, PÁNVE (VČETNĚ</t>
  </si>
  <si>
    <t xml:space="preserve">89617  </t>
  </si>
  <si>
    <t>CT VYŠETŘENÍ KTERÉHOKOLIV ORGÁNU NEBO OBLASTI S AP</t>
  </si>
  <si>
    <t xml:space="preserve">89415  </t>
  </si>
  <si>
    <t xml:space="preserve">PŘEHLEDNÁ ČI SELEKTIVNÍ ANGIOGRAFIE NAVAZUJÍCÍ NA </t>
  </si>
  <si>
    <t xml:space="preserve">89423  </t>
  </si>
  <si>
    <t xml:space="preserve">PERKUTÁNNÍ TRANSLUMINÁLNÍ ANGIOPLASTIKA           </t>
  </si>
  <si>
    <t xml:space="preserve">89323  </t>
  </si>
  <si>
    <t xml:space="preserve">TERAPEUTICKÁ EMBOLIZACE V CÉVNÍM ŘEČIŠTI          </t>
  </si>
  <si>
    <t xml:space="preserve">89619  </t>
  </si>
  <si>
    <t>CT VYŠETŘENÍ TĚLA S PODÁNÍM K. L. PER OS, EVENT. P</t>
  </si>
  <si>
    <t xml:space="preserve">89127  </t>
  </si>
  <si>
    <t xml:space="preserve">RTG KOSTÍ A KLOUBŮ KONČETIN                       </t>
  </si>
  <si>
    <t xml:space="preserve">89123  </t>
  </si>
  <si>
    <t xml:space="preserve">RTG PÁNVE NEBO KYČELNÍHO KLOUBU                   </t>
  </si>
  <si>
    <t xml:space="preserve">89611  </t>
  </si>
  <si>
    <t xml:space="preserve">CT VYŠETŘENÍ HLAVY NEBO TĚLA NATIVNÍ A KONTRASTNÍ </t>
  </si>
  <si>
    <t xml:space="preserve">89111  </t>
  </si>
  <si>
    <t xml:space="preserve">RTG PRSTŮ A ZÁPRSTNÍCH KŮSTEK RUKY NEBO NOHY      </t>
  </si>
  <si>
    <t xml:space="preserve">89125  </t>
  </si>
  <si>
    <t xml:space="preserve">RTG RAMENNÍHO KLOUBU                              </t>
  </si>
  <si>
    <t xml:space="preserve">89113  </t>
  </si>
  <si>
    <t xml:space="preserve">RTG LEBKY, CÍLENÉ SNÍMKY                          </t>
  </si>
  <si>
    <t xml:space="preserve">89119  </t>
  </si>
  <si>
    <t xml:space="preserve">RTG HRUDNÍ NEBO BEDERNÍ PÁTEŘE                    </t>
  </si>
  <si>
    <t xml:space="preserve">89417  </t>
  </si>
  <si>
    <t xml:space="preserve">89613  </t>
  </si>
  <si>
    <t>CT VYŠETŘENÍ BEZ POUŽITÍ KONTRASTNÍ LÁTKY DO 30 SK</t>
  </si>
  <si>
    <t xml:space="preserve">89117  </t>
  </si>
  <si>
    <t xml:space="preserve">RTG KRKU A KRČNÍ PÁTEŘE                           </t>
  </si>
  <si>
    <t xml:space="preserve">89115  </t>
  </si>
  <si>
    <t xml:space="preserve">RTG LEBKY, PŘEHLEDNÉ SNÍMKY                       </t>
  </si>
  <si>
    <t xml:space="preserve">89129  </t>
  </si>
  <si>
    <t xml:space="preserve">RTG ŽEBER A STERNA                                </t>
  </si>
  <si>
    <t xml:space="preserve">89331  </t>
  </si>
  <si>
    <t xml:space="preserve">ZAVEDENÍ STENTU DO TEPENNÉHO ČI ŽILNÍHO ŘEČIŠTĚ   </t>
  </si>
  <si>
    <t>35</t>
  </si>
  <si>
    <t>222</t>
  </si>
  <si>
    <t xml:space="preserve">22129  </t>
  </si>
  <si>
    <t xml:space="preserve">VYŠETŘENÍ JEDNOHO ERYTROCYTÁRNÍHO ANTIGENU (KROMĚ </t>
  </si>
  <si>
    <t xml:space="preserve">22214  </t>
  </si>
  <si>
    <t>SCREENING ANTIERYTROCYTÁRNÍCH PROTILÁTEK - V SÉRII</t>
  </si>
  <si>
    <t xml:space="preserve">22112  </t>
  </si>
  <si>
    <t xml:space="preserve">VYŠETŘENÍ KREVNÍ SKUPINY ABO, RH (D) V SÉRII      </t>
  </si>
  <si>
    <t xml:space="preserve">22219  </t>
  </si>
  <si>
    <t xml:space="preserve">22221  </t>
  </si>
  <si>
    <t>DOPLNĚNÍ SCREENINGU ANTIERYTROCYTÁRNÍCH PROTILÁTEK</t>
  </si>
  <si>
    <t xml:space="preserve">22119  </t>
  </si>
  <si>
    <t>VYŠETŘENÍ KOMPATIBILITY TRANSFÚZNÍHO PŘÍPRAVKU OBS</t>
  </si>
  <si>
    <t xml:space="preserve">22355  </t>
  </si>
  <si>
    <t>KONZULTACE ODBORNÉHO TRANSFÚZIOLOGA - IMUNOHEMATOL</t>
  </si>
  <si>
    <t xml:space="preserve">22111  </t>
  </si>
  <si>
    <t xml:space="preserve">VYŠETŘENÍ KREVNÍ SKUPINY ABO RH (D) - STATIM      </t>
  </si>
  <si>
    <t xml:space="preserve">22212  </t>
  </si>
  <si>
    <t>SCREENING ANTIERYTROCYTÁRNÍCH PROTILÁTEK - STATIM,</t>
  </si>
  <si>
    <t xml:space="preserve">22223  </t>
  </si>
  <si>
    <t xml:space="preserve">22117  </t>
  </si>
  <si>
    <t xml:space="preserve">22347  </t>
  </si>
  <si>
    <t>IDENTIFIKACE ANTIERYTROCYTÁRNÍCH PROTILÁTEK - SLOU</t>
  </si>
  <si>
    <t xml:space="preserve">22133  </t>
  </si>
  <si>
    <t xml:space="preserve">PŘÍMÝ ANTIGLOBULINOVÝ TEST                        </t>
  </si>
  <si>
    <t xml:space="preserve">22325  </t>
  </si>
  <si>
    <t>ABSORPCE PROTILÁTEK PROTI ERYTROCYTUM PŘI URČOVÁNÍ</t>
  </si>
  <si>
    <t xml:space="preserve">22131  </t>
  </si>
  <si>
    <t xml:space="preserve">VYŠETŘENÍ CHLADOVÝCH AGLUTININŮ                   </t>
  </si>
  <si>
    <t>37</t>
  </si>
  <si>
    <t>807</t>
  </si>
  <si>
    <t xml:space="preserve">87427  </t>
  </si>
  <si>
    <t>CYTOLOGICKÉ NÁTĚRY  NECENTRIFUGOVANÉ TEKUTINY - 4-</t>
  </si>
  <si>
    <t xml:space="preserve">87433  </t>
  </si>
  <si>
    <t xml:space="preserve">STANDARDNÍ CYTOLOGICKÉ BARVENÍ,  ZA 1-3 PREPARÁTY </t>
  </si>
  <si>
    <t xml:space="preserve">87519  </t>
  </si>
  <si>
    <t>STANOVENÍ CYTOLOGICKÉ DIAGNÓZY II. STUPNĚ OBTÍŽNOS</t>
  </si>
  <si>
    <t xml:space="preserve">87135  </t>
  </si>
  <si>
    <t xml:space="preserve">VYŠETŘENÍ MORFOMETRICKÉ - ZA KAŽDÝ PARAMETR       </t>
  </si>
  <si>
    <t xml:space="preserve">87217  </t>
  </si>
  <si>
    <t>PROKRAJOVÁNÍ BLOKU (POLOSÉRIOVÉ ŘEZY) S 1-3 PREPAR</t>
  </si>
  <si>
    <t xml:space="preserve">87517  </t>
  </si>
  <si>
    <t>STANOVENÍ BIOPTICKÉ DIAGNÓZY II. STUPNĚ OBTÍŽNOSTI</t>
  </si>
  <si>
    <t xml:space="preserve">87215  </t>
  </si>
  <si>
    <t>DALŠÍ BLOK SE STANDARTNÍM PREPARÁTEM (OD 3. BIOPTI</t>
  </si>
  <si>
    <t xml:space="preserve">87523  </t>
  </si>
  <si>
    <t>STANOVENÍ BIOPTICKÉ DIAGNÓZY III. STUPNĚ OBTÍŽNOST</t>
  </si>
  <si>
    <t xml:space="preserve">87231  </t>
  </si>
  <si>
    <t xml:space="preserve">IMUNOHISTOCHEMIE (ZA KAŽDÝ MARKER Z 1 BLOKU)      </t>
  </si>
  <si>
    <t xml:space="preserve">87219  </t>
  </si>
  <si>
    <t>ODVÁPNĚNÍ, ZMĚKČOVÁNÍ MATERIÁLU (ZA KAŽDÉ ZAPOČATÉ</t>
  </si>
  <si>
    <t xml:space="preserve">87127  </t>
  </si>
  <si>
    <t>JEDNODUCHÝ BIOPTICKÝ VZOREK: MAKROSKOPICKÉ POSOUZE</t>
  </si>
  <si>
    <t xml:space="preserve">87131  </t>
  </si>
  <si>
    <t>BIOPTICKÝ MATERIÁL S ČÁSTEČNÉ NEBO RADIKÁLNÍ EKTOM</t>
  </si>
  <si>
    <t xml:space="preserve">87225  </t>
  </si>
  <si>
    <t>SPECIELNI BARVENÍ SLOŽITÉ (ZA KAŽDÝ PREPARÁT ZE ZM</t>
  </si>
  <si>
    <t xml:space="preserve">87227  </t>
  </si>
  <si>
    <t>ENZYMOVÁ HISTOCHEMIE I. (ZA KAŽDÝ MARKER Z 1 BLOKU</t>
  </si>
  <si>
    <t xml:space="preserve">87511  </t>
  </si>
  <si>
    <t xml:space="preserve">STANOVENÍ BIOPTICKÉ DIAGNÓZY I. STUPNĚ OBTÍŽNOSTI </t>
  </si>
  <si>
    <t xml:space="preserve">87425  </t>
  </si>
  <si>
    <t xml:space="preserve">CYTOLOGICKÉ NÁTĚRY Z NECENTRIFUGOVANÉ TEKUTINY -  </t>
  </si>
  <si>
    <t xml:space="preserve">87223  </t>
  </si>
  <si>
    <t>SPECIELNÍ BARVENÍ JEDNODUCHÉ (KAŽDÝ PREPARÁT Z PAR</t>
  </si>
  <si>
    <t xml:space="preserve">87613  </t>
  </si>
  <si>
    <t>TECHNICKO ADMINISTRATIVNÍ KOMPONENTA BIOPSIE (STAN</t>
  </si>
  <si>
    <t xml:space="preserve">87213  </t>
  </si>
  <si>
    <t>PEROPERAČNÍ BIOPSIE (TECHNICKÁ KOMPONENTA ZA KAŽDÝ</t>
  </si>
  <si>
    <t xml:space="preserve">87611  </t>
  </si>
  <si>
    <t>TECHNICKÁ KOMPONENTA MIKROSKOPICKÉHO VYŠETŘENÍ PIT</t>
  </si>
  <si>
    <t xml:space="preserve">87129  </t>
  </si>
  <si>
    <t>VÍCEČETNÉ MALÉ BIOPTICKÉ VZORKY: MAKROSKOPICKÉ POS</t>
  </si>
  <si>
    <t xml:space="preserve">87235  </t>
  </si>
  <si>
    <t>VYŠETŘENÍ PREPARÁTU SPECIELNĚ BARVENÉHO NA MIKROOR</t>
  </si>
  <si>
    <t xml:space="preserve">87411  </t>
  </si>
  <si>
    <t>PEROPERAČNÍ CYTOLOGIE (TECHNICKÁ KOMPONENTA ZA KAŽ</t>
  </si>
  <si>
    <t xml:space="preserve">87011  </t>
  </si>
  <si>
    <t>KONZULTACE NÁLEZU PATOLOGEM CÍLENÁ NA ŽÁDOST OŠETŘ</t>
  </si>
  <si>
    <t>40</t>
  </si>
  <si>
    <t xml:space="preserve">82079  </t>
  </si>
  <si>
    <t>STANOVENÍ PROTILÁTEK PROTI ANTIGENŮM VIRŮ (MIMO VI</t>
  </si>
  <si>
    <t xml:space="preserve">82077  </t>
  </si>
  <si>
    <t>STANOVENÍ PROTILÁTEK PROTI ANTIGENŮM VIRŮ HEPATITI</t>
  </si>
  <si>
    <t xml:space="preserve">82063  </t>
  </si>
  <si>
    <t xml:space="preserve">STANOVENÍ CITLIVOSTI NA ATB KVALITATIVNÍ METODOU  </t>
  </si>
  <si>
    <t xml:space="preserve">82069  </t>
  </si>
  <si>
    <t xml:space="preserve">STANOVENÍ PRODUKCE BETA-LAKTAMÁZY                 </t>
  </si>
  <si>
    <t xml:space="preserve">82065  </t>
  </si>
  <si>
    <t xml:space="preserve">STANOVENÍ CITLIVOSTI NA ATB KVANTITATIVNÍ METODOU </t>
  </si>
  <si>
    <t xml:space="preserve">82003  </t>
  </si>
  <si>
    <t>TELEFONICKÁ KONZULTACE K MIKROBIOLOGICKÉMU, PARAZI</t>
  </si>
  <si>
    <t xml:space="preserve">82061  </t>
  </si>
  <si>
    <t xml:space="preserve">IDENTIFIKACE ANAEROBNÍHO KMENE PODROBNÁ           </t>
  </si>
  <si>
    <t xml:space="preserve">82041  </t>
  </si>
  <si>
    <t>PRŮKAZ DNA MIKROORGANISMU V KLINICKÉM MATERIÁLU HY</t>
  </si>
  <si>
    <t xml:space="preserve">82117  </t>
  </si>
  <si>
    <t>PRŮKAZ ANTIGENU VIRU (MIMO VIRY HEPATITID), BAKTER</t>
  </si>
  <si>
    <t xml:space="preserve">82057  </t>
  </si>
  <si>
    <t xml:space="preserve">IDENTIFIKACE KMENE ORIENTAČNÍ JEDNODUCHÝM TESTEM  </t>
  </si>
  <si>
    <t xml:space="preserve">82211  </t>
  </si>
  <si>
    <t xml:space="preserve">KULTIVAČNÍ VYŠETŘENÍ NA MYKOBAKTERIA              </t>
  </si>
  <si>
    <t xml:space="preserve">82097  </t>
  </si>
  <si>
    <t xml:space="preserve">STANOVENÍ PROTILÁTEK PROTI EBV (ELISA)            </t>
  </si>
  <si>
    <t xml:space="preserve">82111  </t>
  </si>
  <si>
    <t>PRŮKAZ PROTILÁTEK NEPŘÍMOU HEMAGLUTINACÍ NA NOSIČÍ</t>
  </si>
  <si>
    <t xml:space="preserve">82001  </t>
  </si>
  <si>
    <t>KONSULTACE K MIKROBIOLOGICKÉMU, PARAZITOLOGICKÉMU,</t>
  </si>
  <si>
    <t xml:space="preserve">82221  </t>
  </si>
  <si>
    <t>PRIMÁRNÍ ISOLACE MYKOBAKTERIÍ RYCHLOU KULTIVAČNÍ M</t>
  </si>
  <si>
    <t xml:space="preserve">82131  </t>
  </si>
  <si>
    <t>IDENTIFIKACE BAKTERIÁLNÍHO KMENE V KULTUŘE (POMNOŽ</t>
  </si>
  <si>
    <t>41</t>
  </si>
  <si>
    <t xml:space="preserve">86413  </t>
  </si>
  <si>
    <t xml:space="preserve">SCREENING PROTILÁTEK NA PANELU 30TI DÁRCŮ         </t>
  </si>
  <si>
    <t xml:space="preserve">91253  </t>
  </si>
  <si>
    <t xml:space="preserve">STANOVENÍ ANTI ds-DNA Ab ELISA                    </t>
  </si>
  <si>
    <t xml:space="preserve">91317  </t>
  </si>
  <si>
    <t>PRŮKAZ ANTINUKLEÁRNÍCH PROTILÁTEK - JINÉ SUBSTRÁTY</t>
  </si>
  <si>
    <t xml:space="preserve">91189  </t>
  </si>
  <si>
    <t xml:space="preserve">STANOVENÍ IgE                                     </t>
  </si>
  <si>
    <t xml:space="preserve">91501  </t>
  </si>
  <si>
    <t>STANOVENÍ HLADIN REVMATOIDNÍHO FAKTORU (RF) NEFELO</t>
  </si>
  <si>
    <t xml:space="preserve">91116  </t>
  </si>
  <si>
    <t xml:space="preserve">STANOVENÍ IgG4 RID                                </t>
  </si>
  <si>
    <t xml:space="preserve">91113  </t>
  </si>
  <si>
    <t xml:space="preserve">STANOVENÍ IgG2 RID                                </t>
  </si>
  <si>
    <t xml:space="preserve">91161  </t>
  </si>
  <si>
    <t xml:space="preserve">STANOVENÍ C4 SLOŽKY KOMPLEMENTU                   </t>
  </si>
  <si>
    <t xml:space="preserve">91159  </t>
  </si>
  <si>
    <t xml:space="preserve">STANOVENÍ C3 SLOŽKY KOMPLEMENTU                   </t>
  </si>
  <si>
    <t xml:space="preserve">91111  </t>
  </si>
  <si>
    <t xml:space="preserve">STANOVENÍ IgG1 RID                                </t>
  </si>
  <si>
    <t xml:space="preserve">91261  </t>
  </si>
  <si>
    <t xml:space="preserve">STANOVENÍ ANTI ENA Ab ELISA                       </t>
  </si>
  <si>
    <t xml:space="preserve">91115  </t>
  </si>
  <si>
    <t xml:space="preserve">STANOVENÍ IgG3 RID                                </t>
  </si>
  <si>
    <t>00602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</si>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</sst>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4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1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5" fillId="0" borderId="0"/>
    <xf numFmtId="0" fontId="16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7" fillId="0" borderId="0"/>
    <xf numFmtId="0" fontId="15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5" fillId="0" borderId="0"/>
    <xf numFmtId="0" fontId="29" fillId="0" borderId="0"/>
    <xf numFmtId="0" fontId="30" fillId="0" borderId="0"/>
    <xf numFmtId="0" fontId="35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781">
    <xf numFmtId="0" fontId="0" fillId="0" borderId="0" xfId="0"/>
    <xf numFmtId="0" fontId="36" fillId="2" borderId="22" xfId="81" applyFont="1" applyFill="1" applyBorder="1"/>
    <xf numFmtId="0" fontId="37" fillId="2" borderId="23" xfId="81" applyFont="1" applyFill="1" applyBorder="1"/>
    <xf numFmtId="3" fontId="37" fillId="2" borderId="24" xfId="81" applyNumberFormat="1" applyFont="1" applyFill="1" applyBorder="1"/>
    <xf numFmtId="10" fontId="37" fillId="2" borderId="25" xfId="81" applyNumberFormat="1" applyFont="1" applyFill="1" applyBorder="1"/>
    <xf numFmtId="0" fontId="37" fillId="4" borderId="23" xfId="81" applyFont="1" applyFill="1" applyBorder="1"/>
    <xf numFmtId="3" fontId="38" fillId="0" borderId="10" xfId="26" applyNumberFormat="1" applyFont="1" applyFill="1" applyBorder="1" applyAlignment="1">
      <alignment horizontal="center"/>
    </xf>
    <xf numFmtId="3" fontId="38" fillId="0" borderId="12" xfId="26" applyNumberFormat="1" applyFont="1" applyFill="1" applyBorder="1" applyAlignment="1">
      <alignment horizontal="center"/>
    </xf>
    <xf numFmtId="3" fontId="38" fillId="0" borderId="29" xfId="26" applyNumberFormat="1" applyFont="1" applyFill="1" applyBorder="1" applyAlignment="1">
      <alignment horizontal="center"/>
    </xf>
    <xf numFmtId="3" fontId="38" fillId="0" borderId="30" xfId="26" applyNumberFormat="1" applyFont="1" applyFill="1" applyBorder="1" applyAlignment="1">
      <alignment horizontal="center"/>
    </xf>
    <xf numFmtId="3" fontId="37" fillId="4" borderId="24" xfId="81" applyNumberFormat="1" applyFont="1" applyFill="1" applyBorder="1"/>
    <xf numFmtId="10" fontId="37" fillId="4" borderId="25" xfId="81" applyNumberFormat="1" applyFont="1" applyFill="1" applyBorder="1"/>
    <xf numFmtId="172" fontId="37" fillId="3" borderId="24" xfId="81" applyNumberFormat="1" applyFont="1" applyFill="1" applyBorder="1"/>
    <xf numFmtId="10" fontId="37" fillId="3" borderId="25" xfId="81" applyNumberFormat="1" applyFont="1" applyFill="1" applyBorder="1" applyAlignment="1"/>
    <xf numFmtId="0" fontId="38" fillId="5" borderId="0" xfId="74" applyFont="1" applyFill="1"/>
    <xf numFmtId="0" fontId="44" fillId="5" borderId="0" xfId="74" applyFont="1" applyFill="1"/>
    <xf numFmtId="3" fontId="36" fillId="5" borderId="29" xfId="81" applyNumberFormat="1" applyFont="1" applyFill="1" applyBorder="1"/>
    <xf numFmtId="10" fontId="36" fillId="5" borderId="30" xfId="81" applyNumberFormat="1" applyFont="1" applyFill="1" applyBorder="1"/>
    <xf numFmtId="3" fontId="36" fillId="5" borderId="10" xfId="81" applyNumberFormat="1" applyFont="1" applyFill="1" applyBorder="1"/>
    <xf numFmtId="10" fontId="36" fillId="5" borderId="12" xfId="81" applyNumberFormat="1" applyFont="1" applyFill="1" applyBorder="1"/>
    <xf numFmtId="3" fontId="36" fillId="5" borderId="14" xfId="81" applyNumberFormat="1" applyFont="1" applyFill="1" applyBorder="1"/>
    <xf numFmtId="10" fontId="36" fillId="5" borderId="16" xfId="81" applyNumberFormat="1" applyFont="1" applyFill="1" applyBorder="1"/>
    <xf numFmtId="0" fontId="36" fillId="5" borderId="0" xfId="81" applyFont="1" applyFill="1"/>
    <xf numFmtId="10" fontId="36" fillId="5" borderId="0" xfId="81" applyNumberFormat="1" applyFont="1" applyFill="1"/>
    <xf numFmtId="0" fontId="49" fillId="2" borderId="38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6" fillId="2" borderId="39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8" fillId="2" borderId="39" xfId="0" applyFont="1" applyFill="1" applyBorder="1" applyAlignment="1">
      <alignment vertical="top"/>
    </xf>
    <xf numFmtId="0" fontId="46" fillId="2" borderId="40" xfId="0" applyFont="1" applyFill="1" applyBorder="1" applyAlignment="1">
      <alignment vertical="top"/>
    </xf>
    <xf numFmtId="0" fontId="49" fillId="2" borderId="10" xfId="0" applyFont="1" applyFill="1" applyBorder="1" applyAlignment="1">
      <alignment horizontal="center" vertical="center"/>
    </xf>
    <xf numFmtId="0" fontId="49" fillId="2" borderId="26" xfId="0" applyFont="1" applyFill="1" applyBorder="1" applyAlignment="1">
      <alignment horizontal="center" vertical="center"/>
    </xf>
    <xf numFmtId="0" fontId="49" fillId="2" borderId="28" xfId="0" applyFont="1" applyFill="1" applyBorder="1" applyAlignment="1">
      <alignment horizontal="center" vertical="center"/>
    </xf>
    <xf numFmtId="0" fontId="49" fillId="2" borderId="27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 wrapText="1"/>
    </xf>
    <xf numFmtId="0" fontId="50" fillId="2" borderId="28" xfId="0" applyFont="1" applyFill="1" applyBorder="1" applyAlignment="1">
      <alignment horizontal="center" vertical="center" wrapText="1"/>
    </xf>
    <xf numFmtId="0" fontId="48" fillId="2" borderId="28" xfId="0" applyFont="1" applyFill="1" applyBorder="1" applyAlignment="1">
      <alignment horizontal="center" vertical="center" wrapText="1"/>
    </xf>
    <xf numFmtId="3" fontId="36" fillId="5" borderId="5" xfId="81" applyNumberFormat="1" applyFont="1" applyFill="1" applyBorder="1"/>
    <xf numFmtId="3" fontId="36" fillId="5" borderId="34" xfId="81" applyNumberFormat="1" applyFont="1" applyFill="1" applyBorder="1"/>
    <xf numFmtId="3" fontId="36" fillId="5" borderId="30" xfId="81" applyNumberFormat="1" applyFont="1" applyFill="1" applyBorder="1"/>
    <xf numFmtId="3" fontId="36" fillId="5" borderId="11" xfId="81" applyNumberFormat="1" applyFont="1" applyFill="1" applyBorder="1"/>
    <xf numFmtId="3" fontId="36" fillId="5" borderId="12" xfId="81" applyNumberFormat="1" applyFont="1" applyFill="1" applyBorder="1"/>
    <xf numFmtId="3" fontId="36" fillId="5" borderId="15" xfId="81" applyNumberFormat="1" applyFont="1" applyFill="1" applyBorder="1"/>
    <xf numFmtId="3" fontId="36" fillId="5" borderId="16" xfId="81" applyNumberFormat="1" applyFont="1" applyFill="1" applyBorder="1"/>
    <xf numFmtId="3" fontId="37" fillId="2" borderId="32" xfId="81" applyNumberFormat="1" applyFont="1" applyFill="1" applyBorder="1"/>
    <xf numFmtId="3" fontId="37" fillId="2" borderId="25" xfId="81" applyNumberFormat="1" applyFont="1" applyFill="1" applyBorder="1"/>
    <xf numFmtId="3" fontId="37" fillId="4" borderId="32" xfId="81" applyNumberFormat="1" applyFont="1" applyFill="1" applyBorder="1"/>
    <xf numFmtId="3" fontId="37" fillId="4" borderId="25" xfId="81" applyNumberFormat="1" applyFont="1" applyFill="1" applyBorder="1"/>
    <xf numFmtId="172" fontId="37" fillId="3" borderId="32" xfId="81" applyNumberFormat="1" applyFont="1" applyFill="1" applyBorder="1"/>
    <xf numFmtId="172" fontId="37" fillId="3" borderId="25" xfId="81" applyNumberFormat="1" applyFont="1" applyFill="1" applyBorder="1"/>
    <xf numFmtId="0" fontId="43" fillId="2" borderId="28" xfId="74" applyFont="1" applyFill="1" applyBorder="1" applyAlignment="1">
      <alignment horizontal="center"/>
    </xf>
    <xf numFmtId="0" fontId="43" fillId="2" borderId="27" xfId="74" applyFont="1" applyFill="1" applyBorder="1" applyAlignment="1">
      <alignment horizontal="center"/>
    </xf>
    <xf numFmtId="0" fontId="43" fillId="2" borderId="29" xfId="81" applyFont="1" applyFill="1" applyBorder="1" applyAlignment="1">
      <alignment horizontal="center"/>
    </xf>
    <xf numFmtId="0" fontId="43" fillId="2" borderId="30" xfId="81" applyFont="1" applyFill="1" applyBorder="1" applyAlignment="1">
      <alignment horizontal="center"/>
    </xf>
    <xf numFmtId="0" fontId="51" fillId="0" borderId="2" xfId="0" applyFont="1" applyFill="1" applyBorder="1"/>
    <xf numFmtId="0" fontId="51" fillId="0" borderId="3" xfId="0" applyFont="1" applyFill="1" applyBorder="1"/>
    <xf numFmtId="3" fontId="37" fillId="0" borderId="32" xfId="78" applyNumberFormat="1" applyFont="1" applyFill="1" applyBorder="1" applyAlignment="1">
      <alignment horizontal="right"/>
    </xf>
    <xf numFmtId="9" fontId="37" fillId="0" borderId="32" xfId="78" applyNumberFormat="1" applyFont="1" applyFill="1" applyBorder="1" applyAlignment="1">
      <alignment horizontal="right"/>
    </xf>
    <xf numFmtId="3" fontId="37" fillId="0" borderId="25" xfId="78" applyNumberFormat="1" applyFont="1" applyFill="1" applyBorder="1" applyAlignment="1">
      <alignment horizontal="right"/>
    </xf>
    <xf numFmtId="0" fontId="43" fillId="2" borderId="26" xfId="81" applyFont="1" applyFill="1" applyBorder="1" applyAlignment="1">
      <alignment horizontal="center"/>
    </xf>
    <xf numFmtId="0" fontId="44" fillId="2" borderId="34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/>
    <xf numFmtId="0" fontId="44" fillId="0" borderId="0" xfId="0" applyFont="1" applyFill="1"/>
    <xf numFmtId="0" fontId="44" fillId="0" borderId="49" xfId="0" applyFont="1" applyFill="1" applyBorder="1" applyAlignment="1"/>
    <xf numFmtId="0" fontId="53" fillId="0" borderId="0" xfId="0" applyFont="1" applyFill="1" applyBorder="1" applyAlignment="1"/>
    <xf numFmtId="0" fontId="44" fillId="0" borderId="55" xfId="0" applyFont="1" applyFill="1" applyBorder="1"/>
    <xf numFmtId="0" fontId="0" fillId="0" borderId="0" xfId="0" applyFill="1"/>
    <xf numFmtId="0" fontId="0" fillId="0" borderId="55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5" fillId="0" borderId="8" xfId="0" applyNumberFormat="1" applyFont="1" applyFill="1" applyBorder="1" applyAlignment="1">
      <alignment horizontal="right" vertical="top"/>
    </xf>
    <xf numFmtId="3" fontId="45" fillId="0" borderId="6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5" fillId="0" borderId="13" xfId="0" applyNumberFormat="1" applyFont="1" applyFill="1" applyBorder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3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5" fillId="0" borderId="37" xfId="0" applyNumberFormat="1" applyFont="1" applyFill="1" applyBorder="1" applyAlignment="1">
      <alignment horizontal="right" vertical="top"/>
    </xf>
    <xf numFmtId="3" fontId="45" fillId="0" borderId="28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8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5" fillId="0" borderId="55" xfId="0" applyFont="1" applyFill="1" applyBorder="1" applyAlignment="1"/>
    <xf numFmtId="165" fontId="3" fillId="0" borderId="81" xfId="53" applyNumberFormat="1" applyFont="1" applyFill="1" applyBorder="1"/>
    <xf numFmtId="9" fontId="3" fillId="0" borderId="81" xfId="53" applyNumberFormat="1" applyFont="1" applyFill="1" applyBorder="1"/>
    <xf numFmtId="3" fontId="18" fillId="0" borderId="0" xfId="76" applyNumberFormat="1" applyFont="1" applyFill="1" applyBorder="1"/>
    <xf numFmtId="3" fontId="4" fillId="0" borderId="0" xfId="76" applyNumberFormat="1" applyFill="1"/>
    <xf numFmtId="0" fontId="2" fillId="0" borderId="55" xfId="26" applyFont="1" applyFill="1" applyBorder="1" applyAlignment="1"/>
    <xf numFmtId="3" fontId="39" fillId="0" borderId="0" xfId="26" applyNumberFormat="1" applyFont="1" applyFill="1" applyBorder="1"/>
    <xf numFmtId="9" fontId="18" fillId="0" borderId="0" xfId="76" applyNumberFormat="1" applyFont="1" applyFill="1" applyBorder="1" applyAlignment="1">
      <alignment horizontal="right"/>
    </xf>
    <xf numFmtId="9" fontId="18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8" fillId="0" borderId="0" xfId="26" applyFont="1" applyFill="1"/>
    <xf numFmtId="0" fontId="38" fillId="0" borderId="55" xfId="26" applyFont="1" applyFill="1" applyBorder="1" applyAlignment="1"/>
    <xf numFmtId="3" fontId="40" fillId="0" borderId="0" xfId="26" applyNumberFormat="1" applyFont="1" applyFill="1" applyBorder="1" applyAlignment="1">
      <alignment horizontal="center" vertical="center"/>
    </xf>
    <xf numFmtId="0" fontId="41" fillId="0" borderId="0" xfId="26" applyFont="1" applyFill="1" applyBorder="1" applyAlignment="1">
      <alignment horizontal="right"/>
    </xf>
    <xf numFmtId="171" fontId="38" fillId="0" borderId="29" xfId="26" applyNumberFormat="1" applyFont="1" applyFill="1" applyBorder="1"/>
    <xf numFmtId="9" fontId="38" fillId="0" borderId="30" xfId="26" applyNumberFormat="1" applyFont="1" applyFill="1" applyBorder="1"/>
    <xf numFmtId="171" fontId="38" fillId="0" borderId="52" xfId="26" applyNumberFormat="1" applyFont="1" applyFill="1" applyBorder="1"/>
    <xf numFmtId="9" fontId="41" fillId="0" borderId="0" xfId="26" applyNumberFormat="1" applyFont="1" applyFill="1" applyBorder="1" applyAlignment="1">
      <alignment horizontal="right"/>
    </xf>
    <xf numFmtId="171" fontId="38" fillId="0" borderId="10" xfId="26" applyNumberFormat="1" applyFont="1" applyFill="1" applyBorder="1"/>
    <xf numFmtId="9" fontId="38" fillId="0" borderId="12" xfId="26" applyNumberFormat="1" applyFont="1" applyFill="1" applyBorder="1"/>
    <xf numFmtId="171" fontId="38" fillId="0" borderId="41" xfId="26" applyNumberFormat="1" applyFont="1" applyFill="1" applyBorder="1"/>
    <xf numFmtId="3" fontId="42" fillId="0" borderId="0" xfId="26" applyNumberFormat="1" applyFont="1" applyFill="1" applyBorder="1"/>
    <xf numFmtId="171" fontId="38" fillId="0" borderId="26" xfId="26" applyNumberFormat="1" applyFont="1" applyFill="1" applyBorder="1"/>
    <xf numFmtId="9" fontId="38" fillId="0" borderId="27" xfId="26" applyNumberFormat="1" applyFont="1" applyFill="1" applyBorder="1"/>
    <xf numFmtId="171" fontId="38" fillId="0" borderId="54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19" fillId="0" borderId="0" xfId="26" applyFont="1" applyFill="1"/>
    <xf numFmtId="3" fontId="19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5" fillId="0" borderId="0" xfId="0" applyFont="1" applyFill="1" applyBorder="1" applyAlignment="1"/>
    <xf numFmtId="3" fontId="0" fillId="0" borderId="0" xfId="0" applyNumberFormat="1" applyFill="1" applyBorder="1" applyAlignment="1"/>
    <xf numFmtId="0" fontId="44" fillId="0" borderId="35" xfId="0" applyFont="1" applyFill="1" applyBorder="1" applyAlignment="1"/>
    <xf numFmtId="0" fontId="44" fillId="0" borderId="36" xfId="0" applyFont="1" applyFill="1" applyBorder="1" applyAlignment="1"/>
    <xf numFmtId="0" fontId="44" fillId="0" borderId="73" xfId="0" applyFont="1" applyFill="1" applyBorder="1" applyAlignment="1"/>
    <xf numFmtId="0" fontId="37" fillId="2" borderId="31" xfId="78" applyFont="1" applyFill="1" applyBorder="1" applyAlignment="1">
      <alignment horizontal="right"/>
    </xf>
    <xf numFmtId="3" fontId="37" fillId="2" borderId="72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79" xfId="53" applyFont="1" applyFill="1" applyBorder="1" applyAlignment="1">
      <alignment horizontal="right"/>
    </xf>
    <xf numFmtId="3" fontId="38" fillId="7" borderId="11" xfId="26" applyNumberFormat="1" applyFont="1" applyFill="1" applyBorder="1"/>
    <xf numFmtId="3" fontId="38" fillId="7" borderId="6" xfId="26" applyNumberFormat="1" applyFont="1" applyFill="1" applyBorder="1"/>
    <xf numFmtId="3" fontId="43" fillId="2" borderId="24" xfId="26" applyNumberFormat="1" applyFont="1" applyFill="1" applyBorder="1"/>
    <xf numFmtId="3" fontId="43" fillId="2" borderId="32" xfId="26" applyNumberFormat="1" applyFont="1" applyFill="1" applyBorder="1"/>
    <xf numFmtId="3" fontId="43" fillId="4" borderId="24" xfId="26" applyNumberFormat="1" applyFont="1" applyFill="1" applyBorder="1"/>
    <xf numFmtId="3" fontId="43" fillId="7" borderId="4" xfId="26" applyNumberFormat="1" applyFont="1" applyFill="1" applyBorder="1"/>
    <xf numFmtId="3" fontId="43" fillId="7" borderId="9" xfId="26" applyNumberFormat="1" applyFont="1" applyFill="1" applyBorder="1"/>
    <xf numFmtId="3" fontId="43" fillId="2" borderId="31" xfId="26" applyNumberFormat="1" applyFont="1" applyFill="1" applyBorder="1"/>
    <xf numFmtId="3" fontId="38" fillId="7" borderId="5" xfId="26" applyNumberFormat="1" applyFont="1" applyFill="1" applyBorder="1"/>
    <xf numFmtId="3" fontId="38" fillId="7" borderId="10" xfId="26" applyNumberFormat="1" applyFont="1" applyFill="1" applyBorder="1"/>
    <xf numFmtId="3" fontId="38" fillId="5" borderId="0" xfId="26" applyNumberFormat="1" applyFont="1" applyFill="1" applyBorder="1"/>
    <xf numFmtId="3" fontId="65" fillId="5" borderId="0" xfId="26" applyNumberFormat="1" applyFont="1" applyFill="1" applyBorder="1"/>
    <xf numFmtId="168" fontId="38" fillId="5" borderId="0" xfId="26" applyNumberFormat="1" applyFont="1" applyFill="1" applyBorder="1"/>
    <xf numFmtId="0" fontId="43" fillId="2" borderId="1" xfId="26" applyNumberFormat="1" applyFont="1" applyFill="1" applyBorder="1" applyAlignment="1">
      <alignment horizontal="center"/>
    </xf>
    <xf numFmtId="0" fontId="43" fillId="2" borderId="2" xfId="26" applyNumberFormat="1" applyFont="1" applyFill="1" applyBorder="1" applyAlignment="1">
      <alignment horizontal="center"/>
    </xf>
    <xf numFmtId="168" fontId="43" fillId="2" borderId="3" xfId="26" applyNumberFormat="1" applyFont="1" applyFill="1" applyBorder="1" applyAlignment="1">
      <alignment horizontal="center"/>
    </xf>
    <xf numFmtId="3" fontId="43" fillId="2" borderId="24" xfId="26" applyNumberFormat="1" applyFont="1" applyFill="1" applyBorder="1" applyAlignment="1">
      <alignment horizontal="center"/>
    </xf>
    <xf numFmtId="168" fontId="43" fillId="2" borderId="25" xfId="26" applyNumberFormat="1" applyFont="1" applyFill="1" applyBorder="1" applyAlignment="1">
      <alignment horizontal="center"/>
    </xf>
    <xf numFmtId="168" fontId="43" fillId="7" borderId="7" xfId="86" applyNumberFormat="1" applyFont="1" applyFill="1" applyBorder="1" applyAlignment="1">
      <alignment horizontal="right"/>
    </xf>
    <xf numFmtId="3" fontId="38" fillId="7" borderId="8" xfId="26" applyNumberFormat="1" applyFont="1" applyFill="1" applyBorder="1"/>
    <xf numFmtId="168" fontId="43" fillId="7" borderId="7" xfId="86" applyNumberFormat="1" applyFont="1" applyFill="1" applyBorder="1"/>
    <xf numFmtId="168" fontId="43" fillId="7" borderId="12" xfId="86" applyNumberFormat="1" applyFont="1" applyFill="1" applyBorder="1" applyAlignment="1">
      <alignment horizontal="right"/>
    </xf>
    <xf numFmtId="3" fontId="38" fillId="7" borderId="13" xfId="26" applyNumberFormat="1" applyFont="1" applyFill="1" applyBorder="1"/>
    <xf numFmtId="168" fontId="43" fillId="7" borderId="12" xfId="86" applyNumberFormat="1" applyFont="1" applyFill="1" applyBorder="1"/>
    <xf numFmtId="168" fontId="43" fillId="2" borderId="25" xfId="86" applyNumberFormat="1" applyFont="1" applyFill="1" applyBorder="1" applyAlignment="1">
      <alignment horizontal="right"/>
    </xf>
    <xf numFmtId="3" fontId="43" fillId="2" borderId="33" xfId="26" applyNumberFormat="1" applyFont="1" applyFill="1" applyBorder="1"/>
    <xf numFmtId="168" fontId="43" fillId="2" borderId="25" xfId="86" applyNumberFormat="1" applyFont="1" applyFill="1" applyBorder="1"/>
    <xf numFmtId="3" fontId="43" fillId="2" borderId="25" xfId="26" applyNumberFormat="1" applyFont="1" applyFill="1" applyBorder="1" applyAlignment="1">
      <alignment horizontal="center"/>
    </xf>
    <xf numFmtId="3" fontId="43" fillId="7" borderId="0" xfId="26" applyNumberFormat="1" applyFont="1" applyFill="1" applyBorder="1" applyAlignment="1">
      <alignment horizontal="left"/>
    </xf>
    <xf numFmtId="3" fontId="39" fillId="7" borderId="0" xfId="26" applyNumberFormat="1" applyFont="1" applyFill="1" applyBorder="1"/>
    <xf numFmtId="0" fontId="43" fillId="3" borderId="1" xfId="26" applyNumberFormat="1" applyFont="1" applyFill="1" applyBorder="1" applyAlignment="1">
      <alignment horizontal="center"/>
    </xf>
    <xf numFmtId="0" fontId="43" fillId="3" borderId="2" xfId="26" applyNumberFormat="1" applyFont="1" applyFill="1" applyBorder="1" applyAlignment="1">
      <alignment horizontal="center"/>
    </xf>
    <xf numFmtId="168" fontId="43" fillId="3" borderId="3" xfId="26" applyNumberFormat="1" applyFont="1" applyFill="1" applyBorder="1" applyAlignment="1">
      <alignment horizontal="center"/>
    </xf>
    <xf numFmtId="3" fontId="43" fillId="3" borderId="24" xfId="26" applyNumberFormat="1" applyFont="1" applyFill="1" applyBorder="1" applyAlignment="1">
      <alignment horizontal="center"/>
    </xf>
    <xf numFmtId="168" fontId="43" fillId="3" borderId="25" xfId="26" applyNumberFormat="1" applyFont="1" applyFill="1" applyBorder="1" applyAlignment="1">
      <alignment horizontal="center"/>
    </xf>
    <xf numFmtId="3" fontId="38" fillId="7" borderId="29" xfId="26" applyNumberFormat="1" applyFont="1" applyFill="1" applyBorder="1" applyAlignment="1">
      <alignment horizontal="center"/>
    </xf>
    <xf numFmtId="3" fontId="38" fillId="7" borderId="30" xfId="26" applyNumberFormat="1" applyFont="1" applyFill="1" applyBorder="1" applyAlignment="1">
      <alignment horizontal="center"/>
    </xf>
    <xf numFmtId="3" fontId="38" fillId="7" borderId="10" xfId="26" applyNumberFormat="1" applyFont="1" applyFill="1" applyBorder="1" applyAlignment="1">
      <alignment horizontal="center"/>
    </xf>
    <xf numFmtId="3" fontId="38" fillId="7" borderId="12" xfId="26" applyNumberFormat="1" applyFont="1" applyFill="1" applyBorder="1" applyAlignment="1">
      <alignment horizontal="center"/>
    </xf>
    <xf numFmtId="3" fontId="43" fillId="3" borderId="31" xfId="26" applyNumberFormat="1" applyFont="1" applyFill="1" applyBorder="1"/>
    <xf numFmtId="3" fontId="43" fillId="3" borderId="24" xfId="26" applyNumberFormat="1" applyFont="1" applyFill="1" applyBorder="1"/>
    <xf numFmtId="3" fontId="43" fillId="3" borderId="32" xfId="26" applyNumberFormat="1" applyFont="1" applyFill="1" applyBorder="1"/>
    <xf numFmtId="168" fontId="43" fillId="3" borderId="25" xfId="86" applyNumberFormat="1" applyFont="1" applyFill="1" applyBorder="1" applyAlignment="1">
      <alignment horizontal="right"/>
    </xf>
    <xf numFmtId="168" fontId="43" fillId="3" borderId="25" xfId="86" applyNumberFormat="1" applyFont="1" applyFill="1" applyBorder="1"/>
    <xf numFmtId="3" fontId="43" fillId="3" borderId="25" xfId="26" applyNumberFormat="1" applyFont="1" applyFill="1" applyBorder="1" applyAlignment="1">
      <alignment horizontal="center"/>
    </xf>
    <xf numFmtId="3" fontId="43" fillId="7" borderId="0" xfId="26" applyNumberFormat="1" applyFont="1" applyFill="1" applyBorder="1"/>
    <xf numFmtId="3" fontId="38" fillId="7" borderId="0" xfId="26" applyNumberFormat="1" applyFont="1" applyFill="1" applyBorder="1"/>
    <xf numFmtId="168" fontId="38" fillId="7" borderId="0" xfId="26" applyNumberFormat="1" applyFont="1" applyFill="1" applyBorder="1"/>
    <xf numFmtId="0" fontId="43" fillId="6" borderId="1" xfId="26" applyNumberFormat="1" applyFont="1" applyFill="1" applyBorder="1" applyAlignment="1">
      <alignment horizontal="center"/>
    </xf>
    <xf numFmtId="0" fontId="43" fillId="6" borderId="2" xfId="26" applyNumberFormat="1" applyFont="1" applyFill="1" applyBorder="1" applyAlignment="1">
      <alignment horizontal="center"/>
    </xf>
    <xf numFmtId="0" fontId="43" fillId="6" borderId="3" xfId="26" applyNumberFormat="1" applyFont="1" applyFill="1" applyBorder="1" applyAlignment="1">
      <alignment horizontal="center"/>
    </xf>
    <xf numFmtId="3" fontId="43" fillId="7" borderId="18" xfId="26" applyNumberFormat="1" applyFont="1" applyFill="1" applyBorder="1"/>
    <xf numFmtId="168" fontId="43" fillId="7" borderId="18" xfId="86" applyNumberFormat="1" applyFont="1" applyFill="1" applyBorder="1"/>
    <xf numFmtId="3" fontId="43" fillId="7" borderId="19" xfId="26" applyNumberFormat="1" applyFont="1" applyFill="1" applyBorder="1"/>
    <xf numFmtId="168" fontId="43" fillId="7" borderId="19" xfId="86" applyNumberFormat="1" applyFont="1" applyFill="1" applyBorder="1"/>
    <xf numFmtId="3" fontId="43" fillId="6" borderId="31" xfId="26" applyNumberFormat="1" applyFont="1" applyFill="1" applyBorder="1"/>
    <xf numFmtId="3" fontId="43" fillId="6" borderId="24" xfId="26" applyNumberFormat="1" applyFont="1" applyFill="1" applyBorder="1"/>
    <xf numFmtId="3" fontId="43" fillId="6" borderId="32" xfId="26" applyNumberFormat="1" applyFont="1" applyFill="1" applyBorder="1"/>
    <xf numFmtId="168" fontId="43" fillId="6" borderId="25" xfId="86" applyNumberFormat="1" applyFont="1" applyFill="1" applyBorder="1" applyAlignment="1">
      <alignment horizontal="right"/>
    </xf>
    <xf numFmtId="3" fontId="43" fillId="6" borderId="33" xfId="26" applyNumberFormat="1" applyFont="1" applyFill="1" applyBorder="1"/>
    <xf numFmtId="168" fontId="43" fillId="6" borderId="58" xfId="86" applyNumberFormat="1" applyFont="1" applyFill="1" applyBorder="1"/>
    <xf numFmtId="168" fontId="38" fillId="7" borderId="0" xfId="26" applyNumberFormat="1" applyFont="1" applyFill="1" applyBorder="1" applyAlignment="1">
      <alignment horizontal="right"/>
    </xf>
    <xf numFmtId="0" fontId="43" fillId="4" borderId="1" xfId="26" applyNumberFormat="1" applyFont="1" applyFill="1" applyBorder="1" applyAlignment="1">
      <alignment horizontal="center"/>
    </xf>
    <xf numFmtId="0" fontId="43" fillId="4" borderId="2" xfId="26" applyNumberFormat="1" applyFont="1" applyFill="1" applyBorder="1" applyAlignment="1">
      <alignment horizontal="center"/>
    </xf>
    <xf numFmtId="168" fontId="43" fillId="4" borderId="3" xfId="26" applyNumberFormat="1" applyFont="1" applyFill="1" applyBorder="1" applyAlignment="1">
      <alignment horizontal="center"/>
    </xf>
    <xf numFmtId="3" fontId="43" fillId="4" borderId="24" xfId="26" applyNumberFormat="1" applyFont="1" applyFill="1" applyBorder="1" applyAlignment="1">
      <alignment horizontal="center"/>
    </xf>
    <xf numFmtId="168" fontId="43" fillId="4" borderId="25" xfId="26" applyNumberFormat="1" applyFont="1" applyFill="1" applyBorder="1" applyAlignment="1">
      <alignment horizontal="center"/>
    </xf>
    <xf numFmtId="3" fontId="43" fillId="4" borderId="31" xfId="26" applyNumberFormat="1" applyFont="1" applyFill="1" applyBorder="1"/>
    <xf numFmtId="3" fontId="43" fillId="4" borderId="32" xfId="26" applyNumberFormat="1" applyFont="1" applyFill="1" applyBorder="1"/>
    <xf numFmtId="168" fontId="43" fillId="4" borderId="25" xfId="86" applyNumberFormat="1" applyFont="1" applyFill="1" applyBorder="1" applyAlignment="1">
      <alignment horizontal="right"/>
    </xf>
    <xf numFmtId="3" fontId="43" fillId="4" borderId="33" xfId="26" applyNumberFormat="1" applyFont="1" applyFill="1" applyBorder="1"/>
    <xf numFmtId="168" fontId="43" fillId="4" borderId="25" xfId="86" applyNumberFormat="1" applyFont="1" applyFill="1" applyBorder="1"/>
    <xf numFmtId="3" fontId="43" fillId="4" borderId="25" xfId="26" applyNumberFormat="1" applyFont="1" applyFill="1" applyBorder="1" applyAlignment="1">
      <alignment horizontal="center"/>
    </xf>
    <xf numFmtId="3" fontId="62" fillId="0" borderId="0" xfId="26" applyNumberFormat="1" applyFont="1" applyFill="1" applyBorder="1" applyAlignment="1">
      <alignment horizontal="right" vertical="top"/>
    </xf>
    <xf numFmtId="0" fontId="52" fillId="0" borderId="0" xfId="0" applyFont="1" applyFill="1" applyBorder="1" applyAlignment="1">
      <alignment horizontal="right" vertical="top"/>
    </xf>
    <xf numFmtId="3" fontId="62" fillId="0" borderId="2" xfId="26" applyNumberFormat="1" applyFont="1" applyFill="1" applyBorder="1" applyAlignment="1">
      <alignment horizontal="right" vertical="top"/>
    </xf>
    <xf numFmtId="0" fontId="52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3" fillId="2" borderId="51" xfId="26" quotePrefix="1" applyNumberFormat="1" applyFont="1" applyFill="1" applyBorder="1" applyAlignment="1">
      <alignment horizontal="center"/>
    </xf>
    <xf numFmtId="171" fontId="43" fillId="2" borderId="9" xfId="26" quotePrefix="1" applyNumberFormat="1" applyFont="1" applyFill="1" applyBorder="1" applyAlignment="1">
      <alignment horizontal="center"/>
    </xf>
    <xf numFmtId="171" fontId="43" fillId="2" borderId="53" xfId="26" quotePrefix="1" applyNumberFormat="1" applyFont="1" applyFill="1" applyBorder="1" applyAlignment="1">
      <alignment horizontal="center"/>
    </xf>
    <xf numFmtId="0" fontId="38" fillId="2" borderId="35" xfId="26" applyFont="1" applyFill="1" applyBorder="1"/>
    <xf numFmtId="0" fontId="3" fillId="2" borderId="73" xfId="33" applyFont="1" applyFill="1" applyBorder="1" applyAlignment="1">
      <alignment horizontal="center" vertical="center"/>
    </xf>
    <xf numFmtId="9" fontId="3" fillId="0" borderId="80" xfId="53" applyNumberFormat="1" applyFont="1" applyFill="1" applyBorder="1"/>
    <xf numFmtId="0" fontId="34" fillId="3" borderId="10" xfId="1" applyFill="1" applyBorder="1"/>
    <xf numFmtId="0" fontId="44" fillId="0" borderId="30" xfId="0" applyFont="1" applyBorder="1" applyAlignment="1"/>
    <xf numFmtId="0" fontId="34" fillId="3" borderId="5" xfId="1" applyFill="1" applyBorder="1"/>
    <xf numFmtId="0" fontId="44" fillId="5" borderId="7" xfId="0" applyFont="1" applyFill="1" applyBorder="1"/>
    <xf numFmtId="0" fontId="34" fillId="6" borderId="5" xfId="1" applyFill="1" applyBorder="1"/>
    <xf numFmtId="0" fontId="44" fillId="5" borderId="12" xfId="0" applyFont="1" applyFill="1" applyBorder="1"/>
    <xf numFmtId="0" fontId="34" fillId="6" borderId="71" xfId="1" applyFill="1" applyBorder="1"/>
    <xf numFmtId="0" fontId="44" fillId="5" borderId="27" xfId="0" applyFont="1" applyFill="1" applyBorder="1"/>
    <xf numFmtId="0" fontId="44" fillId="5" borderId="49" xfId="0" applyFont="1" applyFill="1" applyBorder="1"/>
    <xf numFmtId="0" fontId="34" fillId="2" borderId="5" xfId="1" applyFill="1" applyBorder="1"/>
    <xf numFmtId="0" fontId="44" fillId="5" borderId="55" xfId="0" applyFont="1" applyFill="1" applyBorder="1"/>
    <xf numFmtId="0" fontId="34" fillId="4" borderId="5" xfId="1" applyFill="1" applyBorder="1"/>
    <xf numFmtId="9" fontId="46" fillId="0" borderId="7" xfId="0" applyNumberFormat="1" applyFont="1" applyFill="1" applyBorder="1" applyAlignment="1">
      <alignment horizontal="right" vertical="top"/>
    </xf>
    <xf numFmtId="9" fontId="46" fillId="0" borderId="12" xfId="0" applyNumberFormat="1" applyFont="1" applyFill="1" applyBorder="1" applyAlignment="1">
      <alignment horizontal="right" vertical="top"/>
    </xf>
    <xf numFmtId="9" fontId="48" fillId="0" borderId="12" xfId="0" applyNumberFormat="1" applyFont="1" applyFill="1" applyBorder="1" applyAlignment="1">
      <alignment horizontal="right" vertical="top"/>
    </xf>
    <xf numFmtId="9" fontId="46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8" fillId="0" borderId="0" xfId="76" applyFont="1" applyFill="1"/>
    <xf numFmtId="0" fontId="38" fillId="0" borderId="0" xfId="26" applyFont="1" applyFill="1" applyBorder="1" applyAlignment="1"/>
    <xf numFmtId="0" fontId="38" fillId="0" borderId="2" xfId="76" applyFont="1" applyFill="1" applyBorder="1" applyAlignment="1"/>
    <xf numFmtId="0" fontId="43" fillId="2" borderId="79" xfId="53" applyFont="1" applyFill="1" applyBorder="1" applyAlignment="1">
      <alignment horizontal="right"/>
    </xf>
    <xf numFmtId="165" fontId="43" fillId="0" borderId="84" xfId="53" applyNumberFormat="1" applyFont="1" applyFill="1" applyBorder="1"/>
    <xf numFmtId="165" fontId="43" fillId="0" borderId="85" xfId="53" applyNumberFormat="1" applyFont="1" applyFill="1" applyBorder="1"/>
    <xf numFmtId="9" fontId="43" fillId="0" borderId="86" xfId="83" applyNumberFormat="1" applyFont="1" applyFill="1" applyBorder="1"/>
    <xf numFmtId="170" fontId="43" fillId="0" borderId="84" xfId="53" applyNumberFormat="1" applyFont="1" applyFill="1" applyBorder="1"/>
    <xf numFmtId="170" fontId="43" fillId="0" borderId="85" xfId="53" applyNumberFormat="1" applyFont="1" applyFill="1" applyBorder="1"/>
    <xf numFmtId="3" fontId="43" fillId="0" borderId="86" xfId="83" applyNumberFormat="1" applyFont="1" applyFill="1" applyBorder="1"/>
    <xf numFmtId="3" fontId="38" fillId="0" borderId="0" xfId="76" applyNumberFormat="1" applyFont="1" applyFill="1"/>
    <xf numFmtId="9" fontId="38" fillId="0" borderId="0" xfId="76" applyNumberFormat="1" applyFont="1" applyFill="1"/>
    <xf numFmtId="170" fontId="38" fillId="0" borderId="0" xfId="76" applyNumberFormat="1" applyFont="1" applyFill="1"/>
    <xf numFmtId="0" fontId="0" fillId="0" borderId="0" xfId="0" applyAlignment="1"/>
    <xf numFmtId="0" fontId="38" fillId="0" borderId="55" xfId="26" applyFont="1" applyFill="1" applyBorder="1" applyAlignment="1">
      <alignment horizontal="right"/>
    </xf>
    <xf numFmtId="3" fontId="39" fillId="0" borderId="0" xfId="26" applyNumberFormat="1" applyFont="1" applyFill="1" applyBorder="1" applyAlignment="1">
      <alignment horizontal="right"/>
    </xf>
    <xf numFmtId="171" fontId="38" fillId="0" borderId="51" xfId="26" quotePrefix="1" applyNumberFormat="1" applyFont="1" applyFill="1" applyBorder="1" applyAlignment="1">
      <alignment horizontal="right"/>
    </xf>
    <xf numFmtId="171" fontId="38" fillId="0" borderId="9" xfId="26" quotePrefix="1" applyNumberFormat="1" applyFont="1" applyFill="1" applyBorder="1" applyAlignment="1">
      <alignment horizontal="right"/>
    </xf>
    <xf numFmtId="171" fontId="38" fillId="0" borderId="53" xfId="26" quotePrefix="1" applyNumberFormat="1" applyFont="1" applyFill="1" applyBorder="1" applyAlignment="1">
      <alignment horizontal="right"/>
    </xf>
    <xf numFmtId="0" fontId="38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4" fillId="0" borderId="0" xfId="78" applyNumberFormat="1" applyFont="1" applyFill="1" applyBorder="1" applyAlignment="1"/>
    <xf numFmtId="3" fontId="54" fillId="0" borderId="0" xfId="78" applyNumberFormat="1" applyFont="1" applyFill="1" applyBorder="1" applyAlignment="1"/>
    <xf numFmtId="3" fontId="43" fillId="0" borderId="34" xfId="53" applyNumberFormat="1" applyFont="1" applyFill="1" applyBorder="1"/>
    <xf numFmtId="3" fontId="43" fillId="0" borderId="30" xfId="53" applyNumberFormat="1" applyFont="1" applyFill="1" applyBorder="1"/>
    <xf numFmtId="0" fontId="0" fillId="0" borderId="0" xfId="0" applyBorder="1" applyAlignment="1"/>
    <xf numFmtId="165" fontId="43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5" xfId="0" applyFont="1" applyFill="1" applyBorder="1" applyAlignment="1"/>
    <xf numFmtId="0" fontId="32" fillId="0" borderId="0" xfId="0" applyFont="1" applyFill="1"/>
    <xf numFmtId="16" fontId="32" fillId="0" borderId="0" xfId="0" quotePrefix="1" applyNumberFormat="1" applyFont="1" applyFill="1"/>
    <xf numFmtId="0" fontId="32" fillId="0" borderId="0" xfId="0" quotePrefix="1" applyFont="1" applyFill="1"/>
    <xf numFmtId="172" fontId="32" fillId="0" borderId="0" xfId="0" applyNumberFormat="1" applyFont="1" applyFill="1"/>
    <xf numFmtId="173" fontId="32" fillId="0" borderId="0" xfId="0" applyNumberFormat="1" applyFont="1" applyFill="1"/>
    <xf numFmtId="3" fontId="32" fillId="0" borderId="0" xfId="0" applyNumberFormat="1" applyFont="1" applyFill="1"/>
    <xf numFmtId="0" fontId="37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3" fillId="2" borderId="55" xfId="0" applyFont="1" applyFill="1" applyBorder="1" applyAlignment="1">
      <alignment horizontal="center"/>
    </xf>
    <xf numFmtId="170" fontId="0" fillId="0" borderId="0" xfId="0" applyNumberFormat="1" applyFill="1"/>
    <xf numFmtId="3" fontId="55" fillId="0" borderId="55" xfId="0" applyNumberFormat="1" applyFont="1" applyFill="1" applyBorder="1" applyAlignment="1"/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9" fontId="55" fillId="0" borderId="55" xfId="0" applyNumberFormat="1" applyFont="1" applyFill="1" applyBorder="1" applyAlignment="1"/>
    <xf numFmtId="0" fontId="43" fillId="2" borderId="55" xfId="0" applyNumberFormat="1" applyFont="1" applyFill="1" applyBorder="1" applyAlignment="1">
      <alignment horizontal="center"/>
    </xf>
    <xf numFmtId="3" fontId="3" fillId="0" borderId="83" xfId="53" applyNumberFormat="1" applyFont="1" applyFill="1" applyBorder="1"/>
    <xf numFmtId="3" fontId="3" fillId="0" borderId="88" xfId="53" applyNumberFormat="1" applyFont="1" applyFill="1" applyBorder="1"/>
    <xf numFmtId="0" fontId="44" fillId="0" borderId="0" xfId="0" applyFont="1" applyFill="1"/>
    <xf numFmtId="0" fontId="44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3" fillId="2" borderId="59" xfId="0" applyNumberFormat="1" applyFont="1" applyFill="1" applyBorder="1"/>
    <xf numFmtId="3" fontId="33" fillId="2" borderId="61" xfId="0" applyNumberFormat="1" applyFont="1" applyFill="1" applyBorder="1"/>
    <xf numFmtId="9" fontId="33" fillId="2" borderId="72" xfId="0" applyNumberFormat="1" applyFont="1" applyFill="1" applyBorder="1"/>
    <xf numFmtId="0" fontId="33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3" fillId="2" borderId="65" xfId="0" applyFont="1" applyFill="1" applyBorder="1" applyAlignment="1"/>
    <xf numFmtId="0" fontId="33" fillId="2" borderId="39" xfId="0" applyFont="1" applyFill="1" applyBorder="1" applyAlignment="1">
      <alignment horizontal="left" indent="2"/>
    </xf>
    <xf numFmtId="0" fontId="33" fillId="4" borderId="40" xfId="0" applyFont="1" applyFill="1" applyBorder="1" applyAlignment="1">
      <alignment horizontal="left" indent="2"/>
    </xf>
    <xf numFmtId="0" fontId="33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5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3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4" fillId="2" borderId="22" xfId="1" applyFill="1" applyBorder="1"/>
    <xf numFmtId="0" fontId="34" fillId="0" borderId="0" xfId="1" applyFill="1"/>
    <xf numFmtId="0" fontId="34" fillId="4" borderId="38" xfId="1" applyFill="1" applyBorder="1"/>
    <xf numFmtId="0" fontId="34" fillId="4" borderId="22" xfId="1" applyFill="1" applyBorder="1"/>
    <xf numFmtId="0" fontId="34" fillId="2" borderId="39" xfId="1" applyFill="1" applyBorder="1" applyAlignment="1">
      <alignment horizontal="left" indent="2"/>
    </xf>
    <xf numFmtId="0" fontId="34" fillId="2" borderId="39" xfId="1" applyFill="1" applyBorder="1" applyAlignment="1">
      <alignment horizontal="left" indent="4"/>
    </xf>
    <xf numFmtId="0" fontId="34" fillId="4" borderId="39" xfId="1" applyFill="1" applyBorder="1" applyAlignment="1">
      <alignment horizontal="left" indent="2"/>
    </xf>
    <xf numFmtId="0" fontId="34" fillId="4" borderId="39" xfId="1" applyFill="1" applyBorder="1" applyAlignment="1">
      <alignment horizontal="left" indent="4"/>
    </xf>
    <xf numFmtId="0" fontId="34" fillId="4" borderId="39" xfId="1" applyFill="1" applyBorder="1" applyAlignment="1">
      <alignment horizontal="left" wrapText="1" indent="2"/>
    </xf>
    <xf numFmtId="0" fontId="66" fillId="2" borderId="39" xfId="1" applyFont="1" applyFill="1" applyBorder="1" applyAlignment="1">
      <alignment horizontal="left" indent="2"/>
    </xf>
    <xf numFmtId="0" fontId="66" fillId="2" borderId="39" xfId="1" applyFont="1" applyFill="1" applyBorder="1" applyAlignment="1"/>
    <xf numFmtId="0" fontId="67" fillId="3" borderId="23" xfId="1" applyFont="1" applyFill="1" applyBorder="1"/>
    <xf numFmtId="0" fontId="67" fillId="2" borderId="39" xfId="1" applyFont="1" applyFill="1" applyBorder="1" applyAlignment="1"/>
    <xf numFmtId="0" fontId="67" fillId="4" borderId="23" xfId="1" applyFont="1" applyFill="1" applyBorder="1" applyAlignment="1">
      <alignment horizontal="left"/>
    </xf>
    <xf numFmtId="0" fontId="67" fillId="2" borderId="23" xfId="1" applyFont="1" applyFill="1" applyBorder="1" applyAlignment="1"/>
    <xf numFmtId="0" fontId="67" fillId="4" borderId="65" xfId="1" applyFont="1" applyFill="1" applyBorder="1" applyAlignment="1">
      <alignment horizontal="left"/>
    </xf>
    <xf numFmtId="0" fontId="67" fillId="4" borderId="39" xfId="1" applyFont="1" applyFill="1" applyBorder="1" applyAlignment="1">
      <alignment horizontal="left"/>
    </xf>
    <xf numFmtId="0" fontId="33" fillId="2" borderId="31" xfId="0" applyFont="1" applyFill="1" applyBorder="1" applyAlignment="1">
      <alignment horizontal="right"/>
    </xf>
    <xf numFmtId="170" fontId="33" fillId="0" borderId="24" xfId="0" applyNumberFormat="1" applyFont="1" applyFill="1" applyBorder="1" applyAlignment="1"/>
    <xf numFmtId="170" fontId="33" fillId="0" borderId="32" xfId="0" applyNumberFormat="1" applyFont="1" applyFill="1" applyBorder="1" applyAlignment="1"/>
    <xf numFmtId="9" fontId="33" fillId="0" borderId="58" xfId="0" applyNumberFormat="1" applyFont="1" applyFill="1" applyBorder="1" applyAlignment="1"/>
    <xf numFmtId="9" fontId="33" fillId="0" borderId="25" xfId="0" applyNumberFormat="1" applyFont="1" applyFill="1" applyBorder="1" applyAlignment="1"/>
    <xf numFmtId="170" fontId="33" fillId="0" borderId="33" xfId="0" applyNumberFormat="1" applyFont="1" applyFill="1" applyBorder="1" applyAlignment="1"/>
    <xf numFmtId="0" fontId="51" fillId="3" borderId="31" xfId="0" applyFont="1" applyFill="1" applyBorder="1" applyAlignment="1"/>
    <xf numFmtId="0" fontId="0" fillId="0" borderId="50" xfId="0" applyBorder="1" applyAlignment="1"/>
    <xf numFmtId="0" fontId="51" fillId="2" borderId="31" xfId="0" applyFont="1" applyFill="1" applyBorder="1" applyAlignment="1"/>
    <xf numFmtId="0" fontId="51" fillId="4" borderId="31" xfId="0" applyFont="1" applyFill="1" applyBorder="1" applyAlignment="1"/>
    <xf numFmtId="0" fontId="55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6" fillId="5" borderId="21" xfId="81" applyFont="1" applyFill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43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3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4" fillId="0" borderId="0" xfId="0" applyFont="1" applyFill="1"/>
    <xf numFmtId="0" fontId="2" fillId="0" borderId="2" xfId="0" applyFont="1" applyFill="1" applyBorder="1" applyAlignment="1"/>
    <xf numFmtId="0" fontId="50" fillId="2" borderId="29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58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4" fillId="2" borderId="10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0" fontId="50" fillId="2" borderId="34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 wrapText="1"/>
    </xf>
    <xf numFmtId="0" fontId="44" fillId="2" borderId="28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4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1" fillId="0" borderId="2" xfId="14" applyFill="1" applyBorder="1" applyAlignment="1"/>
    <xf numFmtId="165" fontId="43" fillId="0" borderId="0" xfId="53" applyNumberFormat="1" applyFont="1" applyFill="1" applyBorder="1" applyAlignment="1">
      <alignment horizontal="center"/>
    </xf>
    <xf numFmtId="165" fontId="38" fillId="0" borderId="0" xfId="79" applyNumberFormat="1" applyFont="1" applyFill="1" applyBorder="1" applyAlignment="1">
      <alignment horizontal="center"/>
    </xf>
    <xf numFmtId="165" fontId="43" fillId="2" borderId="29" xfId="53" applyNumberFormat="1" applyFont="1" applyFill="1" applyBorder="1" applyAlignment="1">
      <alignment horizontal="right"/>
    </xf>
    <xf numFmtId="165" fontId="38" fillId="2" borderId="34" xfId="79" applyNumberFormat="1" applyFont="1" applyFill="1" applyBorder="1" applyAlignment="1">
      <alignment horizontal="right"/>
    </xf>
    <xf numFmtId="165" fontId="59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7" fillId="2" borderId="74" xfId="78" applyNumberFormat="1" applyFont="1" applyFill="1" applyBorder="1" applyAlignment="1">
      <alignment horizontal="left"/>
    </xf>
    <xf numFmtId="0" fontId="44" fillId="2" borderId="60" xfId="0" applyFont="1" applyFill="1" applyBorder="1" applyAlignment="1"/>
    <xf numFmtId="3" fontId="37" fillId="2" borderId="62" xfId="78" applyNumberFormat="1" applyFont="1" applyFill="1" applyBorder="1" applyAlignment="1"/>
    <xf numFmtId="0" fontId="51" fillId="2" borderId="74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60" xfId="0" applyFill="1" applyBorder="1" applyAlignment="1">
      <alignment horizontal="left"/>
    </xf>
    <xf numFmtId="0" fontId="51" fillId="2" borderId="62" xfId="0" applyFont="1" applyFill="1" applyBorder="1" applyAlignment="1">
      <alignment horizontal="left"/>
    </xf>
    <xf numFmtId="3" fontId="51" fillId="2" borderId="62" xfId="0" applyNumberFormat="1" applyFont="1" applyFill="1" applyBorder="1" applyAlignment="1">
      <alignment horizontal="left"/>
    </xf>
    <xf numFmtId="3" fontId="0" fillId="2" borderId="56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3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5" xfId="53" applyFont="1" applyFill="1" applyBorder="1" applyAlignment="1">
      <alignment horizontal="right"/>
    </xf>
    <xf numFmtId="0" fontId="5" fillId="2" borderId="76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7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3" fillId="2" borderId="72" xfId="0" applyFont="1" applyFill="1" applyBorder="1" applyAlignment="1">
      <alignment vertical="center"/>
    </xf>
    <xf numFmtId="3" fontId="43" fillId="2" borderId="74" xfId="26" applyNumberFormat="1" applyFont="1" applyFill="1" applyBorder="1" applyAlignment="1">
      <alignment horizontal="center"/>
    </xf>
    <xf numFmtId="3" fontId="43" fillId="2" borderId="55" xfId="26" applyNumberFormat="1" applyFont="1" applyFill="1" applyBorder="1" applyAlignment="1">
      <alignment horizontal="center"/>
    </xf>
    <xf numFmtId="3" fontId="43" fillId="2" borderId="56" xfId="26" applyNumberFormat="1" applyFont="1" applyFill="1" applyBorder="1" applyAlignment="1">
      <alignment horizontal="center"/>
    </xf>
    <xf numFmtId="3" fontId="43" fillId="2" borderId="56" xfId="0" applyNumberFormat="1" applyFont="1" applyFill="1" applyBorder="1" applyAlignment="1">
      <alignment horizontal="center" vertical="top"/>
    </xf>
    <xf numFmtId="0" fontId="43" fillId="2" borderId="35" xfId="0" applyFont="1" applyFill="1" applyBorder="1" applyAlignment="1">
      <alignment horizontal="center" vertical="top" wrapText="1"/>
    </xf>
    <xf numFmtId="0" fontId="43" fillId="2" borderId="35" xfId="0" applyFont="1" applyFill="1" applyBorder="1" applyAlignment="1">
      <alignment horizontal="center" vertical="top"/>
    </xf>
    <xf numFmtId="49" fontId="43" fillId="2" borderId="35" xfId="0" applyNumberFormat="1" applyFont="1" applyFill="1" applyBorder="1" applyAlignment="1">
      <alignment horizontal="center" vertical="top"/>
    </xf>
    <xf numFmtId="0" fontId="43" fillId="2" borderId="35" xfId="0" applyFont="1" applyFill="1" applyBorder="1" applyAlignment="1">
      <alignment horizontal="center" vertical="center"/>
    </xf>
    <xf numFmtId="0" fontId="43" fillId="2" borderId="74" xfId="0" quotePrefix="1" applyFont="1" applyFill="1" applyBorder="1" applyAlignment="1">
      <alignment horizontal="center"/>
    </xf>
    <xf numFmtId="0" fontId="43" fillId="2" borderId="56" xfId="0" applyFont="1" applyFill="1" applyBorder="1" applyAlignment="1">
      <alignment horizontal="center"/>
    </xf>
    <xf numFmtId="9" fontId="60" fillId="2" borderId="56" xfId="0" applyNumberFormat="1" applyFont="1" applyFill="1" applyBorder="1" applyAlignment="1">
      <alignment horizontal="center" vertical="top"/>
    </xf>
    <xf numFmtId="0" fontId="43" fillId="2" borderId="74" xfId="0" quotePrefix="1" applyNumberFormat="1" applyFont="1" applyFill="1" applyBorder="1" applyAlignment="1">
      <alignment horizontal="center"/>
    </xf>
    <xf numFmtId="0" fontId="43" fillId="2" borderId="56" xfId="0" applyNumberFormat="1" applyFont="1" applyFill="1" applyBorder="1" applyAlignment="1">
      <alignment horizontal="center"/>
    </xf>
    <xf numFmtId="0" fontId="60" fillId="2" borderId="56" xfId="0" applyNumberFormat="1" applyFont="1" applyFill="1" applyBorder="1" applyAlignment="1">
      <alignment horizontal="center" vertical="top"/>
    </xf>
    <xf numFmtId="168" fontId="64" fillId="5" borderId="20" xfId="26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3" fillId="2" borderId="35" xfId="26" applyNumberFormat="1" applyFont="1" applyFill="1" applyBorder="1" applyAlignment="1">
      <alignment horizontal="center" vertical="center"/>
    </xf>
    <xf numFmtId="3" fontId="63" fillId="2" borderId="73" xfId="26" applyNumberFormat="1" applyFont="1" applyFill="1" applyBorder="1" applyAlignment="1">
      <alignment horizontal="center" vertical="center"/>
    </xf>
    <xf numFmtId="3" fontId="62" fillId="0" borderId="55" xfId="26" applyNumberFormat="1" applyFont="1" applyFill="1" applyBorder="1" applyAlignment="1">
      <alignment horizontal="right" vertical="top"/>
    </xf>
    <xf numFmtId="0" fontId="52" fillId="0" borderId="55" xfId="0" applyFont="1" applyFill="1" applyBorder="1" applyAlignment="1">
      <alignment horizontal="right" vertical="top"/>
    </xf>
    <xf numFmtId="3" fontId="63" fillId="4" borderId="74" xfId="26" applyNumberFormat="1" applyFont="1" applyFill="1" applyBorder="1" applyAlignment="1">
      <alignment horizontal="center" vertical="center" wrapText="1"/>
    </xf>
    <xf numFmtId="3" fontId="63" fillId="4" borderId="1" xfId="26" applyNumberFormat="1" applyFont="1" applyFill="1" applyBorder="1" applyAlignment="1">
      <alignment horizontal="center" vertical="center" wrapText="1"/>
    </xf>
    <xf numFmtId="3" fontId="43" fillId="4" borderId="74" xfId="26" applyNumberFormat="1" applyFont="1" applyFill="1" applyBorder="1" applyAlignment="1">
      <alignment horizontal="center"/>
    </xf>
    <xf numFmtId="3" fontId="43" fillId="4" borderId="55" xfId="26" applyNumberFormat="1" applyFont="1" applyFill="1" applyBorder="1" applyAlignment="1">
      <alignment horizontal="center"/>
    </xf>
    <xf numFmtId="3" fontId="43" fillId="4" borderId="56" xfId="26" applyNumberFormat="1" applyFont="1" applyFill="1" applyBorder="1" applyAlignment="1">
      <alignment horizontal="center"/>
    </xf>
    <xf numFmtId="3" fontId="63" fillId="3" borderId="74" xfId="26" applyNumberFormat="1" applyFont="1" applyFill="1" applyBorder="1" applyAlignment="1">
      <alignment horizontal="center" vertical="center"/>
    </xf>
    <xf numFmtId="3" fontId="63" fillId="3" borderId="1" xfId="26" applyNumberFormat="1" applyFont="1" applyFill="1" applyBorder="1" applyAlignment="1">
      <alignment horizontal="center" vertical="center"/>
    </xf>
    <xf numFmtId="3" fontId="43" fillId="3" borderId="74" xfId="26" applyNumberFormat="1" applyFont="1" applyFill="1" applyBorder="1" applyAlignment="1">
      <alignment horizontal="center"/>
    </xf>
    <xf numFmtId="3" fontId="43" fillId="3" borderId="55" xfId="26" applyNumberFormat="1" applyFont="1" applyFill="1" applyBorder="1" applyAlignment="1">
      <alignment horizontal="center"/>
    </xf>
    <xf numFmtId="3" fontId="43" fillId="3" borderId="56" xfId="26" applyNumberFormat="1" applyFont="1" applyFill="1" applyBorder="1" applyAlignment="1">
      <alignment horizontal="center"/>
    </xf>
    <xf numFmtId="3" fontId="63" fillId="6" borderId="74" xfId="26" applyNumberFormat="1" applyFont="1" applyFill="1" applyBorder="1" applyAlignment="1">
      <alignment horizontal="center" vertical="center" wrapText="1"/>
    </xf>
    <xf numFmtId="3" fontId="63" fillId="6" borderId="1" xfId="26" applyNumberFormat="1" applyFont="1" applyFill="1" applyBorder="1" applyAlignment="1">
      <alignment horizontal="center" vertical="center" wrapText="1"/>
    </xf>
    <xf numFmtId="3" fontId="43" fillId="6" borderId="74" xfId="26" applyNumberFormat="1" applyFont="1" applyFill="1" applyBorder="1" applyAlignment="1">
      <alignment horizontal="center"/>
    </xf>
    <xf numFmtId="3" fontId="43" fillId="6" borderId="55" xfId="26" applyNumberFormat="1" applyFont="1" applyFill="1" applyBorder="1" applyAlignment="1">
      <alignment horizontal="center"/>
    </xf>
    <xf numFmtId="3" fontId="43" fillId="6" borderId="56" xfId="26" applyNumberFormat="1" applyFont="1" applyFill="1" applyBorder="1" applyAlignment="1">
      <alignment horizontal="center"/>
    </xf>
    <xf numFmtId="3" fontId="62" fillId="5" borderId="20" xfId="26" applyNumberFormat="1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3" fontId="62" fillId="0" borderId="20" xfId="26" applyNumberFormat="1" applyFont="1" applyBorder="1" applyAlignment="1">
      <alignment horizontal="center"/>
    </xf>
    <xf numFmtId="0" fontId="55" fillId="0" borderId="2" xfId="14" applyFont="1" applyFill="1" applyBorder="1" applyAlignment="1"/>
    <xf numFmtId="3" fontId="3" fillId="2" borderId="74" xfId="27" applyNumberFormat="1" applyFont="1" applyFill="1" applyBorder="1" applyAlignment="1">
      <alignment horizontal="center"/>
    </xf>
    <xf numFmtId="0" fontId="31" fillId="2" borderId="55" xfId="14" applyFill="1" applyBorder="1" applyAlignment="1">
      <alignment horizontal="center"/>
    </xf>
    <xf numFmtId="0" fontId="31" fillId="2" borderId="56" xfId="14" applyFill="1" applyBorder="1" applyAlignment="1">
      <alignment horizontal="center"/>
    </xf>
    <xf numFmtId="3" fontId="3" fillId="2" borderId="74" xfId="24" applyNumberFormat="1" applyFont="1" applyFill="1" applyBorder="1" applyAlignment="1">
      <alignment horizontal="center"/>
    </xf>
    <xf numFmtId="0" fontId="4" fillId="2" borderId="55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4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4" xfId="26" quotePrefix="1" applyNumberFormat="1" applyFont="1" applyFill="1" applyBorder="1" applyAlignment="1">
      <alignment horizontal="center" vertical="top"/>
    </xf>
    <xf numFmtId="169" fontId="3" fillId="2" borderId="55" xfId="26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3" fillId="2" borderId="35" xfId="0" applyFont="1" applyFill="1" applyBorder="1" applyAlignment="1">
      <alignment vertical="center" wrapText="1"/>
    </xf>
    <xf numFmtId="0" fontId="59" fillId="0" borderId="2" xfId="26" applyFont="1" applyFill="1" applyBorder="1" applyAlignment="1"/>
    <xf numFmtId="0" fontId="38" fillId="0" borderId="2" xfId="26" applyFont="1" applyFill="1" applyBorder="1" applyAlignment="1"/>
    <xf numFmtId="3" fontId="43" fillId="2" borderId="59" xfId="76" applyNumberFormat="1" applyFont="1" applyFill="1" applyBorder="1" applyAlignment="1">
      <alignment horizontal="center" vertical="center"/>
    </xf>
    <xf numFmtId="3" fontId="43" fillId="2" borderId="61" xfId="76" applyNumberFormat="1" applyFont="1" applyFill="1" applyBorder="1" applyAlignment="1">
      <alignment horizontal="center" vertical="center"/>
    </xf>
    <xf numFmtId="3" fontId="43" fillId="2" borderId="6" xfId="76" applyNumberFormat="1" applyFont="1" applyFill="1" applyBorder="1" applyAlignment="1">
      <alignment horizontal="center"/>
    </xf>
    <xf numFmtId="3" fontId="43" fillId="2" borderId="87" xfId="76" applyNumberFormat="1" applyFont="1" applyFill="1" applyBorder="1" applyAlignment="1">
      <alignment horizontal="center"/>
    </xf>
    <xf numFmtId="3" fontId="43" fillId="2" borderId="8" xfId="76" applyNumberFormat="1" applyFont="1" applyFill="1" applyBorder="1" applyAlignment="1">
      <alignment horizontal="center"/>
    </xf>
    <xf numFmtId="3" fontId="43" fillId="2" borderId="7" xfId="76" applyNumberFormat="1" applyFont="1" applyFill="1" applyBorder="1" applyAlignment="1">
      <alignment horizontal="center"/>
    </xf>
    <xf numFmtId="0" fontId="68" fillId="0" borderId="0" xfId="1" applyFont="1" applyFill="1"/>
    <xf numFmtId="3" fontId="45" fillId="8" borderId="90" xfId="0" applyNumberFormat="1" applyFont="1" applyFill="1" applyBorder="1" applyAlignment="1">
      <alignment horizontal="right" vertical="top"/>
    </xf>
    <xf numFmtId="3" fontId="45" fillId="8" borderId="91" xfId="0" applyNumberFormat="1" applyFont="1" applyFill="1" applyBorder="1" applyAlignment="1">
      <alignment horizontal="right" vertical="top"/>
    </xf>
    <xf numFmtId="174" fontId="45" fillId="8" borderId="92" xfId="0" applyNumberFormat="1" applyFont="1" applyFill="1" applyBorder="1" applyAlignment="1">
      <alignment horizontal="right" vertical="top"/>
    </xf>
    <xf numFmtId="3" fontId="45" fillId="0" borderId="90" xfId="0" applyNumberFormat="1" applyFont="1" applyBorder="1" applyAlignment="1">
      <alignment horizontal="right" vertical="top"/>
    </xf>
    <xf numFmtId="174" fontId="45" fillId="8" borderId="93" xfId="0" applyNumberFormat="1" applyFont="1" applyFill="1" applyBorder="1" applyAlignment="1">
      <alignment horizontal="right" vertical="top"/>
    </xf>
    <xf numFmtId="3" fontId="47" fillId="8" borderId="95" xfId="0" applyNumberFormat="1" applyFont="1" applyFill="1" applyBorder="1" applyAlignment="1">
      <alignment horizontal="right" vertical="top"/>
    </xf>
    <xf numFmtId="3" fontId="47" fillId="8" borderId="96" xfId="0" applyNumberFormat="1" applyFont="1" applyFill="1" applyBorder="1" applyAlignment="1">
      <alignment horizontal="right" vertical="top"/>
    </xf>
    <xf numFmtId="174" fontId="47" fillId="8" borderId="97" xfId="0" applyNumberFormat="1" applyFont="1" applyFill="1" applyBorder="1" applyAlignment="1">
      <alignment horizontal="right" vertical="top"/>
    </xf>
    <xf numFmtId="3" fontId="47" fillId="0" borderId="95" xfId="0" applyNumberFormat="1" applyFont="1" applyBorder="1" applyAlignment="1">
      <alignment horizontal="right" vertical="top"/>
    </xf>
    <xf numFmtId="0" fontId="47" fillId="8" borderId="98" xfId="0" applyFont="1" applyFill="1" applyBorder="1" applyAlignment="1">
      <alignment horizontal="right" vertical="top"/>
    </xf>
    <xf numFmtId="0" fontId="45" fillId="8" borderId="93" xfId="0" applyFont="1" applyFill="1" applyBorder="1" applyAlignment="1">
      <alignment horizontal="right" vertical="top"/>
    </xf>
    <xf numFmtId="174" fontId="47" fillId="8" borderId="98" xfId="0" applyNumberFormat="1" applyFont="1" applyFill="1" applyBorder="1" applyAlignment="1">
      <alignment horizontal="right" vertical="top"/>
    </xf>
    <xf numFmtId="0" fontId="45" fillId="8" borderId="92" xfId="0" applyFont="1" applyFill="1" applyBorder="1" applyAlignment="1">
      <alignment horizontal="right" vertical="top"/>
    </xf>
    <xf numFmtId="0" fontId="47" fillId="8" borderId="97" xfId="0" applyFont="1" applyFill="1" applyBorder="1" applyAlignment="1">
      <alignment horizontal="right" vertical="top"/>
    </xf>
    <xf numFmtId="3" fontId="47" fillId="0" borderId="99" xfId="0" applyNumberFormat="1" applyFont="1" applyBorder="1" applyAlignment="1">
      <alignment horizontal="right" vertical="top"/>
    </xf>
    <xf numFmtId="3" fontId="47" fillId="0" borderId="100" xfId="0" applyNumberFormat="1" applyFont="1" applyBorder="1" applyAlignment="1">
      <alignment horizontal="right" vertical="top"/>
    </xf>
    <xf numFmtId="3" fontId="47" fillId="0" borderId="101" xfId="0" applyNumberFormat="1" applyFont="1" applyBorder="1" applyAlignment="1">
      <alignment horizontal="right" vertical="top"/>
    </xf>
    <xf numFmtId="174" fontId="47" fillId="8" borderId="102" xfId="0" applyNumberFormat="1" applyFont="1" applyFill="1" applyBorder="1" applyAlignment="1">
      <alignment horizontal="right" vertical="top"/>
    </xf>
    <xf numFmtId="0" fontId="49" fillId="9" borderId="89" xfId="0" applyFont="1" applyFill="1" applyBorder="1" applyAlignment="1">
      <alignment vertical="top"/>
    </xf>
    <xf numFmtId="0" fontId="49" fillId="9" borderId="89" xfId="0" applyFont="1" applyFill="1" applyBorder="1" applyAlignment="1">
      <alignment vertical="top" indent="2"/>
    </xf>
    <xf numFmtId="0" fontId="49" fillId="9" borderId="89" xfId="0" applyFont="1" applyFill="1" applyBorder="1" applyAlignment="1">
      <alignment vertical="top" indent="4"/>
    </xf>
    <xf numFmtId="0" fontId="50" fillId="9" borderId="94" xfId="0" applyFont="1" applyFill="1" applyBorder="1" applyAlignment="1">
      <alignment vertical="top" indent="6"/>
    </xf>
    <xf numFmtId="0" fontId="49" fillId="9" borderId="89" xfId="0" applyFont="1" applyFill="1" applyBorder="1" applyAlignment="1">
      <alignment vertical="top" indent="8"/>
    </xf>
    <xf numFmtId="0" fontId="50" fillId="9" borderId="94" xfId="0" applyFont="1" applyFill="1" applyBorder="1" applyAlignment="1">
      <alignment vertical="top" indent="2"/>
    </xf>
    <xf numFmtId="0" fontId="50" fillId="9" borderId="94" xfId="0" applyFont="1" applyFill="1" applyBorder="1" applyAlignment="1">
      <alignment vertical="top" indent="4"/>
    </xf>
    <xf numFmtId="0" fontId="49" fillId="9" borderId="89" xfId="0" applyFont="1" applyFill="1" applyBorder="1" applyAlignment="1">
      <alignment vertical="top" indent="6"/>
    </xf>
    <xf numFmtId="0" fontId="44" fillId="9" borderId="89" xfId="0" applyFont="1" applyFill="1" applyBorder="1"/>
    <xf numFmtId="0" fontId="50" fillId="9" borderId="23" xfId="0" applyFont="1" applyFill="1" applyBorder="1" applyAlignment="1">
      <alignment vertical="top"/>
    </xf>
    <xf numFmtId="0" fontId="38" fillId="0" borderId="0" xfId="0" applyNumberFormat="1" applyFont="1" applyFill="1" applyBorder="1" applyAlignment="1">
      <alignment horizontal="left"/>
    </xf>
    <xf numFmtId="3" fontId="38" fillId="0" borderId="0" xfId="0" applyNumberFormat="1" applyFont="1" applyFill="1" applyBorder="1" applyAlignment="1">
      <alignment horizontal="left"/>
    </xf>
    <xf numFmtId="3" fontId="38" fillId="0" borderId="0" xfId="0" applyNumberFormat="1" applyFont="1" applyFill="1" applyBorder="1"/>
    <xf numFmtId="9" fontId="38" fillId="0" borderId="0" xfId="0" applyNumberFormat="1" applyFont="1" applyFill="1" applyBorder="1"/>
    <xf numFmtId="165" fontId="43" fillId="2" borderId="59" xfId="53" applyNumberFormat="1" applyFont="1" applyFill="1" applyBorder="1" applyAlignment="1">
      <alignment horizontal="left"/>
    </xf>
    <xf numFmtId="165" fontId="43" fillId="2" borderId="61" xfId="53" applyNumberFormat="1" applyFont="1" applyFill="1" applyBorder="1" applyAlignment="1">
      <alignment horizontal="left"/>
    </xf>
    <xf numFmtId="165" fontId="43" fillId="2" borderId="69" xfId="53" applyNumberFormat="1" applyFont="1" applyFill="1" applyBorder="1" applyAlignment="1">
      <alignment horizontal="left"/>
    </xf>
    <xf numFmtId="3" fontId="43" fillId="2" borderId="69" xfId="53" applyNumberFormat="1" applyFont="1" applyFill="1" applyBorder="1" applyAlignment="1">
      <alignment horizontal="left"/>
    </xf>
    <xf numFmtId="3" fontId="43" fillId="2" borderId="78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1" fillId="2" borderId="59" xfId="0" applyFont="1" applyFill="1" applyBorder="1"/>
    <xf numFmtId="3" fontId="51" fillId="2" borderId="70" xfId="0" applyNumberFormat="1" applyFont="1" applyFill="1" applyBorder="1"/>
    <xf numFmtId="9" fontId="51" fillId="2" borderId="68" xfId="0" applyNumberFormat="1" applyFont="1" applyFill="1" applyBorder="1"/>
    <xf numFmtId="3" fontId="51" fillId="2" borderId="78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3" fillId="9" borderId="24" xfId="0" applyFont="1" applyFill="1" applyBorder="1"/>
    <xf numFmtId="3" fontId="33" fillId="9" borderId="32" xfId="0" applyNumberFormat="1" applyFont="1" applyFill="1" applyBorder="1"/>
    <xf numFmtId="9" fontId="33" fillId="9" borderId="32" xfId="0" applyNumberFormat="1" applyFont="1" applyFill="1" applyBorder="1"/>
    <xf numFmtId="3" fontId="33" fillId="9" borderId="25" xfId="0" applyNumberFormat="1" applyFont="1" applyFill="1" applyBorder="1"/>
    <xf numFmtId="0" fontId="33" fillId="0" borderId="29" xfId="0" applyFont="1" applyFill="1" applyBorder="1"/>
    <xf numFmtId="0" fontId="33" fillId="0" borderId="10" xfId="0" applyFont="1" applyFill="1" applyBorder="1"/>
    <xf numFmtId="0" fontId="33" fillId="0" borderId="14" xfId="0" applyFont="1" applyFill="1" applyBorder="1"/>
    <xf numFmtId="0" fontId="51" fillId="2" borderId="61" xfId="0" applyFont="1" applyFill="1" applyBorder="1"/>
    <xf numFmtId="3" fontId="51" fillId="2" borderId="0" xfId="0" applyNumberFormat="1" applyFont="1" applyFill="1" applyBorder="1"/>
    <xf numFmtId="3" fontId="51" fillId="2" borderId="21" xfId="0" applyNumberFormat="1" applyFont="1" applyFill="1" applyBorder="1"/>
    <xf numFmtId="0" fontId="3" fillId="2" borderId="59" xfId="79" applyFont="1" applyFill="1" applyBorder="1" applyAlignment="1">
      <alignment horizontal="left"/>
    </xf>
    <xf numFmtId="0" fontId="33" fillId="9" borderId="51" xfId="0" applyFont="1" applyFill="1" applyBorder="1"/>
    <xf numFmtId="0" fontId="33" fillId="9" borderId="9" xfId="0" applyFont="1" applyFill="1" applyBorder="1"/>
    <xf numFmtId="0" fontId="33" fillId="9" borderId="53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4" xfId="0" applyNumberFormat="1" applyFill="1" applyBorder="1"/>
    <xf numFmtId="3" fontId="0" fillId="0" borderId="19" xfId="0" applyNumberFormat="1" applyFill="1" applyBorder="1"/>
    <xf numFmtId="3" fontId="0" fillId="0" borderId="66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1" xfId="0" applyFill="1" applyBorder="1"/>
    <xf numFmtId="0" fontId="0" fillId="0" borderId="9" xfId="0" applyFill="1" applyBorder="1"/>
    <xf numFmtId="0" fontId="0" fillId="0" borderId="53" xfId="0" applyFill="1" applyBorder="1"/>
    <xf numFmtId="3" fontId="0" fillId="0" borderId="63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4" xfId="79" applyFont="1" applyFill="1" applyBorder="1" applyAlignment="1">
      <alignment horizontal="left"/>
    </xf>
    <xf numFmtId="0" fontId="3" fillId="2" borderId="105" xfId="79" applyFont="1" applyFill="1" applyBorder="1" applyAlignment="1">
      <alignment horizontal="left"/>
    </xf>
    <xf numFmtId="0" fontId="3" fillId="2" borderId="106" xfId="80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8" xfId="0" applyFill="1" applyBorder="1" applyAlignment="1">
      <alignment vertical="center"/>
    </xf>
    <xf numFmtId="0" fontId="43" fillId="2" borderId="20" xfId="26" applyNumberFormat="1" applyFont="1" applyFill="1" applyBorder="1"/>
    <xf numFmtId="0" fontId="43" fillId="2" borderId="0" xfId="26" applyNumberFormat="1" applyFont="1" applyFill="1" applyBorder="1"/>
    <xf numFmtId="0" fontId="43" fillId="2" borderId="21" xfId="26" applyNumberFormat="1" applyFont="1" applyFill="1" applyBorder="1" applyAlignment="1">
      <alignment horizontal="right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3" fillId="0" borderId="26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3" fillId="2" borderId="36" xfId="0" applyFont="1" applyFill="1" applyBorder="1" applyAlignment="1">
      <alignment horizontal="center" vertical="top"/>
    </xf>
    <xf numFmtId="49" fontId="43" fillId="2" borderId="36" xfId="0" applyNumberFormat="1" applyFont="1" applyFill="1" applyBorder="1" applyAlignment="1">
      <alignment horizontal="center" vertical="top"/>
    </xf>
    <xf numFmtId="0" fontId="43" fillId="2" borderId="36" xfId="0" applyFont="1" applyFill="1" applyBorder="1" applyAlignment="1">
      <alignment horizontal="center" vertical="center"/>
    </xf>
    <xf numFmtId="3" fontId="43" fillId="2" borderId="20" xfId="0" applyNumberFormat="1" applyFont="1" applyFill="1" applyBorder="1" applyAlignment="1">
      <alignment horizontal="left"/>
    </xf>
    <xf numFmtId="3" fontId="43" fillId="2" borderId="21" xfId="0" applyNumberFormat="1" applyFont="1" applyFill="1" applyBorder="1" applyAlignment="1">
      <alignment horizontal="center"/>
    </xf>
    <xf numFmtId="3" fontId="43" fillId="2" borderId="0" xfId="0" applyNumberFormat="1" applyFont="1" applyFill="1" applyBorder="1" applyAlignment="1">
      <alignment horizontal="center"/>
    </xf>
    <xf numFmtId="9" fontId="60" fillId="2" borderId="21" xfId="0" applyNumberFormat="1" applyFont="1" applyFill="1" applyBorder="1" applyAlignment="1">
      <alignment horizontal="center" vertical="top"/>
    </xf>
    <xf numFmtId="3" fontId="43" fillId="2" borderId="21" xfId="0" applyNumberFormat="1" applyFont="1" applyFill="1" applyBorder="1" applyAlignment="1">
      <alignment horizontal="center" vertical="top"/>
    </xf>
    <xf numFmtId="0" fontId="43" fillId="2" borderId="20" xfId="0" applyNumberFormat="1" applyFont="1" applyFill="1" applyBorder="1" applyAlignment="1">
      <alignment horizontal="left"/>
    </xf>
    <xf numFmtId="0" fontId="43" fillId="2" borderId="21" xfId="0" applyNumberFormat="1" applyFont="1" applyFill="1" applyBorder="1" applyAlignment="1">
      <alignment horizontal="left"/>
    </xf>
    <xf numFmtId="0" fontId="43" fillId="2" borderId="0" xfId="0" applyNumberFormat="1" applyFont="1" applyFill="1" applyBorder="1" applyAlignment="1">
      <alignment horizontal="left"/>
    </xf>
    <xf numFmtId="0" fontId="60" fillId="2" borderId="21" xfId="0" applyNumberFormat="1" applyFont="1" applyFill="1" applyBorder="1" applyAlignment="1">
      <alignment horizontal="center" vertical="top"/>
    </xf>
    <xf numFmtId="3" fontId="69" fillId="0" borderId="109" xfId="0" applyNumberFormat="1" applyFont="1" applyBorder="1" applyAlignment="1">
      <alignment horizontal="right"/>
    </xf>
    <xf numFmtId="167" fontId="69" fillId="0" borderId="109" xfId="0" applyNumberFormat="1" applyFont="1" applyBorder="1" applyAlignment="1">
      <alignment horizontal="right"/>
    </xf>
    <xf numFmtId="167" fontId="69" fillId="0" borderId="108" xfId="0" applyNumberFormat="1" applyFont="1" applyBorder="1" applyAlignment="1">
      <alignment horizontal="right"/>
    </xf>
    <xf numFmtId="3" fontId="5" fillId="0" borderId="109" xfId="0" applyNumberFormat="1" applyFont="1" applyBorder="1" applyAlignment="1">
      <alignment horizontal="right"/>
    </xf>
    <xf numFmtId="167" fontId="5" fillId="0" borderId="109" xfId="0" applyNumberFormat="1" applyFont="1" applyBorder="1" applyAlignment="1">
      <alignment horizontal="right"/>
    </xf>
    <xf numFmtId="167" fontId="5" fillId="0" borderId="108" xfId="0" applyNumberFormat="1" applyFont="1" applyBorder="1" applyAlignment="1">
      <alignment horizontal="right"/>
    </xf>
    <xf numFmtId="175" fontId="5" fillId="0" borderId="109" xfId="0" applyNumberFormat="1" applyFont="1" applyBorder="1" applyAlignment="1">
      <alignment horizontal="right"/>
    </xf>
    <xf numFmtId="4" fontId="5" fillId="0" borderId="109" xfId="0" applyNumberFormat="1" applyFont="1" applyBorder="1" applyAlignment="1">
      <alignment horizontal="right"/>
    </xf>
    <xf numFmtId="3" fontId="5" fillId="0" borderId="109" xfId="0" applyNumberFormat="1" applyFont="1" applyBorder="1"/>
    <xf numFmtId="3" fontId="13" fillId="0" borderId="110" xfId="0" applyNumberFormat="1" applyFont="1" applyBorder="1" applyAlignment="1">
      <alignment horizontal="center"/>
    </xf>
    <xf numFmtId="167" fontId="69" fillId="0" borderId="21" xfId="0" applyNumberFormat="1" applyFont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3" fontId="69" fillId="0" borderId="103" xfId="0" applyNumberFormat="1" applyFont="1" applyBorder="1"/>
    <xf numFmtId="167" fontId="69" fillId="0" borderId="103" xfId="0" applyNumberFormat="1" applyFont="1" applyBorder="1"/>
    <xf numFmtId="167" fontId="69" fillId="0" borderId="57" xfId="0" applyNumberFormat="1" applyFont="1" applyBorder="1"/>
    <xf numFmtId="167" fontId="5" fillId="0" borderId="103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7" fontId="70" fillId="0" borderId="57" xfId="0" applyNumberFormat="1" applyFont="1" applyBorder="1" applyAlignment="1">
      <alignment horizontal="right"/>
    </xf>
    <xf numFmtId="175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3" fontId="5" fillId="0" borderId="103" xfId="0" applyNumberFormat="1" applyFont="1" applyBorder="1"/>
    <xf numFmtId="3" fontId="13" fillId="0" borderId="22" xfId="0" applyNumberFormat="1" applyFont="1" applyBorder="1" applyAlignment="1">
      <alignment horizontal="center"/>
    </xf>
    <xf numFmtId="167" fontId="69" fillId="0" borderId="21" xfId="0" applyNumberFormat="1" applyFont="1" applyBorder="1"/>
    <xf numFmtId="3" fontId="69" fillId="0" borderId="109" xfId="0" applyNumberFormat="1" applyFont="1" applyBorder="1"/>
    <xf numFmtId="167" fontId="69" fillId="0" borderId="109" xfId="0" applyNumberFormat="1" applyFont="1" applyBorder="1"/>
    <xf numFmtId="167" fontId="69" fillId="0" borderId="108" xfId="0" applyNumberFormat="1" applyFont="1" applyBorder="1"/>
    <xf numFmtId="3" fontId="69" fillId="0" borderId="103" xfId="0" applyNumberFormat="1" applyFont="1" applyBorder="1" applyAlignment="1">
      <alignment horizontal="right"/>
    </xf>
    <xf numFmtId="167" fontId="69" fillId="0" borderId="103" xfId="0" applyNumberFormat="1" applyFont="1" applyBorder="1" applyAlignment="1">
      <alignment horizontal="right"/>
    </xf>
    <xf numFmtId="167" fontId="69" fillId="0" borderId="57" xfId="0" applyNumberFormat="1" applyFont="1" applyBorder="1" applyAlignment="1">
      <alignment horizontal="right"/>
    </xf>
    <xf numFmtId="167" fontId="70" fillId="0" borderId="108" xfId="0" applyNumberFormat="1" applyFont="1" applyBorder="1" applyAlignment="1">
      <alignment horizontal="right"/>
    </xf>
    <xf numFmtId="167" fontId="70" fillId="0" borderId="21" xfId="0" applyNumberFormat="1" applyFont="1" applyBorder="1" applyAlignment="1">
      <alignment horizontal="right"/>
    </xf>
    <xf numFmtId="3" fontId="44" fillId="0" borderId="109" xfId="0" applyNumberFormat="1" applyFont="1" applyBorder="1"/>
    <xf numFmtId="167" fontId="44" fillId="0" borderId="109" xfId="0" applyNumberFormat="1" applyFont="1" applyBorder="1"/>
    <xf numFmtId="167" fontId="44" fillId="0" borderId="108" xfId="0" applyNumberFormat="1" applyFont="1" applyBorder="1"/>
    <xf numFmtId="0" fontId="5" fillId="0" borderId="109" xfId="0" applyFont="1" applyBorder="1"/>
    <xf numFmtId="9" fontId="44" fillId="0" borderId="109" xfId="0" applyNumberFormat="1" applyFont="1" applyBorder="1"/>
    <xf numFmtId="167" fontId="44" fillId="0" borderId="21" xfId="0" applyNumberFormat="1" applyFont="1" applyBorder="1"/>
    <xf numFmtId="3" fontId="44" fillId="0" borderId="103" xfId="0" applyNumberFormat="1" applyFont="1" applyBorder="1" applyAlignment="1">
      <alignment horizontal="right"/>
    </xf>
    <xf numFmtId="0" fontId="5" fillId="0" borderId="103" xfId="0" applyFont="1" applyBorder="1"/>
    <xf numFmtId="3" fontId="44" fillId="0" borderId="103" xfId="0" applyNumberFormat="1" applyFont="1" applyBorder="1"/>
    <xf numFmtId="9" fontId="44" fillId="0" borderId="103" xfId="0" applyNumberFormat="1" applyFont="1" applyBorder="1"/>
    <xf numFmtId="3" fontId="44" fillId="0" borderId="109" xfId="0" applyNumberFormat="1" applyFont="1" applyBorder="1" applyAlignment="1">
      <alignment horizontal="right"/>
    </xf>
    <xf numFmtId="167" fontId="44" fillId="0" borderId="103" xfId="0" applyNumberFormat="1" applyFont="1" applyBorder="1"/>
    <xf numFmtId="167" fontId="44" fillId="0" borderId="57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4" fillId="0" borderId="55" xfId="0" applyNumberFormat="1" applyFont="1" applyBorder="1"/>
    <xf numFmtId="167" fontId="44" fillId="0" borderId="55" xfId="0" applyNumberFormat="1" applyFont="1" applyBorder="1"/>
    <xf numFmtId="167" fontId="4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7" fontId="69" fillId="0" borderId="55" xfId="0" applyNumberFormat="1" applyFont="1" applyBorder="1" applyAlignment="1">
      <alignment horizontal="right"/>
    </xf>
    <xf numFmtId="167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75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44" fillId="0" borderId="55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44" fillId="0" borderId="0" xfId="0" applyNumberFormat="1" applyFont="1" applyBorder="1"/>
    <xf numFmtId="167" fontId="4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7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44" fillId="0" borderId="0" xfId="0" applyNumberFormat="1" applyFont="1" applyBorder="1"/>
    <xf numFmtId="3" fontId="69" fillId="0" borderId="0" xfId="0" applyNumberFormat="1" applyFont="1" applyBorder="1"/>
    <xf numFmtId="167" fontId="69" fillId="0" borderId="0" xfId="0" applyNumberFormat="1" applyFont="1" applyBorder="1"/>
    <xf numFmtId="3" fontId="44" fillId="0" borderId="0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110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/>
    </xf>
    <xf numFmtId="3" fontId="44" fillId="0" borderId="2" xfId="0" applyNumberFormat="1" applyFont="1" applyBorder="1"/>
    <xf numFmtId="167" fontId="44" fillId="0" borderId="2" xfId="0" applyNumberFormat="1" applyFont="1" applyBorder="1"/>
    <xf numFmtId="167" fontId="44" fillId="0" borderId="3" xfId="0" applyNumberFormat="1" applyFont="1" applyBorder="1"/>
    <xf numFmtId="3" fontId="69" fillId="0" borderId="2" xfId="0" applyNumberFormat="1" applyFont="1" applyBorder="1" applyAlignment="1">
      <alignment horizontal="right"/>
    </xf>
    <xf numFmtId="167" fontId="69" fillId="0" borderId="2" xfId="0" applyNumberFormat="1" applyFont="1" applyBorder="1" applyAlignment="1">
      <alignment horizontal="right"/>
    </xf>
    <xf numFmtId="167" fontId="69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75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44" fillId="0" borderId="2" xfId="0" applyNumberFormat="1" applyFont="1" applyBorder="1"/>
    <xf numFmtId="3" fontId="13" fillId="0" borderId="73" xfId="0" applyNumberFormat="1" applyFont="1" applyBorder="1" applyAlignment="1">
      <alignment horizontal="center"/>
    </xf>
    <xf numFmtId="0" fontId="61" fillId="2" borderId="36" xfId="0" applyFont="1" applyFill="1" applyBorder="1" applyAlignment="1">
      <alignment vertical="center" wrapText="1"/>
    </xf>
    <xf numFmtId="0" fontId="43" fillId="2" borderId="20" xfId="26" applyNumberFormat="1" applyFont="1" applyFill="1" applyBorder="1" applyAlignment="1">
      <alignment horizontal="right"/>
    </xf>
    <xf numFmtId="0" fontId="43" fillId="2" borderId="0" xfId="26" applyNumberFormat="1" applyFont="1" applyFill="1" applyBorder="1" applyAlignment="1">
      <alignment horizontal="right"/>
    </xf>
    <xf numFmtId="3" fontId="43" fillId="2" borderId="67" xfId="76" applyNumberFormat="1" applyFont="1" applyFill="1" applyBorder="1" applyAlignment="1">
      <alignment horizontal="center" vertical="center"/>
    </xf>
    <xf numFmtId="3" fontId="43" fillId="2" borderId="69" xfId="76" applyNumberFormat="1" applyFont="1" applyFill="1" applyBorder="1" applyAlignment="1">
      <alignment horizontal="center" vertical="center"/>
    </xf>
    <xf numFmtId="0" fontId="38" fillId="0" borderId="24" xfId="76" applyFont="1" applyFill="1" applyBorder="1"/>
    <xf numFmtId="0" fontId="38" fillId="0" borderId="58" xfId="76" applyFont="1" applyFill="1" applyBorder="1"/>
    <xf numFmtId="0" fontId="43" fillId="2" borderId="15" xfId="76" applyNumberFormat="1" applyFont="1" applyFill="1" applyBorder="1" applyAlignment="1">
      <alignment horizontal="left"/>
    </xf>
    <xf numFmtId="0" fontId="43" fillId="2" borderId="111" xfId="76" applyNumberFormat="1" applyFont="1" applyFill="1" applyBorder="1" applyAlignment="1">
      <alignment horizontal="left"/>
    </xf>
    <xf numFmtId="3" fontId="38" fillId="0" borderId="24" xfId="76" applyNumberFormat="1" applyFont="1" applyFill="1" applyBorder="1"/>
    <xf numFmtId="3" fontId="38" fillId="0" borderId="32" xfId="76" applyNumberFormat="1" applyFont="1" applyFill="1" applyBorder="1"/>
    <xf numFmtId="9" fontId="38" fillId="0" borderId="58" xfId="76" applyNumberFormat="1" applyFont="1" applyFill="1" applyBorder="1"/>
    <xf numFmtId="0" fontId="43" fillId="2" borderId="17" xfId="76" applyNumberFormat="1" applyFont="1" applyFill="1" applyBorder="1" applyAlignment="1">
      <alignment horizontal="left"/>
    </xf>
    <xf numFmtId="170" fontId="38" fillId="0" borderId="24" xfId="76" applyNumberFormat="1" applyFont="1" applyFill="1" applyBorder="1"/>
    <xf numFmtId="170" fontId="38" fillId="0" borderId="32" xfId="76" applyNumberFormat="1" applyFont="1" applyFill="1" applyBorder="1"/>
    <xf numFmtId="0" fontId="43" fillId="2" borderId="16" xfId="76" applyNumberFormat="1" applyFont="1" applyFill="1" applyBorder="1" applyAlignment="1">
      <alignment horizontal="left"/>
    </xf>
    <xf numFmtId="3" fontId="38" fillId="0" borderId="25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0.90294613732082118</c:v>
                </c:pt>
                <c:pt idx="1">
                  <c:v>1.0308908601461249</c:v>
                </c:pt>
                <c:pt idx="2">
                  <c:v>1.1041437850005882</c:v>
                </c:pt>
                <c:pt idx="3">
                  <c:v>1.1229423993240064</c:v>
                </c:pt>
                <c:pt idx="4">
                  <c:v>1.132939891456848</c:v>
                </c:pt>
                <c:pt idx="5">
                  <c:v>1.1185067531269628</c:v>
                </c:pt>
                <c:pt idx="6">
                  <c:v>1.0800659235023291</c:v>
                </c:pt>
                <c:pt idx="7">
                  <c:v>1.1063632081129227</c:v>
                </c:pt>
                <c:pt idx="8">
                  <c:v>1.1119151447051809</c:v>
                </c:pt>
                <c:pt idx="9">
                  <c:v>1.1202597317136997</c:v>
                </c:pt>
                <c:pt idx="10">
                  <c:v>1.0284546452035859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786624"/>
        <c:axId val="13237889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1.2756338826276399</c:v>
                </c:pt>
                <c:pt idx="1">
                  <c:v>1.2756338826276399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98144"/>
        <c:axId val="1517800064"/>
      </c:scatterChart>
      <c:catAx>
        <c:axId val="132378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37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788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3786624"/>
        <c:crosses val="autoZero"/>
        <c:crossBetween val="between"/>
      </c:valAx>
      <c:valAx>
        <c:axId val="1517798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17800064"/>
        <c:crosses val="max"/>
        <c:crossBetween val="midCat"/>
      </c:valAx>
      <c:valAx>
        <c:axId val="1517800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77981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1.0163297933082107</c:v>
                </c:pt>
                <c:pt idx="1">
                  <c:v>0.95238095238095244</c:v>
                </c:pt>
                <c:pt idx="2">
                  <c:v>0.95162223216526798</c:v>
                </c:pt>
                <c:pt idx="3">
                  <c:v>0.95794736068225261</c:v>
                </c:pt>
                <c:pt idx="4">
                  <c:v>0.97658250344906539</c:v>
                </c:pt>
                <c:pt idx="5">
                  <c:v>0.98914179085082821</c:v>
                </c:pt>
                <c:pt idx="6">
                  <c:v>0.99036043212473257</c:v>
                </c:pt>
                <c:pt idx="7">
                  <c:v>1.0173851135659004</c:v>
                </c:pt>
                <c:pt idx="8">
                  <c:v>1.0215415684954561</c:v>
                </c:pt>
                <c:pt idx="9">
                  <c:v>1.0115953139598954</c:v>
                </c:pt>
                <c:pt idx="10">
                  <c:v>1.01382513631377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627520"/>
        <c:axId val="15216302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216576"/>
        <c:axId val="1524218880"/>
      </c:scatterChart>
      <c:catAx>
        <c:axId val="152162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16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630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21627520"/>
        <c:crosses val="autoZero"/>
        <c:crossBetween val="between"/>
      </c:valAx>
      <c:valAx>
        <c:axId val="1524216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4218880"/>
        <c:crosses val="max"/>
        <c:crossBetween val="midCat"/>
      </c:valAx>
      <c:valAx>
        <c:axId val="15242188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2421657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172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224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191</v>
      </c>
      <c r="C4" s="64" t="s">
        <v>192</v>
      </c>
    </row>
    <row r="5" spans="1:3" ht="14.4" customHeight="1" x14ac:dyDescent="0.3">
      <c r="A5" s="254" t="str">
        <f t="shared" si="0"/>
        <v>HI</v>
      </c>
      <c r="B5" s="255" t="s">
        <v>214</v>
      </c>
      <c r="C5" s="67" t="s">
        <v>177</v>
      </c>
    </row>
    <row r="6" spans="1:3" ht="14.4" customHeight="1" x14ac:dyDescent="0.3">
      <c r="A6" s="256" t="str">
        <f t="shared" si="0"/>
        <v>HI Graf</v>
      </c>
      <c r="B6" s="257" t="s">
        <v>169</v>
      </c>
      <c r="C6" s="67" t="s">
        <v>178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179</v>
      </c>
    </row>
    <row r="8" spans="1:3" ht="14.4" customHeight="1" thickBot="1" x14ac:dyDescent="0.35">
      <c r="A8" s="258" t="str">
        <f t="shared" si="0"/>
        <v>HV</v>
      </c>
      <c r="B8" s="259" t="s">
        <v>78</v>
      </c>
      <c r="C8" s="67" t="s">
        <v>89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173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216</v>
      </c>
      <c r="C11" s="67" t="s">
        <v>180</v>
      </c>
    </row>
    <row r="12" spans="1:3" ht="14.4" customHeight="1" x14ac:dyDescent="0.3">
      <c r="A12" s="256" t="str">
        <f t="shared" si="1"/>
        <v>LŽ Detail</v>
      </c>
      <c r="B12" s="257" t="s">
        <v>215</v>
      </c>
      <c r="C12" s="67" t="s">
        <v>181</v>
      </c>
    </row>
    <row r="13" spans="1:3" ht="14.4" customHeight="1" x14ac:dyDescent="0.3">
      <c r="A13" s="256" t="str">
        <f t="shared" si="1"/>
        <v>LŽ PL</v>
      </c>
      <c r="B13" s="257" t="s">
        <v>1432</v>
      </c>
      <c r="C13" s="67" t="s">
        <v>229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211</v>
      </c>
      <c r="C14" s="67" t="s">
        <v>231</v>
      </c>
    </row>
    <row r="15" spans="1:3" ht="14.4" customHeight="1" x14ac:dyDescent="0.3">
      <c r="A15" s="256" t="str">
        <f t="shared" si="1"/>
        <v>Léky Recepty</v>
      </c>
      <c r="B15" s="257" t="s">
        <v>217</v>
      </c>
      <c r="C15" s="67" t="s">
        <v>182</v>
      </c>
    </row>
    <row r="16" spans="1:3" s="326" customFormat="1" ht="14.4" customHeight="1" x14ac:dyDescent="0.3">
      <c r="A16" s="256" t="str">
        <f t="shared" si="1"/>
        <v>LRp Lékaři</v>
      </c>
      <c r="B16" s="257" t="s">
        <v>234</v>
      </c>
      <c r="C16" s="67" t="s">
        <v>235</v>
      </c>
    </row>
    <row r="17" spans="1:3" ht="14.4" customHeight="1" x14ac:dyDescent="0.3">
      <c r="A17" s="256" t="str">
        <f t="shared" si="1"/>
        <v>LRp Detail</v>
      </c>
      <c r="B17" s="257" t="s">
        <v>218</v>
      </c>
      <c r="C17" s="67" t="s">
        <v>183</v>
      </c>
    </row>
    <row r="18" spans="1:3" ht="14.4" customHeight="1" x14ac:dyDescent="0.3">
      <c r="A18" s="256" t="str">
        <f t="shared" si="1"/>
        <v>LRp PL</v>
      </c>
      <c r="B18" s="257" t="s">
        <v>2104</v>
      </c>
      <c r="C18" s="67" t="s">
        <v>230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213</v>
      </c>
      <c r="C19" s="67" t="s">
        <v>232</v>
      </c>
    </row>
    <row r="20" spans="1:3" ht="14.4" customHeight="1" x14ac:dyDescent="0.3">
      <c r="A20" s="261" t="str">
        <f t="shared" si="1"/>
        <v>Materiál Žádanky</v>
      </c>
      <c r="B20" s="257" t="s">
        <v>219</v>
      </c>
      <c r="C20" s="67" t="s">
        <v>184</v>
      </c>
    </row>
    <row r="21" spans="1:3" ht="14.4" customHeight="1" thickBot="1" x14ac:dyDescent="0.35">
      <c r="A21" s="256" t="str">
        <f t="shared" si="1"/>
        <v>MŽ Detail</v>
      </c>
      <c r="B21" s="257" t="s">
        <v>220</v>
      </c>
      <c r="C21" s="67" t="s">
        <v>185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174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197</v>
      </c>
      <c r="C24" s="67" t="s">
        <v>193</v>
      </c>
    </row>
    <row r="25" spans="1:3" ht="14.4" customHeight="1" x14ac:dyDescent="0.3">
      <c r="A25" s="256" t="str">
        <f t="shared" si="3"/>
        <v>ZV Vykáz.-A Detail</v>
      </c>
      <c r="B25" s="257" t="s">
        <v>198</v>
      </c>
      <c r="C25" s="67" t="s">
        <v>194</v>
      </c>
    </row>
    <row r="26" spans="1:3" ht="14.4" customHeight="1" x14ac:dyDescent="0.3">
      <c r="A26" s="256" t="str">
        <f t="shared" si="3"/>
        <v>ZV Vykáz.-H</v>
      </c>
      <c r="B26" s="257" t="s">
        <v>199</v>
      </c>
      <c r="C26" s="67" t="s">
        <v>195</v>
      </c>
    </row>
    <row r="27" spans="1:3" ht="14.4" customHeight="1" x14ac:dyDescent="0.3">
      <c r="A27" s="256" t="str">
        <f t="shared" si="3"/>
        <v>ZV Vykáz.-H Detail</v>
      </c>
      <c r="B27" s="257" t="s">
        <v>200</v>
      </c>
      <c r="C27" s="67" t="s">
        <v>196</v>
      </c>
    </row>
    <row r="28" spans="1:3" ht="14.4" customHeight="1" x14ac:dyDescent="0.3">
      <c r="A28" s="263" t="str">
        <f t="shared" si="3"/>
        <v>CaseMix</v>
      </c>
      <c r="B28" s="257" t="s">
        <v>175</v>
      </c>
      <c r="C28" s="67" t="s">
        <v>186</v>
      </c>
    </row>
    <row r="29" spans="1:3" ht="14.4" customHeight="1" x14ac:dyDescent="0.3">
      <c r="A29" s="256" t="str">
        <f t="shared" si="3"/>
        <v>ALOS</v>
      </c>
      <c r="B29" s="257" t="s">
        <v>152</v>
      </c>
      <c r="C29" s="67" t="s">
        <v>123</v>
      </c>
    </row>
    <row r="30" spans="1:3" ht="14.4" customHeight="1" x14ac:dyDescent="0.3">
      <c r="A30" s="256" t="str">
        <f t="shared" si="3"/>
        <v>Total</v>
      </c>
      <c r="B30" s="257" t="s">
        <v>176</v>
      </c>
      <c r="C30" s="67" t="s">
        <v>187</v>
      </c>
    </row>
    <row r="31" spans="1:3" ht="14.4" customHeight="1" x14ac:dyDescent="0.3">
      <c r="A31" s="256" t="str">
        <f t="shared" si="3"/>
        <v>ZV Vyžád.</v>
      </c>
      <c r="B31" s="257" t="s">
        <v>201</v>
      </c>
      <c r="C31" s="67" t="s">
        <v>190</v>
      </c>
    </row>
    <row r="32" spans="1:3" ht="14.4" customHeight="1" x14ac:dyDescent="0.3">
      <c r="A32" s="256" t="str">
        <f t="shared" si="3"/>
        <v>ZV Vyžád. Detail</v>
      </c>
      <c r="B32" s="257" t="s">
        <v>202</v>
      </c>
      <c r="C32" s="67" t="s">
        <v>189</v>
      </c>
    </row>
    <row r="33" spans="1:3" ht="14.4" customHeight="1" thickBot="1" x14ac:dyDescent="0.35">
      <c r="A33" s="258" t="str">
        <f t="shared" si="3"/>
        <v>OD TISS</v>
      </c>
      <c r="B33" s="259" t="s">
        <v>223</v>
      </c>
      <c r="C33" s="67" t="s">
        <v>188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60</v>
      </c>
      <c r="G3" s="56">
        <f>SUBTOTAL(9,G6:G1048576)</f>
        <v>7364.45151700726</v>
      </c>
      <c r="H3" s="57">
        <f>IF(M3=0,0,G3/M3)</f>
        <v>3.102113906829097E-2</v>
      </c>
      <c r="I3" s="56">
        <f>SUBTOTAL(9,I6:I1048576)</f>
        <v>1457.9833333333336</v>
      </c>
      <c r="J3" s="56">
        <f>SUBTOTAL(9,J6:J1048576)</f>
        <v>230036.61556808304</v>
      </c>
      <c r="K3" s="57">
        <f>IF(M3=0,0,J3/M3)</f>
        <v>0.96897886093170904</v>
      </c>
      <c r="L3" s="56">
        <f>SUBTOTAL(9,L6:L1048576)</f>
        <v>1517.9833333333336</v>
      </c>
      <c r="M3" s="58">
        <f>SUBTOTAL(9,M6:M1048576)</f>
        <v>237401.0670850903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7" t="s">
        <v>206</v>
      </c>
      <c r="B5" s="594" t="s">
        <v>207</v>
      </c>
      <c r="C5" s="594" t="s">
        <v>127</v>
      </c>
      <c r="D5" s="594" t="s">
        <v>208</v>
      </c>
      <c r="E5" s="594" t="s">
        <v>209</v>
      </c>
      <c r="F5" s="595" t="s">
        <v>31</v>
      </c>
      <c r="G5" s="595" t="s">
        <v>17</v>
      </c>
      <c r="H5" s="579" t="s">
        <v>210</v>
      </c>
      <c r="I5" s="578" t="s">
        <v>31</v>
      </c>
      <c r="J5" s="595" t="s">
        <v>17</v>
      </c>
      <c r="K5" s="579" t="s">
        <v>210</v>
      </c>
      <c r="L5" s="578" t="s">
        <v>31</v>
      </c>
      <c r="M5" s="596" t="s">
        <v>17</v>
      </c>
    </row>
    <row r="6" spans="1:13" ht="14.4" customHeight="1" x14ac:dyDescent="0.3">
      <c r="A6" s="559" t="s">
        <v>477</v>
      </c>
      <c r="B6" s="560" t="s">
        <v>1471</v>
      </c>
      <c r="C6" s="560" t="s">
        <v>608</v>
      </c>
      <c r="D6" s="560" t="s">
        <v>609</v>
      </c>
      <c r="E6" s="560" t="s">
        <v>610</v>
      </c>
      <c r="F6" s="563"/>
      <c r="G6" s="563"/>
      <c r="H6" s="581">
        <v>0</v>
      </c>
      <c r="I6" s="563">
        <v>2</v>
      </c>
      <c r="J6" s="563">
        <v>657.5</v>
      </c>
      <c r="K6" s="581">
        <v>1</v>
      </c>
      <c r="L6" s="563">
        <v>2</v>
      </c>
      <c r="M6" s="564">
        <v>657.5</v>
      </c>
    </row>
    <row r="7" spans="1:13" ht="14.4" customHeight="1" x14ac:dyDescent="0.3">
      <c r="A7" s="565" t="s">
        <v>477</v>
      </c>
      <c r="B7" s="566" t="s">
        <v>1472</v>
      </c>
      <c r="C7" s="566" t="s">
        <v>1152</v>
      </c>
      <c r="D7" s="566" t="s">
        <v>1153</v>
      </c>
      <c r="E7" s="566" t="s">
        <v>1154</v>
      </c>
      <c r="F7" s="569"/>
      <c r="G7" s="569"/>
      <c r="H7" s="582">
        <v>0</v>
      </c>
      <c r="I7" s="569">
        <v>14</v>
      </c>
      <c r="J7" s="569">
        <v>994.69999999999993</v>
      </c>
      <c r="K7" s="582">
        <v>1</v>
      </c>
      <c r="L7" s="569">
        <v>14</v>
      </c>
      <c r="M7" s="570">
        <v>994.69999999999993</v>
      </c>
    </row>
    <row r="8" spans="1:13" ht="14.4" customHeight="1" x14ac:dyDescent="0.3">
      <c r="A8" s="565" t="s">
        <v>477</v>
      </c>
      <c r="B8" s="566" t="s">
        <v>1473</v>
      </c>
      <c r="C8" s="566" t="s">
        <v>1109</v>
      </c>
      <c r="D8" s="566" t="s">
        <v>1474</v>
      </c>
      <c r="E8" s="566" t="s">
        <v>1475</v>
      </c>
      <c r="F8" s="569"/>
      <c r="G8" s="569"/>
      <c r="H8" s="582">
        <v>0</v>
      </c>
      <c r="I8" s="569">
        <v>2</v>
      </c>
      <c r="J8" s="569">
        <v>230.690010572472</v>
      </c>
      <c r="K8" s="582">
        <v>1</v>
      </c>
      <c r="L8" s="569">
        <v>2</v>
      </c>
      <c r="M8" s="570">
        <v>230.690010572472</v>
      </c>
    </row>
    <row r="9" spans="1:13" ht="14.4" customHeight="1" x14ac:dyDescent="0.3">
      <c r="A9" s="565" t="s">
        <v>477</v>
      </c>
      <c r="B9" s="566" t="s">
        <v>1476</v>
      </c>
      <c r="C9" s="566" t="s">
        <v>1160</v>
      </c>
      <c r="D9" s="566" t="s">
        <v>1477</v>
      </c>
      <c r="E9" s="566" t="s">
        <v>1162</v>
      </c>
      <c r="F9" s="569"/>
      <c r="G9" s="569"/>
      <c r="H9" s="582">
        <v>0</v>
      </c>
      <c r="I9" s="569">
        <v>2</v>
      </c>
      <c r="J9" s="569">
        <v>1438.1599999999999</v>
      </c>
      <c r="K9" s="582">
        <v>1</v>
      </c>
      <c r="L9" s="569">
        <v>2</v>
      </c>
      <c r="M9" s="570">
        <v>1438.1599999999999</v>
      </c>
    </row>
    <row r="10" spans="1:13" ht="14.4" customHeight="1" x14ac:dyDescent="0.3">
      <c r="A10" s="565" t="s">
        <v>477</v>
      </c>
      <c r="B10" s="566" t="s">
        <v>1478</v>
      </c>
      <c r="C10" s="566" t="s">
        <v>1123</v>
      </c>
      <c r="D10" s="566" t="s">
        <v>1124</v>
      </c>
      <c r="E10" s="566" t="s">
        <v>1479</v>
      </c>
      <c r="F10" s="569"/>
      <c r="G10" s="569"/>
      <c r="H10" s="582">
        <v>0</v>
      </c>
      <c r="I10" s="569">
        <v>1</v>
      </c>
      <c r="J10" s="569">
        <v>76.640209044569005</v>
      </c>
      <c r="K10" s="582">
        <v>1</v>
      </c>
      <c r="L10" s="569">
        <v>1</v>
      </c>
      <c r="M10" s="570">
        <v>76.640209044569005</v>
      </c>
    </row>
    <row r="11" spans="1:13" ht="14.4" customHeight="1" x14ac:dyDescent="0.3">
      <c r="A11" s="565" t="s">
        <v>477</v>
      </c>
      <c r="B11" s="566" t="s">
        <v>1480</v>
      </c>
      <c r="C11" s="566" t="s">
        <v>1156</v>
      </c>
      <c r="D11" s="566" t="s">
        <v>1481</v>
      </c>
      <c r="E11" s="566" t="s">
        <v>1482</v>
      </c>
      <c r="F11" s="569"/>
      <c r="G11" s="569"/>
      <c r="H11" s="582">
        <v>0</v>
      </c>
      <c r="I11" s="569">
        <v>1</v>
      </c>
      <c r="J11" s="569">
        <v>117.14</v>
      </c>
      <c r="K11" s="582">
        <v>1</v>
      </c>
      <c r="L11" s="569">
        <v>1</v>
      </c>
      <c r="M11" s="570">
        <v>117.14</v>
      </c>
    </row>
    <row r="12" spans="1:13" ht="14.4" customHeight="1" x14ac:dyDescent="0.3">
      <c r="A12" s="565" t="s">
        <v>477</v>
      </c>
      <c r="B12" s="566" t="s">
        <v>1483</v>
      </c>
      <c r="C12" s="566" t="s">
        <v>1167</v>
      </c>
      <c r="D12" s="566" t="s">
        <v>1114</v>
      </c>
      <c r="E12" s="566" t="s">
        <v>1168</v>
      </c>
      <c r="F12" s="569"/>
      <c r="G12" s="569"/>
      <c r="H12" s="582">
        <v>0</v>
      </c>
      <c r="I12" s="569">
        <v>22</v>
      </c>
      <c r="J12" s="569">
        <v>9107.9978312075291</v>
      </c>
      <c r="K12" s="582">
        <v>1</v>
      </c>
      <c r="L12" s="569">
        <v>22</v>
      </c>
      <c r="M12" s="570">
        <v>9107.9978312075291</v>
      </c>
    </row>
    <row r="13" spans="1:13" ht="14.4" customHeight="1" x14ac:dyDescent="0.3">
      <c r="A13" s="565" t="s">
        <v>477</v>
      </c>
      <c r="B13" s="566" t="s">
        <v>1483</v>
      </c>
      <c r="C13" s="566" t="s">
        <v>1113</v>
      </c>
      <c r="D13" s="566" t="s">
        <v>1114</v>
      </c>
      <c r="E13" s="566" t="s">
        <v>1115</v>
      </c>
      <c r="F13" s="569"/>
      <c r="G13" s="569"/>
      <c r="H13" s="582">
        <v>0</v>
      </c>
      <c r="I13" s="569">
        <v>10</v>
      </c>
      <c r="J13" s="569">
        <v>4921.9980676167224</v>
      </c>
      <c r="K13" s="582">
        <v>1</v>
      </c>
      <c r="L13" s="569">
        <v>10</v>
      </c>
      <c r="M13" s="570">
        <v>4921.9980676167224</v>
      </c>
    </row>
    <row r="14" spans="1:13" ht="14.4" customHeight="1" x14ac:dyDescent="0.3">
      <c r="A14" s="565" t="s">
        <v>477</v>
      </c>
      <c r="B14" s="566" t="s">
        <v>1483</v>
      </c>
      <c r="C14" s="566" t="s">
        <v>1117</v>
      </c>
      <c r="D14" s="566" t="s">
        <v>1114</v>
      </c>
      <c r="E14" s="566" t="s">
        <v>1118</v>
      </c>
      <c r="F14" s="569"/>
      <c r="G14" s="569"/>
      <c r="H14" s="582">
        <v>0</v>
      </c>
      <c r="I14" s="569">
        <v>3</v>
      </c>
      <c r="J14" s="569">
        <v>2829</v>
      </c>
      <c r="K14" s="582">
        <v>1</v>
      </c>
      <c r="L14" s="569">
        <v>3</v>
      </c>
      <c r="M14" s="570">
        <v>2829</v>
      </c>
    </row>
    <row r="15" spans="1:13" ht="14.4" customHeight="1" x14ac:dyDescent="0.3">
      <c r="A15" s="565" t="s">
        <v>477</v>
      </c>
      <c r="B15" s="566" t="s">
        <v>1484</v>
      </c>
      <c r="C15" s="566" t="s">
        <v>1141</v>
      </c>
      <c r="D15" s="566" t="s">
        <v>1142</v>
      </c>
      <c r="E15" s="566" t="s">
        <v>1143</v>
      </c>
      <c r="F15" s="569"/>
      <c r="G15" s="569"/>
      <c r="H15" s="582">
        <v>0</v>
      </c>
      <c r="I15" s="569">
        <v>1</v>
      </c>
      <c r="J15" s="569">
        <v>315.02</v>
      </c>
      <c r="K15" s="582">
        <v>1</v>
      </c>
      <c r="L15" s="569">
        <v>1</v>
      </c>
      <c r="M15" s="570">
        <v>315.02</v>
      </c>
    </row>
    <row r="16" spans="1:13" ht="14.4" customHeight="1" x14ac:dyDescent="0.3">
      <c r="A16" s="565" t="s">
        <v>477</v>
      </c>
      <c r="B16" s="566" t="s">
        <v>1485</v>
      </c>
      <c r="C16" s="566" t="s">
        <v>1134</v>
      </c>
      <c r="D16" s="566" t="s">
        <v>1135</v>
      </c>
      <c r="E16" s="566" t="s">
        <v>1136</v>
      </c>
      <c r="F16" s="569"/>
      <c r="G16" s="569"/>
      <c r="H16" s="582">
        <v>0</v>
      </c>
      <c r="I16" s="569">
        <v>1</v>
      </c>
      <c r="J16" s="569">
        <v>135.47</v>
      </c>
      <c r="K16" s="582">
        <v>1</v>
      </c>
      <c r="L16" s="569">
        <v>1</v>
      </c>
      <c r="M16" s="570">
        <v>135.47</v>
      </c>
    </row>
    <row r="17" spans="1:13" ht="14.4" customHeight="1" x14ac:dyDescent="0.3">
      <c r="A17" s="565" t="s">
        <v>477</v>
      </c>
      <c r="B17" s="566" t="s">
        <v>1486</v>
      </c>
      <c r="C17" s="566" t="s">
        <v>1120</v>
      </c>
      <c r="D17" s="566" t="s">
        <v>1121</v>
      </c>
      <c r="E17" s="566" t="s">
        <v>738</v>
      </c>
      <c r="F17" s="569"/>
      <c r="G17" s="569"/>
      <c r="H17" s="582">
        <v>0</v>
      </c>
      <c r="I17" s="569">
        <v>1</v>
      </c>
      <c r="J17" s="569">
        <v>43.38</v>
      </c>
      <c r="K17" s="582">
        <v>1</v>
      </c>
      <c r="L17" s="569">
        <v>1</v>
      </c>
      <c r="M17" s="570">
        <v>43.38</v>
      </c>
    </row>
    <row r="18" spans="1:13" ht="14.4" customHeight="1" x14ac:dyDescent="0.3">
      <c r="A18" s="565" t="s">
        <v>477</v>
      </c>
      <c r="B18" s="566" t="s">
        <v>1487</v>
      </c>
      <c r="C18" s="566" t="s">
        <v>1145</v>
      </c>
      <c r="D18" s="566" t="s">
        <v>1146</v>
      </c>
      <c r="E18" s="566" t="s">
        <v>1147</v>
      </c>
      <c r="F18" s="569"/>
      <c r="G18" s="569"/>
      <c r="H18" s="582">
        <v>0</v>
      </c>
      <c r="I18" s="569">
        <v>1</v>
      </c>
      <c r="J18" s="569">
        <v>46.22</v>
      </c>
      <c r="K18" s="582">
        <v>1</v>
      </c>
      <c r="L18" s="569">
        <v>1</v>
      </c>
      <c r="M18" s="570">
        <v>46.22</v>
      </c>
    </row>
    <row r="19" spans="1:13" ht="14.4" customHeight="1" x14ac:dyDescent="0.3">
      <c r="A19" s="565" t="s">
        <v>477</v>
      </c>
      <c r="B19" s="566" t="s">
        <v>1488</v>
      </c>
      <c r="C19" s="566" t="s">
        <v>1102</v>
      </c>
      <c r="D19" s="566" t="s">
        <v>1103</v>
      </c>
      <c r="E19" s="566" t="s">
        <v>803</v>
      </c>
      <c r="F19" s="569"/>
      <c r="G19" s="569"/>
      <c r="H19" s="582">
        <v>0</v>
      </c>
      <c r="I19" s="569">
        <v>1</v>
      </c>
      <c r="J19" s="569">
        <v>130.650356363165</v>
      </c>
      <c r="K19" s="582">
        <v>1</v>
      </c>
      <c r="L19" s="569">
        <v>1</v>
      </c>
      <c r="M19" s="570">
        <v>130.650356363165</v>
      </c>
    </row>
    <row r="20" spans="1:13" ht="14.4" customHeight="1" x14ac:dyDescent="0.3">
      <c r="A20" s="565" t="s">
        <v>477</v>
      </c>
      <c r="B20" s="566" t="s">
        <v>1489</v>
      </c>
      <c r="C20" s="566" t="s">
        <v>736</v>
      </c>
      <c r="D20" s="566" t="s">
        <v>737</v>
      </c>
      <c r="E20" s="566" t="s">
        <v>738</v>
      </c>
      <c r="F20" s="569">
        <v>2</v>
      </c>
      <c r="G20" s="569">
        <v>241.18036939432102</v>
      </c>
      <c r="H20" s="582">
        <v>1</v>
      </c>
      <c r="I20" s="569"/>
      <c r="J20" s="569"/>
      <c r="K20" s="582">
        <v>0</v>
      </c>
      <c r="L20" s="569">
        <v>2</v>
      </c>
      <c r="M20" s="570">
        <v>241.18036939432102</v>
      </c>
    </row>
    <row r="21" spans="1:13" ht="14.4" customHeight="1" x14ac:dyDescent="0.3">
      <c r="A21" s="565" t="s">
        <v>477</v>
      </c>
      <c r="B21" s="566" t="s">
        <v>1490</v>
      </c>
      <c r="C21" s="566" t="s">
        <v>1091</v>
      </c>
      <c r="D21" s="566" t="s">
        <v>1092</v>
      </c>
      <c r="E21" s="566" t="s">
        <v>1093</v>
      </c>
      <c r="F21" s="569"/>
      <c r="G21" s="569"/>
      <c r="H21" s="582">
        <v>0</v>
      </c>
      <c r="I21" s="569">
        <v>1</v>
      </c>
      <c r="J21" s="569">
        <v>65.6099999999999</v>
      </c>
      <c r="K21" s="582">
        <v>1</v>
      </c>
      <c r="L21" s="569">
        <v>1</v>
      </c>
      <c r="M21" s="570">
        <v>65.6099999999999</v>
      </c>
    </row>
    <row r="22" spans="1:13" ht="14.4" customHeight="1" x14ac:dyDescent="0.3">
      <c r="A22" s="565" t="s">
        <v>477</v>
      </c>
      <c r="B22" s="566" t="s">
        <v>1491</v>
      </c>
      <c r="C22" s="566" t="s">
        <v>1127</v>
      </c>
      <c r="D22" s="566" t="s">
        <v>1128</v>
      </c>
      <c r="E22" s="566" t="s">
        <v>803</v>
      </c>
      <c r="F22" s="569"/>
      <c r="G22" s="569"/>
      <c r="H22" s="582">
        <v>0</v>
      </c>
      <c r="I22" s="569">
        <v>1</v>
      </c>
      <c r="J22" s="569">
        <v>125.07</v>
      </c>
      <c r="K22" s="582">
        <v>1</v>
      </c>
      <c r="L22" s="569">
        <v>1</v>
      </c>
      <c r="M22" s="570">
        <v>125.07</v>
      </c>
    </row>
    <row r="23" spans="1:13" ht="14.4" customHeight="1" x14ac:dyDescent="0.3">
      <c r="A23" s="565" t="s">
        <v>477</v>
      </c>
      <c r="B23" s="566" t="s">
        <v>1492</v>
      </c>
      <c r="C23" s="566" t="s">
        <v>492</v>
      </c>
      <c r="D23" s="566" t="s">
        <v>493</v>
      </c>
      <c r="E23" s="566" t="s">
        <v>494</v>
      </c>
      <c r="F23" s="569">
        <v>1</v>
      </c>
      <c r="G23" s="569">
        <v>195.187413451536</v>
      </c>
      <c r="H23" s="582">
        <v>1</v>
      </c>
      <c r="I23" s="569"/>
      <c r="J23" s="569"/>
      <c r="K23" s="582">
        <v>0</v>
      </c>
      <c r="L23" s="569">
        <v>1</v>
      </c>
      <c r="M23" s="570">
        <v>195.187413451536</v>
      </c>
    </row>
    <row r="24" spans="1:13" ht="14.4" customHeight="1" x14ac:dyDescent="0.3">
      <c r="A24" s="565" t="s">
        <v>477</v>
      </c>
      <c r="B24" s="566" t="s">
        <v>1493</v>
      </c>
      <c r="C24" s="566" t="s">
        <v>1138</v>
      </c>
      <c r="D24" s="566" t="s">
        <v>1139</v>
      </c>
      <c r="E24" s="566" t="s">
        <v>498</v>
      </c>
      <c r="F24" s="569"/>
      <c r="G24" s="569"/>
      <c r="H24" s="582">
        <v>0</v>
      </c>
      <c r="I24" s="569">
        <v>1</v>
      </c>
      <c r="J24" s="569">
        <v>278.92</v>
      </c>
      <c r="K24" s="582">
        <v>1</v>
      </c>
      <c r="L24" s="569">
        <v>1</v>
      </c>
      <c r="M24" s="570">
        <v>278.92</v>
      </c>
    </row>
    <row r="25" spans="1:13" ht="14.4" customHeight="1" x14ac:dyDescent="0.3">
      <c r="A25" s="565" t="s">
        <v>477</v>
      </c>
      <c r="B25" s="566" t="s">
        <v>1494</v>
      </c>
      <c r="C25" s="566" t="s">
        <v>1105</v>
      </c>
      <c r="D25" s="566" t="s">
        <v>1106</v>
      </c>
      <c r="E25" s="566" t="s">
        <v>1495</v>
      </c>
      <c r="F25" s="569"/>
      <c r="G25" s="569"/>
      <c r="H25" s="582">
        <v>0</v>
      </c>
      <c r="I25" s="569">
        <v>1</v>
      </c>
      <c r="J25" s="569">
        <v>123.29</v>
      </c>
      <c r="K25" s="582">
        <v>1</v>
      </c>
      <c r="L25" s="569">
        <v>1</v>
      </c>
      <c r="M25" s="570">
        <v>123.29</v>
      </c>
    </row>
    <row r="26" spans="1:13" ht="14.4" customHeight="1" x14ac:dyDescent="0.3">
      <c r="A26" s="565" t="s">
        <v>477</v>
      </c>
      <c r="B26" s="566" t="s">
        <v>1496</v>
      </c>
      <c r="C26" s="566" t="s">
        <v>1095</v>
      </c>
      <c r="D26" s="566" t="s">
        <v>1497</v>
      </c>
      <c r="E26" s="566" t="s">
        <v>1498</v>
      </c>
      <c r="F26" s="569"/>
      <c r="G26" s="569"/>
      <c r="H26" s="582">
        <v>0</v>
      </c>
      <c r="I26" s="569">
        <v>328</v>
      </c>
      <c r="J26" s="569">
        <v>11912.172101097374</v>
      </c>
      <c r="K26" s="582">
        <v>1</v>
      </c>
      <c r="L26" s="569">
        <v>328</v>
      </c>
      <c r="M26" s="570">
        <v>11912.172101097374</v>
      </c>
    </row>
    <row r="27" spans="1:13" ht="14.4" customHeight="1" x14ac:dyDescent="0.3">
      <c r="A27" s="565" t="s">
        <v>477</v>
      </c>
      <c r="B27" s="566" t="s">
        <v>1499</v>
      </c>
      <c r="C27" s="566" t="s">
        <v>921</v>
      </c>
      <c r="D27" s="566" t="s">
        <v>1500</v>
      </c>
      <c r="E27" s="566" t="s">
        <v>1501</v>
      </c>
      <c r="F27" s="569">
        <v>1</v>
      </c>
      <c r="G27" s="569">
        <v>78.25</v>
      </c>
      <c r="H27" s="582">
        <v>1</v>
      </c>
      <c r="I27" s="569"/>
      <c r="J27" s="569"/>
      <c r="K27" s="582">
        <v>0</v>
      </c>
      <c r="L27" s="569">
        <v>1</v>
      </c>
      <c r="M27" s="570">
        <v>78.25</v>
      </c>
    </row>
    <row r="28" spans="1:13" ht="14.4" customHeight="1" x14ac:dyDescent="0.3">
      <c r="A28" s="565" t="s">
        <v>477</v>
      </c>
      <c r="B28" s="566" t="s">
        <v>1502</v>
      </c>
      <c r="C28" s="566" t="s">
        <v>1259</v>
      </c>
      <c r="D28" s="566" t="s">
        <v>1215</v>
      </c>
      <c r="E28" s="566" t="s">
        <v>1260</v>
      </c>
      <c r="F28" s="569"/>
      <c r="G28" s="569"/>
      <c r="H28" s="582">
        <v>0</v>
      </c>
      <c r="I28" s="569">
        <v>19</v>
      </c>
      <c r="J28" s="569">
        <v>871.15</v>
      </c>
      <c r="K28" s="582">
        <v>1</v>
      </c>
      <c r="L28" s="569">
        <v>19</v>
      </c>
      <c r="M28" s="570">
        <v>871.15</v>
      </c>
    </row>
    <row r="29" spans="1:13" ht="14.4" customHeight="1" x14ac:dyDescent="0.3">
      <c r="A29" s="565" t="s">
        <v>477</v>
      </c>
      <c r="B29" s="566" t="s">
        <v>1503</v>
      </c>
      <c r="C29" s="566" t="s">
        <v>1251</v>
      </c>
      <c r="D29" s="566" t="s">
        <v>1504</v>
      </c>
      <c r="E29" s="566" t="s">
        <v>1505</v>
      </c>
      <c r="F29" s="569"/>
      <c r="G29" s="569"/>
      <c r="H29" s="582">
        <v>0</v>
      </c>
      <c r="I29" s="569">
        <v>178</v>
      </c>
      <c r="J29" s="569">
        <v>48267.50192305143</v>
      </c>
      <c r="K29" s="582">
        <v>1</v>
      </c>
      <c r="L29" s="569">
        <v>178</v>
      </c>
      <c r="M29" s="570">
        <v>48267.50192305143</v>
      </c>
    </row>
    <row r="30" spans="1:13" ht="14.4" customHeight="1" x14ac:dyDescent="0.3">
      <c r="A30" s="565" t="s">
        <v>477</v>
      </c>
      <c r="B30" s="566" t="s">
        <v>1503</v>
      </c>
      <c r="C30" s="566" t="s">
        <v>1277</v>
      </c>
      <c r="D30" s="566" t="s">
        <v>1506</v>
      </c>
      <c r="E30" s="566" t="s">
        <v>1507</v>
      </c>
      <c r="F30" s="569"/>
      <c r="G30" s="569"/>
      <c r="H30" s="582">
        <v>0</v>
      </c>
      <c r="I30" s="569">
        <v>179.80000000000004</v>
      </c>
      <c r="J30" s="569">
        <v>40765.22684824084</v>
      </c>
      <c r="K30" s="582">
        <v>1</v>
      </c>
      <c r="L30" s="569">
        <v>179.80000000000004</v>
      </c>
      <c r="M30" s="570">
        <v>40765.22684824084</v>
      </c>
    </row>
    <row r="31" spans="1:13" ht="14.4" customHeight="1" x14ac:dyDescent="0.3">
      <c r="A31" s="565" t="s">
        <v>477</v>
      </c>
      <c r="B31" s="566" t="s">
        <v>1508</v>
      </c>
      <c r="C31" s="566" t="s">
        <v>1262</v>
      </c>
      <c r="D31" s="566" t="s">
        <v>1509</v>
      </c>
      <c r="E31" s="566" t="s">
        <v>1510</v>
      </c>
      <c r="F31" s="569"/>
      <c r="G31" s="569"/>
      <c r="H31" s="582">
        <v>0</v>
      </c>
      <c r="I31" s="569">
        <v>3.583333333333333</v>
      </c>
      <c r="J31" s="569">
        <v>13502.937229646026</v>
      </c>
      <c r="K31" s="582">
        <v>1</v>
      </c>
      <c r="L31" s="569">
        <v>3.583333333333333</v>
      </c>
      <c r="M31" s="570">
        <v>13502.937229646026</v>
      </c>
    </row>
    <row r="32" spans="1:13" ht="14.4" customHeight="1" x14ac:dyDescent="0.3">
      <c r="A32" s="565" t="s">
        <v>477</v>
      </c>
      <c r="B32" s="566" t="s">
        <v>1511</v>
      </c>
      <c r="C32" s="566" t="s">
        <v>1199</v>
      </c>
      <c r="D32" s="566" t="s">
        <v>1512</v>
      </c>
      <c r="E32" s="566" t="s">
        <v>1513</v>
      </c>
      <c r="F32" s="569">
        <v>1</v>
      </c>
      <c r="G32" s="569">
        <v>133.88999999999999</v>
      </c>
      <c r="H32" s="582">
        <v>1</v>
      </c>
      <c r="I32" s="569"/>
      <c r="J32" s="569"/>
      <c r="K32" s="582">
        <v>0</v>
      </c>
      <c r="L32" s="569">
        <v>1</v>
      </c>
      <c r="M32" s="570">
        <v>133.88999999999999</v>
      </c>
    </row>
    <row r="33" spans="1:13" ht="14.4" customHeight="1" x14ac:dyDescent="0.3">
      <c r="A33" s="565" t="s">
        <v>477</v>
      </c>
      <c r="B33" s="566" t="s">
        <v>1511</v>
      </c>
      <c r="C33" s="566" t="s">
        <v>1266</v>
      </c>
      <c r="D33" s="566" t="s">
        <v>1267</v>
      </c>
      <c r="E33" s="566" t="s">
        <v>1513</v>
      </c>
      <c r="F33" s="569"/>
      <c r="G33" s="569"/>
      <c r="H33" s="582">
        <v>0</v>
      </c>
      <c r="I33" s="569">
        <v>18</v>
      </c>
      <c r="J33" s="569">
        <v>3189.4103399345781</v>
      </c>
      <c r="K33" s="582">
        <v>1</v>
      </c>
      <c r="L33" s="569">
        <v>18</v>
      </c>
      <c r="M33" s="570">
        <v>3189.4103399345781</v>
      </c>
    </row>
    <row r="34" spans="1:13" ht="14.4" customHeight="1" x14ac:dyDescent="0.3">
      <c r="A34" s="565" t="s">
        <v>477</v>
      </c>
      <c r="B34" s="566" t="s">
        <v>1511</v>
      </c>
      <c r="C34" s="566" t="s">
        <v>1281</v>
      </c>
      <c r="D34" s="566" t="s">
        <v>1514</v>
      </c>
      <c r="E34" s="566" t="s">
        <v>1260</v>
      </c>
      <c r="F34" s="569"/>
      <c r="G34" s="569"/>
      <c r="H34" s="582">
        <v>0</v>
      </c>
      <c r="I34" s="569">
        <v>39</v>
      </c>
      <c r="J34" s="569">
        <v>2936.7003550381519</v>
      </c>
      <c r="K34" s="582">
        <v>1</v>
      </c>
      <c r="L34" s="569">
        <v>39</v>
      </c>
      <c r="M34" s="570">
        <v>2936.7003550381519</v>
      </c>
    </row>
    <row r="35" spans="1:13" ht="14.4" customHeight="1" x14ac:dyDescent="0.3">
      <c r="A35" s="565" t="s">
        <v>477</v>
      </c>
      <c r="B35" s="566" t="s">
        <v>1515</v>
      </c>
      <c r="C35" s="566" t="s">
        <v>831</v>
      </c>
      <c r="D35" s="566" t="s">
        <v>832</v>
      </c>
      <c r="E35" s="566" t="s">
        <v>833</v>
      </c>
      <c r="F35" s="569"/>
      <c r="G35" s="569"/>
      <c r="H35" s="582">
        <v>0</v>
      </c>
      <c r="I35" s="569">
        <v>1.4</v>
      </c>
      <c r="J35" s="569">
        <v>1129.3189205239605</v>
      </c>
      <c r="K35" s="582">
        <v>1</v>
      </c>
      <c r="L35" s="569">
        <v>1.4</v>
      </c>
      <c r="M35" s="570">
        <v>1129.3189205239605</v>
      </c>
    </row>
    <row r="36" spans="1:13" ht="14.4" customHeight="1" x14ac:dyDescent="0.3">
      <c r="A36" s="565" t="s">
        <v>477</v>
      </c>
      <c r="B36" s="566" t="s">
        <v>1516</v>
      </c>
      <c r="C36" s="566" t="s">
        <v>1163</v>
      </c>
      <c r="D36" s="566" t="s">
        <v>1164</v>
      </c>
      <c r="E36" s="566" t="s">
        <v>1165</v>
      </c>
      <c r="F36" s="569"/>
      <c r="G36" s="569"/>
      <c r="H36" s="582">
        <v>0</v>
      </c>
      <c r="I36" s="569">
        <v>4.2</v>
      </c>
      <c r="J36" s="569">
        <v>9065.3280177354081</v>
      </c>
      <c r="K36" s="582">
        <v>1</v>
      </c>
      <c r="L36" s="569">
        <v>4.2</v>
      </c>
      <c r="M36" s="570">
        <v>9065.3280177354081</v>
      </c>
    </row>
    <row r="37" spans="1:13" ht="14.4" customHeight="1" x14ac:dyDescent="0.3">
      <c r="A37" s="565" t="s">
        <v>477</v>
      </c>
      <c r="B37" s="566" t="s">
        <v>1517</v>
      </c>
      <c r="C37" s="566" t="s">
        <v>1273</v>
      </c>
      <c r="D37" s="566" t="s">
        <v>1274</v>
      </c>
      <c r="E37" s="566" t="s">
        <v>1518</v>
      </c>
      <c r="F37" s="569"/>
      <c r="G37" s="569"/>
      <c r="H37" s="582">
        <v>0</v>
      </c>
      <c r="I37" s="569">
        <v>1</v>
      </c>
      <c r="J37" s="569">
        <v>305.79000000000002</v>
      </c>
      <c r="K37" s="582">
        <v>1</v>
      </c>
      <c r="L37" s="569">
        <v>1</v>
      </c>
      <c r="M37" s="570">
        <v>305.79000000000002</v>
      </c>
    </row>
    <row r="38" spans="1:13" ht="14.4" customHeight="1" x14ac:dyDescent="0.3">
      <c r="A38" s="565" t="s">
        <v>477</v>
      </c>
      <c r="B38" s="566" t="s">
        <v>1519</v>
      </c>
      <c r="C38" s="566" t="s">
        <v>1289</v>
      </c>
      <c r="D38" s="566" t="s">
        <v>1290</v>
      </c>
      <c r="E38" s="566" t="s">
        <v>1291</v>
      </c>
      <c r="F38" s="569"/>
      <c r="G38" s="569"/>
      <c r="H38" s="582">
        <v>0</v>
      </c>
      <c r="I38" s="569">
        <v>48</v>
      </c>
      <c r="J38" s="569">
        <v>5006.3738069705169</v>
      </c>
      <c r="K38" s="582">
        <v>1</v>
      </c>
      <c r="L38" s="569">
        <v>48</v>
      </c>
      <c r="M38" s="570">
        <v>5006.3738069705169</v>
      </c>
    </row>
    <row r="39" spans="1:13" ht="14.4" customHeight="1" x14ac:dyDescent="0.3">
      <c r="A39" s="565" t="s">
        <v>477</v>
      </c>
      <c r="B39" s="566" t="s">
        <v>1519</v>
      </c>
      <c r="C39" s="566" t="s">
        <v>1296</v>
      </c>
      <c r="D39" s="566" t="s">
        <v>1297</v>
      </c>
      <c r="E39" s="566" t="s">
        <v>1520</v>
      </c>
      <c r="F39" s="569"/>
      <c r="G39" s="569"/>
      <c r="H39" s="582">
        <v>0</v>
      </c>
      <c r="I39" s="569">
        <v>2</v>
      </c>
      <c r="J39" s="569">
        <v>141.46</v>
      </c>
      <c r="K39" s="582">
        <v>1</v>
      </c>
      <c r="L39" s="569">
        <v>2</v>
      </c>
      <c r="M39" s="570">
        <v>141.46</v>
      </c>
    </row>
    <row r="40" spans="1:13" ht="14.4" customHeight="1" x14ac:dyDescent="0.3">
      <c r="A40" s="565" t="s">
        <v>477</v>
      </c>
      <c r="B40" s="566" t="s">
        <v>1519</v>
      </c>
      <c r="C40" s="566" t="s">
        <v>1293</v>
      </c>
      <c r="D40" s="566" t="s">
        <v>1521</v>
      </c>
      <c r="E40" s="566" t="s">
        <v>1522</v>
      </c>
      <c r="F40" s="569"/>
      <c r="G40" s="569"/>
      <c r="H40" s="582">
        <v>0</v>
      </c>
      <c r="I40" s="569">
        <v>22</v>
      </c>
      <c r="J40" s="569">
        <v>1628.0020151897186</v>
      </c>
      <c r="K40" s="582">
        <v>1</v>
      </c>
      <c r="L40" s="569">
        <v>22</v>
      </c>
      <c r="M40" s="570">
        <v>1628.0020151897186</v>
      </c>
    </row>
    <row r="41" spans="1:13" ht="14.4" customHeight="1" x14ac:dyDescent="0.3">
      <c r="A41" s="565" t="s">
        <v>477</v>
      </c>
      <c r="B41" s="566" t="s">
        <v>1519</v>
      </c>
      <c r="C41" s="566" t="s">
        <v>1255</v>
      </c>
      <c r="D41" s="566" t="s">
        <v>1521</v>
      </c>
      <c r="E41" s="566" t="s">
        <v>1523</v>
      </c>
      <c r="F41" s="569"/>
      <c r="G41" s="569"/>
      <c r="H41" s="582">
        <v>0</v>
      </c>
      <c r="I41" s="569">
        <v>200</v>
      </c>
      <c r="J41" s="569">
        <v>17955.895359676579</v>
      </c>
      <c r="K41" s="582">
        <v>1</v>
      </c>
      <c r="L41" s="569">
        <v>200</v>
      </c>
      <c r="M41" s="570">
        <v>17955.895359676579</v>
      </c>
    </row>
    <row r="42" spans="1:13" ht="14.4" customHeight="1" x14ac:dyDescent="0.3">
      <c r="A42" s="565" t="s">
        <v>477</v>
      </c>
      <c r="B42" s="566" t="s">
        <v>1524</v>
      </c>
      <c r="C42" s="566" t="s">
        <v>1270</v>
      </c>
      <c r="D42" s="566" t="s">
        <v>1271</v>
      </c>
      <c r="E42" s="566" t="s">
        <v>1513</v>
      </c>
      <c r="F42" s="569"/>
      <c r="G42" s="569"/>
      <c r="H42" s="582">
        <v>0</v>
      </c>
      <c r="I42" s="569">
        <v>2</v>
      </c>
      <c r="J42" s="569">
        <v>114.74</v>
      </c>
      <c r="K42" s="582">
        <v>1</v>
      </c>
      <c r="L42" s="569">
        <v>2</v>
      </c>
      <c r="M42" s="570">
        <v>114.74</v>
      </c>
    </row>
    <row r="43" spans="1:13" ht="14.4" customHeight="1" x14ac:dyDescent="0.3">
      <c r="A43" s="565" t="s">
        <v>477</v>
      </c>
      <c r="B43" s="566" t="s">
        <v>1525</v>
      </c>
      <c r="C43" s="566" t="s">
        <v>1285</v>
      </c>
      <c r="D43" s="566" t="s">
        <v>1526</v>
      </c>
      <c r="E43" s="566" t="s">
        <v>1527</v>
      </c>
      <c r="F43" s="569"/>
      <c r="G43" s="569"/>
      <c r="H43" s="582">
        <v>0</v>
      </c>
      <c r="I43" s="569">
        <v>15</v>
      </c>
      <c r="J43" s="569">
        <v>4857.9000000000005</v>
      </c>
      <c r="K43" s="582">
        <v>1</v>
      </c>
      <c r="L43" s="569">
        <v>15</v>
      </c>
      <c r="M43" s="570">
        <v>4857.9000000000005</v>
      </c>
    </row>
    <row r="44" spans="1:13" ht="14.4" customHeight="1" x14ac:dyDescent="0.3">
      <c r="A44" s="565" t="s">
        <v>477</v>
      </c>
      <c r="B44" s="566" t="s">
        <v>1528</v>
      </c>
      <c r="C44" s="566" t="s">
        <v>1304</v>
      </c>
      <c r="D44" s="566" t="s">
        <v>1529</v>
      </c>
      <c r="E44" s="566" t="s">
        <v>1530</v>
      </c>
      <c r="F44" s="569"/>
      <c r="G44" s="569"/>
      <c r="H44" s="582">
        <v>0</v>
      </c>
      <c r="I44" s="569">
        <v>52</v>
      </c>
      <c r="J44" s="569">
        <v>4768.9198214915859</v>
      </c>
      <c r="K44" s="582">
        <v>1</v>
      </c>
      <c r="L44" s="569">
        <v>52</v>
      </c>
      <c r="M44" s="570">
        <v>4768.9198214915859</v>
      </c>
    </row>
    <row r="45" spans="1:13" ht="14.4" customHeight="1" x14ac:dyDescent="0.3">
      <c r="A45" s="565" t="s">
        <v>477</v>
      </c>
      <c r="B45" s="566" t="s">
        <v>1531</v>
      </c>
      <c r="C45" s="566" t="s">
        <v>1149</v>
      </c>
      <c r="D45" s="566" t="s">
        <v>598</v>
      </c>
      <c r="E45" s="566" t="s">
        <v>1532</v>
      </c>
      <c r="F45" s="569"/>
      <c r="G45" s="569"/>
      <c r="H45" s="582">
        <v>0</v>
      </c>
      <c r="I45" s="569">
        <v>2</v>
      </c>
      <c r="J45" s="569">
        <v>143.9399999999998</v>
      </c>
      <c r="K45" s="582">
        <v>1</v>
      </c>
      <c r="L45" s="569">
        <v>2</v>
      </c>
      <c r="M45" s="570">
        <v>143.9399999999998</v>
      </c>
    </row>
    <row r="46" spans="1:13" ht="14.4" customHeight="1" x14ac:dyDescent="0.3">
      <c r="A46" s="565" t="s">
        <v>477</v>
      </c>
      <c r="B46" s="566" t="s">
        <v>1531</v>
      </c>
      <c r="C46" s="566" t="s">
        <v>1099</v>
      </c>
      <c r="D46" s="566" t="s">
        <v>598</v>
      </c>
      <c r="E46" s="566" t="s">
        <v>1533</v>
      </c>
      <c r="F46" s="569"/>
      <c r="G46" s="569"/>
      <c r="H46" s="582">
        <v>0</v>
      </c>
      <c r="I46" s="569">
        <v>14</v>
      </c>
      <c r="J46" s="569">
        <v>1836.0512893932409</v>
      </c>
      <c r="K46" s="582">
        <v>1</v>
      </c>
      <c r="L46" s="569">
        <v>14</v>
      </c>
      <c r="M46" s="570">
        <v>1836.0512893932409</v>
      </c>
    </row>
    <row r="47" spans="1:13" ht="14.4" customHeight="1" x14ac:dyDescent="0.3">
      <c r="A47" s="565" t="s">
        <v>477</v>
      </c>
      <c r="B47" s="566" t="s">
        <v>1531</v>
      </c>
      <c r="C47" s="566" t="s">
        <v>488</v>
      </c>
      <c r="D47" s="566" t="s">
        <v>489</v>
      </c>
      <c r="E47" s="566" t="s">
        <v>1534</v>
      </c>
      <c r="F47" s="569">
        <v>51</v>
      </c>
      <c r="G47" s="569">
        <v>6131.2177500245825</v>
      </c>
      <c r="H47" s="582">
        <v>1</v>
      </c>
      <c r="I47" s="569"/>
      <c r="J47" s="569"/>
      <c r="K47" s="582">
        <v>0</v>
      </c>
      <c r="L47" s="569">
        <v>51</v>
      </c>
      <c r="M47" s="570">
        <v>6131.2177500245825</v>
      </c>
    </row>
    <row r="48" spans="1:13" ht="14.4" customHeight="1" x14ac:dyDescent="0.3">
      <c r="A48" s="565" t="s">
        <v>477</v>
      </c>
      <c r="B48" s="566" t="s">
        <v>1535</v>
      </c>
      <c r="C48" s="566" t="s">
        <v>1057</v>
      </c>
      <c r="D48" s="566" t="s">
        <v>1536</v>
      </c>
      <c r="E48" s="566" t="s">
        <v>1537</v>
      </c>
      <c r="F48" s="569"/>
      <c r="G48" s="569"/>
      <c r="H48" s="582">
        <v>0</v>
      </c>
      <c r="I48" s="569">
        <v>1</v>
      </c>
      <c r="J48" s="569">
        <v>2360.9</v>
      </c>
      <c r="K48" s="582">
        <v>1</v>
      </c>
      <c r="L48" s="569">
        <v>1</v>
      </c>
      <c r="M48" s="570">
        <v>2360.9</v>
      </c>
    </row>
    <row r="49" spans="1:13" ht="14.4" customHeight="1" x14ac:dyDescent="0.3">
      <c r="A49" s="565" t="s">
        <v>477</v>
      </c>
      <c r="B49" s="566" t="s">
        <v>1538</v>
      </c>
      <c r="C49" s="566" t="s">
        <v>1130</v>
      </c>
      <c r="D49" s="566" t="s">
        <v>1539</v>
      </c>
      <c r="E49" s="566" t="s">
        <v>1540</v>
      </c>
      <c r="F49" s="569"/>
      <c r="G49" s="569"/>
      <c r="H49" s="582">
        <v>0</v>
      </c>
      <c r="I49" s="569">
        <v>2</v>
      </c>
      <c r="J49" s="569">
        <v>86.209861338062694</v>
      </c>
      <c r="K49" s="582">
        <v>1</v>
      </c>
      <c r="L49" s="569">
        <v>2</v>
      </c>
      <c r="M49" s="570">
        <v>86.209861338062694</v>
      </c>
    </row>
    <row r="50" spans="1:13" ht="14.4" customHeight="1" x14ac:dyDescent="0.3">
      <c r="A50" s="565" t="s">
        <v>477</v>
      </c>
      <c r="B50" s="566" t="s">
        <v>1541</v>
      </c>
      <c r="C50" s="566" t="s">
        <v>496</v>
      </c>
      <c r="D50" s="566" t="s">
        <v>497</v>
      </c>
      <c r="E50" s="566" t="s">
        <v>498</v>
      </c>
      <c r="F50" s="569">
        <v>2</v>
      </c>
      <c r="G50" s="569">
        <v>324.71905338457998</v>
      </c>
      <c r="H50" s="582">
        <v>1</v>
      </c>
      <c r="I50" s="569"/>
      <c r="J50" s="569"/>
      <c r="K50" s="582">
        <v>0</v>
      </c>
      <c r="L50" s="569">
        <v>2</v>
      </c>
      <c r="M50" s="570">
        <v>324.71905338457998</v>
      </c>
    </row>
    <row r="51" spans="1:13" ht="14.4" customHeight="1" x14ac:dyDescent="0.3">
      <c r="A51" s="565" t="s">
        <v>477</v>
      </c>
      <c r="B51" s="566" t="s">
        <v>1541</v>
      </c>
      <c r="C51" s="566" t="s">
        <v>1170</v>
      </c>
      <c r="D51" s="566" t="s">
        <v>1171</v>
      </c>
      <c r="E51" s="566" t="s">
        <v>1542</v>
      </c>
      <c r="F51" s="569"/>
      <c r="G51" s="569"/>
      <c r="H51" s="582">
        <v>0</v>
      </c>
      <c r="I51" s="569">
        <v>2</v>
      </c>
      <c r="J51" s="569">
        <v>324.39999999999998</v>
      </c>
      <c r="K51" s="582">
        <v>1</v>
      </c>
      <c r="L51" s="569">
        <v>2</v>
      </c>
      <c r="M51" s="570">
        <v>324.39999999999998</v>
      </c>
    </row>
    <row r="52" spans="1:13" ht="14.4" customHeight="1" x14ac:dyDescent="0.3">
      <c r="A52" s="565" t="s">
        <v>477</v>
      </c>
      <c r="B52" s="566" t="s">
        <v>1543</v>
      </c>
      <c r="C52" s="566" t="s">
        <v>500</v>
      </c>
      <c r="D52" s="566" t="s">
        <v>501</v>
      </c>
      <c r="E52" s="566" t="s">
        <v>502</v>
      </c>
      <c r="F52" s="569">
        <v>1</v>
      </c>
      <c r="G52" s="569">
        <v>139.356930752241</v>
      </c>
      <c r="H52" s="582">
        <v>1</v>
      </c>
      <c r="I52" s="569"/>
      <c r="J52" s="569"/>
      <c r="K52" s="582">
        <v>0</v>
      </c>
      <c r="L52" s="569">
        <v>1</v>
      </c>
      <c r="M52" s="570">
        <v>139.356930752241</v>
      </c>
    </row>
    <row r="53" spans="1:13" ht="14.4" customHeight="1" x14ac:dyDescent="0.3">
      <c r="A53" s="565" t="s">
        <v>477</v>
      </c>
      <c r="B53" s="566" t="s">
        <v>1544</v>
      </c>
      <c r="C53" s="566" t="s">
        <v>1192</v>
      </c>
      <c r="D53" s="566" t="s">
        <v>1193</v>
      </c>
      <c r="E53" s="566" t="s">
        <v>1194</v>
      </c>
      <c r="F53" s="569"/>
      <c r="G53" s="569"/>
      <c r="H53" s="582">
        <v>0</v>
      </c>
      <c r="I53" s="569">
        <v>2</v>
      </c>
      <c r="J53" s="569">
        <v>396.51999160354001</v>
      </c>
      <c r="K53" s="582">
        <v>1</v>
      </c>
      <c r="L53" s="569">
        <v>2</v>
      </c>
      <c r="M53" s="570">
        <v>396.51999160354001</v>
      </c>
    </row>
    <row r="54" spans="1:13" ht="14.4" customHeight="1" x14ac:dyDescent="0.3">
      <c r="A54" s="565" t="s">
        <v>477</v>
      </c>
      <c r="B54" s="566" t="s">
        <v>1544</v>
      </c>
      <c r="C54" s="566" t="s">
        <v>1195</v>
      </c>
      <c r="D54" s="566" t="s">
        <v>1196</v>
      </c>
      <c r="E54" s="566" t="s">
        <v>1197</v>
      </c>
      <c r="F54" s="569"/>
      <c r="G54" s="569"/>
      <c r="H54" s="582">
        <v>0</v>
      </c>
      <c r="I54" s="569">
        <v>30</v>
      </c>
      <c r="J54" s="569">
        <v>5501.0989635656961</v>
      </c>
      <c r="K54" s="582">
        <v>1</v>
      </c>
      <c r="L54" s="569">
        <v>30</v>
      </c>
      <c r="M54" s="570">
        <v>5501.0989635656961</v>
      </c>
    </row>
    <row r="55" spans="1:13" ht="14.4" customHeight="1" x14ac:dyDescent="0.3">
      <c r="A55" s="565" t="s">
        <v>477</v>
      </c>
      <c r="B55" s="566" t="s">
        <v>1544</v>
      </c>
      <c r="C55" s="566" t="s">
        <v>1188</v>
      </c>
      <c r="D55" s="566" t="s">
        <v>1189</v>
      </c>
      <c r="E55" s="566" t="s">
        <v>1197</v>
      </c>
      <c r="F55" s="569"/>
      <c r="G55" s="569"/>
      <c r="H55" s="582">
        <v>0</v>
      </c>
      <c r="I55" s="569">
        <v>64</v>
      </c>
      <c r="J55" s="569">
        <v>13247.997871373884</v>
      </c>
      <c r="K55" s="582">
        <v>1</v>
      </c>
      <c r="L55" s="569">
        <v>64</v>
      </c>
      <c r="M55" s="570">
        <v>13247.997871373884</v>
      </c>
    </row>
    <row r="56" spans="1:13" ht="14.4" customHeight="1" x14ac:dyDescent="0.3">
      <c r="A56" s="565" t="s">
        <v>481</v>
      </c>
      <c r="B56" s="566" t="s">
        <v>1496</v>
      </c>
      <c r="C56" s="566" t="s">
        <v>1363</v>
      </c>
      <c r="D56" s="566" t="s">
        <v>1545</v>
      </c>
      <c r="E56" s="566" t="s">
        <v>1546</v>
      </c>
      <c r="F56" s="569"/>
      <c r="G56" s="569"/>
      <c r="H56" s="582">
        <v>0</v>
      </c>
      <c r="I56" s="569">
        <v>40</v>
      </c>
      <c r="J56" s="569">
        <v>1585.2011470506891</v>
      </c>
      <c r="K56" s="582">
        <v>1</v>
      </c>
      <c r="L56" s="569">
        <v>40</v>
      </c>
      <c r="M56" s="570">
        <v>1585.2011470506891</v>
      </c>
    </row>
    <row r="57" spans="1:13" ht="14.4" customHeight="1" x14ac:dyDescent="0.3">
      <c r="A57" s="565" t="s">
        <v>481</v>
      </c>
      <c r="B57" s="566" t="s">
        <v>1503</v>
      </c>
      <c r="C57" s="566" t="s">
        <v>1251</v>
      </c>
      <c r="D57" s="566" t="s">
        <v>1504</v>
      </c>
      <c r="E57" s="566" t="s">
        <v>1505</v>
      </c>
      <c r="F57" s="569"/>
      <c r="G57" s="569"/>
      <c r="H57" s="582">
        <v>0</v>
      </c>
      <c r="I57" s="569">
        <v>13</v>
      </c>
      <c r="J57" s="569">
        <v>3495.7794700392378</v>
      </c>
      <c r="K57" s="582">
        <v>1</v>
      </c>
      <c r="L57" s="569">
        <v>13</v>
      </c>
      <c r="M57" s="570">
        <v>3495.7794700392378</v>
      </c>
    </row>
    <row r="58" spans="1:13" ht="14.4" customHeight="1" x14ac:dyDescent="0.3">
      <c r="A58" s="565" t="s">
        <v>481</v>
      </c>
      <c r="B58" s="566" t="s">
        <v>1503</v>
      </c>
      <c r="C58" s="566" t="s">
        <v>1375</v>
      </c>
      <c r="D58" s="566" t="s">
        <v>1547</v>
      </c>
      <c r="E58" s="566" t="s">
        <v>1548</v>
      </c>
      <c r="F58" s="569"/>
      <c r="G58" s="569"/>
      <c r="H58" s="582">
        <v>0</v>
      </c>
      <c r="I58" s="569">
        <v>1</v>
      </c>
      <c r="J58" s="569">
        <v>252.54</v>
      </c>
      <c r="K58" s="582">
        <v>1</v>
      </c>
      <c r="L58" s="569">
        <v>1</v>
      </c>
      <c r="M58" s="570">
        <v>252.54</v>
      </c>
    </row>
    <row r="59" spans="1:13" ht="14.4" customHeight="1" x14ac:dyDescent="0.3">
      <c r="A59" s="565" t="s">
        <v>481</v>
      </c>
      <c r="B59" s="566" t="s">
        <v>1519</v>
      </c>
      <c r="C59" s="566" t="s">
        <v>1289</v>
      </c>
      <c r="D59" s="566" t="s">
        <v>1290</v>
      </c>
      <c r="E59" s="566" t="s">
        <v>1291</v>
      </c>
      <c r="F59" s="569"/>
      <c r="G59" s="569"/>
      <c r="H59" s="582">
        <v>0</v>
      </c>
      <c r="I59" s="569">
        <v>2</v>
      </c>
      <c r="J59" s="569">
        <v>206.91</v>
      </c>
      <c r="K59" s="582">
        <v>1</v>
      </c>
      <c r="L59" s="569">
        <v>2</v>
      </c>
      <c r="M59" s="570">
        <v>206.91</v>
      </c>
    </row>
    <row r="60" spans="1:13" ht="14.4" customHeight="1" x14ac:dyDescent="0.3">
      <c r="A60" s="565" t="s">
        <v>481</v>
      </c>
      <c r="B60" s="566" t="s">
        <v>1549</v>
      </c>
      <c r="C60" s="566" t="s">
        <v>1367</v>
      </c>
      <c r="D60" s="566" t="s">
        <v>1368</v>
      </c>
      <c r="E60" s="566" t="s">
        <v>1550</v>
      </c>
      <c r="F60" s="569"/>
      <c r="G60" s="569"/>
      <c r="H60" s="582">
        <v>0</v>
      </c>
      <c r="I60" s="569">
        <v>1</v>
      </c>
      <c r="J60" s="569">
        <v>83.769434793662299</v>
      </c>
      <c r="K60" s="582">
        <v>1</v>
      </c>
      <c r="L60" s="569">
        <v>1</v>
      </c>
      <c r="M60" s="570">
        <v>83.769434793662299</v>
      </c>
    </row>
    <row r="61" spans="1:13" ht="14.4" customHeight="1" x14ac:dyDescent="0.3">
      <c r="A61" s="565" t="s">
        <v>483</v>
      </c>
      <c r="B61" s="566" t="s">
        <v>1503</v>
      </c>
      <c r="C61" s="566" t="s">
        <v>1251</v>
      </c>
      <c r="D61" s="566" t="s">
        <v>1504</v>
      </c>
      <c r="E61" s="566" t="s">
        <v>1505</v>
      </c>
      <c r="F61" s="569"/>
      <c r="G61" s="569"/>
      <c r="H61" s="582">
        <v>0</v>
      </c>
      <c r="I61" s="569">
        <v>33</v>
      </c>
      <c r="J61" s="569">
        <v>8348.5046720421506</v>
      </c>
      <c r="K61" s="582">
        <v>1</v>
      </c>
      <c r="L61" s="569">
        <v>33</v>
      </c>
      <c r="M61" s="570">
        <v>8348.5046720421506</v>
      </c>
    </row>
    <row r="62" spans="1:13" ht="14.4" customHeight="1" x14ac:dyDescent="0.3">
      <c r="A62" s="565" t="s">
        <v>483</v>
      </c>
      <c r="B62" s="566" t="s">
        <v>1503</v>
      </c>
      <c r="C62" s="566" t="s">
        <v>1375</v>
      </c>
      <c r="D62" s="566" t="s">
        <v>1547</v>
      </c>
      <c r="E62" s="566" t="s">
        <v>1548</v>
      </c>
      <c r="F62" s="569"/>
      <c r="G62" s="569"/>
      <c r="H62" s="582">
        <v>0</v>
      </c>
      <c r="I62" s="569">
        <v>5</v>
      </c>
      <c r="J62" s="569">
        <v>1401.4199999999998</v>
      </c>
      <c r="K62" s="582">
        <v>1</v>
      </c>
      <c r="L62" s="569">
        <v>5</v>
      </c>
      <c r="M62" s="570">
        <v>1401.4199999999998</v>
      </c>
    </row>
    <row r="63" spans="1:13" ht="14.4" customHeight="1" x14ac:dyDescent="0.3">
      <c r="A63" s="565" t="s">
        <v>483</v>
      </c>
      <c r="B63" s="566" t="s">
        <v>1519</v>
      </c>
      <c r="C63" s="566" t="s">
        <v>1289</v>
      </c>
      <c r="D63" s="566" t="s">
        <v>1290</v>
      </c>
      <c r="E63" s="566" t="s">
        <v>1291</v>
      </c>
      <c r="F63" s="569"/>
      <c r="G63" s="569"/>
      <c r="H63" s="582">
        <v>0</v>
      </c>
      <c r="I63" s="569">
        <v>1</v>
      </c>
      <c r="J63" s="569">
        <v>102.49</v>
      </c>
      <c r="K63" s="582">
        <v>1</v>
      </c>
      <c r="L63" s="569">
        <v>1</v>
      </c>
      <c r="M63" s="570">
        <v>102.49</v>
      </c>
    </row>
    <row r="64" spans="1:13" ht="14.4" customHeight="1" x14ac:dyDescent="0.3">
      <c r="A64" s="565" t="s">
        <v>483</v>
      </c>
      <c r="B64" s="566" t="s">
        <v>1524</v>
      </c>
      <c r="C64" s="566" t="s">
        <v>1270</v>
      </c>
      <c r="D64" s="566" t="s">
        <v>1271</v>
      </c>
      <c r="E64" s="566" t="s">
        <v>1513</v>
      </c>
      <c r="F64" s="569"/>
      <c r="G64" s="569"/>
      <c r="H64" s="582">
        <v>0</v>
      </c>
      <c r="I64" s="569">
        <v>0</v>
      </c>
      <c r="J64" s="569">
        <v>7.1054273576010019E-15</v>
      </c>
      <c r="K64" s="582">
        <v>1</v>
      </c>
      <c r="L64" s="569">
        <v>0</v>
      </c>
      <c r="M64" s="570">
        <v>7.1054273576010019E-15</v>
      </c>
    </row>
    <row r="65" spans="1:13" ht="14.4" customHeight="1" x14ac:dyDescent="0.3">
      <c r="A65" s="565" t="s">
        <v>485</v>
      </c>
      <c r="B65" s="566" t="s">
        <v>1496</v>
      </c>
      <c r="C65" s="566" t="s">
        <v>1095</v>
      </c>
      <c r="D65" s="566" t="s">
        <v>1497</v>
      </c>
      <c r="E65" s="566" t="s">
        <v>1498</v>
      </c>
      <c r="F65" s="569"/>
      <c r="G65" s="569"/>
      <c r="H65" s="582">
        <v>0</v>
      </c>
      <c r="I65" s="569">
        <v>65</v>
      </c>
      <c r="J65" s="569">
        <v>2356.0296534822955</v>
      </c>
      <c r="K65" s="582">
        <v>1</v>
      </c>
      <c r="L65" s="569">
        <v>65</v>
      </c>
      <c r="M65" s="570">
        <v>2356.0296534822955</v>
      </c>
    </row>
    <row r="66" spans="1:13" ht="14.4" customHeight="1" x14ac:dyDescent="0.3">
      <c r="A66" s="565" t="s">
        <v>485</v>
      </c>
      <c r="B66" s="566" t="s">
        <v>1503</v>
      </c>
      <c r="C66" s="566" t="s">
        <v>1251</v>
      </c>
      <c r="D66" s="566" t="s">
        <v>1504</v>
      </c>
      <c r="E66" s="566" t="s">
        <v>1505</v>
      </c>
      <c r="F66" s="569"/>
      <c r="G66" s="569"/>
      <c r="H66" s="582">
        <v>0</v>
      </c>
      <c r="I66" s="569">
        <v>1</v>
      </c>
      <c r="J66" s="569">
        <v>250.57</v>
      </c>
      <c r="K66" s="582">
        <v>1</v>
      </c>
      <c r="L66" s="569">
        <v>1</v>
      </c>
      <c r="M66" s="570">
        <v>250.57</v>
      </c>
    </row>
    <row r="67" spans="1:13" ht="14.4" customHeight="1" thickBot="1" x14ac:dyDescent="0.35">
      <c r="A67" s="571" t="s">
        <v>485</v>
      </c>
      <c r="B67" s="572" t="s">
        <v>1531</v>
      </c>
      <c r="C67" s="572" t="s">
        <v>488</v>
      </c>
      <c r="D67" s="572" t="s">
        <v>489</v>
      </c>
      <c r="E67" s="572" t="s">
        <v>1534</v>
      </c>
      <c r="F67" s="575">
        <v>1</v>
      </c>
      <c r="G67" s="575">
        <v>120.65</v>
      </c>
      <c r="H67" s="583">
        <v>1</v>
      </c>
      <c r="I67" s="575"/>
      <c r="J67" s="575"/>
      <c r="K67" s="583">
        <v>0</v>
      </c>
      <c r="L67" s="575">
        <v>1</v>
      </c>
      <c r="M67" s="576">
        <v>120.65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217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18</v>
      </c>
      <c r="D3" s="438"/>
      <c r="E3" s="438" t="s">
        <v>19</v>
      </c>
      <c r="F3" s="438"/>
      <c r="G3" s="438"/>
      <c r="H3" s="438"/>
      <c r="I3" s="438" t="s">
        <v>233</v>
      </c>
      <c r="J3" s="438"/>
      <c r="K3" s="438"/>
      <c r="L3" s="440"/>
    </row>
    <row r="4" spans="1:13" ht="14.4" customHeight="1" thickBot="1" x14ac:dyDescent="0.35">
      <c r="A4" s="157" t="s">
        <v>20</v>
      </c>
      <c r="B4" s="158" t="s">
        <v>21</v>
      </c>
      <c r="C4" s="159" t="s">
        <v>22</v>
      </c>
      <c r="D4" s="159" t="s">
        <v>23</v>
      </c>
      <c r="E4" s="159" t="s">
        <v>22</v>
      </c>
      <c r="F4" s="159" t="s">
        <v>5</v>
      </c>
      <c r="G4" s="159" t="s">
        <v>23</v>
      </c>
      <c r="H4" s="159" t="s">
        <v>5</v>
      </c>
      <c r="I4" s="159" t="s">
        <v>22</v>
      </c>
      <c r="J4" s="159" t="s">
        <v>5</v>
      </c>
      <c r="K4" s="159" t="s">
        <v>23</v>
      </c>
      <c r="L4" s="160" t="s">
        <v>5</v>
      </c>
    </row>
    <row r="5" spans="1:13" ht="14.4" customHeight="1" x14ac:dyDescent="0.3">
      <c r="A5" s="550">
        <v>25</v>
      </c>
      <c r="B5" s="551" t="s">
        <v>463</v>
      </c>
      <c r="C5" s="552">
        <v>585104.86999999976</v>
      </c>
      <c r="D5" s="552">
        <v>1995</v>
      </c>
      <c r="E5" s="552">
        <v>221463.45999999988</v>
      </c>
      <c r="F5" s="553">
        <v>0.37850216491959804</v>
      </c>
      <c r="G5" s="552">
        <v>742</v>
      </c>
      <c r="H5" s="553">
        <v>0.3719298245614035</v>
      </c>
      <c r="I5" s="552">
        <v>363641.40999999986</v>
      </c>
      <c r="J5" s="553">
        <v>0.62149783508040191</v>
      </c>
      <c r="K5" s="552">
        <v>1253</v>
      </c>
      <c r="L5" s="553">
        <v>0.62807017543859645</v>
      </c>
      <c r="M5" s="552" t="s">
        <v>109</v>
      </c>
    </row>
    <row r="6" spans="1:13" ht="14.4" customHeight="1" x14ac:dyDescent="0.3">
      <c r="A6" s="550">
        <v>25</v>
      </c>
      <c r="B6" s="551" t="s">
        <v>1551</v>
      </c>
      <c r="C6" s="552">
        <v>585104.86999999976</v>
      </c>
      <c r="D6" s="552">
        <v>1988</v>
      </c>
      <c r="E6" s="552">
        <v>221463.45999999988</v>
      </c>
      <c r="F6" s="553">
        <v>0.37850216491959804</v>
      </c>
      <c r="G6" s="552">
        <v>735</v>
      </c>
      <c r="H6" s="553">
        <v>0.36971830985915494</v>
      </c>
      <c r="I6" s="552">
        <v>363641.40999999986</v>
      </c>
      <c r="J6" s="553">
        <v>0.62149783508040191</v>
      </c>
      <c r="K6" s="552">
        <v>1253</v>
      </c>
      <c r="L6" s="553">
        <v>0.63028169014084512</v>
      </c>
      <c r="M6" s="552" t="s">
        <v>2</v>
      </c>
    </row>
    <row r="7" spans="1:13" ht="14.4" customHeight="1" x14ac:dyDescent="0.3">
      <c r="A7" s="550">
        <v>25</v>
      </c>
      <c r="B7" s="551" t="s">
        <v>1552</v>
      </c>
      <c r="C7" s="552">
        <v>0</v>
      </c>
      <c r="D7" s="552">
        <v>7</v>
      </c>
      <c r="E7" s="552">
        <v>0</v>
      </c>
      <c r="F7" s="553" t="s">
        <v>462</v>
      </c>
      <c r="G7" s="552">
        <v>7</v>
      </c>
      <c r="H7" s="553">
        <v>1</v>
      </c>
      <c r="I7" s="552" t="s">
        <v>462</v>
      </c>
      <c r="J7" s="553" t="s">
        <v>462</v>
      </c>
      <c r="K7" s="552" t="s">
        <v>462</v>
      </c>
      <c r="L7" s="553">
        <v>0</v>
      </c>
      <c r="M7" s="552" t="s">
        <v>2</v>
      </c>
    </row>
    <row r="8" spans="1:13" ht="14.4" customHeight="1" x14ac:dyDescent="0.3">
      <c r="A8" s="550" t="s">
        <v>461</v>
      </c>
      <c r="B8" s="551" t="s">
        <v>6</v>
      </c>
      <c r="C8" s="552">
        <v>585104.86999999976</v>
      </c>
      <c r="D8" s="552">
        <v>1995</v>
      </c>
      <c r="E8" s="552">
        <v>221463.45999999988</v>
      </c>
      <c r="F8" s="553">
        <v>0.37850216491959804</v>
      </c>
      <c r="G8" s="552">
        <v>742</v>
      </c>
      <c r="H8" s="553">
        <v>0.3719298245614035</v>
      </c>
      <c r="I8" s="552">
        <v>363641.40999999986</v>
      </c>
      <c r="J8" s="553">
        <v>0.62149783508040191</v>
      </c>
      <c r="K8" s="552">
        <v>1253</v>
      </c>
      <c r="L8" s="553">
        <v>0.62807017543859645</v>
      </c>
      <c r="M8" s="552" t="s">
        <v>476</v>
      </c>
    </row>
    <row r="10" spans="1:13" ht="14.4" customHeight="1" x14ac:dyDescent="0.3">
      <c r="A10" s="550">
        <v>25</v>
      </c>
      <c r="B10" s="551" t="s">
        <v>463</v>
      </c>
      <c r="C10" s="552" t="s">
        <v>462</v>
      </c>
      <c r="D10" s="552" t="s">
        <v>462</v>
      </c>
      <c r="E10" s="552" t="s">
        <v>462</v>
      </c>
      <c r="F10" s="553" t="s">
        <v>462</v>
      </c>
      <c r="G10" s="552" t="s">
        <v>462</v>
      </c>
      <c r="H10" s="553" t="s">
        <v>462</v>
      </c>
      <c r="I10" s="552" t="s">
        <v>462</v>
      </c>
      <c r="J10" s="553" t="s">
        <v>462</v>
      </c>
      <c r="K10" s="552" t="s">
        <v>462</v>
      </c>
      <c r="L10" s="553" t="s">
        <v>462</v>
      </c>
      <c r="M10" s="552" t="s">
        <v>109</v>
      </c>
    </row>
    <row r="11" spans="1:13" ht="14.4" customHeight="1" x14ac:dyDescent="0.3">
      <c r="A11" s="550">
        <v>89301251</v>
      </c>
      <c r="B11" s="551" t="s">
        <v>1551</v>
      </c>
      <c r="C11" s="552">
        <v>36457.879999999997</v>
      </c>
      <c r="D11" s="552">
        <v>118</v>
      </c>
      <c r="E11" s="552">
        <v>16380.06</v>
      </c>
      <c r="F11" s="553">
        <v>0.4492872322800997</v>
      </c>
      <c r="G11" s="552">
        <v>42</v>
      </c>
      <c r="H11" s="553">
        <v>0.3559322033898305</v>
      </c>
      <c r="I11" s="552">
        <v>20077.819999999996</v>
      </c>
      <c r="J11" s="553">
        <v>0.5507127677199003</v>
      </c>
      <c r="K11" s="552">
        <v>76</v>
      </c>
      <c r="L11" s="553">
        <v>0.64406779661016944</v>
      </c>
      <c r="M11" s="552" t="s">
        <v>2</v>
      </c>
    </row>
    <row r="12" spans="1:13" ht="14.4" customHeight="1" x14ac:dyDescent="0.3">
      <c r="A12" s="550" t="s">
        <v>1553</v>
      </c>
      <c r="B12" s="551" t="s">
        <v>1554</v>
      </c>
      <c r="C12" s="552">
        <v>36457.879999999997</v>
      </c>
      <c r="D12" s="552">
        <v>118</v>
      </c>
      <c r="E12" s="552">
        <v>16380.06</v>
      </c>
      <c r="F12" s="553">
        <v>0.4492872322800997</v>
      </c>
      <c r="G12" s="552">
        <v>42</v>
      </c>
      <c r="H12" s="553">
        <v>0.3559322033898305</v>
      </c>
      <c r="I12" s="552">
        <v>20077.819999999996</v>
      </c>
      <c r="J12" s="553">
        <v>0.5507127677199003</v>
      </c>
      <c r="K12" s="552">
        <v>76</v>
      </c>
      <c r="L12" s="553">
        <v>0.64406779661016944</v>
      </c>
      <c r="M12" s="552" t="s">
        <v>479</v>
      </c>
    </row>
    <row r="13" spans="1:13" ht="14.4" customHeight="1" x14ac:dyDescent="0.3">
      <c r="A13" s="550" t="s">
        <v>462</v>
      </c>
      <c r="B13" s="551" t="s">
        <v>462</v>
      </c>
      <c r="C13" s="552" t="s">
        <v>462</v>
      </c>
      <c r="D13" s="552" t="s">
        <v>462</v>
      </c>
      <c r="E13" s="552" t="s">
        <v>462</v>
      </c>
      <c r="F13" s="553" t="s">
        <v>462</v>
      </c>
      <c r="G13" s="552" t="s">
        <v>462</v>
      </c>
      <c r="H13" s="553" t="s">
        <v>462</v>
      </c>
      <c r="I13" s="552" t="s">
        <v>462</v>
      </c>
      <c r="J13" s="553" t="s">
        <v>462</v>
      </c>
      <c r="K13" s="552" t="s">
        <v>462</v>
      </c>
      <c r="L13" s="553" t="s">
        <v>462</v>
      </c>
      <c r="M13" s="552" t="s">
        <v>480</v>
      </c>
    </row>
    <row r="14" spans="1:13" ht="14.4" customHeight="1" x14ac:dyDescent="0.3">
      <c r="A14" s="550">
        <v>89301252</v>
      </c>
      <c r="B14" s="551" t="s">
        <v>1551</v>
      </c>
      <c r="C14" s="552">
        <v>391595.73999999987</v>
      </c>
      <c r="D14" s="552">
        <v>1352</v>
      </c>
      <c r="E14" s="552">
        <v>190711.7399999999</v>
      </c>
      <c r="F14" s="553">
        <v>0.48701178414249341</v>
      </c>
      <c r="G14" s="552">
        <v>641</v>
      </c>
      <c r="H14" s="553">
        <v>0.47411242603550297</v>
      </c>
      <c r="I14" s="552">
        <v>200883.99999999997</v>
      </c>
      <c r="J14" s="553">
        <v>0.51298821585750665</v>
      </c>
      <c r="K14" s="552">
        <v>711</v>
      </c>
      <c r="L14" s="553">
        <v>0.52588757396449703</v>
      </c>
      <c r="M14" s="552" t="s">
        <v>2</v>
      </c>
    </row>
    <row r="15" spans="1:13" ht="14.4" customHeight="1" x14ac:dyDescent="0.3">
      <c r="A15" s="550">
        <v>89301252</v>
      </c>
      <c r="B15" s="551" t="s">
        <v>1552</v>
      </c>
      <c r="C15" s="552">
        <v>0</v>
      </c>
      <c r="D15" s="552">
        <v>7</v>
      </c>
      <c r="E15" s="552">
        <v>0</v>
      </c>
      <c r="F15" s="553" t="s">
        <v>462</v>
      </c>
      <c r="G15" s="552">
        <v>7</v>
      </c>
      <c r="H15" s="553">
        <v>1</v>
      </c>
      <c r="I15" s="552" t="s">
        <v>462</v>
      </c>
      <c r="J15" s="553" t="s">
        <v>462</v>
      </c>
      <c r="K15" s="552" t="s">
        <v>462</v>
      </c>
      <c r="L15" s="553">
        <v>0</v>
      </c>
      <c r="M15" s="552" t="s">
        <v>2</v>
      </c>
    </row>
    <row r="16" spans="1:13" ht="14.4" customHeight="1" x14ac:dyDescent="0.3">
      <c r="A16" s="550" t="s">
        <v>1555</v>
      </c>
      <c r="B16" s="551" t="s">
        <v>1556</v>
      </c>
      <c r="C16" s="552">
        <v>391595.73999999987</v>
      </c>
      <c r="D16" s="552">
        <v>1359</v>
      </c>
      <c r="E16" s="552">
        <v>190711.7399999999</v>
      </c>
      <c r="F16" s="553">
        <v>0.48701178414249341</v>
      </c>
      <c r="G16" s="552">
        <v>648</v>
      </c>
      <c r="H16" s="553">
        <v>0.47682119205298013</v>
      </c>
      <c r="I16" s="552">
        <v>200883.99999999997</v>
      </c>
      <c r="J16" s="553">
        <v>0.51298821585750665</v>
      </c>
      <c r="K16" s="552">
        <v>711</v>
      </c>
      <c r="L16" s="553">
        <v>0.52317880794701987</v>
      </c>
      <c r="M16" s="552" t="s">
        <v>479</v>
      </c>
    </row>
    <row r="17" spans="1:13" ht="14.4" customHeight="1" x14ac:dyDescent="0.3">
      <c r="A17" s="550" t="s">
        <v>462</v>
      </c>
      <c r="B17" s="551" t="s">
        <v>462</v>
      </c>
      <c r="C17" s="552" t="s">
        <v>462</v>
      </c>
      <c r="D17" s="552" t="s">
        <v>462</v>
      </c>
      <c r="E17" s="552" t="s">
        <v>462</v>
      </c>
      <c r="F17" s="553" t="s">
        <v>462</v>
      </c>
      <c r="G17" s="552" t="s">
        <v>462</v>
      </c>
      <c r="H17" s="553" t="s">
        <v>462</v>
      </c>
      <c r="I17" s="552" t="s">
        <v>462</v>
      </c>
      <c r="J17" s="553" t="s">
        <v>462</v>
      </c>
      <c r="K17" s="552" t="s">
        <v>462</v>
      </c>
      <c r="L17" s="553" t="s">
        <v>462</v>
      </c>
      <c r="M17" s="552" t="s">
        <v>480</v>
      </c>
    </row>
    <row r="18" spans="1:13" ht="14.4" customHeight="1" x14ac:dyDescent="0.3">
      <c r="A18" s="550">
        <v>89305252</v>
      </c>
      <c r="B18" s="551" t="s">
        <v>1551</v>
      </c>
      <c r="C18" s="552">
        <v>23184.2</v>
      </c>
      <c r="D18" s="552">
        <v>82</v>
      </c>
      <c r="E18" s="552">
        <v>12705.109999999999</v>
      </c>
      <c r="F18" s="553">
        <v>0.54800726356742946</v>
      </c>
      <c r="G18" s="552">
        <v>46</v>
      </c>
      <c r="H18" s="553">
        <v>0.56097560975609762</v>
      </c>
      <c r="I18" s="552">
        <v>10479.090000000002</v>
      </c>
      <c r="J18" s="553">
        <v>0.45199273643257054</v>
      </c>
      <c r="K18" s="552">
        <v>36</v>
      </c>
      <c r="L18" s="553">
        <v>0.43902439024390244</v>
      </c>
      <c r="M18" s="552" t="s">
        <v>2</v>
      </c>
    </row>
    <row r="19" spans="1:13" ht="14.4" customHeight="1" x14ac:dyDescent="0.3">
      <c r="A19" s="550" t="s">
        <v>1557</v>
      </c>
      <c r="B19" s="551" t="s">
        <v>1558</v>
      </c>
      <c r="C19" s="552">
        <v>23184.2</v>
      </c>
      <c r="D19" s="552">
        <v>82</v>
      </c>
      <c r="E19" s="552">
        <v>12705.109999999999</v>
      </c>
      <c r="F19" s="553">
        <v>0.54800726356742946</v>
      </c>
      <c r="G19" s="552">
        <v>46</v>
      </c>
      <c r="H19" s="553">
        <v>0.56097560975609762</v>
      </c>
      <c r="I19" s="552">
        <v>10479.090000000002</v>
      </c>
      <c r="J19" s="553">
        <v>0.45199273643257054</v>
      </c>
      <c r="K19" s="552">
        <v>36</v>
      </c>
      <c r="L19" s="553">
        <v>0.43902439024390244</v>
      </c>
      <c r="M19" s="552" t="s">
        <v>479</v>
      </c>
    </row>
    <row r="20" spans="1:13" ht="14.4" customHeight="1" x14ac:dyDescent="0.3">
      <c r="A20" s="550" t="s">
        <v>462</v>
      </c>
      <c r="B20" s="551" t="s">
        <v>462</v>
      </c>
      <c r="C20" s="552" t="s">
        <v>462</v>
      </c>
      <c r="D20" s="552" t="s">
        <v>462</v>
      </c>
      <c r="E20" s="552" t="s">
        <v>462</v>
      </c>
      <c r="F20" s="553" t="s">
        <v>462</v>
      </c>
      <c r="G20" s="552" t="s">
        <v>462</v>
      </c>
      <c r="H20" s="553" t="s">
        <v>462</v>
      </c>
      <c r="I20" s="552" t="s">
        <v>462</v>
      </c>
      <c r="J20" s="553" t="s">
        <v>462</v>
      </c>
      <c r="K20" s="552" t="s">
        <v>462</v>
      </c>
      <c r="L20" s="553" t="s">
        <v>462</v>
      </c>
      <c r="M20" s="552" t="s">
        <v>480</v>
      </c>
    </row>
    <row r="21" spans="1:13" ht="14.4" customHeight="1" x14ac:dyDescent="0.3">
      <c r="A21" s="550">
        <v>89870255</v>
      </c>
      <c r="B21" s="551" t="s">
        <v>1551</v>
      </c>
      <c r="C21" s="552">
        <v>133867.04999999996</v>
      </c>
      <c r="D21" s="552">
        <v>436</v>
      </c>
      <c r="E21" s="552">
        <v>1666.55</v>
      </c>
      <c r="F21" s="553">
        <v>1.2449292040124888E-2</v>
      </c>
      <c r="G21" s="552">
        <v>6</v>
      </c>
      <c r="H21" s="553">
        <v>1.3761467889908258E-2</v>
      </c>
      <c r="I21" s="552">
        <v>132200.49999999997</v>
      </c>
      <c r="J21" s="553">
        <v>0.98755070795987521</v>
      </c>
      <c r="K21" s="552">
        <v>430</v>
      </c>
      <c r="L21" s="553">
        <v>0.98623853211009171</v>
      </c>
      <c r="M21" s="552" t="s">
        <v>2</v>
      </c>
    </row>
    <row r="22" spans="1:13" ht="14.4" customHeight="1" x14ac:dyDescent="0.3">
      <c r="A22" s="550" t="s">
        <v>1559</v>
      </c>
      <c r="B22" s="551" t="s">
        <v>1560</v>
      </c>
      <c r="C22" s="552">
        <v>133867.04999999996</v>
      </c>
      <c r="D22" s="552">
        <v>436</v>
      </c>
      <c r="E22" s="552">
        <v>1666.55</v>
      </c>
      <c r="F22" s="553">
        <v>1.2449292040124888E-2</v>
      </c>
      <c r="G22" s="552">
        <v>6</v>
      </c>
      <c r="H22" s="553">
        <v>1.3761467889908258E-2</v>
      </c>
      <c r="I22" s="552">
        <v>132200.49999999997</v>
      </c>
      <c r="J22" s="553">
        <v>0.98755070795987521</v>
      </c>
      <c r="K22" s="552">
        <v>430</v>
      </c>
      <c r="L22" s="553">
        <v>0.98623853211009171</v>
      </c>
      <c r="M22" s="552" t="s">
        <v>479</v>
      </c>
    </row>
    <row r="23" spans="1:13" ht="14.4" customHeight="1" x14ac:dyDescent="0.3">
      <c r="A23" s="550" t="s">
        <v>462</v>
      </c>
      <c r="B23" s="551" t="s">
        <v>462</v>
      </c>
      <c r="C23" s="552" t="s">
        <v>462</v>
      </c>
      <c r="D23" s="552" t="s">
        <v>462</v>
      </c>
      <c r="E23" s="552" t="s">
        <v>462</v>
      </c>
      <c r="F23" s="553" t="s">
        <v>462</v>
      </c>
      <c r="G23" s="552" t="s">
        <v>462</v>
      </c>
      <c r="H23" s="553" t="s">
        <v>462</v>
      </c>
      <c r="I23" s="552" t="s">
        <v>462</v>
      </c>
      <c r="J23" s="553" t="s">
        <v>462</v>
      </c>
      <c r="K23" s="552" t="s">
        <v>462</v>
      </c>
      <c r="L23" s="553" t="s">
        <v>462</v>
      </c>
      <c r="M23" s="552" t="s">
        <v>480</v>
      </c>
    </row>
    <row r="24" spans="1:13" ht="14.4" customHeight="1" x14ac:dyDescent="0.3">
      <c r="A24" s="550" t="s">
        <v>461</v>
      </c>
      <c r="B24" s="551" t="s">
        <v>1561</v>
      </c>
      <c r="C24" s="552">
        <v>585104.86999999988</v>
      </c>
      <c r="D24" s="552">
        <v>1995</v>
      </c>
      <c r="E24" s="552">
        <v>221463.45999999988</v>
      </c>
      <c r="F24" s="553">
        <v>0.37850216491959793</v>
      </c>
      <c r="G24" s="552">
        <v>742</v>
      </c>
      <c r="H24" s="553">
        <v>0.3719298245614035</v>
      </c>
      <c r="I24" s="552">
        <v>363641.40999999992</v>
      </c>
      <c r="J24" s="553">
        <v>0.62149783508040191</v>
      </c>
      <c r="K24" s="552">
        <v>1253</v>
      </c>
      <c r="L24" s="553">
        <v>0.62807017543859645</v>
      </c>
      <c r="M24" s="552" t="s">
        <v>476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24">
    <cfRule type="expression" dxfId="45" priority="6">
      <formula>AND(LEFT(M10,6)&lt;&gt;"mezera",M10&lt;&gt;"")</formula>
    </cfRule>
  </conditionalFormatting>
  <conditionalFormatting sqref="A10:A24">
    <cfRule type="expression" dxfId="44" priority="3">
      <formula>AND(M10&lt;&gt;"",M10&lt;&gt;"mezeraKL")</formula>
    </cfRule>
  </conditionalFormatting>
  <conditionalFormatting sqref="B10:L24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24">
    <cfRule type="cellIs" dxfId="41" priority="2" operator="lessThan">
      <formula>0.6</formula>
    </cfRule>
  </conditionalFormatting>
  <conditionalFormatting sqref="A10:L24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234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18</v>
      </c>
      <c r="C3" s="441"/>
      <c r="D3" s="438"/>
      <c r="E3" s="327"/>
      <c r="F3" s="438" t="s">
        <v>19</v>
      </c>
      <c r="G3" s="438"/>
      <c r="H3" s="438"/>
      <c r="I3" s="438"/>
      <c r="J3" s="438" t="s">
        <v>233</v>
      </c>
      <c r="K3" s="438"/>
      <c r="L3" s="438"/>
      <c r="M3" s="440"/>
    </row>
    <row r="4" spans="1:13" ht="14.4" customHeight="1" thickBot="1" x14ac:dyDescent="0.35">
      <c r="A4" s="597" t="s">
        <v>212</v>
      </c>
      <c r="B4" s="601" t="s">
        <v>22</v>
      </c>
      <c r="C4" s="602"/>
      <c r="D4" s="601" t="s">
        <v>23</v>
      </c>
      <c r="E4" s="602"/>
      <c r="F4" s="601" t="s">
        <v>22</v>
      </c>
      <c r="G4" s="609" t="s">
        <v>5</v>
      </c>
      <c r="H4" s="601" t="s">
        <v>23</v>
      </c>
      <c r="I4" s="609" t="s">
        <v>5</v>
      </c>
      <c r="J4" s="601" t="s">
        <v>22</v>
      </c>
      <c r="K4" s="609" t="s">
        <v>5</v>
      </c>
      <c r="L4" s="601" t="s">
        <v>23</v>
      </c>
      <c r="M4" s="610" t="s">
        <v>5</v>
      </c>
    </row>
    <row r="5" spans="1:13" ht="14.4" customHeight="1" x14ac:dyDescent="0.3">
      <c r="A5" s="598" t="s">
        <v>1562</v>
      </c>
      <c r="B5" s="603">
        <v>2202.1799999999998</v>
      </c>
      <c r="C5" s="560">
        <v>1</v>
      </c>
      <c r="D5" s="606">
        <v>14</v>
      </c>
      <c r="E5" s="614" t="s">
        <v>1562</v>
      </c>
      <c r="F5" s="603"/>
      <c r="G5" s="581">
        <v>0</v>
      </c>
      <c r="H5" s="563"/>
      <c r="I5" s="611">
        <v>0</v>
      </c>
      <c r="J5" s="617">
        <v>2202.1799999999998</v>
      </c>
      <c r="K5" s="581">
        <v>1</v>
      </c>
      <c r="L5" s="563">
        <v>14</v>
      </c>
      <c r="M5" s="611">
        <v>1</v>
      </c>
    </row>
    <row r="6" spans="1:13" ht="14.4" customHeight="1" x14ac:dyDescent="0.3">
      <c r="A6" s="599" t="s">
        <v>1563</v>
      </c>
      <c r="B6" s="604">
        <v>9796.0700000000033</v>
      </c>
      <c r="C6" s="566">
        <v>1</v>
      </c>
      <c r="D6" s="607">
        <v>33</v>
      </c>
      <c r="E6" s="615" t="s">
        <v>1563</v>
      </c>
      <c r="F6" s="604">
        <v>630.5</v>
      </c>
      <c r="G6" s="582">
        <v>6.436254538809949E-2</v>
      </c>
      <c r="H6" s="569">
        <v>4</v>
      </c>
      <c r="I6" s="612">
        <v>0.12121212121212122</v>
      </c>
      <c r="J6" s="618">
        <v>9165.5700000000033</v>
      </c>
      <c r="K6" s="582">
        <v>0.93563745461190051</v>
      </c>
      <c r="L6" s="569">
        <v>29</v>
      </c>
      <c r="M6" s="612">
        <v>0.87878787878787878</v>
      </c>
    </row>
    <row r="7" spans="1:13" ht="14.4" customHeight="1" x14ac:dyDescent="0.3">
      <c r="A7" s="599" t="s">
        <v>1564</v>
      </c>
      <c r="B7" s="604">
        <v>6443.46</v>
      </c>
      <c r="C7" s="566">
        <v>1</v>
      </c>
      <c r="D7" s="607">
        <v>21</v>
      </c>
      <c r="E7" s="615" t="s">
        <v>1564</v>
      </c>
      <c r="F7" s="604"/>
      <c r="G7" s="582">
        <v>0</v>
      </c>
      <c r="H7" s="569"/>
      <c r="I7" s="612">
        <v>0</v>
      </c>
      <c r="J7" s="618">
        <v>6443.46</v>
      </c>
      <c r="K7" s="582">
        <v>1</v>
      </c>
      <c r="L7" s="569">
        <v>21</v>
      </c>
      <c r="M7" s="612">
        <v>1</v>
      </c>
    </row>
    <row r="8" spans="1:13" ht="14.4" customHeight="1" x14ac:dyDescent="0.3">
      <c r="A8" s="599" t="s">
        <v>1565</v>
      </c>
      <c r="B8" s="604">
        <v>12341.190000000002</v>
      </c>
      <c r="C8" s="566">
        <v>1</v>
      </c>
      <c r="D8" s="607">
        <v>5</v>
      </c>
      <c r="E8" s="615" t="s">
        <v>1565</v>
      </c>
      <c r="F8" s="604">
        <v>1017.32</v>
      </c>
      <c r="G8" s="582">
        <v>8.2432893424378026E-2</v>
      </c>
      <c r="H8" s="569">
        <v>1</v>
      </c>
      <c r="I8" s="612">
        <v>0.2</v>
      </c>
      <c r="J8" s="618">
        <v>11323.870000000003</v>
      </c>
      <c r="K8" s="582">
        <v>0.91756710657562202</v>
      </c>
      <c r="L8" s="569">
        <v>4</v>
      </c>
      <c r="M8" s="612">
        <v>0.8</v>
      </c>
    </row>
    <row r="9" spans="1:13" ht="14.4" customHeight="1" x14ac:dyDescent="0.3">
      <c r="A9" s="599" t="s">
        <v>1566</v>
      </c>
      <c r="B9" s="604">
        <v>8126.510000000002</v>
      </c>
      <c r="C9" s="566">
        <v>1</v>
      </c>
      <c r="D9" s="607">
        <v>26</v>
      </c>
      <c r="E9" s="615" t="s">
        <v>1566</v>
      </c>
      <c r="F9" s="604">
        <v>666.62</v>
      </c>
      <c r="G9" s="582">
        <v>8.2030293447002439E-2</v>
      </c>
      <c r="H9" s="569">
        <v>2</v>
      </c>
      <c r="I9" s="612">
        <v>7.6923076923076927E-2</v>
      </c>
      <c r="J9" s="618">
        <v>7459.8900000000021</v>
      </c>
      <c r="K9" s="582">
        <v>0.91796970655299759</v>
      </c>
      <c r="L9" s="569">
        <v>24</v>
      </c>
      <c r="M9" s="612">
        <v>0.92307692307692313</v>
      </c>
    </row>
    <row r="10" spans="1:13" ht="14.4" customHeight="1" x14ac:dyDescent="0.3">
      <c r="A10" s="599" t="s">
        <v>1567</v>
      </c>
      <c r="B10" s="604">
        <v>67126.939999999988</v>
      </c>
      <c r="C10" s="566">
        <v>1</v>
      </c>
      <c r="D10" s="607">
        <v>283</v>
      </c>
      <c r="E10" s="615" t="s">
        <v>1567</v>
      </c>
      <c r="F10" s="604">
        <v>17724.009999999998</v>
      </c>
      <c r="G10" s="582">
        <v>0.26403721069364999</v>
      </c>
      <c r="H10" s="569">
        <v>78</v>
      </c>
      <c r="I10" s="612">
        <v>0.2756183745583039</v>
      </c>
      <c r="J10" s="618">
        <v>49402.929999999993</v>
      </c>
      <c r="K10" s="582">
        <v>0.73596278930635006</v>
      </c>
      <c r="L10" s="569">
        <v>205</v>
      </c>
      <c r="M10" s="612">
        <v>0.72438162544169615</v>
      </c>
    </row>
    <row r="11" spans="1:13" ht="14.4" customHeight="1" x14ac:dyDescent="0.3">
      <c r="A11" s="599" t="s">
        <v>1568</v>
      </c>
      <c r="B11" s="604">
        <v>628.26</v>
      </c>
      <c r="C11" s="566">
        <v>1</v>
      </c>
      <c r="D11" s="607">
        <v>5</v>
      </c>
      <c r="E11" s="615" t="s">
        <v>1568</v>
      </c>
      <c r="F11" s="604">
        <v>75.36</v>
      </c>
      <c r="G11" s="582">
        <v>0.11995033903161112</v>
      </c>
      <c r="H11" s="569">
        <v>1</v>
      </c>
      <c r="I11" s="612">
        <v>0.2</v>
      </c>
      <c r="J11" s="618">
        <v>552.9</v>
      </c>
      <c r="K11" s="582">
        <v>0.88004966096838888</v>
      </c>
      <c r="L11" s="569">
        <v>4</v>
      </c>
      <c r="M11" s="612">
        <v>0.8</v>
      </c>
    </row>
    <row r="12" spans="1:13" ht="14.4" customHeight="1" x14ac:dyDescent="0.3">
      <c r="A12" s="599" t="s">
        <v>1569</v>
      </c>
      <c r="B12" s="604">
        <v>1406.18</v>
      </c>
      <c r="C12" s="566">
        <v>1</v>
      </c>
      <c r="D12" s="607">
        <v>5</v>
      </c>
      <c r="E12" s="615" t="s">
        <v>1569</v>
      </c>
      <c r="F12" s="604"/>
      <c r="G12" s="582">
        <v>0</v>
      </c>
      <c r="H12" s="569"/>
      <c r="I12" s="612">
        <v>0</v>
      </c>
      <c r="J12" s="618">
        <v>1406.18</v>
      </c>
      <c r="K12" s="582">
        <v>1</v>
      </c>
      <c r="L12" s="569">
        <v>5</v>
      </c>
      <c r="M12" s="612">
        <v>1</v>
      </c>
    </row>
    <row r="13" spans="1:13" ht="14.4" customHeight="1" x14ac:dyDescent="0.3">
      <c r="A13" s="599" t="s">
        <v>1570</v>
      </c>
      <c r="B13" s="604">
        <v>1412.6</v>
      </c>
      <c r="C13" s="566">
        <v>1</v>
      </c>
      <c r="D13" s="607">
        <v>5</v>
      </c>
      <c r="E13" s="615" t="s">
        <v>1570</v>
      </c>
      <c r="F13" s="604"/>
      <c r="G13" s="582">
        <v>0</v>
      </c>
      <c r="H13" s="569"/>
      <c r="I13" s="612">
        <v>0</v>
      </c>
      <c r="J13" s="618">
        <v>1412.6</v>
      </c>
      <c r="K13" s="582">
        <v>1</v>
      </c>
      <c r="L13" s="569">
        <v>5</v>
      </c>
      <c r="M13" s="612">
        <v>1</v>
      </c>
    </row>
    <row r="14" spans="1:13" ht="14.4" customHeight="1" x14ac:dyDescent="0.3">
      <c r="A14" s="599" t="s">
        <v>1571</v>
      </c>
      <c r="B14" s="604">
        <v>22205.789999999997</v>
      </c>
      <c r="C14" s="566">
        <v>1</v>
      </c>
      <c r="D14" s="607">
        <v>88</v>
      </c>
      <c r="E14" s="615" t="s">
        <v>1571</v>
      </c>
      <c r="F14" s="604">
        <v>10188.539999999999</v>
      </c>
      <c r="G14" s="582">
        <v>0.45882357709408222</v>
      </c>
      <c r="H14" s="569">
        <v>37</v>
      </c>
      <c r="I14" s="612">
        <v>0.42045454545454547</v>
      </c>
      <c r="J14" s="618">
        <v>12017.249999999998</v>
      </c>
      <c r="K14" s="582">
        <v>0.54117642290591772</v>
      </c>
      <c r="L14" s="569">
        <v>51</v>
      </c>
      <c r="M14" s="612">
        <v>0.57954545454545459</v>
      </c>
    </row>
    <row r="15" spans="1:13" ht="14.4" customHeight="1" x14ac:dyDescent="0.3">
      <c r="A15" s="599" t="s">
        <v>1572</v>
      </c>
      <c r="B15" s="604">
        <v>2423.7399999999998</v>
      </c>
      <c r="C15" s="566">
        <v>1</v>
      </c>
      <c r="D15" s="607">
        <v>15</v>
      </c>
      <c r="E15" s="615" t="s">
        <v>1572</v>
      </c>
      <c r="F15" s="604">
        <v>666.52</v>
      </c>
      <c r="G15" s="582">
        <v>0.27499649302317908</v>
      </c>
      <c r="H15" s="569">
        <v>4</v>
      </c>
      <c r="I15" s="612">
        <v>0.26666666666666666</v>
      </c>
      <c r="J15" s="618">
        <v>1757.22</v>
      </c>
      <c r="K15" s="582">
        <v>0.72500350697682103</v>
      </c>
      <c r="L15" s="569">
        <v>11</v>
      </c>
      <c r="M15" s="612">
        <v>0.73333333333333328</v>
      </c>
    </row>
    <row r="16" spans="1:13" ht="14.4" customHeight="1" x14ac:dyDescent="0.3">
      <c r="A16" s="599" t="s">
        <v>1573</v>
      </c>
      <c r="B16" s="604">
        <v>15504.919999999998</v>
      </c>
      <c r="C16" s="566">
        <v>1</v>
      </c>
      <c r="D16" s="607">
        <v>55</v>
      </c>
      <c r="E16" s="615" t="s">
        <v>1573</v>
      </c>
      <c r="F16" s="604">
        <v>9093.89</v>
      </c>
      <c r="G16" s="582">
        <v>0.586516408985019</v>
      </c>
      <c r="H16" s="569">
        <v>32</v>
      </c>
      <c r="I16" s="612">
        <v>0.58181818181818179</v>
      </c>
      <c r="J16" s="618">
        <v>6411.03</v>
      </c>
      <c r="K16" s="582">
        <v>0.41348359101498106</v>
      </c>
      <c r="L16" s="569">
        <v>23</v>
      </c>
      <c r="M16" s="612">
        <v>0.41818181818181815</v>
      </c>
    </row>
    <row r="17" spans="1:13" ht="14.4" customHeight="1" x14ac:dyDescent="0.3">
      <c r="A17" s="599" t="s">
        <v>1574</v>
      </c>
      <c r="B17" s="604">
        <v>57769.520000000004</v>
      </c>
      <c r="C17" s="566">
        <v>1</v>
      </c>
      <c r="D17" s="607">
        <v>183</v>
      </c>
      <c r="E17" s="615" t="s">
        <v>1574</v>
      </c>
      <c r="F17" s="604">
        <v>27293.98</v>
      </c>
      <c r="G17" s="582">
        <v>0.47246333360567994</v>
      </c>
      <c r="H17" s="569">
        <v>78</v>
      </c>
      <c r="I17" s="612">
        <v>0.42622950819672129</v>
      </c>
      <c r="J17" s="618">
        <v>30475.540000000008</v>
      </c>
      <c r="K17" s="582">
        <v>0.52753666639432018</v>
      </c>
      <c r="L17" s="569">
        <v>105</v>
      </c>
      <c r="M17" s="612">
        <v>0.57377049180327866</v>
      </c>
    </row>
    <row r="18" spans="1:13" ht="14.4" customHeight="1" x14ac:dyDescent="0.3">
      <c r="A18" s="599" t="s">
        <v>1575</v>
      </c>
      <c r="B18" s="604">
        <v>11327.190000000004</v>
      </c>
      <c r="C18" s="566">
        <v>1</v>
      </c>
      <c r="D18" s="607">
        <v>34</v>
      </c>
      <c r="E18" s="615" t="s">
        <v>1575</v>
      </c>
      <c r="F18" s="604">
        <v>2027.1599999999999</v>
      </c>
      <c r="G18" s="582">
        <v>0.17896406787561603</v>
      </c>
      <c r="H18" s="569">
        <v>5</v>
      </c>
      <c r="I18" s="612">
        <v>0.14705882352941177</v>
      </c>
      <c r="J18" s="618">
        <v>9300.0300000000043</v>
      </c>
      <c r="K18" s="582">
        <v>0.82103593212438397</v>
      </c>
      <c r="L18" s="569">
        <v>29</v>
      </c>
      <c r="M18" s="612">
        <v>0.8529411764705882</v>
      </c>
    </row>
    <row r="19" spans="1:13" ht="14.4" customHeight="1" x14ac:dyDescent="0.3">
      <c r="A19" s="599" t="s">
        <v>1576</v>
      </c>
      <c r="B19" s="604">
        <v>65060.740000000034</v>
      </c>
      <c r="C19" s="566">
        <v>1</v>
      </c>
      <c r="D19" s="607">
        <v>243</v>
      </c>
      <c r="E19" s="615" t="s">
        <v>1576</v>
      </c>
      <c r="F19" s="604">
        <v>37111.570000000036</v>
      </c>
      <c r="G19" s="582">
        <v>0.57041420063774273</v>
      </c>
      <c r="H19" s="569">
        <v>138</v>
      </c>
      <c r="I19" s="612">
        <v>0.5679012345679012</v>
      </c>
      <c r="J19" s="618">
        <v>27949.17</v>
      </c>
      <c r="K19" s="582">
        <v>0.42958579936225721</v>
      </c>
      <c r="L19" s="569">
        <v>105</v>
      </c>
      <c r="M19" s="612">
        <v>0.43209876543209874</v>
      </c>
    </row>
    <row r="20" spans="1:13" ht="14.4" customHeight="1" x14ac:dyDescent="0.3">
      <c r="A20" s="599" t="s">
        <v>1577</v>
      </c>
      <c r="B20" s="604">
        <v>7756.67</v>
      </c>
      <c r="C20" s="566">
        <v>1</v>
      </c>
      <c r="D20" s="607">
        <v>3</v>
      </c>
      <c r="E20" s="615" t="s">
        <v>1577</v>
      </c>
      <c r="F20" s="604">
        <v>3926.8300000000004</v>
      </c>
      <c r="G20" s="582">
        <v>0.50625203856809697</v>
      </c>
      <c r="H20" s="569">
        <v>1</v>
      </c>
      <c r="I20" s="612">
        <v>0.33333333333333331</v>
      </c>
      <c r="J20" s="618">
        <v>3829.8399999999997</v>
      </c>
      <c r="K20" s="582">
        <v>0.49374796143190308</v>
      </c>
      <c r="L20" s="569">
        <v>2</v>
      </c>
      <c r="M20" s="612">
        <v>0.66666666666666663</v>
      </c>
    </row>
    <row r="21" spans="1:13" ht="14.4" customHeight="1" x14ac:dyDescent="0.3">
      <c r="A21" s="599" t="s">
        <v>1578</v>
      </c>
      <c r="B21" s="604">
        <v>44689.400000000009</v>
      </c>
      <c r="C21" s="566">
        <v>1</v>
      </c>
      <c r="D21" s="607">
        <v>179</v>
      </c>
      <c r="E21" s="615" t="s">
        <v>1578</v>
      </c>
      <c r="F21" s="604">
        <v>14653.300000000003</v>
      </c>
      <c r="G21" s="582">
        <v>0.32789207284053939</v>
      </c>
      <c r="H21" s="569">
        <v>59</v>
      </c>
      <c r="I21" s="612">
        <v>0.32960893854748602</v>
      </c>
      <c r="J21" s="618">
        <v>30036.100000000006</v>
      </c>
      <c r="K21" s="582">
        <v>0.67210792715946066</v>
      </c>
      <c r="L21" s="569">
        <v>120</v>
      </c>
      <c r="M21" s="612">
        <v>0.67039106145251393</v>
      </c>
    </row>
    <row r="22" spans="1:13" ht="14.4" customHeight="1" x14ac:dyDescent="0.3">
      <c r="A22" s="599" t="s">
        <v>1579</v>
      </c>
      <c r="B22" s="604">
        <v>3422</v>
      </c>
      <c r="C22" s="566">
        <v>1</v>
      </c>
      <c r="D22" s="607">
        <v>12</v>
      </c>
      <c r="E22" s="615" t="s">
        <v>1579</v>
      </c>
      <c r="F22" s="604"/>
      <c r="G22" s="582">
        <v>0</v>
      </c>
      <c r="H22" s="569"/>
      <c r="I22" s="612">
        <v>0</v>
      </c>
      <c r="J22" s="618">
        <v>3422</v>
      </c>
      <c r="K22" s="582">
        <v>1</v>
      </c>
      <c r="L22" s="569">
        <v>12</v>
      </c>
      <c r="M22" s="612">
        <v>1</v>
      </c>
    </row>
    <row r="23" spans="1:13" ht="14.4" customHeight="1" x14ac:dyDescent="0.3">
      <c r="A23" s="599" t="s">
        <v>1580</v>
      </c>
      <c r="B23" s="604">
        <v>41312.510000000009</v>
      </c>
      <c r="C23" s="566">
        <v>1</v>
      </c>
      <c r="D23" s="607">
        <v>66</v>
      </c>
      <c r="E23" s="615" t="s">
        <v>1580</v>
      </c>
      <c r="F23" s="604">
        <v>13463.76</v>
      </c>
      <c r="G23" s="582">
        <v>0.32590031445680734</v>
      </c>
      <c r="H23" s="569">
        <v>22</v>
      </c>
      <c r="I23" s="612">
        <v>0.33333333333333331</v>
      </c>
      <c r="J23" s="618">
        <v>27848.750000000007</v>
      </c>
      <c r="K23" s="582">
        <v>0.67409968554319266</v>
      </c>
      <c r="L23" s="569">
        <v>44</v>
      </c>
      <c r="M23" s="612">
        <v>0.66666666666666663</v>
      </c>
    </row>
    <row r="24" spans="1:13" ht="14.4" customHeight="1" x14ac:dyDescent="0.3">
      <c r="A24" s="599" t="s">
        <v>1581</v>
      </c>
      <c r="B24" s="604">
        <v>20312.900000000009</v>
      </c>
      <c r="C24" s="566">
        <v>1</v>
      </c>
      <c r="D24" s="607">
        <v>87</v>
      </c>
      <c r="E24" s="615" t="s">
        <v>1581</v>
      </c>
      <c r="F24" s="604">
        <v>10156.830000000004</v>
      </c>
      <c r="G24" s="582">
        <v>0.50001870732391729</v>
      </c>
      <c r="H24" s="569">
        <v>42</v>
      </c>
      <c r="I24" s="612">
        <v>0.48275862068965519</v>
      </c>
      <c r="J24" s="618">
        <v>10156.070000000003</v>
      </c>
      <c r="K24" s="582">
        <v>0.49998129267608266</v>
      </c>
      <c r="L24" s="569">
        <v>45</v>
      </c>
      <c r="M24" s="612">
        <v>0.51724137931034486</v>
      </c>
    </row>
    <row r="25" spans="1:13" ht="14.4" customHeight="1" x14ac:dyDescent="0.3">
      <c r="A25" s="599" t="s">
        <v>1582</v>
      </c>
      <c r="B25" s="604">
        <v>1818.93</v>
      </c>
      <c r="C25" s="566">
        <v>1</v>
      </c>
      <c r="D25" s="607">
        <v>10</v>
      </c>
      <c r="E25" s="615" t="s">
        <v>1582</v>
      </c>
      <c r="F25" s="604">
        <v>82.92</v>
      </c>
      <c r="G25" s="582">
        <v>4.5587240850390065E-2</v>
      </c>
      <c r="H25" s="569">
        <v>1</v>
      </c>
      <c r="I25" s="612">
        <v>0.1</v>
      </c>
      <c r="J25" s="618">
        <v>1736.01</v>
      </c>
      <c r="K25" s="582">
        <v>0.95441275914960988</v>
      </c>
      <c r="L25" s="569">
        <v>9</v>
      </c>
      <c r="M25" s="612">
        <v>0.9</v>
      </c>
    </row>
    <row r="26" spans="1:13" ht="14.4" customHeight="1" x14ac:dyDescent="0.3">
      <c r="A26" s="599" t="s">
        <v>1583</v>
      </c>
      <c r="B26" s="604">
        <v>36929.39</v>
      </c>
      <c r="C26" s="566">
        <v>1</v>
      </c>
      <c r="D26" s="607">
        <v>100</v>
      </c>
      <c r="E26" s="615" t="s">
        <v>1583</v>
      </c>
      <c r="F26" s="604">
        <v>21992.6</v>
      </c>
      <c r="G26" s="582">
        <v>0.59553109325661757</v>
      </c>
      <c r="H26" s="569">
        <v>54</v>
      </c>
      <c r="I26" s="612">
        <v>0.54</v>
      </c>
      <c r="J26" s="618">
        <v>14936.79</v>
      </c>
      <c r="K26" s="582">
        <v>0.40446890674338248</v>
      </c>
      <c r="L26" s="569">
        <v>46</v>
      </c>
      <c r="M26" s="612">
        <v>0.46</v>
      </c>
    </row>
    <row r="27" spans="1:13" ht="14.4" customHeight="1" x14ac:dyDescent="0.3">
      <c r="A27" s="599" t="s">
        <v>1584</v>
      </c>
      <c r="B27" s="604">
        <v>36795.880000000012</v>
      </c>
      <c r="C27" s="566">
        <v>1</v>
      </c>
      <c r="D27" s="607">
        <v>119</v>
      </c>
      <c r="E27" s="615" t="s">
        <v>1584</v>
      </c>
      <c r="F27" s="604">
        <v>18751.040000000008</v>
      </c>
      <c r="G27" s="582">
        <v>0.50959618305092858</v>
      </c>
      <c r="H27" s="569">
        <v>64</v>
      </c>
      <c r="I27" s="612">
        <v>0.53781512605042014</v>
      </c>
      <c r="J27" s="618">
        <v>18044.840000000004</v>
      </c>
      <c r="K27" s="582">
        <v>0.49040381694907142</v>
      </c>
      <c r="L27" s="569">
        <v>55</v>
      </c>
      <c r="M27" s="612">
        <v>0.46218487394957986</v>
      </c>
    </row>
    <row r="28" spans="1:13" ht="14.4" customHeight="1" x14ac:dyDescent="0.3">
      <c r="A28" s="599" t="s">
        <v>1585</v>
      </c>
      <c r="B28" s="604">
        <v>999.93000000000006</v>
      </c>
      <c r="C28" s="566">
        <v>1</v>
      </c>
      <c r="D28" s="607">
        <v>3</v>
      </c>
      <c r="E28" s="615" t="s">
        <v>1585</v>
      </c>
      <c r="F28" s="604"/>
      <c r="G28" s="582">
        <v>0</v>
      </c>
      <c r="H28" s="569"/>
      <c r="I28" s="612">
        <v>0</v>
      </c>
      <c r="J28" s="618">
        <v>999.93000000000006</v>
      </c>
      <c r="K28" s="582">
        <v>1</v>
      </c>
      <c r="L28" s="569">
        <v>3</v>
      </c>
      <c r="M28" s="612">
        <v>1</v>
      </c>
    </row>
    <row r="29" spans="1:13" ht="14.4" customHeight="1" x14ac:dyDescent="0.3">
      <c r="A29" s="599" t="s">
        <v>1586</v>
      </c>
      <c r="B29" s="604">
        <v>62889.31</v>
      </c>
      <c r="C29" s="566">
        <v>1</v>
      </c>
      <c r="D29" s="607">
        <v>210</v>
      </c>
      <c r="E29" s="615" t="s">
        <v>1586</v>
      </c>
      <c r="F29" s="604">
        <v>21118.42</v>
      </c>
      <c r="G29" s="582">
        <v>0.33580301644269905</v>
      </c>
      <c r="H29" s="569">
        <v>74</v>
      </c>
      <c r="I29" s="612">
        <v>0.35238095238095241</v>
      </c>
      <c r="J29" s="618">
        <v>41770.89</v>
      </c>
      <c r="K29" s="582">
        <v>0.66419698355730095</v>
      </c>
      <c r="L29" s="569">
        <v>136</v>
      </c>
      <c r="M29" s="612">
        <v>0.64761904761904765</v>
      </c>
    </row>
    <row r="30" spans="1:13" ht="14.4" customHeight="1" x14ac:dyDescent="0.3">
      <c r="A30" s="599" t="s">
        <v>1587</v>
      </c>
      <c r="B30" s="604">
        <v>5676.7800000000007</v>
      </c>
      <c r="C30" s="566">
        <v>1</v>
      </c>
      <c r="D30" s="607">
        <v>41</v>
      </c>
      <c r="E30" s="615" t="s">
        <v>1587</v>
      </c>
      <c r="F30" s="604">
        <v>570.55999999999995</v>
      </c>
      <c r="G30" s="582">
        <v>0.10050768217193548</v>
      </c>
      <c r="H30" s="569">
        <v>8</v>
      </c>
      <c r="I30" s="612">
        <v>0.1951219512195122</v>
      </c>
      <c r="J30" s="618">
        <v>5106.2200000000012</v>
      </c>
      <c r="K30" s="582">
        <v>0.8994923178280646</v>
      </c>
      <c r="L30" s="569">
        <v>33</v>
      </c>
      <c r="M30" s="612">
        <v>0.80487804878048785</v>
      </c>
    </row>
    <row r="31" spans="1:13" ht="14.4" customHeight="1" x14ac:dyDescent="0.3">
      <c r="A31" s="599" t="s">
        <v>1588</v>
      </c>
      <c r="B31" s="604">
        <v>3994.6400000000003</v>
      </c>
      <c r="C31" s="566">
        <v>1</v>
      </c>
      <c r="D31" s="607">
        <v>29</v>
      </c>
      <c r="E31" s="615" t="s">
        <v>1588</v>
      </c>
      <c r="F31" s="604">
        <v>1508.22</v>
      </c>
      <c r="G31" s="582">
        <v>0.37756093164840887</v>
      </c>
      <c r="H31" s="569">
        <v>12</v>
      </c>
      <c r="I31" s="612">
        <v>0.41379310344827586</v>
      </c>
      <c r="J31" s="618">
        <v>2486.42</v>
      </c>
      <c r="K31" s="582">
        <v>0.62243906835159113</v>
      </c>
      <c r="L31" s="569">
        <v>17</v>
      </c>
      <c r="M31" s="612">
        <v>0.58620689655172409</v>
      </c>
    </row>
    <row r="32" spans="1:13" ht="14.4" customHeight="1" x14ac:dyDescent="0.3">
      <c r="A32" s="599" t="s">
        <v>1589</v>
      </c>
      <c r="B32" s="604">
        <v>8676.1500000000033</v>
      </c>
      <c r="C32" s="566">
        <v>1</v>
      </c>
      <c r="D32" s="607">
        <v>28</v>
      </c>
      <c r="E32" s="615" t="s">
        <v>1589</v>
      </c>
      <c r="F32" s="604"/>
      <c r="G32" s="582">
        <v>0</v>
      </c>
      <c r="H32" s="569"/>
      <c r="I32" s="612">
        <v>0</v>
      </c>
      <c r="J32" s="618">
        <v>8676.1500000000033</v>
      </c>
      <c r="K32" s="582">
        <v>1</v>
      </c>
      <c r="L32" s="569">
        <v>28</v>
      </c>
      <c r="M32" s="612">
        <v>1</v>
      </c>
    </row>
    <row r="33" spans="1:13" ht="14.4" customHeight="1" x14ac:dyDescent="0.3">
      <c r="A33" s="599" t="s">
        <v>1590</v>
      </c>
      <c r="B33" s="604">
        <v>10658.199999999999</v>
      </c>
      <c r="C33" s="566">
        <v>1</v>
      </c>
      <c r="D33" s="607">
        <v>33</v>
      </c>
      <c r="E33" s="615" t="s">
        <v>1590</v>
      </c>
      <c r="F33" s="604">
        <v>6979.9399999999987</v>
      </c>
      <c r="G33" s="582">
        <v>0.65488919329717954</v>
      </c>
      <c r="H33" s="569">
        <v>18</v>
      </c>
      <c r="I33" s="612">
        <v>0.54545454545454541</v>
      </c>
      <c r="J33" s="618">
        <v>3678.26</v>
      </c>
      <c r="K33" s="582">
        <v>0.34511080670282041</v>
      </c>
      <c r="L33" s="569">
        <v>15</v>
      </c>
      <c r="M33" s="612">
        <v>0.45454545454545453</v>
      </c>
    </row>
    <row r="34" spans="1:13" ht="14.4" customHeight="1" x14ac:dyDescent="0.3">
      <c r="A34" s="599" t="s">
        <v>1591</v>
      </c>
      <c r="B34" s="604">
        <v>14137.950000000003</v>
      </c>
      <c r="C34" s="566">
        <v>1</v>
      </c>
      <c r="D34" s="607">
        <v>56</v>
      </c>
      <c r="E34" s="615" t="s">
        <v>1591</v>
      </c>
      <c r="F34" s="604">
        <v>1763.57</v>
      </c>
      <c r="G34" s="582">
        <v>0.1247401497388235</v>
      </c>
      <c r="H34" s="569">
        <v>7</v>
      </c>
      <c r="I34" s="612">
        <v>0.125</v>
      </c>
      <c r="J34" s="618">
        <v>12374.380000000003</v>
      </c>
      <c r="K34" s="582">
        <v>0.87525985026117648</v>
      </c>
      <c r="L34" s="569">
        <v>49</v>
      </c>
      <c r="M34" s="612">
        <v>0.875</v>
      </c>
    </row>
    <row r="35" spans="1:13" ht="14.4" customHeight="1" thickBot="1" x14ac:dyDescent="0.35">
      <c r="A35" s="600" t="s">
        <v>1592</v>
      </c>
      <c r="B35" s="605">
        <v>1258.94</v>
      </c>
      <c r="C35" s="572">
        <v>1</v>
      </c>
      <c r="D35" s="608">
        <v>4</v>
      </c>
      <c r="E35" s="616" t="s">
        <v>1592</v>
      </c>
      <c r="F35" s="605"/>
      <c r="G35" s="583">
        <v>0</v>
      </c>
      <c r="H35" s="575"/>
      <c r="I35" s="613">
        <v>0</v>
      </c>
      <c r="J35" s="619">
        <v>1258.94</v>
      </c>
      <c r="K35" s="583">
        <v>1</v>
      </c>
      <c r="L35" s="575">
        <v>4</v>
      </c>
      <c r="M35" s="613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71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7.7773437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203</v>
      </c>
      <c r="L3" s="448"/>
      <c r="M3" s="100">
        <f>SUBTOTAL(9,M7:M1048576)</f>
        <v>585104.87000000034</v>
      </c>
      <c r="N3" s="100">
        <f>SUBTOTAL(9,N7:N1048576)</f>
        <v>2508</v>
      </c>
      <c r="O3" s="100">
        <f>SUBTOTAL(9,O7:O1048576)</f>
        <v>1995</v>
      </c>
      <c r="P3" s="100">
        <f>SUBTOTAL(9,P7:P1048576)</f>
        <v>221463.46000000008</v>
      </c>
      <c r="Q3" s="101">
        <f>IF(M3=0,0,P3/M3)</f>
        <v>0.37850216491959798</v>
      </c>
      <c r="R3" s="100">
        <f>SUBTOTAL(9,R7:R1048576)</f>
        <v>938</v>
      </c>
      <c r="S3" s="101">
        <f>IF(N3=0,0,R3/N3)</f>
        <v>0.3740031897926635</v>
      </c>
      <c r="T3" s="100">
        <f>SUBTOTAL(9,T7:T1048576)</f>
        <v>742</v>
      </c>
      <c r="U3" s="102">
        <f>IF(O3=0,0,T3/O3)</f>
        <v>0.3719298245614035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18</v>
      </c>
      <c r="N4" s="450"/>
      <c r="O4" s="450"/>
      <c r="P4" s="451" t="s">
        <v>24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25</v>
      </c>
      <c r="N5" s="162" t="s">
        <v>16</v>
      </c>
      <c r="O5" s="162" t="s">
        <v>23</v>
      </c>
      <c r="P5" s="442" t="s">
        <v>25</v>
      </c>
      <c r="Q5" s="443"/>
      <c r="R5" s="442" t="s">
        <v>16</v>
      </c>
      <c r="S5" s="443"/>
      <c r="T5" s="442" t="s">
        <v>23</v>
      </c>
      <c r="U5" s="444"/>
    </row>
    <row r="6" spans="1:21" s="89" customFormat="1" ht="14.4" customHeight="1" thickBot="1" x14ac:dyDescent="0.35">
      <c r="A6" s="620" t="s">
        <v>26</v>
      </c>
      <c r="B6" s="621" t="s">
        <v>8</v>
      </c>
      <c r="C6" s="620" t="s">
        <v>27</v>
      </c>
      <c r="D6" s="621" t="s">
        <v>9</v>
      </c>
      <c r="E6" s="621" t="s">
        <v>236</v>
      </c>
      <c r="F6" s="621" t="s">
        <v>28</v>
      </c>
      <c r="G6" s="621" t="s">
        <v>29</v>
      </c>
      <c r="H6" s="621" t="s">
        <v>11</v>
      </c>
      <c r="I6" s="621" t="s">
        <v>13</v>
      </c>
      <c r="J6" s="621" t="s">
        <v>14</v>
      </c>
      <c r="K6" s="621" t="s">
        <v>15</v>
      </c>
      <c r="L6" s="621" t="s">
        <v>30</v>
      </c>
      <c r="M6" s="622" t="s">
        <v>17</v>
      </c>
      <c r="N6" s="623" t="s">
        <v>31</v>
      </c>
      <c r="O6" s="623" t="s">
        <v>31</v>
      </c>
      <c r="P6" s="623" t="s">
        <v>17</v>
      </c>
      <c r="Q6" s="623" t="s">
        <v>5</v>
      </c>
      <c r="R6" s="623" t="s">
        <v>31</v>
      </c>
      <c r="S6" s="623" t="s">
        <v>5</v>
      </c>
      <c r="T6" s="623" t="s">
        <v>31</v>
      </c>
      <c r="U6" s="624" t="s">
        <v>5</v>
      </c>
    </row>
    <row r="7" spans="1:21" ht="14.4" customHeight="1" x14ac:dyDescent="0.3">
      <c r="A7" s="559">
        <v>25</v>
      </c>
      <c r="B7" s="560" t="s">
        <v>463</v>
      </c>
      <c r="C7" s="560">
        <v>89301251</v>
      </c>
      <c r="D7" s="625" t="s">
        <v>2100</v>
      </c>
      <c r="E7" s="626" t="s">
        <v>1571</v>
      </c>
      <c r="F7" s="560" t="s">
        <v>1551</v>
      </c>
      <c r="G7" s="560" t="s">
        <v>1593</v>
      </c>
      <c r="H7" s="560" t="s">
        <v>1090</v>
      </c>
      <c r="I7" s="560" t="s">
        <v>1251</v>
      </c>
      <c r="J7" s="560" t="s">
        <v>1504</v>
      </c>
      <c r="K7" s="560" t="s">
        <v>1505</v>
      </c>
      <c r="L7" s="561">
        <v>333.31</v>
      </c>
      <c r="M7" s="561">
        <v>2666.48</v>
      </c>
      <c r="N7" s="560">
        <v>8</v>
      </c>
      <c r="O7" s="627">
        <v>8</v>
      </c>
      <c r="P7" s="561">
        <v>333.31</v>
      </c>
      <c r="Q7" s="581">
        <v>0.125</v>
      </c>
      <c r="R7" s="560">
        <v>1</v>
      </c>
      <c r="S7" s="581">
        <v>0.125</v>
      </c>
      <c r="T7" s="627">
        <v>1</v>
      </c>
      <c r="U7" s="611">
        <v>0.125</v>
      </c>
    </row>
    <row r="8" spans="1:21" ht="14.4" customHeight="1" x14ac:dyDescent="0.3">
      <c r="A8" s="565">
        <v>25</v>
      </c>
      <c r="B8" s="566" t="s">
        <v>463</v>
      </c>
      <c r="C8" s="566">
        <v>89301251</v>
      </c>
      <c r="D8" s="628" t="s">
        <v>2100</v>
      </c>
      <c r="E8" s="629" t="s">
        <v>1571</v>
      </c>
      <c r="F8" s="566" t="s">
        <v>1551</v>
      </c>
      <c r="G8" s="566" t="s">
        <v>1594</v>
      </c>
      <c r="H8" s="566" t="s">
        <v>462</v>
      </c>
      <c r="I8" s="566" t="s">
        <v>1595</v>
      </c>
      <c r="J8" s="566" t="s">
        <v>1267</v>
      </c>
      <c r="K8" s="566" t="s">
        <v>1513</v>
      </c>
      <c r="L8" s="567">
        <v>184.22</v>
      </c>
      <c r="M8" s="567">
        <v>184.22</v>
      </c>
      <c r="N8" s="566">
        <v>1</v>
      </c>
      <c r="O8" s="630">
        <v>0.5</v>
      </c>
      <c r="P8" s="567"/>
      <c r="Q8" s="582">
        <v>0</v>
      </c>
      <c r="R8" s="566"/>
      <c r="S8" s="582">
        <v>0</v>
      </c>
      <c r="T8" s="630"/>
      <c r="U8" s="612">
        <v>0</v>
      </c>
    </row>
    <row r="9" spans="1:21" ht="14.4" customHeight="1" x14ac:dyDescent="0.3">
      <c r="A9" s="565">
        <v>25</v>
      </c>
      <c r="B9" s="566" t="s">
        <v>463</v>
      </c>
      <c r="C9" s="566">
        <v>89301251</v>
      </c>
      <c r="D9" s="628" t="s">
        <v>2100</v>
      </c>
      <c r="E9" s="629" t="s">
        <v>1571</v>
      </c>
      <c r="F9" s="566" t="s">
        <v>1551</v>
      </c>
      <c r="G9" s="566" t="s">
        <v>1594</v>
      </c>
      <c r="H9" s="566" t="s">
        <v>1090</v>
      </c>
      <c r="I9" s="566" t="s">
        <v>1266</v>
      </c>
      <c r="J9" s="566" t="s">
        <v>1267</v>
      </c>
      <c r="K9" s="566" t="s">
        <v>1513</v>
      </c>
      <c r="L9" s="567">
        <v>184.22</v>
      </c>
      <c r="M9" s="567">
        <v>368.44</v>
      </c>
      <c r="N9" s="566">
        <v>2</v>
      </c>
      <c r="O9" s="630">
        <v>2</v>
      </c>
      <c r="P9" s="567"/>
      <c r="Q9" s="582">
        <v>0</v>
      </c>
      <c r="R9" s="566"/>
      <c r="S9" s="582">
        <v>0</v>
      </c>
      <c r="T9" s="630"/>
      <c r="U9" s="612">
        <v>0</v>
      </c>
    </row>
    <row r="10" spans="1:21" ht="14.4" customHeight="1" x14ac:dyDescent="0.3">
      <c r="A10" s="565">
        <v>25</v>
      </c>
      <c r="B10" s="566" t="s">
        <v>463</v>
      </c>
      <c r="C10" s="566">
        <v>89301251</v>
      </c>
      <c r="D10" s="628" t="s">
        <v>2100</v>
      </c>
      <c r="E10" s="629" t="s">
        <v>1571</v>
      </c>
      <c r="F10" s="566" t="s">
        <v>1551</v>
      </c>
      <c r="G10" s="566" t="s">
        <v>1596</v>
      </c>
      <c r="H10" s="566" t="s">
        <v>462</v>
      </c>
      <c r="I10" s="566" t="s">
        <v>1597</v>
      </c>
      <c r="J10" s="566" t="s">
        <v>1598</v>
      </c>
      <c r="K10" s="566" t="s">
        <v>1599</v>
      </c>
      <c r="L10" s="567">
        <v>184.8</v>
      </c>
      <c r="M10" s="567">
        <v>184.8</v>
      </c>
      <c r="N10" s="566">
        <v>1</v>
      </c>
      <c r="O10" s="630">
        <v>0.5</v>
      </c>
      <c r="P10" s="567"/>
      <c r="Q10" s="582">
        <v>0</v>
      </c>
      <c r="R10" s="566"/>
      <c r="S10" s="582">
        <v>0</v>
      </c>
      <c r="T10" s="630"/>
      <c r="U10" s="612">
        <v>0</v>
      </c>
    </row>
    <row r="11" spans="1:21" ht="14.4" customHeight="1" x14ac:dyDescent="0.3">
      <c r="A11" s="565">
        <v>25</v>
      </c>
      <c r="B11" s="566" t="s">
        <v>463</v>
      </c>
      <c r="C11" s="566">
        <v>89301251</v>
      </c>
      <c r="D11" s="628" t="s">
        <v>2100</v>
      </c>
      <c r="E11" s="629" t="s">
        <v>1571</v>
      </c>
      <c r="F11" s="566" t="s">
        <v>1551</v>
      </c>
      <c r="G11" s="566" t="s">
        <v>1600</v>
      </c>
      <c r="H11" s="566" t="s">
        <v>1090</v>
      </c>
      <c r="I11" s="566" t="s">
        <v>1289</v>
      </c>
      <c r="J11" s="566" t="s">
        <v>1290</v>
      </c>
      <c r="K11" s="566" t="s">
        <v>1291</v>
      </c>
      <c r="L11" s="567">
        <v>154.01</v>
      </c>
      <c r="M11" s="567">
        <v>154.01</v>
      </c>
      <c r="N11" s="566">
        <v>1</v>
      </c>
      <c r="O11" s="630">
        <v>1</v>
      </c>
      <c r="P11" s="567"/>
      <c r="Q11" s="582">
        <v>0</v>
      </c>
      <c r="R11" s="566"/>
      <c r="S11" s="582">
        <v>0</v>
      </c>
      <c r="T11" s="630"/>
      <c r="U11" s="612">
        <v>0</v>
      </c>
    </row>
    <row r="12" spans="1:21" ht="14.4" customHeight="1" x14ac:dyDescent="0.3">
      <c r="A12" s="565">
        <v>25</v>
      </c>
      <c r="B12" s="566" t="s">
        <v>463</v>
      </c>
      <c r="C12" s="566">
        <v>89301251</v>
      </c>
      <c r="D12" s="628" t="s">
        <v>2100</v>
      </c>
      <c r="E12" s="629" t="s">
        <v>1571</v>
      </c>
      <c r="F12" s="566" t="s">
        <v>1551</v>
      </c>
      <c r="G12" s="566" t="s">
        <v>1600</v>
      </c>
      <c r="H12" s="566" t="s">
        <v>1090</v>
      </c>
      <c r="I12" s="566" t="s">
        <v>1601</v>
      </c>
      <c r="J12" s="566" t="s">
        <v>1290</v>
      </c>
      <c r="K12" s="566" t="s">
        <v>1291</v>
      </c>
      <c r="L12" s="567">
        <v>143.18</v>
      </c>
      <c r="M12" s="567">
        <v>143.18</v>
      </c>
      <c r="N12" s="566">
        <v>1</v>
      </c>
      <c r="O12" s="630">
        <v>1</v>
      </c>
      <c r="P12" s="567"/>
      <c r="Q12" s="582">
        <v>0</v>
      </c>
      <c r="R12" s="566"/>
      <c r="S12" s="582">
        <v>0</v>
      </c>
      <c r="T12" s="630"/>
      <c r="U12" s="612">
        <v>0</v>
      </c>
    </row>
    <row r="13" spans="1:21" ht="14.4" customHeight="1" x14ac:dyDescent="0.3">
      <c r="A13" s="565">
        <v>25</v>
      </c>
      <c r="B13" s="566" t="s">
        <v>463</v>
      </c>
      <c r="C13" s="566">
        <v>89301251</v>
      </c>
      <c r="D13" s="628" t="s">
        <v>2100</v>
      </c>
      <c r="E13" s="629" t="s">
        <v>1571</v>
      </c>
      <c r="F13" s="566" t="s">
        <v>1551</v>
      </c>
      <c r="G13" s="566" t="s">
        <v>1602</v>
      </c>
      <c r="H13" s="566" t="s">
        <v>462</v>
      </c>
      <c r="I13" s="566" t="s">
        <v>868</v>
      </c>
      <c r="J13" s="566" t="s">
        <v>869</v>
      </c>
      <c r="K13" s="566" t="s">
        <v>1603</v>
      </c>
      <c r="L13" s="567">
        <v>113.19</v>
      </c>
      <c r="M13" s="567">
        <v>452.76</v>
      </c>
      <c r="N13" s="566">
        <v>4</v>
      </c>
      <c r="O13" s="630">
        <v>2</v>
      </c>
      <c r="P13" s="567">
        <v>226.38</v>
      </c>
      <c r="Q13" s="582">
        <v>0.5</v>
      </c>
      <c r="R13" s="566">
        <v>2</v>
      </c>
      <c r="S13" s="582">
        <v>0.5</v>
      </c>
      <c r="T13" s="630">
        <v>1</v>
      </c>
      <c r="U13" s="612">
        <v>0.5</v>
      </c>
    </row>
    <row r="14" spans="1:21" ht="14.4" customHeight="1" x14ac:dyDescent="0.3">
      <c r="A14" s="565">
        <v>25</v>
      </c>
      <c r="B14" s="566" t="s">
        <v>463</v>
      </c>
      <c r="C14" s="566">
        <v>89301251</v>
      </c>
      <c r="D14" s="628" t="s">
        <v>2100</v>
      </c>
      <c r="E14" s="629" t="s">
        <v>1571</v>
      </c>
      <c r="F14" s="566" t="s">
        <v>1551</v>
      </c>
      <c r="G14" s="566" t="s">
        <v>1604</v>
      </c>
      <c r="H14" s="566" t="s">
        <v>1090</v>
      </c>
      <c r="I14" s="566" t="s">
        <v>1091</v>
      </c>
      <c r="J14" s="566" t="s">
        <v>1092</v>
      </c>
      <c r="K14" s="566" t="s">
        <v>1093</v>
      </c>
      <c r="L14" s="567">
        <v>22.47</v>
      </c>
      <c r="M14" s="567">
        <v>22.47</v>
      </c>
      <c r="N14" s="566">
        <v>1</v>
      </c>
      <c r="O14" s="630">
        <v>1</v>
      </c>
      <c r="P14" s="567"/>
      <c r="Q14" s="582">
        <v>0</v>
      </c>
      <c r="R14" s="566"/>
      <c r="S14" s="582">
        <v>0</v>
      </c>
      <c r="T14" s="630"/>
      <c r="U14" s="612">
        <v>0</v>
      </c>
    </row>
    <row r="15" spans="1:21" ht="14.4" customHeight="1" x14ac:dyDescent="0.3">
      <c r="A15" s="565">
        <v>25</v>
      </c>
      <c r="B15" s="566" t="s">
        <v>463</v>
      </c>
      <c r="C15" s="566">
        <v>89301251</v>
      </c>
      <c r="D15" s="628" t="s">
        <v>2100</v>
      </c>
      <c r="E15" s="629" t="s">
        <v>1574</v>
      </c>
      <c r="F15" s="566" t="s">
        <v>1551</v>
      </c>
      <c r="G15" s="566" t="s">
        <v>1593</v>
      </c>
      <c r="H15" s="566" t="s">
        <v>1090</v>
      </c>
      <c r="I15" s="566" t="s">
        <v>1251</v>
      </c>
      <c r="J15" s="566" t="s">
        <v>1504</v>
      </c>
      <c r="K15" s="566" t="s">
        <v>1505</v>
      </c>
      <c r="L15" s="567">
        <v>333.31</v>
      </c>
      <c r="M15" s="567">
        <v>5999.58</v>
      </c>
      <c r="N15" s="566">
        <v>18</v>
      </c>
      <c r="O15" s="630">
        <v>17</v>
      </c>
      <c r="P15" s="567">
        <v>2333.17</v>
      </c>
      <c r="Q15" s="582">
        <v>0.3888888888888889</v>
      </c>
      <c r="R15" s="566">
        <v>7</v>
      </c>
      <c r="S15" s="582">
        <v>0.3888888888888889</v>
      </c>
      <c r="T15" s="630">
        <v>6</v>
      </c>
      <c r="U15" s="612">
        <v>0.35294117647058826</v>
      </c>
    </row>
    <row r="16" spans="1:21" ht="14.4" customHeight="1" x14ac:dyDescent="0.3">
      <c r="A16" s="565">
        <v>25</v>
      </c>
      <c r="B16" s="566" t="s">
        <v>463</v>
      </c>
      <c r="C16" s="566">
        <v>89301251</v>
      </c>
      <c r="D16" s="628" t="s">
        <v>2100</v>
      </c>
      <c r="E16" s="629" t="s">
        <v>1574</v>
      </c>
      <c r="F16" s="566" t="s">
        <v>1551</v>
      </c>
      <c r="G16" s="566" t="s">
        <v>1594</v>
      </c>
      <c r="H16" s="566" t="s">
        <v>1090</v>
      </c>
      <c r="I16" s="566" t="s">
        <v>1266</v>
      </c>
      <c r="J16" s="566" t="s">
        <v>1267</v>
      </c>
      <c r="K16" s="566" t="s">
        <v>1513</v>
      </c>
      <c r="L16" s="567">
        <v>184.22</v>
      </c>
      <c r="M16" s="567">
        <v>184.22</v>
      </c>
      <c r="N16" s="566">
        <v>1</v>
      </c>
      <c r="O16" s="630">
        <v>1</v>
      </c>
      <c r="P16" s="567">
        <v>184.22</v>
      </c>
      <c r="Q16" s="582">
        <v>1</v>
      </c>
      <c r="R16" s="566">
        <v>1</v>
      </c>
      <c r="S16" s="582">
        <v>1</v>
      </c>
      <c r="T16" s="630">
        <v>1</v>
      </c>
      <c r="U16" s="612">
        <v>1</v>
      </c>
    </row>
    <row r="17" spans="1:21" ht="14.4" customHeight="1" x14ac:dyDescent="0.3">
      <c r="A17" s="565">
        <v>25</v>
      </c>
      <c r="B17" s="566" t="s">
        <v>463</v>
      </c>
      <c r="C17" s="566">
        <v>89301251</v>
      </c>
      <c r="D17" s="628" t="s">
        <v>2100</v>
      </c>
      <c r="E17" s="629" t="s">
        <v>1574</v>
      </c>
      <c r="F17" s="566" t="s">
        <v>1551</v>
      </c>
      <c r="G17" s="566" t="s">
        <v>1605</v>
      </c>
      <c r="H17" s="566" t="s">
        <v>1090</v>
      </c>
      <c r="I17" s="566" t="s">
        <v>1606</v>
      </c>
      <c r="J17" s="566" t="s">
        <v>1607</v>
      </c>
      <c r="K17" s="566" t="s">
        <v>1608</v>
      </c>
      <c r="L17" s="567">
        <v>782.22</v>
      </c>
      <c r="M17" s="567">
        <v>1564.44</v>
      </c>
      <c r="N17" s="566">
        <v>2</v>
      </c>
      <c r="O17" s="630">
        <v>0.5</v>
      </c>
      <c r="P17" s="567">
        <v>1564.44</v>
      </c>
      <c r="Q17" s="582">
        <v>1</v>
      </c>
      <c r="R17" s="566">
        <v>2</v>
      </c>
      <c r="S17" s="582">
        <v>1</v>
      </c>
      <c r="T17" s="630">
        <v>0.5</v>
      </c>
      <c r="U17" s="612">
        <v>1</v>
      </c>
    </row>
    <row r="18" spans="1:21" ht="14.4" customHeight="1" x14ac:dyDescent="0.3">
      <c r="A18" s="565">
        <v>25</v>
      </c>
      <c r="B18" s="566" t="s">
        <v>463</v>
      </c>
      <c r="C18" s="566">
        <v>89301251</v>
      </c>
      <c r="D18" s="628" t="s">
        <v>2100</v>
      </c>
      <c r="E18" s="629" t="s">
        <v>1574</v>
      </c>
      <c r="F18" s="566" t="s">
        <v>1551</v>
      </c>
      <c r="G18" s="566" t="s">
        <v>1609</v>
      </c>
      <c r="H18" s="566" t="s">
        <v>462</v>
      </c>
      <c r="I18" s="566" t="s">
        <v>1610</v>
      </c>
      <c r="J18" s="566" t="s">
        <v>1611</v>
      </c>
      <c r="K18" s="566" t="s">
        <v>1612</v>
      </c>
      <c r="L18" s="567">
        <v>1710.02</v>
      </c>
      <c r="M18" s="567">
        <v>3420.04</v>
      </c>
      <c r="N18" s="566">
        <v>2</v>
      </c>
      <c r="O18" s="630">
        <v>1</v>
      </c>
      <c r="P18" s="567">
        <v>3420.04</v>
      </c>
      <c r="Q18" s="582">
        <v>1</v>
      </c>
      <c r="R18" s="566">
        <v>2</v>
      </c>
      <c r="S18" s="582">
        <v>1</v>
      </c>
      <c r="T18" s="630">
        <v>1</v>
      </c>
      <c r="U18" s="612">
        <v>1</v>
      </c>
    </row>
    <row r="19" spans="1:21" ht="14.4" customHeight="1" x14ac:dyDescent="0.3">
      <c r="A19" s="565">
        <v>25</v>
      </c>
      <c r="B19" s="566" t="s">
        <v>463</v>
      </c>
      <c r="C19" s="566">
        <v>89301251</v>
      </c>
      <c r="D19" s="628" t="s">
        <v>2100</v>
      </c>
      <c r="E19" s="629" t="s">
        <v>1574</v>
      </c>
      <c r="F19" s="566" t="s">
        <v>1551</v>
      </c>
      <c r="G19" s="566" t="s">
        <v>1600</v>
      </c>
      <c r="H19" s="566" t="s">
        <v>1090</v>
      </c>
      <c r="I19" s="566" t="s">
        <v>1289</v>
      </c>
      <c r="J19" s="566" t="s">
        <v>1290</v>
      </c>
      <c r="K19" s="566" t="s">
        <v>1291</v>
      </c>
      <c r="L19" s="567">
        <v>154.01</v>
      </c>
      <c r="M19" s="567">
        <v>308.02</v>
      </c>
      <c r="N19" s="566">
        <v>2</v>
      </c>
      <c r="O19" s="630">
        <v>2</v>
      </c>
      <c r="P19" s="567">
        <v>308.02</v>
      </c>
      <c r="Q19" s="582">
        <v>1</v>
      </c>
      <c r="R19" s="566">
        <v>2</v>
      </c>
      <c r="S19" s="582">
        <v>1</v>
      </c>
      <c r="T19" s="630">
        <v>2</v>
      </c>
      <c r="U19" s="612">
        <v>1</v>
      </c>
    </row>
    <row r="20" spans="1:21" ht="14.4" customHeight="1" x14ac:dyDescent="0.3">
      <c r="A20" s="565">
        <v>25</v>
      </c>
      <c r="B20" s="566" t="s">
        <v>463</v>
      </c>
      <c r="C20" s="566">
        <v>89301251</v>
      </c>
      <c r="D20" s="628" t="s">
        <v>2100</v>
      </c>
      <c r="E20" s="629" t="s">
        <v>1574</v>
      </c>
      <c r="F20" s="566" t="s">
        <v>1551</v>
      </c>
      <c r="G20" s="566" t="s">
        <v>1602</v>
      </c>
      <c r="H20" s="566" t="s">
        <v>462</v>
      </c>
      <c r="I20" s="566" t="s">
        <v>868</v>
      </c>
      <c r="J20" s="566" t="s">
        <v>869</v>
      </c>
      <c r="K20" s="566" t="s">
        <v>1603</v>
      </c>
      <c r="L20" s="567">
        <v>116.11</v>
      </c>
      <c r="M20" s="567">
        <v>348.33</v>
      </c>
      <c r="N20" s="566">
        <v>3</v>
      </c>
      <c r="O20" s="630">
        <v>1</v>
      </c>
      <c r="P20" s="567">
        <v>348.33</v>
      </c>
      <c r="Q20" s="582">
        <v>1</v>
      </c>
      <c r="R20" s="566">
        <v>3</v>
      </c>
      <c r="S20" s="582">
        <v>1</v>
      </c>
      <c r="T20" s="630">
        <v>1</v>
      </c>
      <c r="U20" s="612">
        <v>1</v>
      </c>
    </row>
    <row r="21" spans="1:21" ht="14.4" customHeight="1" x14ac:dyDescent="0.3">
      <c r="A21" s="565">
        <v>25</v>
      </c>
      <c r="B21" s="566" t="s">
        <v>463</v>
      </c>
      <c r="C21" s="566">
        <v>89301251</v>
      </c>
      <c r="D21" s="628" t="s">
        <v>2100</v>
      </c>
      <c r="E21" s="629" t="s">
        <v>1574</v>
      </c>
      <c r="F21" s="566" t="s">
        <v>1551</v>
      </c>
      <c r="G21" s="566" t="s">
        <v>1613</v>
      </c>
      <c r="H21" s="566" t="s">
        <v>462</v>
      </c>
      <c r="I21" s="566" t="s">
        <v>1210</v>
      </c>
      <c r="J21" s="566" t="s">
        <v>1211</v>
      </c>
      <c r="K21" s="566" t="s">
        <v>1614</v>
      </c>
      <c r="L21" s="567">
        <v>31.54</v>
      </c>
      <c r="M21" s="567">
        <v>31.54</v>
      </c>
      <c r="N21" s="566">
        <v>1</v>
      </c>
      <c r="O21" s="630">
        <v>0.5</v>
      </c>
      <c r="P21" s="567">
        <v>31.54</v>
      </c>
      <c r="Q21" s="582">
        <v>1</v>
      </c>
      <c r="R21" s="566">
        <v>1</v>
      </c>
      <c r="S21" s="582">
        <v>1</v>
      </c>
      <c r="T21" s="630">
        <v>0.5</v>
      </c>
      <c r="U21" s="612">
        <v>1</v>
      </c>
    </row>
    <row r="22" spans="1:21" ht="14.4" customHeight="1" x14ac:dyDescent="0.3">
      <c r="A22" s="565">
        <v>25</v>
      </c>
      <c r="B22" s="566" t="s">
        <v>463</v>
      </c>
      <c r="C22" s="566">
        <v>89301251</v>
      </c>
      <c r="D22" s="628" t="s">
        <v>2100</v>
      </c>
      <c r="E22" s="629" t="s">
        <v>1574</v>
      </c>
      <c r="F22" s="566" t="s">
        <v>1551</v>
      </c>
      <c r="G22" s="566" t="s">
        <v>1615</v>
      </c>
      <c r="H22" s="566" t="s">
        <v>1090</v>
      </c>
      <c r="I22" s="566" t="s">
        <v>1149</v>
      </c>
      <c r="J22" s="566" t="s">
        <v>598</v>
      </c>
      <c r="K22" s="566" t="s">
        <v>1532</v>
      </c>
      <c r="L22" s="567">
        <v>48.31</v>
      </c>
      <c r="M22" s="567">
        <v>48.31</v>
      </c>
      <c r="N22" s="566">
        <v>1</v>
      </c>
      <c r="O22" s="630">
        <v>1</v>
      </c>
      <c r="P22" s="567"/>
      <c r="Q22" s="582">
        <v>0</v>
      </c>
      <c r="R22" s="566"/>
      <c r="S22" s="582">
        <v>0</v>
      </c>
      <c r="T22" s="630"/>
      <c r="U22" s="612">
        <v>0</v>
      </c>
    </row>
    <row r="23" spans="1:21" ht="14.4" customHeight="1" x14ac:dyDescent="0.3">
      <c r="A23" s="565">
        <v>25</v>
      </c>
      <c r="B23" s="566" t="s">
        <v>463</v>
      </c>
      <c r="C23" s="566">
        <v>89301251</v>
      </c>
      <c r="D23" s="628" t="s">
        <v>2100</v>
      </c>
      <c r="E23" s="629" t="s">
        <v>1578</v>
      </c>
      <c r="F23" s="566" t="s">
        <v>1551</v>
      </c>
      <c r="G23" s="566" t="s">
        <v>1616</v>
      </c>
      <c r="H23" s="566" t="s">
        <v>462</v>
      </c>
      <c r="I23" s="566" t="s">
        <v>1617</v>
      </c>
      <c r="J23" s="566" t="s">
        <v>888</v>
      </c>
      <c r="K23" s="566" t="s">
        <v>889</v>
      </c>
      <c r="L23" s="567">
        <v>483.76</v>
      </c>
      <c r="M23" s="567">
        <v>483.76</v>
      </c>
      <c r="N23" s="566">
        <v>1</v>
      </c>
      <c r="O23" s="630">
        <v>1</v>
      </c>
      <c r="P23" s="567">
        <v>483.76</v>
      </c>
      <c r="Q23" s="582">
        <v>1</v>
      </c>
      <c r="R23" s="566">
        <v>1</v>
      </c>
      <c r="S23" s="582">
        <v>1</v>
      </c>
      <c r="T23" s="630">
        <v>1</v>
      </c>
      <c r="U23" s="612">
        <v>1</v>
      </c>
    </row>
    <row r="24" spans="1:21" ht="14.4" customHeight="1" x14ac:dyDescent="0.3">
      <c r="A24" s="565">
        <v>25</v>
      </c>
      <c r="B24" s="566" t="s">
        <v>463</v>
      </c>
      <c r="C24" s="566">
        <v>89301251</v>
      </c>
      <c r="D24" s="628" t="s">
        <v>2100</v>
      </c>
      <c r="E24" s="629" t="s">
        <v>1578</v>
      </c>
      <c r="F24" s="566" t="s">
        <v>1551</v>
      </c>
      <c r="G24" s="566" t="s">
        <v>1593</v>
      </c>
      <c r="H24" s="566" t="s">
        <v>1090</v>
      </c>
      <c r="I24" s="566" t="s">
        <v>1251</v>
      </c>
      <c r="J24" s="566" t="s">
        <v>1504</v>
      </c>
      <c r="K24" s="566" t="s">
        <v>1505</v>
      </c>
      <c r="L24" s="567">
        <v>333.31</v>
      </c>
      <c r="M24" s="567">
        <v>8332.7500000000018</v>
      </c>
      <c r="N24" s="566">
        <v>25</v>
      </c>
      <c r="O24" s="630">
        <v>24</v>
      </c>
      <c r="P24" s="567">
        <v>2333.17</v>
      </c>
      <c r="Q24" s="582">
        <v>0.27999999999999997</v>
      </c>
      <c r="R24" s="566">
        <v>7</v>
      </c>
      <c r="S24" s="582">
        <v>0.28000000000000003</v>
      </c>
      <c r="T24" s="630">
        <v>7</v>
      </c>
      <c r="U24" s="612">
        <v>0.29166666666666669</v>
      </c>
    </row>
    <row r="25" spans="1:21" ht="14.4" customHeight="1" x14ac:dyDescent="0.3">
      <c r="A25" s="565">
        <v>25</v>
      </c>
      <c r="B25" s="566" t="s">
        <v>463</v>
      </c>
      <c r="C25" s="566">
        <v>89301251</v>
      </c>
      <c r="D25" s="628" t="s">
        <v>2100</v>
      </c>
      <c r="E25" s="629" t="s">
        <v>1578</v>
      </c>
      <c r="F25" s="566" t="s">
        <v>1551</v>
      </c>
      <c r="G25" s="566" t="s">
        <v>1600</v>
      </c>
      <c r="H25" s="566" t="s">
        <v>1090</v>
      </c>
      <c r="I25" s="566" t="s">
        <v>1289</v>
      </c>
      <c r="J25" s="566" t="s">
        <v>1290</v>
      </c>
      <c r="K25" s="566" t="s">
        <v>1291</v>
      </c>
      <c r="L25" s="567">
        <v>154.01</v>
      </c>
      <c r="M25" s="567">
        <v>2772.18</v>
      </c>
      <c r="N25" s="566">
        <v>18</v>
      </c>
      <c r="O25" s="630">
        <v>12.5</v>
      </c>
      <c r="P25" s="567">
        <v>1694.11</v>
      </c>
      <c r="Q25" s="582">
        <v>0.61111111111111116</v>
      </c>
      <c r="R25" s="566">
        <v>11</v>
      </c>
      <c r="S25" s="582">
        <v>0.61111111111111116</v>
      </c>
      <c r="T25" s="630">
        <v>6</v>
      </c>
      <c r="U25" s="612">
        <v>0.48</v>
      </c>
    </row>
    <row r="26" spans="1:21" ht="14.4" customHeight="1" x14ac:dyDescent="0.3">
      <c r="A26" s="565">
        <v>25</v>
      </c>
      <c r="B26" s="566" t="s">
        <v>463</v>
      </c>
      <c r="C26" s="566">
        <v>89301251</v>
      </c>
      <c r="D26" s="628" t="s">
        <v>2100</v>
      </c>
      <c r="E26" s="629" t="s">
        <v>1578</v>
      </c>
      <c r="F26" s="566" t="s">
        <v>1551</v>
      </c>
      <c r="G26" s="566" t="s">
        <v>1613</v>
      </c>
      <c r="H26" s="566" t="s">
        <v>462</v>
      </c>
      <c r="I26" s="566" t="s">
        <v>1210</v>
      </c>
      <c r="J26" s="566" t="s">
        <v>1211</v>
      </c>
      <c r="K26" s="566" t="s">
        <v>1614</v>
      </c>
      <c r="L26" s="567">
        <v>31.54</v>
      </c>
      <c r="M26" s="567">
        <v>94.62</v>
      </c>
      <c r="N26" s="566">
        <v>3</v>
      </c>
      <c r="O26" s="630">
        <v>1.5</v>
      </c>
      <c r="P26" s="567"/>
      <c r="Q26" s="582">
        <v>0</v>
      </c>
      <c r="R26" s="566"/>
      <c r="S26" s="582">
        <v>0</v>
      </c>
      <c r="T26" s="630"/>
      <c r="U26" s="612">
        <v>0</v>
      </c>
    </row>
    <row r="27" spans="1:21" ht="14.4" customHeight="1" x14ac:dyDescent="0.3">
      <c r="A27" s="565">
        <v>25</v>
      </c>
      <c r="B27" s="566" t="s">
        <v>463</v>
      </c>
      <c r="C27" s="566">
        <v>89301251</v>
      </c>
      <c r="D27" s="628" t="s">
        <v>2100</v>
      </c>
      <c r="E27" s="629" t="s">
        <v>1578</v>
      </c>
      <c r="F27" s="566" t="s">
        <v>1551</v>
      </c>
      <c r="G27" s="566" t="s">
        <v>1615</v>
      </c>
      <c r="H27" s="566" t="s">
        <v>1090</v>
      </c>
      <c r="I27" s="566" t="s">
        <v>1149</v>
      </c>
      <c r="J27" s="566" t="s">
        <v>598</v>
      </c>
      <c r="K27" s="566" t="s">
        <v>1532</v>
      </c>
      <c r="L27" s="567">
        <v>48.31</v>
      </c>
      <c r="M27" s="567">
        <v>48.31</v>
      </c>
      <c r="N27" s="566">
        <v>1</v>
      </c>
      <c r="O27" s="630">
        <v>1</v>
      </c>
      <c r="P27" s="567"/>
      <c r="Q27" s="582">
        <v>0</v>
      </c>
      <c r="R27" s="566"/>
      <c r="S27" s="582">
        <v>0</v>
      </c>
      <c r="T27" s="630"/>
      <c r="U27" s="612">
        <v>0</v>
      </c>
    </row>
    <row r="28" spans="1:21" ht="14.4" customHeight="1" x14ac:dyDescent="0.3">
      <c r="A28" s="565">
        <v>25</v>
      </c>
      <c r="B28" s="566" t="s">
        <v>463</v>
      </c>
      <c r="C28" s="566">
        <v>89301251</v>
      </c>
      <c r="D28" s="628" t="s">
        <v>2100</v>
      </c>
      <c r="E28" s="629" t="s">
        <v>1578</v>
      </c>
      <c r="F28" s="566" t="s">
        <v>1551</v>
      </c>
      <c r="G28" s="566" t="s">
        <v>1615</v>
      </c>
      <c r="H28" s="566" t="s">
        <v>1090</v>
      </c>
      <c r="I28" s="566" t="s">
        <v>1099</v>
      </c>
      <c r="J28" s="566" t="s">
        <v>598</v>
      </c>
      <c r="K28" s="566" t="s">
        <v>1533</v>
      </c>
      <c r="L28" s="567">
        <v>96.63</v>
      </c>
      <c r="M28" s="567">
        <v>96.63</v>
      </c>
      <c r="N28" s="566">
        <v>1</v>
      </c>
      <c r="O28" s="630">
        <v>1</v>
      </c>
      <c r="P28" s="567">
        <v>96.63</v>
      </c>
      <c r="Q28" s="582">
        <v>1</v>
      </c>
      <c r="R28" s="566">
        <v>1</v>
      </c>
      <c r="S28" s="582">
        <v>1</v>
      </c>
      <c r="T28" s="630">
        <v>1</v>
      </c>
      <c r="U28" s="612">
        <v>1</v>
      </c>
    </row>
    <row r="29" spans="1:21" ht="14.4" customHeight="1" x14ac:dyDescent="0.3">
      <c r="A29" s="565">
        <v>25</v>
      </c>
      <c r="B29" s="566" t="s">
        <v>463</v>
      </c>
      <c r="C29" s="566">
        <v>89301251</v>
      </c>
      <c r="D29" s="628" t="s">
        <v>2100</v>
      </c>
      <c r="E29" s="629" t="s">
        <v>1578</v>
      </c>
      <c r="F29" s="566" t="s">
        <v>1551</v>
      </c>
      <c r="G29" s="566" t="s">
        <v>1615</v>
      </c>
      <c r="H29" s="566" t="s">
        <v>462</v>
      </c>
      <c r="I29" s="566" t="s">
        <v>1618</v>
      </c>
      <c r="J29" s="566" t="s">
        <v>489</v>
      </c>
      <c r="K29" s="566" t="s">
        <v>1619</v>
      </c>
      <c r="L29" s="567">
        <v>0</v>
      </c>
      <c r="M29" s="567">
        <v>0</v>
      </c>
      <c r="N29" s="566">
        <v>2</v>
      </c>
      <c r="O29" s="630">
        <v>2</v>
      </c>
      <c r="P29" s="567">
        <v>0</v>
      </c>
      <c r="Q29" s="582"/>
      <c r="R29" s="566">
        <v>2</v>
      </c>
      <c r="S29" s="582">
        <v>1</v>
      </c>
      <c r="T29" s="630">
        <v>2</v>
      </c>
      <c r="U29" s="612">
        <v>1</v>
      </c>
    </row>
    <row r="30" spans="1:21" ht="14.4" customHeight="1" x14ac:dyDescent="0.3">
      <c r="A30" s="565">
        <v>25</v>
      </c>
      <c r="B30" s="566" t="s">
        <v>463</v>
      </c>
      <c r="C30" s="566">
        <v>89301251</v>
      </c>
      <c r="D30" s="628" t="s">
        <v>2100</v>
      </c>
      <c r="E30" s="629" t="s">
        <v>1578</v>
      </c>
      <c r="F30" s="566" t="s">
        <v>1551</v>
      </c>
      <c r="G30" s="566" t="s">
        <v>1615</v>
      </c>
      <c r="H30" s="566" t="s">
        <v>462</v>
      </c>
      <c r="I30" s="566" t="s">
        <v>597</v>
      </c>
      <c r="J30" s="566" t="s">
        <v>598</v>
      </c>
      <c r="K30" s="566" t="s">
        <v>1620</v>
      </c>
      <c r="L30" s="567">
        <v>48.31</v>
      </c>
      <c r="M30" s="567">
        <v>48.31</v>
      </c>
      <c r="N30" s="566">
        <v>1</v>
      </c>
      <c r="O30" s="630">
        <v>1</v>
      </c>
      <c r="P30" s="567"/>
      <c r="Q30" s="582">
        <v>0</v>
      </c>
      <c r="R30" s="566"/>
      <c r="S30" s="582">
        <v>0</v>
      </c>
      <c r="T30" s="630"/>
      <c r="U30" s="612">
        <v>0</v>
      </c>
    </row>
    <row r="31" spans="1:21" ht="14.4" customHeight="1" x14ac:dyDescent="0.3">
      <c r="A31" s="565">
        <v>25</v>
      </c>
      <c r="B31" s="566" t="s">
        <v>463</v>
      </c>
      <c r="C31" s="566">
        <v>89301251</v>
      </c>
      <c r="D31" s="628" t="s">
        <v>2100</v>
      </c>
      <c r="E31" s="629" t="s">
        <v>1578</v>
      </c>
      <c r="F31" s="566" t="s">
        <v>1551</v>
      </c>
      <c r="G31" s="566" t="s">
        <v>1621</v>
      </c>
      <c r="H31" s="566" t="s">
        <v>462</v>
      </c>
      <c r="I31" s="566" t="s">
        <v>1622</v>
      </c>
      <c r="J31" s="566" t="s">
        <v>609</v>
      </c>
      <c r="K31" s="566" t="s">
        <v>1623</v>
      </c>
      <c r="L31" s="567">
        <v>190.48</v>
      </c>
      <c r="M31" s="567">
        <v>190.48</v>
      </c>
      <c r="N31" s="566">
        <v>1</v>
      </c>
      <c r="O31" s="630">
        <v>1</v>
      </c>
      <c r="P31" s="567">
        <v>190.48</v>
      </c>
      <c r="Q31" s="582">
        <v>1</v>
      </c>
      <c r="R31" s="566">
        <v>1</v>
      </c>
      <c r="S31" s="582">
        <v>1</v>
      </c>
      <c r="T31" s="630">
        <v>1</v>
      </c>
      <c r="U31" s="612">
        <v>1</v>
      </c>
    </row>
    <row r="32" spans="1:21" ht="14.4" customHeight="1" x14ac:dyDescent="0.3">
      <c r="A32" s="565">
        <v>25</v>
      </c>
      <c r="B32" s="566" t="s">
        <v>463</v>
      </c>
      <c r="C32" s="566">
        <v>89301251</v>
      </c>
      <c r="D32" s="628" t="s">
        <v>2100</v>
      </c>
      <c r="E32" s="629" t="s">
        <v>1580</v>
      </c>
      <c r="F32" s="566" t="s">
        <v>1551</v>
      </c>
      <c r="G32" s="566" t="s">
        <v>1593</v>
      </c>
      <c r="H32" s="566" t="s">
        <v>1090</v>
      </c>
      <c r="I32" s="566" t="s">
        <v>1251</v>
      </c>
      <c r="J32" s="566" t="s">
        <v>1504</v>
      </c>
      <c r="K32" s="566" t="s">
        <v>1505</v>
      </c>
      <c r="L32" s="567">
        <v>333.31</v>
      </c>
      <c r="M32" s="567">
        <v>999.93000000000006</v>
      </c>
      <c r="N32" s="566">
        <v>3</v>
      </c>
      <c r="O32" s="630">
        <v>3</v>
      </c>
      <c r="P32" s="567">
        <v>333.31</v>
      </c>
      <c r="Q32" s="582">
        <v>0.33333333333333331</v>
      </c>
      <c r="R32" s="566">
        <v>1</v>
      </c>
      <c r="S32" s="582">
        <v>0.33333333333333331</v>
      </c>
      <c r="T32" s="630">
        <v>1</v>
      </c>
      <c r="U32" s="612">
        <v>0.33333333333333331</v>
      </c>
    </row>
    <row r="33" spans="1:21" ht="14.4" customHeight="1" x14ac:dyDescent="0.3">
      <c r="A33" s="565">
        <v>25</v>
      </c>
      <c r="B33" s="566" t="s">
        <v>463</v>
      </c>
      <c r="C33" s="566">
        <v>89301251</v>
      </c>
      <c r="D33" s="628" t="s">
        <v>2100</v>
      </c>
      <c r="E33" s="629" t="s">
        <v>1580</v>
      </c>
      <c r="F33" s="566" t="s">
        <v>1551</v>
      </c>
      <c r="G33" s="566" t="s">
        <v>1594</v>
      </c>
      <c r="H33" s="566" t="s">
        <v>1090</v>
      </c>
      <c r="I33" s="566" t="s">
        <v>1266</v>
      </c>
      <c r="J33" s="566" t="s">
        <v>1267</v>
      </c>
      <c r="K33" s="566" t="s">
        <v>1513</v>
      </c>
      <c r="L33" s="567">
        <v>184.22</v>
      </c>
      <c r="M33" s="567">
        <v>921.1</v>
      </c>
      <c r="N33" s="566">
        <v>5</v>
      </c>
      <c r="O33" s="630">
        <v>1</v>
      </c>
      <c r="P33" s="567"/>
      <c r="Q33" s="582">
        <v>0</v>
      </c>
      <c r="R33" s="566"/>
      <c r="S33" s="582">
        <v>0</v>
      </c>
      <c r="T33" s="630"/>
      <c r="U33" s="612">
        <v>0</v>
      </c>
    </row>
    <row r="34" spans="1:21" ht="14.4" customHeight="1" x14ac:dyDescent="0.3">
      <c r="A34" s="565">
        <v>25</v>
      </c>
      <c r="B34" s="566" t="s">
        <v>463</v>
      </c>
      <c r="C34" s="566">
        <v>89301251</v>
      </c>
      <c r="D34" s="628" t="s">
        <v>2100</v>
      </c>
      <c r="E34" s="629" t="s">
        <v>1580</v>
      </c>
      <c r="F34" s="566" t="s">
        <v>1551</v>
      </c>
      <c r="G34" s="566" t="s">
        <v>1600</v>
      </c>
      <c r="H34" s="566" t="s">
        <v>1090</v>
      </c>
      <c r="I34" s="566" t="s">
        <v>1289</v>
      </c>
      <c r="J34" s="566" t="s">
        <v>1290</v>
      </c>
      <c r="K34" s="566" t="s">
        <v>1291</v>
      </c>
      <c r="L34" s="567">
        <v>154.01</v>
      </c>
      <c r="M34" s="567">
        <v>154.01</v>
      </c>
      <c r="N34" s="566">
        <v>1</v>
      </c>
      <c r="O34" s="630">
        <v>0.5</v>
      </c>
      <c r="P34" s="567"/>
      <c r="Q34" s="582">
        <v>0</v>
      </c>
      <c r="R34" s="566"/>
      <c r="S34" s="582">
        <v>0</v>
      </c>
      <c r="T34" s="630"/>
      <c r="U34" s="612">
        <v>0</v>
      </c>
    </row>
    <row r="35" spans="1:21" ht="14.4" customHeight="1" x14ac:dyDescent="0.3">
      <c r="A35" s="565">
        <v>25</v>
      </c>
      <c r="B35" s="566" t="s">
        <v>463</v>
      </c>
      <c r="C35" s="566">
        <v>89301251</v>
      </c>
      <c r="D35" s="628" t="s">
        <v>2100</v>
      </c>
      <c r="E35" s="629" t="s">
        <v>1580</v>
      </c>
      <c r="F35" s="566" t="s">
        <v>1551</v>
      </c>
      <c r="G35" s="566" t="s">
        <v>1624</v>
      </c>
      <c r="H35" s="566" t="s">
        <v>1090</v>
      </c>
      <c r="I35" s="566" t="s">
        <v>1141</v>
      </c>
      <c r="J35" s="566" t="s">
        <v>1142</v>
      </c>
      <c r="K35" s="566" t="s">
        <v>1143</v>
      </c>
      <c r="L35" s="567">
        <v>414.85</v>
      </c>
      <c r="M35" s="567">
        <v>414.85</v>
      </c>
      <c r="N35" s="566">
        <v>1</v>
      </c>
      <c r="O35" s="630">
        <v>0.5</v>
      </c>
      <c r="P35" s="567"/>
      <c r="Q35" s="582">
        <v>0</v>
      </c>
      <c r="R35" s="566"/>
      <c r="S35" s="582">
        <v>0</v>
      </c>
      <c r="T35" s="630"/>
      <c r="U35" s="612">
        <v>0</v>
      </c>
    </row>
    <row r="36" spans="1:21" ht="14.4" customHeight="1" x14ac:dyDescent="0.3">
      <c r="A36" s="565">
        <v>25</v>
      </c>
      <c r="B36" s="566" t="s">
        <v>463</v>
      </c>
      <c r="C36" s="566">
        <v>89301251</v>
      </c>
      <c r="D36" s="628" t="s">
        <v>2100</v>
      </c>
      <c r="E36" s="629" t="s">
        <v>1580</v>
      </c>
      <c r="F36" s="566" t="s">
        <v>1551</v>
      </c>
      <c r="G36" s="566" t="s">
        <v>1625</v>
      </c>
      <c r="H36" s="566" t="s">
        <v>462</v>
      </c>
      <c r="I36" s="566" t="s">
        <v>721</v>
      </c>
      <c r="J36" s="566" t="s">
        <v>1626</v>
      </c>
      <c r="K36" s="566" t="s">
        <v>1627</v>
      </c>
      <c r="L36" s="567">
        <v>12.26</v>
      </c>
      <c r="M36" s="567">
        <v>12.26</v>
      </c>
      <c r="N36" s="566">
        <v>1</v>
      </c>
      <c r="O36" s="630">
        <v>0.5</v>
      </c>
      <c r="P36" s="567"/>
      <c r="Q36" s="582">
        <v>0</v>
      </c>
      <c r="R36" s="566"/>
      <c r="S36" s="582">
        <v>0</v>
      </c>
      <c r="T36" s="630"/>
      <c r="U36" s="612">
        <v>0</v>
      </c>
    </row>
    <row r="37" spans="1:21" ht="14.4" customHeight="1" x14ac:dyDescent="0.3">
      <c r="A37" s="565">
        <v>25</v>
      </c>
      <c r="B37" s="566" t="s">
        <v>463</v>
      </c>
      <c r="C37" s="566">
        <v>89301251</v>
      </c>
      <c r="D37" s="628" t="s">
        <v>2100</v>
      </c>
      <c r="E37" s="629" t="s">
        <v>1580</v>
      </c>
      <c r="F37" s="566" t="s">
        <v>1551</v>
      </c>
      <c r="G37" s="566" t="s">
        <v>1615</v>
      </c>
      <c r="H37" s="566" t="s">
        <v>462</v>
      </c>
      <c r="I37" s="566" t="s">
        <v>597</v>
      </c>
      <c r="J37" s="566" t="s">
        <v>598</v>
      </c>
      <c r="K37" s="566" t="s">
        <v>1620</v>
      </c>
      <c r="L37" s="567">
        <v>48.31</v>
      </c>
      <c r="M37" s="567">
        <v>48.31</v>
      </c>
      <c r="N37" s="566">
        <v>1</v>
      </c>
      <c r="O37" s="630">
        <v>0.5</v>
      </c>
      <c r="P37" s="567"/>
      <c r="Q37" s="582">
        <v>0</v>
      </c>
      <c r="R37" s="566"/>
      <c r="S37" s="582">
        <v>0</v>
      </c>
      <c r="T37" s="630"/>
      <c r="U37" s="612">
        <v>0</v>
      </c>
    </row>
    <row r="38" spans="1:21" ht="14.4" customHeight="1" x14ac:dyDescent="0.3">
      <c r="A38" s="565">
        <v>25</v>
      </c>
      <c r="B38" s="566" t="s">
        <v>463</v>
      </c>
      <c r="C38" s="566">
        <v>89301251</v>
      </c>
      <c r="D38" s="628" t="s">
        <v>2100</v>
      </c>
      <c r="E38" s="629" t="s">
        <v>1580</v>
      </c>
      <c r="F38" s="566" t="s">
        <v>1551</v>
      </c>
      <c r="G38" s="566" t="s">
        <v>1621</v>
      </c>
      <c r="H38" s="566" t="s">
        <v>462</v>
      </c>
      <c r="I38" s="566" t="s">
        <v>1628</v>
      </c>
      <c r="J38" s="566" t="s">
        <v>609</v>
      </c>
      <c r="K38" s="566" t="s">
        <v>1629</v>
      </c>
      <c r="L38" s="567">
        <v>61.86</v>
      </c>
      <c r="M38" s="567">
        <v>61.86</v>
      </c>
      <c r="N38" s="566">
        <v>1</v>
      </c>
      <c r="O38" s="630">
        <v>1</v>
      </c>
      <c r="P38" s="567"/>
      <c r="Q38" s="582">
        <v>0</v>
      </c>
      <c r="R38" s="566"/>
      <c r="S38" s="582">
        <v>0</v>
      </c>
      <c r="T38" s="630"/>
      <c r="U38" s="612">
        <v>0</v>
      </c>
    </row>
    <row r="39" spans="1:21" ht="14.4" customHeight="1" x14ac:dyDescent="0.3">
      <c r="A39" s="565">
        <v>25</v>
      </c>
      <c r="B39" s="566" t="s">
        <v>463</v>
      </c>
      <c r="C39" s="566">
        <v>89301251</v>
      </c>
      <c r="D39" s="628" t="s">
        <v>2100</v>
      </c>
      <c r="E39" s="629" t="s">
        <v>1581</v>
      </c>
      <c r="F39" s="566" t="s">
        <v>1551</v>
      </c>
      <c r="G39" s="566" t="s">
        <v>1593</v>
      </c>
      <c r="H39" s="566" t="s">
        <v>1090</v>
      </c>
      <c r="I39" s="566" t="s">
        <v>1251</v>
      </c>
      <c r="J39" s="566" t="s">
        <v>1504</v>
      </c>
      <c r="K39" s="566" t="s">
        <v>1505</v>
      </c>
      <c r="L39" s="567">
        <v>333.31</v>
      </c>
      <c r="M39" s="567">
        <v>1333.24</v>
      </c>
      <c r="N39" s="566">
        <v>4</v>
      </c>
      <c r="O39" s="630">
        <v>4</v>
      </c>
      <c r="P39" s="567">
        <v>999.93000000000006</v>
      </c>
      <c r="Q39" s="582">
        <v>0.75</v>
      </c>
      <c r="R39" s="566">
        <v>3</v>
      </c>
      <c r="S39" s="582">
        <v>0.75</v>
      </c>
      <c r="T39" s="630">
        <v>3</v>
      </c>
      <c r="U39" s="612">
        <v>0.75</v>
      </c>
    </row>
    <row r="40" spans="1:21" ht="14.4" customHeight="1" x14ac:dyDescent="0.3">
      <c r="A40" s="565">
        <v>25</v>
      </c>
      <c r="B40" s="566" t="s">
        <v>463</v>
      </c>
      <c r="C40" s="566">
        <v>89301251</v>
      </c>
      <c r="D40" s="628" t="s">
        <v>2100</v>
      </c>
      <c r="E40" s="629" t="s">
        <v>1581</v>
      </c>
      <c r="F40" s="566" t="s">
        <v>1551</v>
      </c>
      <c r="G40" s="566" t="s">
        <v>1630</v>
      </c>
      <c r="H40" s="566" t="s">
        <v>462</v>
      </c>
      <c r="I40" s="566" t="s">
        <v>1244</v>
      </c>
      <c r="J40" s="566" t="s">
        <v>1631</v>
      </c>
      <c r="K40" s="566" t="s">
        <v>546</v>
      </c>
      <c r="L40" s="567">
        <v>45.75</v>
      </c>
      <c r="M40" s="567">
        <v>45.75</v>
      </c>
      <c r="N40" s="566">
        <v>1</v>
      </c>
      <c r="O40" s="630">
        <v>1</v>
      </c>
      <c r="P40" s="567"/>
      <c r="Q40" s="582">
        <v>0</v>
      </c>
      <c r="R40" s="566"/>
      <c r="S40" s="582">
        <v>0</v>
      </c>
      <c r="T40" s="630"/>
      <c r="U40" s="612">
        <v>0</v>
      </c>
    </row>
    <row r="41" spans="1:21" ht="14.4" customHeight="1" x14ac:dyDescent="0.3">
      <c r="A41" s="565">
        <v>25</v>
      </c>
      <c r="B41" s="566" t="s">
        <v>463</v>
      </c>
      <c r="C41" s="566">
        <v>89301251</v>
      </c>
      <c r="D41" s="628" t="s">
        <v>2100</v>
      </c>
      <c r="E41" s="629" t="s">
        <v>1581</v>
      </c>
      <c r="F41" s="566" t="s">
        <v>1551</v>
      </c>
      <c r="G41" s="566" t="s">
        <v>1632</v>
      </c>
      <c r="H41" s="566" t="s">
        <v>462</v>
      </c>
      <c r="I41" s="566" t="s">
        <v>1633</v>
      </c>
      <c r="J41" s="566" t="s">
        <v>1634</v>
      </c>
      <c r="K41" s="566" t="s">
        <v>1635</v>
      </c>
      <c r="L41" s="567">
        <v>45.91</v>
      </c>
      <c r="M41" s="567">
        <v>45.91</v>
      </c>
      <c r="N41" s="566">
        <v>1</v>
      </c>
      <c r="O41" s="630">
        <v>1</v>
      </c>
      <c r="P41" s="567"/>
      <c r="Q41" s="582">
        <v>0</v>
      </c>
      <c r="R41" s="566"/>
      <c r="S41" s="582">
        <v>0</v>
      </c>
      <c r="T41" s="630"/>
      <c r="U41" s="612">
        <v>0</v>
      </c>
    </row>
    <row r="42" spans="1:21" ht="14.4" customHeight="1" x14ac:dyDescent="0.3">
      <c r="A42" s="565">
        <v>25</v>
      </c>
      <c r="B42" s="566" t="s">
        <v>463</v>
      </c>
      <c r="C42" s="566">
        <v>89301251</v>
      </c>
      <c r="D42" s="628" t="s">
        <v>2100</v>
      </c>
      <c r="E42" s="629" t="s">
        <v>1581</v>
      </c>
      <c r="F42" s="566" t="s">
        <v>1551</v>
      </c>
      <c r="G42" s="566" t="s">
        <v>1600</v>
      </c>
      <c r="H42" s="566" t="s">
        <v>1090</v>
      </c>
      <c r="I42" s="566" t="s">
        <v>1289</v>
      </c>
      <c r="J42" s="566" t="s">
        <v>1290</v>
      </c>
      <c r="K42" s="566" t="s">
        <v>1291</v>
      </c>
      <c r="L42" s="567">
        <v>154.01</v>
      </c>
      <c r="M42" s="567">
        <v>462.03</v>
      </c>
      <c r="N42" s="566">
        <v>3</v>
      </c>
      <c r="O42" s="630">
        <v>2</v>
      </c>
      <c r="P42" s="567">
        <v>308.02</v>
      </c>
      <c r="Q42" s="582">
        <v>0.66666666666666663</v>
      </c>
      <c r="R42" s="566">
        <v>2</v>
      </c>
      <c r="S42" s="582">
        <v>0.66666666666666663</v>
      </c>
      <c r="T42" s="630">
        <v>1</v>
      </c>
      <c r="U42" s="612">
        <v>0.5</v>
      </c>
    </row>
    <row r="43" spans="1:21" ht="14.4" customHeight="1" x14ac:dyDescent="0.3">
      <c r="A43" s="565">
        <v>25</v>
      </c>
      <c r="B43" s="566" t="s">
        <v>463</v>
      </c>
      <c r="C43" s="566">
        <v>89301251</v>
      </c>
      <c r="D43" s="628" t="s">
        <v>2100</v>
      </c>
      <c r="E43" s="629" t="s">
        <v>1581</v>
      </c>
      <c r="F43" s="566" t="s">
        <v>1551</v>
      </c>
      <c r="G43" s="566" t="s">
        <v>1636</v>
      </c>
      <c r="H43" s="566" t="s">
        <v>462</v>
      </c>
      <c r="I43" s="566" t="s">
        <v>1637</v>
      </c>
      <c r="J43" s="566" t="s">
        <v>1638</v>
      </c>
      <c r="K43" s="566" t="s">
        <v>1639</v>
      </c>
      <c r="L43" s="567">
        <v>56.01</v>
      </c>
      <c r="M43" s="567">
        <v>56.01</v>
      </c>
      <c r="N43" s="566">
        <v>1</v>
      </c>
      <c r="O43" s="630">
        <v>1</v>
      </c>
      <c r="P43" s="567">
        <v>56.01</v>
      </c>
      <c r="Q43" s="582">
        <v>1</v>
      </c>
      <c r="R43" s="566">
        <v>1</v>
      </c>
      <c r="S43" s="582">
        <v>1</v>
      </c>
      <c r="T43" s="630">
        <v>1</v>
      </c>
      <c r="U43" s="612">
        <v>1</v>
      </c>
    </row>
    <row r="44" spans="1:21" ht="14.4" customHeight="1" x14ac:dyDescent="0.3">
      <c r="A44" s="565">
        <v>25</v>
      </c>
      <c r="B44" s="566" t="s">
        <v>463</v>
      </c>
      <c r="C44" s="566">
        <v>89301251</v>
      </c>
      <c r="D44" s="628" t="s">
        <v>2100</v>
      </c>
      <c r="E44" s="629" t="s">
        <v>1581</v>
      </c>
      <c r="F44" s="566" t="s">
        <v>1551</v>
      </c>
      <c r="G44" s="566" t="s">
        <v>1636</v>
      </c>
      <c r="H44" s="566" t="s">
        <v>462</v>
      </c>
      <c r="I44" s="566" t="s">
        <v>1640</v>
      </c>
      <c r="J44" s="566" t="s">
        <v>1641</v>
      </c>
      <c r="K44" s="566" t="s">
        <v>1642</v>
      </c>
      <c r="L44" s="567">
        <v>385.65</v>
      </c>
      <c r="M44" s="567">
        <v>385.65</v>
      </c>
      <c r="N44" s="566">
        <v>1</v>
      </c>
      <c r="O44" s="630">
        <v>0.5</v>
      </c>
      <c r="P44" s="567">
        <v>385.65</v>
      </c>
      <c r="Q44" s="582">
        <v>1</v>
      </c>
      <c r="R44" s="566">
        <v>1</v>
      </c>
      <c r="S44" s="582">
        <v>1</v>
      </c>
      <c r="T44" s="630">
        <v>0.5</v>
      </c>
      <c r="U44" s="612">
        <v>1</v>
      </c>
    </row>
    <row r="45" spans="1:21" ht="14.4" customHeight="1" x14ac:dyDescent="0.3">
      <c r="A45" s="565">
        <v>25</v>
      </c>
      <c r="B45" s="566" t="s">
        <v>463</v>
      </c>
      <c r="C45" s="566">
        <v>89301251</v>
      </c>
      <c r="D45" s="628" t="s">
        <v>2100</v>
      </c>
      <c r="E45" s="629" t="s">
        <v>1581</v>
      </c>
      <c r="F45" s="566" t="s">
        <v>1551</v>
      </c>
      <c r="G45" s="566" t="s">
        <v>1615</v>
      </c>
      <c r="H45" s="566" t="s">
        <v>1090</v>
      </c>
      <c r="I45" s="566" t="s">
        <v>1099</v>
      </c>
      <c r="J45" s="566" t="s">
        <v>598</v>
      </c>
      <c r="K45" s="566" t="s">
        <v>1533</v>
      </c>
      <c r="L45" s="567">
        <v>96.63</v>
      </c>
      <c r="M45" s="567">
        <v>96.63</v>
      </c>
      <c r="N45" s="566">
        <v>1</v>
      </c>
      <c r="O45" s="630">
        <v>1</v>
      </c>
      <c r="P45" s="567"/>
      <c r="Q45" s="582">
        <v>0</v>
      </c>
      <c r="R45" s="566"/>
      <c r="S45" s="582">
        <v>0</v>
      </c>
      <c r="T45" s="630"/>
      <c r="U45" s="612">
        <v>0</v>
      </c>
    </row>
    <row r="46" spans="1:21" ht="14.4" customHeight="1" x14ac:dyDescent="0.3">
      <c r="A46" s="565">
        <v>25</v>
      </c>
      <c r="B46" s="566" t="s">
        <v>463</v>
      </c>
      <c r="C46" s="566">
        <v>89301251</v>
      </c>
      <c r="D46" s="628" t="s">
        <v>2100</v>
      </c>
      <c r="E46" s="629" t="s">
        <v>1581</v>
      </c>
      <c r="F46" s="566" t="s">
        <v>1551</v>
      </c>
      <c r="G46" s="566" t="s">
        <v>1615</v>
      </c>
      <c r="H46" s="566" t="s">
        <v>462</v>
      </c>
      <c r="I46" s="566" t="s">
        <v>488</v>
      </c>
      <c r="J46" s="566" t="s">
        <v>489</v>
      </c>
      <c r="K46" s="566" t="s">
        <v>1534</v>
      </c>
      <c r="L46" s="567">
        <v>96.63</v>
      </c>
      <c r="M46" s="567">
        <v>96.63</v>
      </c>
      <c r="N46" s="566">
        <v>1</v>
      </c>
      <c r="O46" s="630">
        <v>1</v>
      </c>
      <c r="P46" s="567"/>
      <c r="Q46" s="582">
        <v>0</v>
      </c>
      <c r="R46" s="566"/>
      <c r="S46" s="582">
        <v>0</v>
      </c>
      <c r="T46" s="630"/>
      <c r="U46" s="612">
        <v>0</v>
      </c>
    </row>
    <row r="47" spans="1:21" ht="14.4" customHeight="1" x14ac:dyDescent="0.3">
      <c r="A47" s="565">
        <v>25</v>
      </c>
      <c r="B47" s="566" t="s">
        <v>463</v>
      </c>
      <c r="C47" s="566">
        <v>89301251</v>
      </c>
      <c r="D47" s="628" t="s">
        <v>2100</v>
      </c>
      <c r="E47" s="629" t="s">
        <v>1581</v>
      </c>
      <c r="F47" s="566" t="s">
        <v>1551</v>
      </c>
      <c r="G47" s="566" t="s">
        <v>1621</v>
      </c>
      <c r="H47" s="566" t="s">
        <v>462</v>
      </c>
      <c r="I47" s="566" t="s">
        <v>1643</v>
      </c>
      <c r="J47" s="566" t="s">
        <v>1644</v>
      </c>
      <c r="K47" s="566" t="s">
        <v>1645</v>
      </c>
      <c r="L47" s="567">
        <v>0</v>
      </c>
      <c r="M47" s="567">
        <v>0</v>
      </c>
      <c r="N47" s="566">
        <v>1</v>
      </c>
      <c r="O47" s="630">
        <v>0.5</v>
      </c>
      <c r="P47" s="567">
        <v>0</v>
      </c>
      <c r="Q47" s="582"/>
      <c r="R47" s="566">
        <v>1</v>
      </c>
      <c r="S47" s="582">
        <v>1</v>
      </c>
      <c r="T47" s="630">
        <v>0.5</v>
      </c>
      <c r="U47" s="612">
        <v>1</v>
      </c>
    </row>
    <row r="48" spans="1:21" ht="14.4" customHeight="1" x14ac:dyDescent="0.3">
      <c r="A48" s="565">
        <v>25</v>
      </c>
      <c r="B48" s="566" t="s">
        <v>463</v>
      </c>
      <c r="C48" s="566">
        <v>89301251</v>
      </c>
      <c r="D48" s="628" t="s">
        <v>2100</v>
      </c>
      <c r="E48" s="629" t="s">
        <v>1584</v>
      </c>
      <c r="F48" s="566" t="s">
        <v>1551</v>
      </c>
      <c r="G48" s="566" t="s">
        <v>1593</v>
      </c>
      <c r="H48" s="566" t="s">
        <v>462</v>
      </c>
      <c r="I48" s="566" t="s">
        <v>1646</v>
      </c>
      <c r="J48" s="566" t="s">
        <v>1504</v>
      </c>
      <c r="K48" s="566" t="s">
        <v>1647</v>
      </c>
      <c r="L48" s="567">
        <v>0</v>
      </c>
      <c r="M48" s="567">
        <v>0</v>
      </c>
      <c r="N48" s="566">
        <v>1</v>
      </c>
      <c r="O48" s="630">
        <v>1</v>
      </c>
      <c r="P48" s="567"/>
      <c r="Q48" s="582"/>
      <c r="R48" s="566"/>
      <c r="S48" s="582">
        <v>0</v>
      </c>
      <c r="T48" s="630"/>
      <c r="U48" s="612">
        <v>0</v>
      </c>
    </row>
    <row r="49" spans="1:21" ht="14.4" customHeight="1" x14ac:dyDescent="0.3">
      <c r="A49" s="565">
        <v>25</v>
      </c>
      <c r="B49" s="566" t="s">
        <v>463</v>
      </c>
      <c r="C49" s="566">
        <v>89301251</v>
      </c>
      <c r="D49" s="628" t="s">
        <v>2100</v>
      </c>
      <c r="E49" s="629" t="s">
        <v>1584</v>
      </c>
      <c r="F49" s="566" t="s">
        <v>1551</v>
      </c>
      <c r="G49" s="566" t="s">
        <v>1593</v>
      </c>
      <c r="H49" s="566" t="s">
        <v>1090</v>
      </c>
      <c r="I49" s="566" t="s">
        <v>1251</v>
      </c>
      <c r="J49" s="566" t="s">
        <v>1504</v>
      </c>
      <c r="K49" s="566" t="s">
        <v>1505</v>
      </c>
      <c r="L49" s="567">
        <v>333.31</v>
      </c>
      <c r="M49" s="567">
        <v>999.93000000000006</v>
      </c>
      <c r="N49" s="566">
        <v>3</v>
      </c>
      <c r="O49" s="630">
        <v>3</v>
      </c>
      <c r="P49" s="567">
        <v>333.31</v>
      </c>
      <c r="Q49" s="582">
        <v>0.33333333333333331</v>
      </c>
      <c r="R49" s="566">
        <v>1</v>
      </c>
      <c r="S49" s="582">
        <v>0.33333333333333331</v>
      </c>
      <c r="T49" s="630">
        <v>1</v>
      </c>
      <c r="U49" s="612">
        <v>0.33333333333333331</v>
      </c>
    </row>
    <row r="50" spans="1:21" ht="14.4" customHeight="1" x14ac:dyDescent="0.3">
      <c r="A50" s="565">
        <v>25</v>
      </c>
      <c r="B50" s="566" t="s">
        <v>463</v>
      </c>
      <c r="C50" s="566">
        <v>89301251</v>
      </c>
      <c r="D50" s="628" t="s">
        <v>2100</v>
      </c>
      <c r="E50" s="629" t="s">
        <v>1584</v>
      </c>
      <c r="F50" s="566" t="s">
        <v>1551</v>
      </c>
      <c r="G50" s="566" t="s">
        <v>1600</v>
      </c>
      <c r="H50" s="566" t="s">
        <v>1090</v>
      </c>
      <c r="I50" s="566" t="s">
        <v>1289</v>
      </c>
      <c r="J50" s="566" t="s">
        <v>1290</v>
      </c>
      <c r="K50" s="566" t="s">
        <v>1291</v>
      </c>
      <c r="L50" s="567">
        <v>154.01</v>
      </c>
      <c r="M50" s="567">
        <v>616.04</v>
      </c>
      <c r="N50" s="566">
        <v>4</v>
      </c>
      <c r="O50" s="630">
        <v>2</v>
      </c>
      <c r="P50" s="567"/>
      <c r="Q50" s="582">
        <v>0</v>
      </c>
      <c r="R50" s="566"/>
      <c r="S50" s="582">
        <v>0</v>
      </c>
      <c r="T50" s="630"/>
      <c r="U50" s="612">
        <v>0</v>
      </c>
    </row>
    <row r="51" spans="1:21" ht="14.4" customHeight="1" x14ac:dyDescent="0.3">
      <c r="A51" s="565">
        <v>25</v>
      </c>
      <c r="B51" s="566" t="s">
        <v>463</v>
      </c>
      <c r="C51" s="566">
        <v>89301251</v>
      </c>
      <c r="D51" s="628" t="s">
        <v>2100</v>
      </c>
      <c r="E51" s="629" t="s">
        <v>1588</v>
      </c>
      <c r="F51" s="566" t="s">
        <v>1551</v>
      </c>
      <c r="G51" s="566" t="s">
        <v>1593</v>
      </c>
      <c r="H51" s="566" t="s">
        <v>1090</v>
      </c>
      <c r="I51" s="566" t="s">
        <v>1251</v>
      </c>
      <c r="J51" s="566" t="s">
        <v>1504</v>
      </c>
      <c r="K51" s="566" t="s">
        <v>1505</v>
      </c>
      <c r="L51" s="567">
        <v>333.31</v>
      </c>
      <c r="M51" s="567">
        <v>999.93000000000006</v>
      </c>
      <c r="N51" s="566">
        <v>3</v>
      </c>
      <c r="O51" s="630">
        <v>3</v>
      </c>
      <c r="P51" s="567">
        <v>333.31</v>
      </c>
      <c r="Q51" s="582">
        <v>0.33333333333333331</v>
      </c>
      <c r="R51" s="566">
        <v>1</v>
      </c>
      <c r="S51" s="582">
        <v>0.33333333333333331</v>
      </c>
      <c r="T51" s="630">
        <v>1</v>
      </c>
      <c r="U51" s="612">
        <v>0.33333333333333331</v>
      </c>
    </row>
    <row r="52" spans="1:21" ht="14.4" customHeight="1" x14ac:dyDescent="0.3">
      <c r="A52" s="565">
        <v>25</v>
      </c>
      <c r="B52" s="566" t="s">
        <v>463</v>
      </c>
      <c r="C52" s="566">
        <v>89301251</v>
      </c>
      <c r="D52" s="628" t="s">
        <v>2100</v>
      </c>
      <c r="E52" s="629" t="s">
        <v>1588</v>
      </c>
      <c r="F52" s="566" t="s">
        <v>1551</v>
      </c>
      <c r="G52" s="566" t="s">
        <v>1600</v>
      </c>
      <c r="H52" s="566" t="s">
        <v>1090</v>
      </c>
      <c r="I52" s="566" t="s">
        <v>1289</v>
      </c>
      <c r="J52" s="566" t="s">
        <v>1290</v>
      </c>
      <c r="K52" s="566" t="s">
        <v>1291</v>
      </c>
      <c r="L52" s="567">
        <v>154.01</v>
      </c>
      <c r="M52" s="567">
        <v>154.01</v>
      </c>
      <c r="N52" s="566">
        <v>1</v>
      </c>
      <c r="O52" s="630">
        <v>1</v>
      </c>
      <c r="P52" s="567"/>
      <c r="Q52" s="582">
        <v>0</v>
      </c>
      <c r="R52" s="566"/>
      <c r="S52" s="582">
        <v>0</v>
      </c>
      <c r="T52" s="630"/>
      <c r="U52" s="612">
        <v>0</v>
      </c>
    </row>
    <row r="53" spans="1:21" ht="14.4" customHeight="1" x14ac:dyDescent="0.3">
      <c r="A53" s="565">
        <v>25</v>
      </c>
      <c r="B53" s="566" t="s">
        <v>463</v>
      </c>
      <c r="C53" s="566">
        <v>89301251</v>
      </c>
      <c r="D53" s="628" t="s">
        <v>2100</v>
      </c>
      <c r="E53" s="629" t="s">
        <v>1588</v>
      </c>
      <c r="F53" s="566" t="s">
        <v>1551</v>
      </c>
      <c r="G53" s="566" t="s">
        <v>1600</v>
      </c>
      <c r="H53" s="566" t="s">
        <v>1090</v>
      </c>
      <c r="I53" s="566" t="s">
        <v>1293</v>
      </c>
      <c r="J53" s="566" t="s">
        <v>1521</v>
      </c>
      <c r="K53" s="566" t="s">
        <v>1522</v>
      </c>
      <c r="L53" s="567">
        <v>82.92</v>
      </c>
      <c r="M53" s="567">
        <v>82.92</v>
      </c>
      <c r="N53" s="566">
        <v>1</v>
      </c>
      <c r="O53" s="630">
        <v>1</v>
      </c>
      <c r="P53" s="567">
        <v>82.92</v>
      </c>
      <c r="Q53" s="582">
        <v>1</v>
      </c>
      <c r="R53" s="566">
        <v>1</v>
      </c>
      <c r="S53" s="582">
        <v>1</v>
      </c>
      <c r="T53" s="630">
        <v>1</v>
      </c>
      <c r="U53" s="612">
        <v>1</v>
      </c>
    </row>
    <row r="54" spans="1:21" ht="14.4" customHeight="1" x14ac:dyDescent="0.3">
      <c r="A54" s="565">
        <v>25</v>
      </c>
      <c r="B54" s="566" t="s">
        <v>463</v>
      </c>
      <c r="C54" s="566">
        <v>89301251</v>
      </c>
      <c r="D54" s="628" t="s">
        <v>2100</v>
      </c>
      <c r="E54" s="629" t="s">
        <v>1588</v>
      </c>
      <c r="F54" s="566" t="s">
        <v>1551</v>
      </c>
      <c r="G54" s="566" t="s">
        <v>1602</v>
      </c>
      <c r="H54" s="566" t="s">
        <v>462</v>
      </c>
      <c r="I54" s="566" t="s">
        <v>868</v>
      </c>
      <c r="J54" s="566" t="s">
        <v>869</v>
      </c>
      <c r="K54" s="566" t="s">
        <v>1603</v>
      </c>
      <c r="L54" s="567">
        <v>113.19</v>
      </c>
      <c r="M54" s="567">
        <v>226.38</v>
      </c>
      <c r="N54" s="566">
        <v>2</v>
      </c>
      <c r="O54" s="630">
        <v>1</v>
      </c>
      <c r="P54" s="567"/>
      <c r="Q54" s="582">
        <v>0</v>
      </c>
      <c r="R54" s="566"/>
      <c r="S54" s="582">
        <v>0</v>
      </c>
      <c r="T54" s="630"/>
      <c r="U54" s="612">
        <v>0</v>
      </c>
    </row>
    <row r="55" spans="1:21" ht="14.4" customHeight="1" x14ac:dyDescent="0.3">
      <c r="A55" s="565">
        <v>25</v>
      </c>
      <c r="B55" s="566" t="s">
        <v>463</v>
      </c>
      <c r="C55" s="566">
        <v>89301251</v>
      </c>
      <c r="D55" s="628" t="s">
        <v>2100</v>
      </c>
      <c r="E55" s="629" t="s">
        <v>1588</v>
      </c>
      <c r="F55" s="566" t="s">
        <v>1551</v>
      </c>
      <c r="G55" s="566" t="s">
        <v>1615</v>
      </c>
      <c r="H55" s="566" t="s">
        <v>1090</v>
      </c>
      <c r="I55" s="566" t="s">
        <v>1149</v>
      </c>
      <c r="J55" s="566" t="s">
        <v>598</v>
      </c>
      <c r="K55" s="566" t="s">
        <v>1532</v>
      </c>
      <c r="L55" s="567">
        <v>48.31</v>
      </c>
      <c r="M55" s="567">
        <v>96.62</v>
      </c>
      <c r="N55" s="566">
        <v>2</v>
      </c>
      <c r="O55" s="630">
        <v>2</v>
      </c>
      <c r="P55" s="567"/>
      <c r="Q55" s="582">
        <v>0</v>
      </c>
      <c r="R55" s="566"/>
      <c r="S55" s="582">
        <v>0</v>
      </c>
      <c r="T55" s="630"/>
      <c r="U55" s="612">
        <v>0</v>
      </c>
    </row>
    <row r="56" spans="1:21" ht="14.4" customHeight="1" x14ac:dyDescent="0.3">
      <c r="A56" s="565">
        <v>25</v>
      </c>
      <c r="B56" s="566" t="s">
        <v>463</v>
      </c>
      <c r="C56" s="566">
        <v>89301252</v>
      </c>
      <c r="D56" s="628" t="s">
        <v>2101</v>
      </c>
      <c r="E56" s="629" t="s">
        <v>1563</v>
      </c>
      <c r="F56" s="566" t="s">
        <v>1551</v>
      </c>
      <c r="G56" s="566" t="s">
        <v>1593</v>
      </c>
      <c r="H56" s="566" t="s">
        <v>1090</v>
      </c>
      <c r="I56" s="566" t="s">
        <v>1251</v>
      </c>
      <c r="J56" s="566" t="s">
        <v>1504</v>
      </c>
      <c r="K56" s="566" t="s">
        <v>1505</v>
      </c>
      <c r="L56" s="567">
        <v>333.31</v>
      </c>
      <c r="M56" s="567">
        <v>1333.24</v>
      </c>
      <c r="N56" s="566">
        <v>4</v>
      </c>
      <c r="O56" s="630">
        <v>4</v>
      </c>
      <c r="P56" s="567">
        <v>333.31</v>
      </c>
      <c r="Q56" s="582">
        <v>0.25</v>
      </c>
      <c r="R56" s="566">
        <v>1</v>
      </c>
      <c r="S56" s="582">
        <v>0.25</v>
      </c>
      <c r="T56" s="630">
        <v>1</v>
      </c>
      <c r="U56" s="612">
        <v>0.25</v>
      </c>
    </row>
    <row r="57" spans="1:21" ht="14.4" customHeight="1" x14ac:dyDescent="0.3">
      <c r="A57" s="565">
        <v>25</v>
      </c>
      <c r="B57" s="566" t="s">
        <v>463</v>
      </c>
      <c r="C57" s="566">
        <v>89301252</v>
      </c>
      <c r="D57" s="628" t="s">
        <v>2101</v>
      </c>
      <c r="E57" s="629" t="s">
        <v>1563</v>
      </c>
      <c r="F57" s="566" t="s">
        <v>1551</v>
      </c>
      <c r="G57" s="566" t="s">
        <v>1593</v>
      </c>
      <c r="H57" s="566" t="s">
        <v>1090</v>
      </c>
      <c r="I57" s="566" t="s">
        <v>1375</v>
      </c>
      <c r="J57" s="566" t="s">
        <v>1547</v>
      </c>
      <c r="K57" s="566" t="s">
        <v>1548</v>
      </c>
      <c r="L57" s="567">
        <v>333.31</v>
      </c>
      <c r="M57" s="567">
        <v>333.31</v>
      </c>
      <c r="N57" s="566">
        <v>1</v>
      </c>
      <c r="O57" s="630">
        <v>1</v>
      </c>
      <c r="P57" s="567"/>
      <c r="Q57" s="582">
        <v>0</v>
      </c>
      <c r="R57" s="566"/>
      <c r="S57" s="582">
        <v>0</v>
      </c>
      <c r="T57" s="630"/>
      <c r="U57" s="612">
        <v>0</v>
      </c>
    </row>
    <row r="58" spans="1:21" ht="14.4" customHeight="1" x14ac:dyDescent="0.3">
      <c r="A58" s="565">
        <v>25</v>
      </c>
      <c r="B58" s="566" t="s">
        <v>463</v>
      </c>
      <c r="C58" s="566">
        <v>89301252</v>
      </c>
      <c r="D58" s="628" t="s">
        <v>2101</v>
      </c>
      <c r="E58" s="629" t="s">
        <v>1563</v>
      </c>
      <c r="F58" s="566" t="s">
        <v>1551</v>
      </c>
      <c r="G58" s="566" t="s">
        <v>1600</v>
      </c>
      <c r="H58" s="566" t="s">
        <v>1090</v>
      </c>
      <c r="I58" s="566" t="s">
        <v>1289</v>
      </c>
      <c r="J58" s="566" t="s">
        <v>1290</v>
      </c>
      <c r="K58" s="566" t="s">
        <v>1291</v>
      </c>
      <c r="L58" s="567">
        <v>154.01</v>
      </c>
      <c r="M58" s="567">
        <v>154.01</v>
      </c>
      <c r="N58" s="566">
        <v>1</v>
      </c>
      <c r="O58" s="630">
        <v>1</v>
      </c>
      <c r="P58" s="567">
        <v>154.01</v>
      </c>
      <c r="Q58" s="582">
        <v>1</v>
      </c>
      <c r="R58" s="566">
        <v>1</v>
      </c>
      <c r="S58" s="582">
        <v>1</v>
      </c>
      <c r="T58" s="630">
        <v>1</v>
      </c>
      <c r="U58" s="612">
        <v>1</v>
      </c>
    </row>
    <row r="59" spans="1:21" ht="14.4" customHeight="1" x14ac:dyDescent="0.3">
      <c r="A59" s="565">
        <v>25</v>
      </c>
      <c r="B59" s="566" t="s">
        <v>463</v>
      </c>
      <c r="C59" s="566">
        <v>89301252</v>
      </c>
      <c r="D59" s="628" t="s">
        <v>2101</v>
      </c>
      <c r="E59" s="629" t="s">
        <v>1563</v>
      </c>
      <c r="F59" s="566" t="s">
        <v>1551</v>
      </c>
      <c r="G59" s="566" t="s">
        <v>1600</v>
      </c>
      <c r="H59" s="566" t="s">
        <v>1090</v>
      </c>
      <c r="I59" s="566" t="s">
        <v>1601</v>
      </c>
      <c r="J59" s="566" t="s">
        <v>1290</v>
      </c>
      <c r="K59" s="566" t="s">
        <v>1291</v>
      </c>
      <c r="L59" s="567">
        <v>143.18</v>
      </c>
      <c r="M59" s="567">
        <v>143.18</v>
      </c>
      <c r="N59" s="566">
        <v>1</v>
      </c>
      <c r="O59" s="630">
        <v>1</v>
      </c>
      <c r="P59" s="567">
        <v>143.18</v>
      </c>
      <c r="Q59" s="582">
        <v>1</v>
      </c>
      <c r="R59" s="566">
        <v>1</v>
      </c>
      <c r="S59" s="582">
        <v>1</v>
      </c>
      <c r="T59" s="630">
        <v>1</v>
      </c>
      <c r="U59" s="612">
        <v>1</v>
      </c>
    </row>
    <row r="60" spans="1:21" ht="14.4" customHeight="1" x14ac:dyDescent="0.3">
      <c r="A60" s="565">
        <v>25</v>
      </c>
      <c r="B60" s="566" t="s">
        <v>463</v>
      </c>
      <c r="C60" s="566">
        <v>89301252</v>
      </c>
      <c r="D60" s="628" t="s">
        <v>2101</v>
      </c>
      <c r="E60" s="629" t="s">
        <v>1563</v>
      </c>
      <c r="F60" s="566" t="s">
        <v>1551</v>
      </c>
      <c r="G60" s="566" t="s">
        <v>1648</v>
      </c>
      <c r="H60" s="566" t="s">
        <v>462</v>
      </c>
      <c r="I60" s="566" t="s">
        <v>631</v>
      </c>
      <c r="J60" s="566" t="s">
        <v>1649</v>
      </c>
      <c r="K60" s="566" t="s">
        <v>1650</v>
      </c>
      <c r="L60" s="567">
        <v>0</v>
      </c>
      <c r="M60" s="567">
        <v>0</v>
      </c>
      <c r="N60" s="566">
        <v>1</v>
      </c>
      <c r="O60" s="630">
        <v>1</v>
      </c>
      <c r="P60" s="567">
        <v>0</v>
      </c>
      <c r="Q60" s="582"/>
      <c r="R60" s="566">
        <v>1</v>
      </c>
      <c r="S60" s="582">
        <v>1</v>
      </c>
      <c r="T60" s="630">
        <v>1</v>
      </c>
      <c r="U60" s="612">
        <v>1</v>
      </c>
    </row>
    <row r="61" spans="1:21" ht="14.4" customHeight="1" x14ac:dyDescent="0.3">
      <c r="A61" s="565">
        <v>25</v>
      </c>
      <c r="B61" s="566" t="s">
        <v>463</v>
      </c>
      <c r="C61" s="566">
        <v>89301252</v>
      </c>
      <c r="D61" s="628" t="s">
        <v>2101</v>
      </c>
      <c r="E61" s="629" t="s">
        <v>1564</v>
      </c>
      <c r="F61" s="566" t="s">
        <v>1551</v>
      </c>
      <c r="G61" s="566" t="s">
        <v>1593</v>
      </c>
      <c r="H61" s="566" t="s">
        <v>462</v>
      </c>
      <c r="I61" s="566" t="s">
        <v>1646</v>
      </c>
      <c r="J61" s="566" t="s">
        <v>1504</v>
      </c>
      <c r="K61" s="566" t="s">
        <v>1647</v>
      </c>
      <c r="L61" s="567">
        <v>0</v>
      </c>
      <c r="M61" s="567">
        <v>0</v>
      </c>
      <c r="N61" s="566">
        <v>1</v>
      </c>
      <c r="O61" s="630">
        <v>1</v>
      </c>
      <c r="P61" s="567"/>
      <c r="Q61" s="582"/>
      <c r="R61" s="566"/>
      <c r="S61" s="582">
        <v>0</v>
      </c>
      <c r="T61" s="630"/>
      <c r="U61" s="612">
        <v>0</v>
      </c>
    </row>
    <row r="62" spans="1:21" ht="14.4" customHeight="1" x14ac:dyDescent="0.3">
      <c r="A62" s="565">
        <v>25</v>
      </c>
      <c r="B62" s="566" t="s">
        <v>463</v>
      </c>
      <c r="C62" s="566">
        <v>89301252</v>
      </c>
      <c r="D62" s="628" t="s">
        <v>2101</v>
      </c>
      <c r="E62" s="629" t="s">
        <v>1564</v>
      </c>
      <c r="F62" s="566" t="s">
        <v>1551</v>
      </c>
      <c r="G62" s="566" t="s">
        <v>1593</v>
      </c>
      <c r="H62" s="566" t="s">
        <v>1090</v>
      </c>
      <c r="I62" s="566" t="s">
        <v>1251</v>
      </c>
      <c r="J62" s="566" t="s">
        <v>1504</v>
      </c>
      <c r="K62" s="566" t="s">
        <v>1505</v>
      </c>
      <c r="L62" s="567">
        <v>333.31</v>
      </c>
      <c r="M62" s="567">
        <v>999.93000000000006</v>
      </c>
      <c r="N62" s="566">
        <v>3</v>
      </c>
      <c r="O62" s="630">
        <v>3</v>
      </c>
      <c r="P62" s="567"/>
      <c r="Q62" s="582">
        <v>0</v>
      </c>
      <c r="R62" s="566"/>
      <c r="S62" s="582">
        <v>0</v>
      </c>
      <c r="T62" s="630"/>
      <c r="U62" s="612">
        <v>0</v>
      </c>
    </row>
    <row r="63" spans="1:21" ht="14.4" customHeight="1" x14ac:dyDescent="0.3">
      <c r="A63" s="565">
        <v>25</v>
      </c>
      <c r="B63" s="566" t="s">
        <v>463</v>
      </c>
      <c r="C63" s="566">
        <v>89301252</v>
      </c>
      <c r="D63" s="628" t="s">
        <v>2101</v>
      </c>
      <c r="E63" s="629" t="s">
        <v>1565</v>
      </c>
      <c r="F63" s="566" t="s">
        <v>1551</v>
      </c>
      <c r="G63" s="566" t="s">
        <v>1593</v>
      </c>
      <c r="H63" s="566" t="s">
        <v>1090</v>
      </c>
      <c r="I63" s="566" t="s">
        <v>1251</v>
      </c>
      <c r="J63" s="566" t="s">
        <v>1504</v>
      </c>
      <c r="K63" s="566" t="s">
        <v>1505</v>
      </c>
      <c r="L63" s="567">
        <v>333.31</v>
      </c>
      <c r="M63" s="567">
        <v>999.93000000000006</v>
      </c>
      <c r="N63" s="566">
        <v>3</v>
      </c>
      <c r="O63" s="630"/>
      <c r="P63" s="567">
        <v>666.62</v>
      </c>
      <c r="Q63" s="582">
        <v>0.66666666666666663</v>
      </c>
      <c r="R63" s="566">
        <v>2</v>
      </c>
      <c r="S63" s="582">
        <v>0.66666666666666663</v>
      </c>
      <c r="T63" s="630"/>
      <c r="U63" s="612"/>
    </row>
    <row r="64" spans="1:21" ht="14.4" customHeight="1" x14ac:dyDescent="0.3">
      <c r="A64" s="565">
        <v>25</v>
      </c>
      <c r="B64" s="566" t="s">
        <v>463</v>
      </c>
      <c r="C64" s="566">
        <v>89301252</v>
      </c>
      <c r="D64" s="628" t="s">
        <v>2101</v>
      </c>
      <c r="E64" s="629" t="s">
        <v>1565</v>
      </c>
      <c r="F64" s="566" t="s">
        <v>1551</v>
      </c>
      <c r="G64" s="566" t="s">
        <v>1594</v>
      </c>
      <c r="H64" s="566" t="s">
        <v>1090</v>
      </c>
      <c r="I64" s="566" t="s">
        <v>1266</v>
      </c>
      <c r="J64" s="566" t="s">
        <v>1267</v>
      </c>
      <c r="K64" s="566" t="s">
        <v>1513</v>
      </c>
      <c r="L64" s="567">
        <v>184.22</v>
      </c>
      <c r="M64" s="567">
        <v>184.22</v>
      </c>
      <c r="N64" s="566">
        <v>1</v>
      </c>
      <c r="O64" s="630"/>
      <c r="P64" s="567">
        <v>184.22</v>
      </c>
      <c r="Q64" s="582">
        <v>1</v>
      </c>
      <c r="R64" s="566">
        <v>1</v>
      </c>
      <c r="S64" s="582">
        <v>1</v>
      </c>
      <c r="T64" s="630"/>
      <c r="U64" s="612"/>
    </row>
    <row r="65" spans="1:21" ht="14.4" customHeight="1" x14ac:dyDescent="0.3">
      <c r="A65" s="565">
        <v>25</v>
      </c>
      <c r="B65" s="566" t="s">
        <v>463</v>
      </c>
      <c r="C65" s="566">
        <v>89301252</v>
      </c>
      <c r="D65" s="628" t="s">
        <v>2101</v>
      </c>
      <c r="E65" s="629" t="s">
        <v>1565</v>
      </c>
      <c r="F65" s="566" t="s">
        <v>1551</v>
      </c>
      <c r="G65" s="566" t="s">
        <v>1651</v>
      </c>
      <c r="H65" s="566" t="s">
        <v>462</v>
      </c>
      <c r="I65" s="566" t="s">
        <v>1652</v>
      </c>
      <c r="J65" s="566" t="s">
        <v>1653</v>
      </c>
      <c r="K65" s="566" t="s">
        <v>1654</v>
      </c>
      <c r="L65" s="567">
        <v>0</v>
      </c>
      <c r="M65" s="567">
        <v>0</v>
      </c>
      <c r="N65" s="566">
        <v>1</v>
      </c>
      <c r="O65" s="630"/>
      <c r="P65" s="567"/>
      <c r="Q65" s="582"/>
      <c r="R65" s="566"/>
      <c r="S65" s="582">
        <v>0</v>
      </c>
      <c r="T65" s="630"/>
      <c r="U65" s="612"/>
    </row>
    <row r="66" spans="1:21" ht="14.4" customHeight="1" x14ac:dyDescent="0.3">
      <c r="A66" s="565">
        <v>25</v>
      </c>
      <c r="B66" s="566" t="s">
        <v>463</v>
      </c>
      <c r="C66" s="566">
        <v>89301252</v>
      </c>
      <c r="D66" s="628" t="s">
        <v>2101</v>
      </c>
      <c r="E66" s="629" t="s">
        <v>1565</v>
      </c>
      <c r="F66" s="566" t="s">
        <v>1551</v>
      </c>
      <c r="G66" s="566" t="s">
        <v>1655</v>
      </c>
      <c r="H66" s="566" t="s">
        <v>462</v>
      </c>
      <c r="I66" s="566" t="s">
        <v>1203</v>
      </c>
      <c r="J66" s="566" t="s">
        <v>1204</v>
      </c>
      <c r="K66" s="566" t="s">
        <v>1656</v>
      </c>
      <c r="L66" s="567">
        <v>31.64</v>
      </c>
      <c r="M66" s="567">
        <v>31.64</v>
      </c>
      <c r="N66" s="566">
        <v>1</v>
      </c>
      <c r="O66" s="630"/>
      <c r="P66" s="567"/>
      <c r="Q66" s="582">
        <v>0</v>
      </c>
      <c r="R66" s="566"/>
      <c r="S66" s="582">
        <v>0</v>
      </c>
      <c r="T66" s="630"/>
      <c r="U66" s="612"/>
    </row>
    <row r="67" spans="1:21" ht="14.4" customHeight="1" x14ac:dyDescent="0.3">
      <c r="A67" s="565">
        <v>25</v>
      </c>
      <c r="B67" s="566" t="s">
        <v>463</v>
      </c>
      <c r="C67" s="566">
        <v>89301252</v>
      </c>
      <c r="D67" s="628" t="s">
        <v>2101</v>
      </c>
      <c r="E67" s="629" t="s">
        <v>1565</v>
      </c>
      <c r="F67" s="566" t="s">
        <v>1551</v>
      </c>
      <c r="G67" s="566" t="s">
        <v>1615</v>
      </c>
      <c r="H67" s="566" t="s">
        <v>1090</v>
      </c>
      <c r="I67" s="566" t="s">
        <v>1149</v>
      </c>
      <c r="J67" s="566" t="s">
        <v>598</v>
      </c>
      <c r="K67" s="566" t="s">
        <v>1532</v>
      </c>
      <c r="L67" s="567">
        <v>48.31</v>
      </c>
      <c r="M67" s="567">
        <v>96.62</v>
      </c>
      <c r="N67" s="566">
        <v>2</v>
      </c>
      <c r="O67" s="630">
        <v>1</v>
      </c>
      <c r="P67" s="567">
        <v>96.62</v>
      </c>
      <c r="Q67" s="582">
        <v>1</v>
      </c>
      <c r="R67" s="566">
        <v>2</v>
      </c>
      <c r="S67" s="582">
        <v>1</v>
      </c>
      <c r="T67" s="630">
        <v>1</v>
      </c>
      <c r="U67" s="612">
        <v>1</v>
      </c>
    </row>
    <row r="68" spans="1:21" ht="14.4" customHeight="1" x14ac:dyDescent="0.3">
      <c r="A68" s="565">
        <v>25</v>
      </c>
      <c r="B68" s="566" t="s">
        <v>463</v>
      </c>
      <c r="C68" s="566">
        <v>89301252</v>
      </c>
      <c r="D68" s="628" t="s">
        <v>2101</v>
      </c>
      <c r="E68" s="629" t="s">
        <v>1565</v>
      </c>
      <c r="F68" s="566" t="s">
        <v>1551</v>
      </c>
      <c r="G68" s="566" t="s">
        <v>1657</v>
      </c>
      <c r="H68" s="566" t="s">
        <v>1090</v>
      </c>
      <c r="I68" s="566" t="s">
        <v>1658</v>
      </c>
      <c r="J68" s="566" t="s">
        <v>1659</v>
      </c>
      <c r="K68" s="566" t="s">
        <v>1660</v>
      </c>
      <c r="L68" s="567">
        <v>69.86</v>
      </c>
      <c r="M68" s="567">
        <v>69.86</v>
      </c>
      <c r="N68" s="566">
        <v>1</v>
      </c>
      <c r="O68" s="630"/>
      <c r="P68" s="567">
        <v>69.86</v>
      </c>
      <c r="Q68" s="582">
        <v>1</v>
      </c>
      <c r="R68" s="566">
        <v>1</v>
      </c>
      <c r="S68" s="582">
        <v>1</v>
      </c>
      <c r="T68" s="630"/>
      <c r="U68" s="612"/>
    </row>
    <row r="69" spans="1:21" ht="14.4" customHeight="1" x14ac:dyDescent="0.3">
      <c r="A69" s="565">
        <v>25</v>
      </c>
      <c r="B69" s="566" t="s">
        <v>463</v>
      </c>
      <c r="C69" s="566">
        <v>89301252</v>
      </c>
      <c r="D69" s="628" t="s">
        <v>2101</v>
      </c>
      <c r="E69" s="629" t="s">
        <v>1567</v>
      </c>
      <c r="F69" s="566" t="s">
        <v>1551</v>
      </c>
      <c r="G69" s="566" t="s">
        <v>1661</v>
      </c>
      <c r="H69" s="566" t="s">
        <v>462</v>
      </c>
      <c r="I69" s="566" t="s">
        <v>1662</v>
      </c>
      <c r="J69" s="566" t="s">
        <v>1663</v>
      </c>
      <c r="K69" s="566" t="s">
        <v>1664</v>
      </c>
      <c r="L69" s="567">
        <v>10.73</v>
      </c>
      <c r="M69" s="567">
        <v>21.46</v>
      </c>
      <c r="N69" s="566">
        <v>2</v>
      </c>
      <c r="O69" s="630">
        <v>1</v>
      </c>
      <c r="P69" s="567">
        <v>21.46</v>
      </c>
      <c r="Q69" s="582">
        <v>1</v>
      </c>
      <c r="R69" s="566">
        <v>2</v>
      </c>
      <c r="S69" s="582">
        <v>1</v>
      </c>
      <c r="T69" s="630">
        <v>1</v>
      </c>
      <c r="U69" s="612">
        <v>1</v>
      </c>
    </row>
    <row r="70" spans="1:21" ht="14.4" customHeight="1" x14ac:dyDescent="0.3">
      <c r="A70" s="565">
        <v>25</v>
      </c>
      <c r="B70" s="566" t="s">
        <v>463</v>
      </c>
      <c r="C70" s="566">
        <v>89301252</v>
      </c>
      <c r="D70" s="628" t="s">
        <v>2101</v>
      </c>
      <c r="E70" s="629" t="s">
        <v>1567</v>
      </c>
      <c r="F70" s="566" t="s">
        <v>1551</v>
      </c>
      <c r="G70" s="566" t="s">
        <v>1593</v>
      </c>
      <c r="H70" s="566" t="s">
        <v>1090</v>
      </c>
      <c r="I70" s="566" t="s">
        <v>1251</v>
      </c>
      <c r="J70" s="566" t="s">
        <v>1504</v>
      </c>
      <c r="K70" s="566" t="s">
        <v>1505</v>
      </c>
      <c r="L70" s="567">
        <v>333.31</v>
      </c>
      <c r="M70" s="567">
        <v>30331.209999999995</v>
      </c>
      <c r="N70" s="566">
        <v>91</v>
      </c>
      <c r="O70" s="630">
        <v>84</v>
      </c>
      <c r="P70" s="567">
        <v>12332.469999999998</v>
      </c>
      <c r="Q70" s="582">
        <v>0.40659340659340659</v>
      </c>
      <c r="R70" s="566">
        <v>37</v>
      </c>
      <c r="S70" s="582">
        <v>0.40659340659340659</v>
      </c>
      <c r="T70" s="630">
        <v>35.5</v>
      </c>
      <c r="U70" s="612">
        <v>0.42261904761904762</v>
      </c>
    </row>
    <row r="71" spans="1:21" ht="14.4" customHeight="1" x14ac:dyDescent="0.3">
      <c r="A71" s="565">
        <v>25</v>
      </c>
      <c r="B71" s="566" t="s">
        <v>463</v>
      </c>
      <c r="C71" s="566">
        <v>89301252</v>
      </c>
      <c r="D71" s="628" t="s">
        <v>2101</v>
      </c>
      <c r="E71" s="629" t="s">
        <v>1567</v>
      </c>
      <c r="F71" s="566" t="s">
        <v>1551</v>
      </c>
      <c r="G71" s="566" t="s">
        <v>1665</v>
      </c>
      <c r="H71" s="566" t="s">
        <v>1090</v>
      </c>
      <c r="I71" s="566" t="s">
        <v>1666</v>
      </c>
      <c r="J71" s="566" t="s">
        <v>1667</v>
      </c>
      <c r="K71" s="566" t="s">
        <v>665</v>
      </c>
      <c r="L71" s="567">
        <v>119.41</v>
      </c>
      <c r="M71" s="567">
        <v>358.23</v>
      </c>
      <c r="N71" s="566">
        <v>3</v>
      </c>
      <c r="O71" s="630">
        <v>1</v>
      </c>
      <c r="P71" s="567"/>
      <c r="Q71" s="582">
        <v>0</v>
      </c>
      <c r="R71" s="566"/>
      <c r="S71" s="582">
        <v>0</v>
      </c>
      <c r="T71" s="630"/>
      <c r="U71" s="612">
        <v>0</v>
      </c>
    </row>
    <row r="72" spans="1:21" ht="14.4" customHeight="1" x14ac:dyDescent="0.3">
      <c r="A72" s="565">
        <v>25</v>
      </c>
      <c r="B72" s="566" t="s">
        <v>463</v>
      </c>
      <c r="C72" s="566">
        <v>89301252</v>
      </c>
      <c r="D72" s="628" t="s">
        <v>2101</v>
      </c>
      <c r="E72" s="629" t="s">
        <v>1567</v>
      </c>
      <c r="F72" s="566" t="s">
        <v>1551</v>
      </c>
      <c r="G72" s="566" t="s">
        <v>1668</v>
      </c>
      <c r="H72" s="566" t="s">
        <v>462</v>
      </c>
      <c r="I72" s="566" t="s">
        <v>687</v>
      </c>
      <c r="J72" s="566" t="s">
        <v>1669</v>
      </c>
      <c r="K72" s="566" t="s">
        <v>1670</v>
      </c>
      <c r="L72" s="567">
        <v>0</v>
      </c>
      <c r="M72" s="567">
        <v>0</v>
      </c>
      <c r="N72" s="566">
        <v>1</v>
      </c>
      <c r="O72" s="630">
        <v>1</v>
      </c>
      <c r="P72" s="567"/>
      <c r="Q72" s="582"/>
      <c r="R72" s="566"/>
      <c r="S72" s="582">
        <v>0</v>
      </c>
      <c r="T72" s="630"/>
      <c r="U72" s="612">
        <v>0</v>
      </c>
    </row>
    <row r="73" spans="1:21" ht="14.4" customHeight="1" x14ac:dyDescent="0.3">
      <c r="A73" s="565">
        <v>25</v>
      </c>
      <c r="B73" s="566" t="s">
        <v>463</v>
      </c>
      <c r="C73" s="566">
        <v>89301252</v>
      </c>
      <c r="D73" s="628" t="s">
        <v>2101</v>
      </c>
      <c r="E73" s="629" t="s">
        <v>1567</v>
      </c>
      <c r="F73" s="566" t="s">
        <v>1551</v>
      </c>
      <c r="G73" s="566" t="s">
        <v>1594</v>
      </c>
      <c r="H73" s="566" t="s">
        <v>1090</v>
      </c>
      <c r="I73" s="566" t="s">
        <v>1671</v>
      </c>
      <c r="J73" s="566" t="s">
        <v>1672</v>
      </c>
      <c r="K73" s="566" t="s">
        <v>1673</v>
      </c>
      <c r="L73" s="567">
        <v>138.16</v>
      </c>
      <c r="M73" s="567">
        <v>138.16</v>
      </c>
      <c r="N73" s="566">
        <v>1</v>
      </c>
      <c r="O73" s="630">
        <v>1</v>
      </c>
      <c r="P73" s="567"/>
      <c r="Q73" s="582">
        <v>0</v>
      </c>
      <c r="R73" s="566"/>
      <c r="S73" s="582">
        <v>0</v>
      </c>
      <c r="T73" s="630"/>
      <c r="U73" s="612">
        <v>0</v>
      </c>
    </row>
    <row r="74" spans="1:21" ht="14.4" customHeight="1" x14ac:dyDescent="0.3">
      <c r="A74" s="565">
        <v>25</v>
      </c>
      <c r="B74" s="566" t="s">
        <v>463</v>
      </c>
      <c r="C74" s="566">
        <v>89301252</v>
      </c>
      <c r="D74" s="628" t="s">
        <v>2101</v>
      </c>
      <c r="E74" s="629" t="s">
        <v>1567</v>
      </c>
      <c r="F74" s="566" t="s">
        <v>1551</v>
      </c>
      <c r="G74" s="566" t="s">
        <v>1594</v>
      </c>
      <c r="H74" s="566" t="s">
        <v>1090</v>
      </c>
      <c r="I74" s="566" t="s">
        <v>1266</v>
      </c>
      <c r="J74" s="566" t="s">
        <v>1267</v>
      </c>
      <c r="K74" s="566" t="s">
        <v>1513</v>
      </c>
      <c r="L74" s="567">
        <v>184.22</v>
      </c>
      <c r="M74" s="567">
        <v>552.66</v>
      </c>
      <c r="N74" s="566">
        <v>3</v>
      </c>
      <c r="O74" s="630">
        <v>2</v>
      </c>
      <c r="P74" s="567">
        <v>368.44</v>
      </c>
      <c r="Q74" s="582">
        <v>0.66666666666666674</v>
      </c>
      <c r="R74" s="566">
        <v>2</v>
      </c>
      <c r="S74" s="582">
        <v>0.66666666666666663</v>
      </c>
      <c r="T74" s="630">
        <v>1.5</v>
      </c>
      <c r="U74" s="612">
        <v>0.75</v>
      </c>
    </row>
    <row r="75" spans="1:21" ht="14.4" customHeight="1" x14ac:dyDescent="0.3">
      <c r="A75" s="565">
        <v>25</v>
      </c>
      <c r="B75" s="566" t="s">
        <v>463</v>
      </c>
      <c r="C75" s="566">
        <v>89301252</v>
      </c>
      <c r="D75" s="628" t="s">
        <v>2101</v>
      </c>
      <c r="E75" s="629" t="s">
        <v>1567</v>
      </c>
      <c r="F75" s="566" t="s">
        <v>1551</v>
      </c>
      <c r="G75" s="566" t="s">
        <v>1594</v>
      </c>
      <c r="H75" s="566" t="s">
        <v>462</v>
      </c>
      <c r="I75" s="566" t="s">
        <v>1674</v>
      </c>
      <c r="J75" s="566" t="s">
        <v>1267</v>
      </c>
      <c r="K75" s="566" t="s">
        <v>1518</v>
      </c>
      <c r="L75" s="567">
        <v>0</v>
      </c>
      <c r="M75" s="567">
        <v>0</v>
      </c>
      <c r="N75" s="566">
        <v>1</v>
      </c>
      <c r="O75" s="630">
        <v>1</v>
      </c>
      <c r="P75" s="567">
        <v>0</v>
      </c>
      <c r="Q75" s="582"/>
      <c r="R75" s="566">
        <v>1</v>
      </c>
      <c r="S75" s="582">
        <v>1</v>
      </c>
      <c r="T75" s="630">
        <v>1</v>
      </c>
      <c r="U75" s="612">
        <v>1</v>
      </c>
    </row>
    <row r="76" spans="1:21" ht="14.4" customHeight="1" x14ac:dyDescent="0.3">
      <c r="A76" s="565">
        <v>25</v>
      </c>
      <c r="B76" s="566" t="s">
        <v>463</v>
      </c>
      <c r="C76" s="566">
        <v>89301252</v>
      </c>
      <c r="D76" s="628" t="s">
        <v>2101</v>
      </c>
      <c r="E76" s="629" t="s">
        <v>1567</v>
      </c>
      <c r="F76" s="566" t="s">
        <v>1551</v>
      </c>
      <c r="G76" s="566" t="s">
        <v>1596</v>
      </c>
      <c r="H76" s="566" t="s">
        <v>462</v>
      </c>
      <c r="I76" s="566" t="s">
        <v>1675</v>
      </c>
      <c r="J76" s="566" t="s">
        <v>1598</v>
      </c>
      <c r="K76" s="566" t="s">
        <v>1676</v>
      </c>
      <c r="L76" s="567">
        <v>0</v>
      </c>
      <c r="M76" s="567">
        <v>0</v>
      </c>
      <c r="N76" s="566">
        <v>1</v>
      </c>
      <c r="O76" s="630">
        <v>1</v>
      </c>
      <c r="P76" s="567"/>
      <c r="Q76" s="582"/>
      <c r="R76" s="566"/>
      <c r="S76" s="582">
        <v>0</v>
      </c>
      <c r="T76" s="630"/>
      <c r="U76" s="612">
        <v>0</v>
      </c>
    </row>
    <row r="77" spans="1:21" ht="14.4" customHeight="1" x14ac:dyDescent="0.3">
      <c r="A77" s="565">
        <v>25</v>
      </c>
      <c r="B77" s="566" t="s">
        <v>463</v>
      </c>
      <c r="C77" s="566">
        <v>89301252</v>
      </c>
      <c r="D77" s="628" t="s">
        <v>2101</v>
      </c>
      <c r="E77" s="629" t="s">
        <v>1567</v>
      </c>
      <c r="F77" s="566" t="s">
        <v>1551</v>
      </c>
      <c r="G77" s="566" t="s">
        <v>1596</v>
      </c>
      <c r="H77" s="566" t="s">
        <v>462</v>
      </c>
      <c r="I77" s="566" t="s">
        <v>1597</v>
      </c>
      <c r="J77" s="566" t="s">
        <v>1598</v>
      </c>
      <c r="K77" s="566" t="s">
        <v>1599</v>
      </c>
      <c r="L77" s="567">
        <v>184.8</v>
      </c>
      <c r="M77" s="567">
        <v>554.40000000000009</v>
      </c>
      <c r="N77" s="566">
        <v>3</v>
      </c>
      <c r="O77" s="630">
        <v>2.5</v>
      </c>
      <c r="P77" s="567">
        <v>184.8</v>
      </c>
      <c r="Q77" s="582">
        <v>0.33333333333333331</v>
      </c>
      <c r="R77" s="566">
        <v>1</v>
      </c>
      <c r="S77" s="582">
        <v>0.33333333333333331</v>
      </c>
      <c r="T77" s="630">
        <v>0.5</v>
      </c>
      <c r="U77" s="612">
        <v>0.2</v>
      </c>
    </row>
    <row r="78" spans="1:21" ht="14.4" customHeight="1" x14ac:dyDescent="0.3">
      <c r="A78" s="565">
        <v>25</v>
      </c>
      <c r="B78" s="566" t="s">
        <v>463</v>
      </c>
      <c r="C78" s="566">
        <v>89301252</v>
      </c>
      <c r="D78" s="628" t="s">
        <v>2101</v>
      </c>
      <c r="E78" s="629" t="s">
        <v>1567</v>
      </c>
      <c r="F78" s="566" t="s">
        <v>1551</v>
      </c>
      <c r="G78" s="566" t="s">
        <v>1655</v>
      </c>
      <c r="H78" s="566" t="s">
        <v>462</v>
      </c>
      <c r="I78" s="566" t="s">
        <v>1203</v>
      </c>
      <c r="J78" s="566" t="s">
        <v>1204</v>
      </c>
      <c r="K78" s="566" t="s">
        <v>1656</v>
      </c>
      <c r="L78" s="567">
        <v>31.64</v>
      </c>
      <c r="M78" s="567">
        <v>31.64</v>
      </c>
      <c r="N78" s="566">
        <v>1</v>
      </c>
      <c r="O78" s="630">
        <v>0.5</v>
      </c>
      <c r="P78" s="567"/>
      <c r="Q78" s="582">
        <v>0</v>
      </c>
      <c r="R78" s="566"/>
      <c r="S78" s="582">
        <v>0</v>
      </c>
      <c r="T78" s="630"/>
      <c r="U78" s="612">
        <v>0</v>
      </c>
    </row>
    <row r="79" spans="1:21" ht="14.4" customHeight="1" x14ac:dyDescent="0.3">
      <c r="A79" s="565">
        <v>25</v>
      </c>
      <c r="B79" s="566" t="s">
        <v>463</v>
      </c>
      <c r="C79" s="566">
        <v>89301252</v>
      </c>
      <c r="D79" s="628" t="s">
        <v>2101</v>
      </c>
      <c r="E79" s="629" t="s">
        <v>1567</v>
      </c>
      <c r="F79" s="566" t="s">
        <v>1551</v>
      </c>
      <c r="G79" s="566" t="s">
        <v>1677</v>
      </c>
      <c r="H79" s="566" t="s">
        <v>462</v>
      </c>
      <c r="I79" s="566" t="s">
        <v>743</v>
      </c>
      <c r="J79" s="566" t="s">
        <v>744</v>
      </c>
      <c r="K79" s="566" t="s">
        <v>498</v>
      </c>
      <c r="L79" s="567">
        <v>0</v>
      </c>
      <c r="M79" s="567">
        <v>0</v>
      </c>
      <c r="N79" s="566">
        <v>1</v>
      </c>
      <c r="O79" s="630">
        <v>0.5</v>
      </c>
      <c r="P79" s="567"/>
      <c r="Q79" s="582"/>
      <c r="R79" s="566"/>
      <c r="S79" s="582">
        <v>0</v>
      </c>
      <c r="T79" s="630"/>
      <c r="U79" s="612">
        <v>0</v>
      </c>
    </row>
    <row r="80" spans="1:21" ht="14.4" customHeight="1" x14ac:dyDescent="0.3">
      <c r="A80" s="565">
        <v>25</v>
      </c>
      <c r="B80" s="566" t="s">
        <v>463</v>
      </c>
      <c r="C80" s="566">
        <v>89301252</v>
      </c>
      <c r="D80" s="628" t="s">
        <v>2101</v>
      </c>
      <c r="E80" s="629" t="s">
        <v>1567</v>
      </c>
      <c r="F80" s="566" t="s">
        <v>1551</v>
      </c>
      <c r="G80" s="566" t="s">
        <v>1678</v>
      </c>
      <c r="H80" s="566" t="s">
        <v>462</v>
      </c>
      <c r="I80" s="566" t="s">
        <v>1679</v>
      </c>
      <c r="J80" s="566" t="s">
        <v>1680</v>
      </c>
      <c r="K80" s="566" t="s">
        <v>1681</v>
      </c>
      <c r="L80" s="567">
        <v>71.2</v>
      </c>
      <c r="M80" s="567">
        <v>854.4000000000002</v>
      </c>
      <c r="N80" s="566">
        <v>12</v>
      </c>
      <c r="O80" s="630">
        <v>9</v>
      </c>
      <c r="P80" s="567">
        <v>71.2</v>
      </c>
      <c r="Q80" s="582">
        <v>8.3333333333333315E-2</v>
      </c>
      <c r="R80" s="566">
        <v>1</v>
      </c>
      <c r="S80" s="582">
        <v>8.3333333333333329E-2</v>
      </c>
      <c r="T80" s="630">
        <v>0.5</v>
      </c>
      <c r="U80" s="612">
        <v>5.5555555555555552E-2</v>
      </c>
    </row>
    <row r="81" spans="1:21" ht="14.4" customHeight="1" x14ac:dyDescent="0.3">
      <c r="A81" s="565">
        <v>25</v>
      </c>
      <c r="B81" s="566" t="s">
        <v>463</v>
      </c>
      <c r="C81" s="566">
        <v>89301252</v>
      </c>
      <c r="D81" s="628" t="s">
        <v>2101</v>
      </c>
      <c r="E81" s="629" t="s">
        <v>1567</v>
      </c>
      <c r="F81" s="566" t="s">
        <v>1551</v>
      </c>
      <c r="G81" s="566" t="s">
        <v>1682</v>
      </c>
      <c r="H81" s="566" t="s">
        <v>462</v>
      </c>
      <c r="I81" s="566" t="s">
        <v>1683</v>
      </c>
      <c r="J81" s="566" t="s">
        <v>1684</v>
      </c>
      <c r="K81" s="566" t="s">
        <v>1685</v>
      </c>
      <c r="L81" s="567">
        <v>31.4</v>
      </c>
      <c r="M81" s="567">
        <v>376.8</v>
      </c>
      <c r="N81" s="566">
        <v>12</v>
      </c>
      <c r="O81" s="630">
        <v>10</v>
      </c>
      <c r="P81" s="567">
        <v>62.8</v>
      </c>
      <c r="Q81" s="582">
        <v>0.16666666666666666</v>
      </c>
      <c r="R81" s="566">
        <v>2</v>
      </c>
      <c r="S81" s="582">
        <v>0.16666666666666666</v>
      </c>
      <c r="T81" s="630">
        <v>2</v>
      </c>
      <c r="U81" s="612">
        <v>0.2</v>
      </c>
    </row>
    <row r="82" spans="1:21" ht="14.4" customHeight="1" x14ac:dyDescent="0.3">
      <c r="A82" s="565">
        <v>25</v>
      </c>
      <c r="B82" s="566" t="s">
        <v>463</v>
      </c>
      <c r="C82" s="566">
        <v>89301252</v>
      </c>
      <c r="D82" s="628" t="s">
        <v>2101</v>
      </c>
      <c r="E82" s="629" t="s">
        <v>1567</v>
      </c>
      <c r="F82" s="566" t="s">
        <v>1551</v>
      </c>
      <c r="G82" s="566" t="s">
        <v>1682</v>
      </c>
      <c r="H82" s="566" t="s">
        <v>462</v>
      </c>
      <c r="I82" s="566" t="s">
        <v>1686</v>
      </c>
      <c r="J82" s="566" t="s">
        <v>1687</v>
      </c>
      <c r="K82" s="566" t="s">
        <v>1688</v>
      </c>
      <c r="L82" s="567">
        <v>36.67</v>
      </c>
      <c r="M82" s="567">
        <v>73.34</v>
      </c>
      <c r="N82" s="566">
        <v>2</v>
      </c>
      <c r="O82" s="630">
        <v>1.5</v>
      </c>
      <c r="P82" s="567">
        <v>36.67</v>
      </c>
      <c r="Q82" s="582">
        <v>0.5</v>
      </c>
      <c r="R82" s="566">
        <v>1</v>
      </c>
      <c r="S82" s="582">
        <v>0.5</v>
      </c>
      <c r="T82" s="630">
        <v>1</v>
      </c>
      <c r="U82" s="612">
        <v>0.66666666666666663</v>
      </c>
    </row>
    <row r="83" spans="1:21" ht="14.4" customHeight="1" x14ac:dyDescent="0.3">
      <c r="A83" s="565">
        <v>25</v>
      </c>
      <c r="B83" s="566" t="s">
        <v>463</v>
      </c>
      <c r="C83" s="566">
        <v>89301252</v>
      </c>
      <c r="D83" s="628" t="s">
        <v>2101</v>
      </c>
      <c r="E83" s="629" t="s">
        <v>1567</v>
      </c>
      <c r="F83" s="566" t="s">
        <v>1551</v>
      </c>
      <c r="G83" s="566" t="s">
        <v>1682</v>
      </c>
      <c r="H83" s="566" t="s">
        <v>462</v>
      </c>
      <c r="I83" s="566" t="s">
        <v>1686</v>
      </c>
      <c r="J83" s="566" t="s">
        <v>1687</v>
      </c>
      <c r="K83" s="566" t="s">
        <v>1688</v>
      </c>
      <c r="L83" s="567">
        <v>77.08</v>
      </c>
      <c r="M83" s="567">
        <v>77.08</v>
      </c>
      <c r="N83" s="566">
        <v>1</v>
      </c>
      <c r="O83" s="630">
        <v>0.5</v>
      </c>
      <c r="P83" s="567"/>
      <c r="Q83" s="582">
        <v>0</v>
      </c>
      <c r="R83" s="566"/>
      <c r="S83" s="582">
        <v>0</v>
      </c>
      <c r="T83" s="630"/>
      <c r="U83" s="612">
        <v>0</v>
      </c>
    </row>
    <row r="84" spans="1:21" ht="14.4" customHeight="1" x14ac:dyDescent="0.3">
      <c r="A84" s="565">
        <v>25</v>
      </c>
      <c r="B84" s="566" t="s">
        <v>463</v>
      </c>
      <c r="C84" s="566">
        <v>89301252</v>
      </c>
      <c r="D84" s="628" t="s">
        <v>2101</v>
      </c>
      <c r="E84" s="629" t="s">
        <v>1567</v>
      </c>
      <c r="F84" s="566" t="s">
        <v>1551</v>
      </c>
      <c r="G84" s="566" t="s">
        <v>1600</v>
      </c>
      <c r="H84" s="566" t="s">
        <v>1090</v>
      </c>
      <c r="I84" s="566" t="s">
        <v>1289</v>
      </c>
      <c r="J84" s="566" t="s">
        <v>1290</v>
      </c>
      <c r="K84" s="566" t="s">
        <v>1291</v>
      </c>
      <c r="L84" s="567">
        <v>154.01</v>
      </c>
      <c r="M84" s="567">
        <v>5852.380000000001</v>
      </c>
      <c r="N84" s="566">
        <v>38</v>
      </c>
      <c r="O84" s="630">
        <v>33</v>
      </c>
      <c r="P84" s="567">
        <v>1848.12</v>
      </c>
      <c r="Q84" s="582">
        <v>0.31578947368421045</v>
      </c>
      <c r="R84" s="566">
        <v>12</v>
      </c>
      <c r="S84" s="582">
        <v>0.31578947368421051</v>
      </c>
      <c r="T84" s="630">
        <v>11.5</v>
      </c>
      <c r="U84" s="612">
        <v>0.34848484848484851</v>
      </c>
    </row>
    <row r="85" spans="1:21" ht="14.4" customHeight="1" x14ac:dyDescent="0.3">
      <c r="A85" s="565">
        <v>25</v>
      </c>
      <c r="B85" s="566" t="s">
        <v>463</v>
      </c>
      <c r="C85" s="566">
        <v>89301252</v>
      </c>
      <c r="D85" s="628" t="s">
        <v>2101</v>
      </c>
      <c r="E85" s="629" t="s">
        <v>1567</v>
      </c>
      <c r="F85" s="566" t="s">
        <v>1551</v>
      </c>
      <c r="G85" s="566" t="s">
        <v>1600</v>
      </c>
      <c r="H85" s="566" t="s">
        <v>1090</v>
      </c>
      <c r="I85" s="566" t="s">
        <v>1296</v>
      </c>
      <c r="J85" s="566" t="s">
        <v>1297</v>
      </c>
      <c r="K85" s="566" t="s">
        <v>1520</v>
      </c>
      <c r="L85" s="567">
        <v>77.010000000000005</v>
      </c>
      <c r="M85" s="567">
        <v>539.07000000000005</v>
      </c>
      <c r="N85" s="566">
        <v>7</v>
      </c>
      <c r="O85" s="630">
        <v>5.5</v>
      </c>
      <c r="P85" s="567">
        <v>308.04000000000002</v>
      </c>
      <c r="Q85" s="582">
        <v>0.5714285714285714</v>
      </c>
      <c r="R85" s="566">
        <v>4</v>
      </c>
      <c r="S85" s="582">
        <v>0.5714285714285714</v>
      </c>
      <c r="T85" s="630">
        <v>2.5</v>
      </c>
      <c r="U85" s="612">
        <v>0.45454545454545453</v>
      </c>
    </row>
    <row r="86" spans="1:21" ht="14.4" customHeight="1" x14ac:dyDescent="0.3">
      <c r="A86" s="565">
        <v>25</v>
      </c>
      <c r="B86" s="566" t="s">
        <v>463</v>
      </c>
      <c r="C86" s="566">
        <v>89301252</v>
      </c>
      <c r="D86" s="628" t="s">
        <v>2101</v>
      </c>
      <c r="E86" s="629" t="s">
        <v>1567</v>
      </c>
      <c r="F86" s="566" t="s">
        <v>1551</v>
      </c>
      <c r="G86" s="566" t="s">
        <v>1600</v>
      </c>
      <c r="H86" s="566" t="s">
        <v>1090</v>
      </c>
      <c r="I86" s="566" t="s">
        <v>1601</v>
      </c>
      <c r="J86" s="566" t="s">
        <v>1290</v>
      </c>
      <c r="K86" s="566" t="s">
        <v>1291</v>
      </c>
      <c r="L86" s="567">
        <v>143.18</v>
      </c>
      <c r="M86" s="567">
        <v>859.08</v>
      </c>
      <c r="N86" s="566">
        <v>6</v>
      </c>
      <c r="O86" s="630">
        <v>5</v>
      </c>
      <c r="P86" s="567">
        <v>429.54</v>
      </c>
      <c r="Q86" s="582">
        <v>0.5</v>
      </c>
      <c r="R86" s="566">
        <v>3</v>
      </c>
      <c r="S86" s="582">
        <v>0.5</v>
      </c>
      <c r="T86" s="630">
        <v>2</v>
      </c>
      <c r="U86" s="612">
        <v>0.4</v>
      </c>
    </row>
    <row r="87" spans="1:21" ht="14.4" customHeight="1" x14ac:dyDescent="0.3">
      <c r="A87" s="565">
        <v>25</v>
      </c>
      <c r="B87" s="566" t="s">
        <v>463</v>
      </c>
      <c r="C87" s="566">
        <v>89301252</v>
      </c>
      <c r="D87" s="628" t="s">
        <v>2101</v>
      </c>
      <c r="E87" s="629" t="s">
        <v>1567</v>
      </c>
      <c r="F87" s="566" t="s">
        <v>1551</v>
      </c>
      <c r="G87" s="566" t="s">
        <v>1689</v>
      </c>
      <c r="H87" s="566" t="s">
        <v>462</v>
      </c>
      <c r="I87" s="566" t="s">
        <v>1690</v>
      </c>
      <c r="J87" s="566" t="s">
        <v>1691</v>
      </c>
      <c r="K87" s="566" t="s">
        <v>1692</v>
      </c>
      <c r="L87" s="567">
        <v>191.56</v>
      </c>
      <c r="M87" s="567">
        <v>1340.9199999999998</v>
      </c>
      <c r="N87" s="566">
        <v>7</v>
      </c>
      <c r="O87" s="630">
        <v>4.5</v>
      </c>
      <c r="P87" s="567">
        <v>191.56</v>
      </c>
      <c r="Q87" s="582">
        <v>0.14285714285714288</v>
      </c>
      <c r="R87" s="566">
        <v>1</v>
      </c>
      <c r="S87" s="582">
        <v>0.14285714285714285</v>
      </c>
      <c r="T87" s="630">
        <v>0.5</v>
      </c>
      <c r="U87" s="612">
        <v>0.1111111111111111</v>
      </c>
    </row>
    <row r="88" spans="1:21" ht="14.4" customHeight="1" x14ac:dyDescent="0.3">
      <c r="A88" s="565">
        <v>25</v>
      </c>
      <c r="B88" s="566" t="s">
        <v>463</v>
      </c>
      <c r="C88" s="566">
        <v>89301252</v>
      </c>
      <c r="D88" s="628" t="s">
        <v>2101</v>
      </c>
      <c r="E88" s="629" t="s">
        <v>1567</v>
      </c>
      <c r="F88" s="566" t="s">
        <v>1551</v>
      </c>
      <c r="G88" s="566" t="s">
        <v>1689</v>
      </c>
      <c r="H88" s="566" t="s">
        <v>462</v>
      </c>
      <c r="I88" s="566" t="s">
        <v>1690</v>
      </c>
      <c r="J88" s="566" t="s">
        <v>1691</v>
      </c>
      <c r="K88" s="566" t="s">
        <v>1692</v>
      </c>
      <c r="L88" s="567">
        <v>51.62</v>
      </c>
      <c r="M88" s="567">
        <v>51.62</v>
      </c>
      <c r="N88" s="566">
        <v>1</v>
      </c>
      <c r="O88" s="630">
        <v>0.5</v>
      </c>
      <c r="P88" s="567"/>
      <c r="Q88" s="582">
        <v>0</v>
      </c>
      <c r="R88" s="566"/>
      <c r="S88" s="582">
        <v>0</v>
      </c>
      <c r="T88" s="630"/>
      <c r="U88" s="612">
        <v>0</v>
      </c>
    </row>
    <row r="89" spans="1:21" ht="14.4" customHeight="1" x14ac:dyDescent="0.3">
      <c r="A89" s="565">
        <v>25</v>
      </c>
      <c r="B89" s="566" t="s">
        <v>463</v>
      </c>
      <c r="C89" s="566">
        <v>89301252</v>
      </c>
      <c r="D89" s="628" t="s">
        <v>2101</v>
      </c>
      <c r="E89" s="629" t="s">
        <v>1567</v>
      </c>
      <c r="F89" s="566" t="s">
        <v>1551</v>
      </c>
      <c r="G89" s="566" t="s">
        <v>1693</v>
      </c>
      <c r="H89" s="566" t="s">
        <v>1090</v>
      </c>
      <c r="I89" s="566" t="s">
        <v>1694</v>
      </c>
      <c r="J89" s="566" t="s">
        <v>1695</v>
      </c>
      <c r="K89" s="566" t="s">
        <v>1696</v>
      </c>
      <c r="L89" s="567">
        <v>137.74</v>
      </c>
      <c r="M89" s="567">
        <v>275.48</v>
      </c>
      <c r="N89" s="566">
        <v>2</v>
      </c>
      <c r="O89" s="630">
        <v>1</v>
      </c>
      <c r="P89" s="567">
        <v>275.48</v>
      </c>
      <c r="Q89" s="582">
        <v>1</v>
      </c>
      <c r="R89" s="566">
        <v>2</v>
      </c>
      <c r="S89" s="582">
        <v>1</v>
      </c>
      <c r="T89" s="630">
        <v>1</v>
      </c>
      <c r="U89" s="612">
        <v>1</v>
      </c>
    </row>
    <row r="90" spans="1:21" ht="14.4" customHeight="1" x14ac:dyDescent="0.3">
      <c r="A90" s="565">
        <v>25</v>
      </c>
      <c r="B90" s="566" t="s">
        <v>463</v>
      </c>
      <c r="C90" s="566">
        <v>89301252</v>
      </c>
      <c r="D90" s="628" t="s">
        <v>2101</v>
      </c>
      <c r="E90" s="629" t="s">
        <v>1567</v>
      </c>
      <c r="F90" s="566" t="s">
        <v>1551</v>
      </c>
      <c r="G90" s="566" t="s">
        <v>1613</v>
      </c>
      <c r="H90" s="566" t="s">
        <v>462</v>
      </c>
      <c r="I90" s="566" t="s">
        <v>1210</v>
      </c>
      <c r="J90" s="566" t="s">
        <v>1211</v>
      </c>
      <c r="K90" s="566" t="s">
        <v>1614</v>
      </c>
      <c r="L90" s="567">
        <v>31.54</v>
      </c>
      <c r="M90" s="567">
        <v>31.54</v>
      </c>
      <c r="N90" s="566">
        <v>1</v>
      </c>
      <c r="O90" s="630">
        <v>0.5</v>
      </c>
      <c r="P90" s="567"/>
      <c r="Q90" s="582">
        <v>0</v>
      </c>
      <c r="R90" s="566"/>
      <c r="S90" s="582">
        <v>0</v>
      </c>
      <c r="T90" s="630"/>
      <c r="U90" s="612">
        <v>0</v>
      </c>
    </row>
    <row r="91" spans="1:21" ht="14.4" customHeight="1" x14ac:dyDescent="0.3">
      <c r="A91" s="565">
        <v>25</v>
      </c>
      <c r="B91" s="566" t="s">
        <v>463</v>
      </c>
      <c r="C91" s="566">
        <v>89301252</v>
      </c>
      <c r="D91" s="628" t="s">
        <v>2101</v>
      </c>
      <c r="E91" s="629" t="s">
        <v>1567</v>
      </c>
      <c r="F91" s="566" t="s">
        <v>1551</v>
      </c>
      <c r="G91" s="566" t="s">
        <v>1615</v>
      </c>
      <c r="H91" s="566" t="s">
        <v>1090</v>
      </c>
      <c r="I91" s="566" t="s">
        <v>1149</v>
      </c>
      <c r="J91" s="566" t="s">
        <v>598</v>
      </c>
      <c r="K91" s="566" t="s">
        <v>1532</v>
      </c>
      <c r="L91" s="567">
        <v>48.31</v>
      </c>
      <c r="M91" s="567">
        <v>1739.1599999999994</v>
      </c>
      <c r="N91" s="566">
        <v>36</v>
      </c>
      <c r="O91" s="630">
        <v>25.5</v>
      </c>
      <c r="P91" s="567">
        <v>579.72</v>
      </c>
      <c r="Q91" s="582">
        <v>0.33333333333333348</v>
      </c>
      <c r="R91" s="566">
        <v>12</v>
      </c>
      <c r="S91" s="582">
        <v>0.33333333333333331</v>
      </c>
      <c r="T91" s="630">
        <v>8.5</v>
      </c>
      <c r="U91" s="612">
        <v>0.33333333333333331</v>
      </c>
    </row>
    <row r="92" spans="1:21" ht="14.4" customHeight="1" x14ac:dyDescent="0.3">
      <c r="A92" s="565">
        <v>25</v>
      </c>
      <c r="B92" s="566" t="s">
        <v>463</v>
      </c>
      <c r="C92" s="566">
        <v>89301252</v>
      </c>
      <c r="D92" s="628" t="s">
        <v>2101</v>
      </c>
      <c r="E92" s="629" t="s">
        <v>1567</v>
      </c>
      <c r="F92" s="566" t="s">
        <v>1551</v>
      </c>
      <c r="G92" s="566" t="s">
        <v>1615</v>
      </c>
      <c r="H92" s="566" t="s">
        <v>1090</v>
      </c>
      <c r="I92" s="566" t="s">
        <v>1099</v>
      </c>
      <c r="J92" s="566" t="s">
        <v>598</v>
      </c>
      <c r="K92" s="566" t="s">
        <v>1533</v>
      </c>
      <c r="L92" s="567">
        <v>96.63</v>
      </c>
      <c r="M92" s="567">
        <v>96.63</v>
      </c>
      <c r="N92" s="566">
        <v>1</v>
      </c>
      <c r="O92" s="630">
        <v>0.5</v>
      </c>
      <c r="P92" s="567"/>
      <c r="Q92" s="582">
        <v>0</v>
      </c>
      <c r="R92" s="566"/>
      <c r="S92" s="582">
        <v>0</v>
      </c>
      <c r="T92" s="630"/>
      <c r="U92" s="612">
        <v>0</v>
      </c>
    </row>
    <row r="93" spans="1:21" ht="14.4" customHeight="1" x14ac:dyDescent="0.3">
      <c r="A93" s="565">
        <v>25</v>
      </c>
      <c r="B93" s="566" t="s">
        <v>463</v>
      </c>
      <c r="C93" s="566">
        <v>89301252</v>
      </c>
      <c r="D93" s="628" t="s">
        <v>2101</v>
      </c>
      <c r="E93" s="629" t="s">
        <v>1567</v>
      </c>
      <c r="F93" s="566" t="s">
        <v>1551</v>
      </c>
      <c r="G93" s="566" t="s">
        <v>1697</v>
      </c>
      <c r="H93" s="566" t="s">
        <v>1090</v>
      </c>
      <c r="I93" s="566" t="s">
        <v>1698</v>
      </c>
      <c r="J93" s="566" t="s">
        <v>1699</v>
      </c>
      <c r="K93" s="566" t="s">
        <v>1700</v>
      </c>
      <c r="L93" s="567">
        <v>269</v>
      </c>
      <c r="M93" s="567">
        <v>1345</v>
      </c>
      <c r="N93" s="566">
        <v>5</v>
      </c>
      <c r="O93" s="630">
        <v>2</v>
      </c>
      <c r="P93" s="567"/>
      <c r="Q93" s="582">
        <v>0</v>
      </c>
      <c r="R93" s="566"/>
      <c r="S93" s="582">
        <v>0</v>
      </c>
      <c r="T93" s="630"/>
      <c r="U93" s="612">
        <v>0</v>
      </c>
    </row>
    <row r="94" spans="1:21" ht="14.4" customHeight="1" x14ac:dyDescent="0.3">
      <c r="A94" s="565">
        <v>25</v>
      </c>
      <c r="B94" s="566" t="s">
        <v>463</v>
      </c>
      <c r="C94" s="566">
        <v>89301252</v>
      </c>
      <c r="D94" s="628" t="s">
        <v>2101</v>
      </c>
      <c r="E94" s="629" t="s">
        <v>1567</v>
      </c>
      <c r="F94" s="566" t="s">
        <v>1551</v>
      </c>
      <c r="G94" s="566" t="s">
        <v>1701</v>
      </c>
      <c r="H94" s="566" t="s">
        <v>1090</v>
      </c>
      <c r="I94" s="566" t="s">
        <v>1702</v>
      </c>
      <c r="J94" s="566" t="s">
        <v>1703</v>
      </c>
      <c r="K94" s="566" t="s">
        <v>1704</v>
      </c>
      <c r="L94" s="567">
        <v>32.74</v>
      </c>
      <c r="M94" s="567">
        <v>32.74</v>
      </c>
      <c r="N94" s="566">
        <v>1</v>
      </c>
      <c r="O94" s="630">
        <v>1</v>
      </c>
      <c r="P94" s="567">
        <v>32.74</v>
      </c>
      <c r="Q94" s="582">
        <v>1</v>
      </c>
      <c r="R94" s="566">
        <v>1</v>
      </c>
      <c r="S94" s="582">
        <v>1</v>
      </c>
      <c r="T94" s="630">
        <v>1</v>
      </c>
      <c r="U94" s="612">
        <v>1</v>
      </c>
    </row>
    <row r="95" spans="1:21" ht="14.4" customHeight="1" x14ac:dyDescent="0.3">
      <c r="A95" s="565">
        <v>25</v>
      </c>
      <c r="B95" s="566" t="s">
        <v>463</v>
      </c>
      <c r="C95" s="566">
        <v>89301252</v>
      </c>
      <c r="D95" s="628" t="s">
        <v>2101</v>
      </c>
      <c r="E95" s="629" t="s">
        <v>1567</v>
      </c>
      <c r="F95" s="566" t="s">
        <v>1551</v>
      </c>
      <c r="G95" s="566" t="s">
        <v>1701</v>
      </c>
      <c r="H95" s="566" t="s">
        <v>1090</v>
      </c>
      <c r="I95" s="566" t="s">
        <v>1705</v>
      </c>
      <c r="J95" s="566" t="s">
        <v>1706</v>
      </c>
      <c r="K95" s="566" t="s">
        <v>1707</v>
      </c>
      <c r="L95" s="567">
        <v>124.51</v>
      </c>
      <c r="M95" s="567">
        <v>373.53000000000003</v>
      </c>
      <c r="N95" s="566">
        <v>3</v>
      </c>
      <c r="O95" s="630">
        <v>2</v>
      </c>
      <c r="P95" s="567"/>
      <c r="Q95" s="582">
        <v>0</v>
      </c>
      <c r="R95" s="566"/>
      <c r="S95" s="582">
        <v>0</v>
      </c>
      <c r="T95" s="630"/>
      <c r="U95" s="612">
        <v>0</v>
      </c>
    </row>
    <row r="96" spans="1:21" ht="14.4" customHeight="1" x14ac:dyDescent="0.3">
      <c r="A96" s="565">
        <v>25</v>
      </c>
      <c r="B96" s="566" t="s">
        <v>463</v>
      </c>
      <c r="C96" s="566">
        <v>89301252</v>
      </c>
      <c r="D96" s="628" t="s">
        <v>2101</v>
      </c>
      <c r="E96" s="629" t="s">
        <v>1567</v>
      </c>
      <c r="F96" s="566" t="s">
        <v>1551</v>
      </c>
      <c r="G96" s="566" t="s">
        <v>1701</v>
      </c>
      <c r="H96" s="566" t="s">
        <v>1090</v>
      </c>
      <c r="I96" s="566" t="s">
        <v>1708</v>
      </c>
      <c r="J96" s="566" t="s">
        <v>1703</v>
      </c>
      <c r="K96" s="566" t="s">
        <v>1709</v>
      </c>
      <c r="L96" s="567">
        <v>314.35000000000002</v>
      </c>
      <c r="M96" s="567">
        <v>628.70000000000005</v>
      </c>
      <c r="N96" s="566">
        <v>2</v>
      </c>
      <c r="O96" s="630">
        <v>2</v>
      </c>
      <c r="P96" s="567">
        <v>314.35000000000002</v>
      </c>
      <c r="Q96" s="582">
        <v>0.5</v>
      </c>
      <c r="R96" s="566">
        <v>1</v>
      </c>
      <c r="S96" s="582">
        <v>0.5</v>
      </c>
      <c r="T96" s="630">
        <v>1</v>
      </c>
      <c r="U96" s="612">
        <v>0.5</v>
      </c>
    </row>
    <row r="97" spans="1:21" ht="14.4" customHeight="1" x14ac:dyDescent="0.3">
      <c r="A97" s="565">
        <v>25</v>
      </c>
      <c r="B97" s="566" t="s">
        <v>463</v>
      </c>
      <c r="C97" s="566">
        <v>89301252</v>
      </c>
      <c r="D97" s="628" t="s">
        <v>2101</v>
      </c>
      <c r="E97" s="629" t="s">
        <v>1567</v>
      </c>
      <c r="F97" s="566" t="s">
        <v>1551</v>
      </c>
      <c r="G97" s="566" t="s">
        <v>1710</v>
      </c>
      <c r="H97" s="566" t="s">
        <v>462</v>
      </c>
      <c r="I97" s="566" t="s">
        <v>917</v>
      </c>
      <c r="J97" s="566" t="s">
        <v>918</v>
      </c>
      <c r="K97" s="566" t="s">
        <v>1711</v>
      </c>
      <c r="L97" s="567">
        <v>0</v>
      </c>
      <c r="M97" s="567">
        <v>0</v>
      </c>
      <c r="N97" s="566">
        <v>12</v>
      </c>
      <c r="O97" s="630">
        <v>8.5</v>
      </c>
      <c r="P97" s="567">
        <v>0</v>
      </c>
      <c r="Q97" s="582"/>
      <c r="R97" s="566">
        <v>3</v>
      </c>
      <c r="S97" s="582">
        <v>0.25</v>
      </c>
      <c r="T97" s="630">
        <v>2</v>
      </c>
      <c r="U97" s="612">
        <v>0.23529411764705882</v>
      </c>
    </row>
    <row r="98" spans="1:21" ht="14.4" customHeight="1" x14ac:dyDescent="0.3">
      <c r="A98" s="565">
        <v>25</v>
      </c>
      <c r="B98" s="566" t="s">
        <v>463</v>
      </c>
      <c r="C98" s="566">
        <v>89301252</v>
      </c>
      <c r="D98" s="628" t="s">
        <v>2101</v>
      </c>
      <c r="E98" s="629" t="s">
        <v>1567</v>
      </c>
      <c r="F98" s="566" t="s">
        <v>1552</v>
      </c>
      <c r="G98" s="566" t="s">
        <v>1712</v>
      </c>
      <c r="H98" s="566" t="s">
        <v>462</v>
      </c>
      <c r="I98" s="566" t="s">
        <v>1713</v>
      </c>
      <c r="J98" s="566" t="s">
        <v>1714</v>
      </c>
      <c r="K98" s="566"/>
      <c r="L98" s="567">
        <v>0</v>
      </c>
      <c r="M98" s="567">
        <v>0</v>
      </c>
      <c r="N98" s="566">
        <v>1</v>
      </c>
      <c r="O98" s="630">
        <v>1</v>
      </c>
      <c r="P98" s="567">
        <v>0</v>
      </c>
      <c r="Q98" s="582"/>
      <c r="R98" s="566">
        <v>1</v>
      </c>
      <c r="S98" s="582">
        <v>1</v>
      </c>
      <c r="T98" s="630">
        <v>1</v>
      </c>
      <c r="U98" s="612">
        <v>1</v>
      </c>
    </row>
    <row r="99" spans="1:21" ht="14.4" customHeight="1" x14ac:dyDescent="0.3">
      <c r="A99" s="565">
        <v>25</v>
      </c>
      <c r="B99" s="566" t="s">
        <v>463</v>
      </c>
      <c r="C99" s="566">
        <v>89301252</v>
      </c>
      <c r="D99" s="628" t="s">
        <v>2101</v>
      </c>
      <c r="E99" s="629" t="s">
        <v>1567</v>
      </c>
      <c r="F99" s="566" t="s">
        <v>1552</v>
      </c>
      <c r="G99" s="566" t="s">
        <v>1712</v>
      </c>
      <c r="H99" s="566" t="s">
        <v>462</v>
      </c>
      <c r="I99" s="566" t="s">
        <v>1715</v>
      </c>
      <c r="J99" s="566" t="s">
        <v>1714</v>
      </c>
      <c r="K99" s="566"/>
      <c r="L99" s="567">
        <v>0</v>
      </c>
      <c r="M99" s="567">
        <v>0</v>
      </c>
      <c r="N99" s="566">
        <v>2</v>
      </c>
      <c r="O99" s="630">
        <v>2</v>
      </c>
      <c r="P99" s="567">
        <v>0</v>
      </c>
      <c r="Q99" s="582"/>
      <c r="R99" s="566">
        <v>2</v>
      </c>
      <c r="S99" s="582">
        <v>1</v>
      </c>
      <c r="T99" s="630">
        <v>2</v>
      </c>
      <c r="U99" s="612">
        <v>1</v>
      </c>
    </row>
    <row r="100" spans="1:21" ht="14.4" customHeight="1" x14ac:dyDescent="0.3">
      <c r="A100" s="565">
        <v>25</v>
      </c>
      <c r="B100" s="566" t="s">
        <v>463</v>
      </c>
      <c r="C100" s="566">
        <v>89301252</v>
      </c>
      <c r="D100" s="628" t="s">
        <v>2101</v>
      </c>
      <c r="E100" s="629" t="s">
        <v>1568</v>
      </c>
      <c r="F100" s="566" t="s">
        <v>1551</v>
      </c>
      <c r="G100" s="566" t="s">
        <v>1593</v>
      </c>
      <c r="H100" s="566" t="s">
        <v>1090</v>
      </c>
      <c r="I100" s="566" t="s">
        <v>1251</v>
      </c>
      <c r="J100" s="566" t="s">
        <v>1504</v>
      </c>
      <c r="K100" s="566" t="s">
        <v>1505</v>
      </c>
      <c r="L100" s="567">
        <v>333.31</v>
      </c>
      <c r="M100" s="567">
        <v>333.31</v>
      </c>
      <c r="N100" s="566">
        <v>1</v>
      </c>
      <c r="O100" s="630">
        <v>1</v>
      </c>
      <c r="P100" s="567"/>
      <c r="Q100" s="582">
        <v>0</v>
      </c>
      <c r="R100" s="566"/>
      <c r="S100" s="582">
        <v>0</v>
      </c>
      <c r="T100" s="630"/>
      <c r="U100" s="612">
        <v>0</v>
      </c>
    </row>
    <row r="101" spans="1:21" ht="14.4" customHeight="1" x14ac:dyDescent="0.3">
      <c r="A101" s="565">
        <v>25</v>
      </c>
      <c r="B101" s="566" t="s">
        <v>463</v>
      </c>
      <c r="C101" s="566">
        <v>89301252</v>
      </c>
      <c r="D101" s="628" t="s">
        <v>2101</v>
      </c>
      <c r="E101" s="629" t="s">
        <v>1568</v>
      </c>
      <c r="F101" s="566" t="s">
        <v>1551</v>
      </c>
      <c r="G101" s="566" t="s">
        <v>1716</v>
      </c>
      <c r="H101" s="566" t="s">
        <v>462</v>
      </c>
      <c r="I101" s="566" t="s">
        <v>1717</v>
      </c>
      <c r="J101" s="566" t="s">
        <v>1718</v>
      </c>
      <c r="K101" s="566" t="s">
        <v>1719</v>
      </c>
      <c r="L101" s="567">
        <v>75.36</v>
      </c>
      <c r="M101" s="567">
        <v>75.36</v>
      </c>
      <c r="N101" s="566">
        <v>1</v>
      </c>
      <c r="O101" s="630">
        <v>0.5</v>
      </c>
      <c r="P101" s="567">
        <v>75.36</v>
      </c>
      <c r="Q101" s="582">
        <v>1</v>
      </c>
      <c r="R101" s="566">
        <v>1</v>
      </c>
      <c r="S101" s="582">
        <v>1</v>
      </c>
      <c r="T101" s="630">
        <v>0.5</v>
      </c>
      <c r="U101" s="612">
        <v>1</v>
      </c>
    </row>
    <row r="102" spans="1:21" ht="14.4" customHeight="1" x14ac:dyDescent="0.3">
      <c r="A102" s="565">
        <v>25</v>
      </c>
      <c r="B102" s="566" t="s">
        <v>463</v>
      </c>
      <c r="C102" s="566">
        <v>89301252</v>
      </c>
      <c r="D102" s="628" t="s">
        <v>2101</v>
      </c>
      <c r="E102" s="629" t="s">
        <v>1568</v>
      </c>
      <c r="F102" s="566" t="s">
        <v>1551</v>
      </c>
      <c r="G102" s="566" t="s">
        <v>1716</v>
      </c>
      <c r="H102" s="566" t="s">
        <v>462</v>
      </c>
      <c r="I102" s="566" t="s">
        <v>1720</v>
      </c>
      <c r="J102" s="566" t="s">
        <v>1721</v>
      </c>
      <c r="K102" s="566" t="s">
        <v>1722</v>
      </c>
      <c r="L102" s="567">
        <v>94.2</v>
      </c>
      <c r="M102" s="567">
        <v>94.2</v>
      </c>
      <c r="N102" s="566">
        <v>1</v>
      </c>
      <c r="O102" s="630">
        <v>0.5</v>
      </c>
      <c r="P102" s="567"/>
      <c r="Q102" s="582">
        <v>0</v>
      </c>
      <c r="R102" s="566"/>
      <c r="S102" s="582">
        <v>0</v>
      </c>
      <c r="T102" s="630"/>
      <c r="U102" s="612">
        <v>0</v>
      </c>
    </row>
    <row r="103" spans="1:21" ht="14.4" customHeight="1" x14ac:dyDescent="0.3">
      <c r="A103" s="565">
        <v>25</v>
      </c>
      <c r="B103" s="566" t="s">
        <v>463</v>
      </c>
      <c r="C103" s="566">
        <v>89301252</v>
      </c>
      <c r="D103" s="628" t="s">
        <v>2101</v>
      </c>
      <c r="E103" s="629" t="s">
        <v>1568</v>
      </c>
      <c r="F103" s="566" t="s">
        <v>1551</v>
      </c>
      <c r="G103" s="566" t="s">
        <v>1716</v>
      </c>
      <c r="H103" s="566" t="s">
        <v>462</v>
      </c>
      <c r="I103" s="566" t="s">
        <v>1723</v>
      </c>
      <c r="J103" s="566" t="s">
        <v>1724</v>
      </c>
      <c r="K103" s="566" t="s">
        <v>1725</v>
      </c>
      <c r="L103" s="567">
        <v>0</v>
      </c>
      <c r="M103" s="567">
        <v>0</v>
      </c>
      <c r="N103" s="566">
        <v>1</v>
      </c>
      <c r="O103" s="630">
        <v>0.5</v>
      </c>
      <c r="P103" s="567">
        <v>0</v>
      </c>
      <c r="Q103" s="582"/>
      <c r="R103" s="566">
        <v>1</v>
      </c>
      <c r="S103" s="582">
        <v>1</v>
      </c>
      <c r="T103" s="630">
        <v>0.5</v>
      </c>
      <c r="U103" s="612">
        <v>1</v>
      </c>
    </row>
    <row r="104" spans="1:21" ht="14.4" customHeight="1" x14ac:dyDescent="0.3">
      <c r="A104" s="565">
        <v>25</v>
      </c>
      <c r="B104" s="566" t="s">
        <v>463</v>
      </c>
      <c r="C104" s="566">
        <v>89301252</v>
      </c>
      <c r="D104" s="628" t="s">
        <v>2101</v>
      </c>
      <c r="E104" s="629" t="s">
        <v>1568</v>
      </c>
      <c r="F104" s="566" t="s">
        <v>1551</v>
      </c>
      <c r="G104" s="566" t="s">
        <v>1726</v>
      </c>
      <c r="H104" s="566" t="s">
        <v>462</v>
      </c>
      <c r="I104" s="566" t="s">
        <v>1727</v>
      </c>
      <c r="J104" s="566" t="s">
        <v>1728</v>
      </c>
      <c r="K104" s="566" t="s">
        <v>1729</v>
      </c>
      <c r="L104" s="567">
        <v>0</v>
      </c>
      <c r="M104" s="567">
        <v>0</v>
      </c>
      <c r="N104" s="566">
        <v>1</v>
      </c>
      <c r="O104" s="630">
        <v>1</v>
      </c>
      <c r="P104" s="567"/>
      <c r="Q104" s="582"/>
      <c r="R104" s="566"/>
      <c r="S104" s="582">
        <v>0</v>
      </c>
      <c r="T104" s="630"/>
      <c r="U104" s="612">
        <v>0</v>
      </c>
    </row>
    <row r="105" spans="1:21" ht="14.4" customHeight="1" x14ac:dyDescent="0.3">
      <c r="A105" s="565">
        <v>25</v>
      </c>
      <c r="B105" s="566" t="s">
        <v>463</v>
      </c>
      <c r="C105" s="566">
        <v>89301252</v>
      </c>
      <c r="D105" s="628" t="s">
        <v>2101</v>
      </c>
      <c r="E105" s="629" t="s">
        <v>1568</v>
      </c>
      <c r="F105" s="566" t="s">
        <v>1551</v>
      </c>
      <c r="G105" s="566" t="s">
        <v>1682</v>
      </c>
      <c r="H105" s="566" t="s">
        <v>462</v>
      </c>
      <c r="I105" s="566" t="s">
        <v>1730</v>
      </c>
      <c r="J105" s="566" t="s">
        <v>1731</v>
      </c>
      <c r="K105" s="566" t="s">
        <v>1732</v>
      </c>
      <c r="L105" s="567">
        <v>77.08</v>
      </c>
      <c r="M105" s="567">
        <v>77.08</v>
      </c>
      <c r="N105" s="566">
        <v>1</v>
      </c>
      <c r="O105" s="630">
        <v>0.5</v>
      </c>
      <c r="P105" s="567"/>
      <c r="Q105" s="582">
        <v>0</v>
      </c>
      <c r="R105" s="566"/>
      <c r="S105" s="582">
        <v>0</v>
      </c>
      <c r="T105" s="630"/>
      <c r="U105" s="612">
        <v>0</v>
      </c>
    </row>
    <row r="106" spans="1:21" ht="14.4" customHeight="1" x14ac:dyDescent="0.3">
      <c r="A106" s="565">
        <v>25</v>
      </c>
      <c r="B106" s="566" t="s">
        <v>463</v>
      </c>
      <c r="C106" s="566">
        <v>89301252</v>
      </c>
      <c r="D106" s="628" t="s">
        <v>2101</v>
      </c>
      <c r="E106" s="629" t="s">
        <v>1568</v>
      </c>
      <c r="F106" s="566" t="s">
        <v>1551</v>
      </c>
      <c r="G106" s="566" t="s">
        <v>1615</v>
      </c>
      <c r="H106" s="566" t="s">
        <v>1090</v>
      </c>
      <c r="I106" s="566" t="s">
        <v>1149</v>
      </c>
      <c r="J106" s="566" t="s">
        <v>598</v>
      </c>
      <c r="K106" s="566" t="s">
        <v>1532</v>
      </c>
      <c r="L106" s="567">
        <v>48.31</v>
      </c>
      <c r="M106" s="567">
        <v>48.31</v>
      </c>
      <c r="N106" s="566">
        <v>1</v>
      </c>
      <c r="O106" s="630">
        <v>1</v>
      </c>
      <c r="P106" s="567"/>
      <c r="Q106" s="582">
        <v>0</v>
      </c>
      <c r="R106" s="566"/>
      <c r="S106" s="582">
        <v>0</v>
      </c>
      <c r="T106" s="630"/>
      <c r="U106" s="612">
        <v>0</v>
      </c>
    </row>
    <row r="107" spans="1:21" ht="14.4" customHeight="1" x14ac:dyDescent="0.3">
      <c r="A107" s="565">
        <v>25</v>
      </c>
      <c r="B107" s="566" t="s">
        <v>463</v>
      </c>
      <c r="C107" s="566">
        <v>89301252</v>
      </c>
      <c r="D107" s="628" t="s">
        <v>2101</v>
      </c>
      <c r="E107" s="629" t="s">
        <v>1571</v>
      </c>
      <c r="F107" s="566" t="s">
        <v>1551</v>
      </c>
      <c r="G107" s="566" t="s">
        <v>1593</v>
      </c>
      <c r="H107" s="566" t="s">
        <v>462</v>
      </c>
      <c r="I107" s="566" t="s">
        <v>1733</v>
      </c>
      <c r="J107" s="566" t="s">
        <v>1734</v>
      </c>
      <c r="K107" s="566" t="s">
        <v>1505</v>
      </c>
      <c r="L107" s="567">
        <v>333.31</v>
      </c>
      <c r="M107" s="567">
        <v>333.31</v>
      </c>
      <c r="N107" s="566">
        <v>1</v>
      </c>
      <c r="O107" s="630">
        <v>1</v>
      </c>
      <c r="P107" s="567"/>
      <c r="Q107" s="582">
        <v>0</v>
      </c>
      <c r="R107" s="566"/>
      <c r="S107" s="582">
        <v>0</v>
      </c>
      <c r="T107" s="630"/>
      <c r="U107" s="612">
        <v>0</v>
      </c>
    </row>
    <row r="108" spans="1:21" ht="14.4" customHeight="1" x14ac:dyDescent="0.3">
      <c r="A108" s="565">
        <v>25</v>
      </c>
      <c r="B108" s="566" t="s">
        <v>463</v>
      </c>
      <c r="C108" s="566">
        <v>89301252</v>
      </c>
      <c r="D108" s="628" t="s">
        <v>2101</v>
      </c>
      <c r="E108" s="629" t="s">
        <v>1571</v>
      </c>
      <c r="F108" s="566" t="s">
        <v>1551</v>
      </c>
      <c r="G108" s="566" t="s">
        <v>1593</v>
      </c>
      <c r="H108" s="566" t="s">
        <v>1090</v>
      </c>
      <c r="I108" s="566" t="s">
        <v>1251</v>
      </c>
      <c r="J108" s="566" t="s">
        <v>1504</v>
      </c>
      <c r="K108" s="566" t="s">
        <v>1505</v>
      </c>
      <c r="L108" s="567">
        <v>333.31</v>
      </c>
      <c r="M108" s="567">
        <v>8666.0600000000013</v>
      </c>
      <c r="N108" s="566">
        <v>26</v>
      </c>
      <c r="O108" s="630">
        <v>25</v>
      </c>
      <c r="P108" s="567">
        <v>4999.6500000000005</v>
      </c>
      <c r="Q108" s="582">
        <v>0.57692307692307687</v>
      </c>
      <c r="R108" s="566">
        <v>15</v>
      </c>
      <c r="S108" s="582">
        <v>0.57692307692307687</v>
      </c>
      <c r="T108" s="630">
        <v>14.5</v>
      </c>
      <c r="U108" s="612">
        <v>0.57999999999999996</v>
      </c>
    </row>
    <row r="109" spans="1:21" ht="14.4" customHeight="1" x14ac:dyDescent="0.3">
      <c r="A109" s="565">
        <v>25</v>
      </c>
      <c r="B109" s="566" t="s">
        <v>463</v>
      </c>
      <c r="C109" s="566">
        <v>89301252</v>
      </c>
      <c r="D109" s="628" t="s">
        <v>2101</v>
      </c>
      <c r="E109" s="629" t="s">
        <v>1571</v>
      </c>
      <c r="F109" s="566" t="s">
        <v>1551</v>
      </c>
      <c r="G109" s="566" t="s">
        <v>1593</v>
      </c>
      <c r="H109" s="566" t="s">
        <v>1090</v>
      </c>
      <c r="I109" s="566" t="s">
        <v>1735</v>
      </c>
      <c r="J109" s="566" t="s">
        <v>1736</v>
      </c>
      <c r="K109" s="566" t="s">
        <v>1737</v>
      </c>
      <c r="L109" s="567">
        <v>152.36000000000001</v>
      </c>
      <c r="M109" s="567">
        <v>152.36000000000001</v>
      </c>
      <c r="N109" s="566">
        <v>1</v>
      </c>
      <c r="O109" s="630">
        <v>1</v>
      </c>
      <c r="P109" s="567">
        <v>152.36000000000001</v>
      </c>
      <c r="Q109" s="582">
        <v>1</v>
      </c>
      <c r="R109" s="566">
        <v>1</v>
      </c>
      <c r="S109" s="582">
        <v>1</v>
      </c>
      <c r="T109" s="630">
        <v>1</v>
      </c>
      <c r="U109" s="612">
        <v>1</v>
      </c>
    </row>
    <row r="110" spans="1:21" ht="14.4" customHeight="1" x14ac:dyDescent="0.3">
      <c r="A110" s="565">
        <v>25</v>
      </c>
      <c r="B110" s="566" t="s">
        <v>463</v>
      </c>
      <c r="C110" s="566">
        <v>89301252</v>
      </c>
      <c r="D110" s="628" t="s">
        <v>2101</v>
      </c>
      <c r="E110" s="629" t="s">
        <v>1571</v>
      </c>
      <c r="F110" s="566" t="s">
        <v>1551</v>
      </c>
      <c r="G110" s="566" t="s">
        <v>1738</v>
      </c>
      <c r="H110" s="566" t="s">
        <v>462</v>
      </c>
      <c r="I110" s="566" t="s">
        <v>1739</v>
      </c>
      <c r="J110" s="566" t="s">
        <v>1740</v>
      </c>
      <c r="K110" s="566" t="s">
        <v>1741</v>
      </c>
      <c r="L110" s="567">
        <v>30.77</v>
      </c>
      <c r="M110" s="567">
        <v>30.77</v>
      </c>
      <c r="N110" s="566">
        <v>1</v>
      </c>
      <c r="O110" s="630">
        <v>1</v>
      </c>
      <c r="P110" s="567"/>
      <c r="Q110" s="582">
        <v>0</v>
      </c>
      <c r="R110" s="566"/>
      <c r="S110" s="582">
        <v>0</v>
      </c>
      <c r="T110" s="630"/>
      <c r="U110" s="612">
        <v>0</v>
      </c>
    </row>
    <row r="111" spans="1:21" ht="14.4" customHeight="1" x14ac:dyDescent="0.3">
      <c r="A111" s="565">
        <v>25</v>
      </c>
      <c r="B111" s="566" t="s">
        <v>463</v>
      </c>
      <c r="C111" s="566">
        <v>89301252</v>
      </c>
      <c r="D111" s="628" t="s">
        <v>2101</v>
      </c>
      <c r="E111" s="629" t="s">
        <v>1571</v>
      </c>
      <c r="F111" s="566" t="s">
        <v>1551</v>
      </c>
      <c r="G111" s="566" t="s">
        <v>1594</v>
      </c>
      <c r="H111" s="566" t="s">
        <v>462</v>
      </c>
      <c r="I111" s="566" t="s">
        <v>1595</v>
      </c>
      <c r="J111" s="566" t="s">
        <v>1267</v>
      </c>
      <c r="K111" s="566" t="s">
        <v>1513</v>
      </c>
      <c r="L111" s="567">
        <v>184.22</v>
      </c>
      <c r="M111" s="567">
        <v>552.66</v>
      </c>
      <c r="N111" s="566">
        <v>3</v>
      </c>
      <c r="O111" s="630">
        <v>2</v>
      </c>
      <c r="P111" s="567">
        <v>368.44</v>
      </c>
      <c r="Q111" s="582">
        <v>0.66666666666666674</v>
      </c>
      <c r="R111" s="566">
        <v>2</v>
      </c>
      <c r="S111" s="582">
        <v>0.66666666666666663</v>
      </c>
      <c r="T111" s="630">
        <v>1</v>
      </c>
      <c r="U111" s="612">
        <v>0.5</v>
      </c>
    </row>
    <row r="112" spans="1:21" ht="14.4" customHeight="1" x14ac:dyDescent="0.3">
      <c r="A112" s="565">
        <v>25</v>
      </c>
      <c r="B112" s="566" t="s">
        <v>463</v>
      </c>
      <c r="C112" s="566">
        <v>89301252</v>
      </c>
      <c r="D112" s="628" t="s">
        <v>2101</v>
      </c>
      <c r="E112" s="629" t="s">
        <v>1571</v>
      </c>
      <c r="F112" s="566" t="s">
        <v>1551</v>
      </c>
      <c r="G112" s="566" t="s">
        <v>1594</v>
      </c>
      <c r="H112" s="566" t="s">
        <v>1090</v>
      </c>
      <c r="I112" s="566" t="s">
        <v>1266</v>
      </c>
      <c r="J112" s="566" t="s">
        <v>1267</v>
      </c>
      <c r="K112" s="566" t="s">
        <v>1513</v>
      </c>
      <c r="L112" s="567">
        <v>184.22</v>
      </c>
      <c r="M112" s="567">
        <v>368.44</v>
      </c>
      <c r="N112" s="566">
        <v>2</v>
      </c>
      <c r="O112" s="630">
        <v>2</v>
      </c>
      <c r="P112" s="567"/>
      <c r="Q112" s="582">
        <v>0</v>
      </c>
      <c r="R112" s="566"/>
      <c r="S112" s="582">
        <v>0</v>
      </c>
      <c r="T112" s="630"/>
      <c r="U112" s="612">
        <v>0</v>
      </c>
    </row>
    <row r="113" spans="1:21" ht="14.4" customHeight="1" x14ac:dyDescent="0.3">
      <c r="A113" s="565">
        <v>25</v>
      </c>
      <c r="B113" s="566" t="s">
        <v>463</v>
      </c>
      <c r="C113" s="566">
        <v>89301252</v>
      </c>
      <c r="D113" s="628" t="s">
        <v>2101</v>
      </c>
      <c r="E113" s="629" t="s">
        <v>1571</v>
      </c>
      <c r="F113" s="566" t="s">
        <v>1551</v>
      </c>
      <c r="G113" s="566" t="s">
        <v>1594</v>
      </c>
      <c r="H113" s="566" t="s">
        <v>462</v>
      </c>
      <c r="I113" s="566" t="s">
        <v>1742</v>
      </c>
      <c r="J113" s="566" t="s">
        <v>1267</v>
      </c>
      <c r="K113" s="566" t="s">
        <v>1513</v>
      </c>
      <c r="L113" s="567">
        <v>184.22</v>
      </c>
      <c r="M113" s="567">
        <v>736.88</v>
      </c>
      <c r="N113" s="566">
        <v>4</v>
      </c>
      <c r="O113" s="630">
        <v>3</v>
      </c>
      <c r="P113" s="567">
        <v>368.44</v>
      </c>
      <c r="Q113" s="582">
        <v>0.5</v>
      </c>
      <c r="R113" s="566">
        <v>2</v>
      </c>
      <c r="S113" s="582">
        <v>0.5</v>
      </c>
      <c r="T113" s="630">
        <v>1</v>
      </c>
      <c r="U113" s="612">
        <v>0.33333333333333331</v>
      </c>
    </row>
    <row r="114" spans="1:21" ht="14.4" customHeight="1" x14ac:dyDescent="0.3">
      <c r="A114" s="565">
        <v>25</v>
      </c>
      <c r="B114" s="566" t="s">
        <v>463</v>
      </c>
      <c r="C114" s="566">
        <v>89301252</v>
      </c>
      <c r="D114" s="628" t="s">
        <v>2101</v>
      </c>
      <c r="E114" s="629" t="s">
        <v>1571</v>
      </c>
      <c r="F114" s="566" t="s">
        <v>1551</v>
      </c>
      <c r="G114" s="566" t="s">
        <v>1743</v>
      </c>
      <c r="H114" s="566" t="s">
        <v>462</v>
      </c>
      <c r="I114" s="566" t="s">
        <v>559</v>
      </c>
      <c r="J114" s="566" t="s">
        <v>1744</v>
      </c>
      <c r="K114" s="566" t="s">
        <v>1745</v>
      </c>
      <c r="L114" s="567">
        <v>29.49</v>
      </c>
      <c r="M114" s="567">
        <v>29.49</v>
      </c>
      <c r="N114" s="566">
        <v>1</v>
      </c>
      <c r="O114" s="630">
        <v>1</v>
      </c>
      <c r="P114" s="567">
        <v>29.49</v>
      </c>
      <c r="Q114" s="582">
        <v>1</v>
      </c>
      <c r="R114" s="566">
        <v>1</v>
      </c>
      <c r="S114" s="582">
        <v>1</v>
      </c>
      <c r="T114" s="630">
        <v>1</v>
      </c>
      <c r="U114" s="612">
        <v>1</v>
      </c>
    </row>
    <row r="115" spans="1:21" ht="14.4" customHeight="1" x14ac:dyDescent="0.3">
      <c r="A115" s="565">
        <v>25</v>
      </c>
      <c r="B115" s="566" t="s">
        <v>463</v>
      </c>
      <c r="C115" s="566">
        <v>89301252</v>
      </c>
      <c r="D115" s="628" t="s">
        <v>2101</v>
      </c>
      <c r="E115" s="629" t="s">
        <v>1571</v>
      </c>
      <c r="F115" s="566" t="s">
        <v>1551</v>
      </c>
      <c r="G115" s="566" t="s">
        <v>1716</v>
      </c>
      <c r="H115" s="566" t="s">
        <v>462</v>
      </c>
      <c r="I115" s="566" t="s">
        <v>1720</v>
      </c>
      <c r="J115" s="566" t="s">
        <v>1721</v>
      </c>
      <c r="K115" s="566" t="s">
        <v>1722</v>
      </c>
      <c r="L115" s="567">
        <v>94.2</v>
      </c>
      <c r="M115" s="567">
        <v>94.2</v>
      </c>
      <c r="N115" s="566">
        <v>1</v>
      </c>
      <c r="O115" s="630">
        <v>1</v>
      </c>
      <c r="P115" s="567"/>
      <c r="Q115" s="582">
        <v>0</v>
      </c>
      <c r="R115" s="566"/>
      <c r="S115" s="582">
        <v>0</v>
      </c>
      <c r="T115" s="630"/>
      <c r="U115" s="612">
        <v>0</v>
      </c>
    </row>
    <row r="116" spans="1:21" ht="14.4" customHeight="1" x14ac:dyDescent="0.3">
      <c r="A116" s="565">
        <v>25</v>
      </c>
      <c r="B116" s="566" t="s">
        <v>463</v>
      </c>
      <c r="C116" s="566">
        <v>89301252</v>
      </c>
      <c r="D116" s="628" t="s">
        <v>2101</v>
      </c>
      <c r="E116" s="629" t="s">
        <v>1571</v>
      </c>
      <c r="F116" s="566" t="s">
        <v>1551</v>
      </c>
      <c r="G116" s="566" t="s">
        <v>1746</v>
      </c>
      <c r="H116" s="566" t="s">
        <v>462</v>
      </c>
      <c r="I116" s="566" t="s">
        <v>1747</v>
      </c>
      <c r="J116" s="566" t="s">
        <v>1748</v>
      </c>
      <c r="K116" s="566" t="s">
        <v>1479</v>
      </c>
      <c r="L116" s="567">
        <v>115.3</v>
      </c>
      <c r="M116" s="567">
        <v>115.3</v>
      </c>
      <c r="N116" s="566">
        <v>1</v>
      </c>
      <c r="O116" s="630">
        <v>1</v>
      </c>
      <c r="P116" s="567"/>
      <c r="Q116" s="582">
        <v>0</v>
      </c>
      <c r="R116" s="566"/>
      <c r="S116" s="582">
        <v>0</v>
      </c>
      <c r="T116" s="630"/>
      <c r="U116" s="612">
        <v>0</v>
      </c>
    </row>
    <row r="117" spans="1:21" ht="14.4" customHeight="1" x14ac:dyDescent="0.3">
      <c r="A117" s="565">
        <v>25</v>
      </c>
      <c r="B117" s="566" t="s">
        <v>463</v>
      </c>
      <c r="C117" s="566">
        <v>89301252</v>
      </c>
      <c r="D117" s="628" t="s">
        <v>2101</v>
      </c>
      <c r="E117" s="629" t="s">
        <v>1571</v>
      </c>
      <c r="F117" s="566" t="s">
        <v>1551</v>
      </c>
      <c r="G117" s="566" t="s">
        <v>1749</v>
      </c>
      <c r="H117" s="566" t="s">
        <v>462</v>
      </c>
      <c r="I117" s="566" t="s">
        <v>1750</v>
      </c>
      <c r="J117" s="566" t="s">
        <v>1751</v>
      </c>
      <c r="K117" s="566" t="s">
        <v>1752</v>
      </c>
      <c r="L117" s="567">
        <v>41.55</v>
      </c>
      <c r="M117" s="567">
        <v>41.55</v>
      </c>
      <c r="N117" s="566">
        <v>1</v>
      </c>
      <c r="O117" s="630">
        <v>1</v>
      </c>
      <c r="P117" s="567"/>
      <c r="Q117" s="582">
        <v>0</v>
      </c>
      <c r="R117" s="566"/>
      <c r="S117" s="582">
        <v>0</v>
      </c>
      <c r="T117" s="630"/>
      <c r="U117" s="612">
        <v>0</v>
      </c>
    </row>
    <row r="118" spans="1:21" ht="14.4" customHeight="1" x14ac:dyDescent="0.3">
      <c r="A118" s="565">
        <v>25</v>
      </c>
      <c r="B118" s="566" t="s">
        <v>463</v>
      </c>
      <c r="C118" s="566">
        <v>89301252</v>
      </c>
      <c r="D118" s="628" t="s">
        <v>2101</v>
      </c>
      <c r="E118" s="629" t="s">
        <v>1571</v>
      </c>
      <c r="F118" s="566" t="s">
        <v>1551</v>
      </c>
      <c r="G118" s="566" t="s">
        <v>1753</v>
      </c>
      <c r="H118" s="566" t="s">
        <v>462</v>
      </c>
      <c r="I118" s="566" t="s">
        <v>1754</v>
      </c>
      <c r="J118" s="566" t="s">
        <v>1755</v>
      </c>
      <c r="K118" s="566" t="s">
        <v>1704</v>
      </c>
      <c r="L118" s="567">
        <v>23.72</v>
      </c>
      <c r="M118" s="567">
        <v>47.44</v>
      </c>
      <c r="N118" s="566">
        <v>2</v>
      </c>
      <c r="O118" s="630">
        <v>0.5</v>
      </c>
      <c r="P118" s="567"/>
      <c r="Q118" s="582">
        <v>0</v>
      </c>
      <c r="R118" s="566"/>
      <c r="S118" s="582">
        <v>0</v>
      </c>
      <c r="T118" s="630"/>
      <c r="U118" s="612">
        <v>0</v>
      </c>
    </row>
    <row r="119" spans="1:21" ht="14.4" customHeight="1" x14ac:dyDescent="0.3">
      <c r="A119" s="565">
        <v>25</v>
      </c>
      <c r="B119" s="566" t="s">
        <v>463</v>
      </c>
      <c r="C119" s="566">
        <v>89301252</v>
      </c>
      <c r="D119" s="628" t="s">
        <v>2101</v>
      </c>
      <c r="E119" s="629" t="s">
        <v>1571</v>
      </c>
      <c r="F119" s="566" t="s">
        <v>1551</v>
      </c>
      <c r="G119" s="566" t="s">
        <v>1678</v>
      </c>
      <c r="H119" s="566" t="s">
        <v>462</v>
      </c>
      <c r="I119" s="566" t="s">
        <v>1679</v>
      </c>
      <c r="J119" s="566" t="s">
        <v>1680</v>
      </c>
      <c r="K119" s="566" t="s">
        <v>1681</v>
      </c>
      <c r="L119" s="567">
        <v>71.2</v>
      </c>
      <c r="M119" s="567">
        <v>142.4</v>
      </c>
      <c r="N119" s="566">
        <v>2</v>
      </c>
      <c r="O119" s="630">
        <v>2</v>
      </c>
      <c r="P119" s="567">
        <v>71.2</v>
      </c>
      <c r="Q119" s="582">
        <v>0.5</v>
      </c>
      <c r="R119" s="566">
        <v>1</v>
      </c>
      <c r="S119" s="582">
        <v>0.5</v>
      </c>
      <c r="T119" s="630">
        <v>1</v>
      </c>
      <c r="U119" s="612">
        <v>0.5</v>
      </c>
    </row>
    <row r="120" spans="1:21" ht="14.4" customHeight="1" x14ac:dyDescent="0.3">
      <c r="A120" s="565">
        <v>25</v>
      </c>
      <c r="B120" s="566" t="s">
        <v>463</v>
      </c>
      <c r="C120" s="566">
        <v>89301252</v>
      </c>
      <c r="D120" s="628" t="s">
        <v>2101</v>
      </c>
      <c r="E120" s="629" t="s">
        <v>1571</v>
      </c>
      <c r="F120" s="566" t="s">
        <v>1551</v>
      </c>
      <c r="G120" s="566" t="s">
        <v>1600</v>
      </c>
      <c r="H120" s="566" t="s">
        <v>1090</v>
      </c>
      <c r="I120" s="566" t="s">
        <v>1289</v>
      </c>
      <c r="J120" s="566" t="s">
        <v>1290</v>
      </c>
      <c r="K120" s="566" t="s">
        <v>1291</v>
      </c>
      <c r="L120" s="567">
        <v>154.01</v>
      </c>
      <c r="M120" s="567">
        <v>1232.08</v>
      </c>
      <c r="N120" s="566">
        <v>8</v>
      </c>
      <c r="O120" s="630">
        <v>5</v>
      </c>
      <c r="P120" s="567">
        <v>770.05</v>
      </c>
      <c r="Q120" s="582">
        <v>0.625</v>
      </c>
      <c r="R120" s="566">
        <v>5</v>
      </c>
      <c r="S120" s="582">
        <v>0.625</v>
      </c>
      <c r="T120" s="630">
        <v>3</v>
      </c>
      <c r="U120" s="612">
        <v>0.6</v>
      </c>
    </row>
    <row r="121" spans="1:21" ht="14.4" customHeight="1" x14ac:dyDescent="0.3">
      <c r="A121" s="565">
        <v>25</v>
      </c>
      <c r="B121" s="566" t="s">
        <v>463</v>
      </c>
      <c r="C121" s="566">
        <v>89301252</v>
      </c>
      <c r="D121" s="628" t="s">
        <v>2101</v>
      </c>
      <c r="E121" s="629" t="s">
        <v>1571</v>
      </c>
      <c r="F121" s="566" t="s">
        <v>1551</v>
      </c>
      <c r="G121" s="566" t="s">
        <v>1600</v>
      </c>
      <c r="H121" s="566" t="s">
        <v>1090</v>
      </c>
      <c r="I121" s="566" t="s">
        <v>1601</v>
      </c>
      <c r="J121" s="566" t="s">
        <v>1290</v>
      </c>
      <c r="K121" s="566" t="s">
        <v>1291</v>
      </c>
      <c r="L121" s="567">
        <v>143.18</v>
      </c>
      <c r="M121" s="567">
        <v>572.72</v>
      </c>
      <c r="N121" s="566">
        <v>4</v>
      </c>
      <c r="O121" s="630">
        <v>2</v>
      </c>
      <c r="P121" s="567"/>
      <c r="Q121" s="582">
        <v>0</v>
      </c>
      <c r="R121" s="566"/>
      <c r="S121" s="582">
        <v>0</v>
      </c>
      <c r="T121" s="630"/>
      <c r="U121" s="612">
        <v>0</v>
      </c>
    </row>
    <row r="122" spans="1:21" ht="14.4" customHeight="1" x14ac:dyDescent="0.3">
      <c r="A122" s="565">
        <v>25</v>
      </c>
      <c r="B122" s="566" t="s">
        <v>463</v>
      </c>
      <c r="C122" s="566">
        <v>89301252</v>
      </c>
      <c r="D122" s="628" t="s">
        <v>2101</v>
      </c>
      <c r="E122" s="629" t="s">
        <v>1571</v>
      </c>
      <c r="F122" s="566" t="s">
        <v>1551</v>
      </c>
      <c r="G122" s="566" t="s">
        <v>1756</v>
      </c>
      <c r="H122" s="566" t="s">
        <v>462</v>
      </c>
      <c r="I122" s="566" t="s">
        <v>683</v>
      </c>
      <c r="J122" s="566" t="s">
        <v>1757</v>
      </c>
      <c r="K122" s="566" t="s">
        <v>1758</v>
      </c>
      <c r="L122" s="567">
        <v>64.13</v>
      </c>
      <c r="M122" s="567">
        <v>128.26</v>
      </c>
      <c r="N122" s="566">
        <v>2</v>
      </c>
      <c r="O122" s="630">
        <v>2</v>
      </c>
      <c r="P122" s="567">
        <v>64.13</v>
      </c>
      <c r="Q122" s="582">
        <v>0.5</v>
      </c>
      <c r="R122" s="566">
        <v>1</v>
      </c>
      <c r="S122" s="582">
        <v>0.5</v>
      </c>
      <c r="T122" s="630">
        <v>1</v>
      </c>
      <c r="U122" s="612">
        <v>0.5</v>
      </c>
    </row>
    <row r="123" spans="1:21" ht="14.4" customHeight="1" x14ac:dyDescent="0.3">
      <c r="A123" s="565">
        <v>25</v>
      </c>
      <c r="B123" s="566" t="s">
        <v>463</v>
      </c>
      <c r="C123" s="566">
        <v>89301252</v>
      </c>
      <c r="D123" s="628" t="s">
        <v>2101</v>
      </c>
      <c r="E123" s="629" t="s">
        <v>1571</v>
      </c>
      <c r="F123" s="566" t="s">
        <v>1551</v>
      </c>
      <c r="G123" s="566" t="s">
        <v>1615</v>
      </c>
      <c r="H123" s="566" t="s">
        <v>1090</v>
      </c>
      <c r="I123" s="566" t="s">
        <v>1149</v>
      </c>
      <c r="J123" s="566" t="s">
        <v>598</v>
      </c>
      <c r="K123" s="566" t="s">
        <v>1532</v>
      </c>
      <c r="L123" s="567">
        <v>48.31</v>
      </c>
      <c r="M123" s="567">
        <v>48.31</v>
      </c>
      <c r="N123" s="566">
        <v>1</v>
      </c>
      <c r="O123" s="630">
        <v>0.5</v>
      </c>
      <c r="P123" s="567"/>
      <c r="Q123" s="582">
        <v>0</v>
      </c>
      <c r="R123" s="566"/>
      <c r="S123" s="582">
        <v>0</v>
      </c>
      <c r="T123" s="630"/>
      <c r="U123" s="612">
        <v>0</v>
      </c>
    </row>
    <row r="124" spans="1:21" ht="14.4" customHeight="1" x14ac:dyDescent="0.3">
      <c r="A124" s="565">
        <v>25</v>
      </c>
      <c r="B124" s="566" t="s">
        <v>463</v>
      </c>
      <c r="C124" s="566">
        <v>89301252</v>
      </c>
      <c r="D124" s="628" t="s">
        <v>2101</v>
      </c>
      <c r="E124" s="629" t="s">
        <v>1571</v>
      </c>
      <c r="F124" s="566" t="s">
        <v>1551</v>
      </c>
      <c r="G124" s="566" t="s">
        <v>1615</v>
      </c>
      <c r="H124" s="566" t="s">
        <v>1090</v>
      </c>
      <c r="I124" s="566" t="s">
        <v>1099</v>
      </c>
      <c r="J124" s="566" t="s">
        <v>598</v>
      </c>
      <c r="K124" s="566" t="s">
        <v>1533</v>
      </c>
      <c r="L124" s="567">
        <v>96.63</v>
      </c>
      <c r="M124" s="567">
        <v>96.63</v>
      </c>
      <c r="N124" s="566">
        <v>1</v>
      </c>
      <c r="O124" s="630">
        <v>1</v>
      </c>
      <c r="P124" s="567"/>
      <c r="Q124" s="582">
        <v>0</v>
      </c>
      <c r="R124" s="566"/>
      <c r="S124" s="582">
        <v>0</v>
      </c>
      <c r="T124" s="630"/>
      <c r="U124" s="612">
        <v>0</v>
      </c>
    </row>
    <row r="125" spans="1:21" ht="14.4" customHeight="1" x14ac:dyDescent="0.3">
      <c r="A125" s="565">
        <v>25</v>
      </c>
      <c r="B125" s="566" t="s">
        <v>463</v>
      </c>
      <c r="C125" s="566">
        <v>89301252</v>
      </c>
      <c r="D125" s="628" t="s">
        <v>2101</v>
      </c>
      <c r="E125" s="629" t="s">
        <v>1571</v>
      </c>
      <c r="F125" s="566" t="s">
        <v>1551</v>
      </c>
      <c r="G125" s="566" t="s">
        <v>1615</v>
      </c>
      <c r="H125" s="566" t="s">
        <v>462</v>
      </c>
      <c r="I125" s="566" t="s">
        <v>1050</v>
      </c>
      <c r="J125" s="566" t="s">
        <v>598</v>
      </c>
      <c r="K125" s="566" t="s">
        <v>1759</v>
      </c>
      <c r="L125" s="567">
        <v>96.63</v>
      </c>
      <c r="M125" s="567">
        <v>193.26</v>
      </c>
      <c r="N125" s="566">
        <v>2</v>
      </c>
      <c r="O125" s="630">
        <v>2</v>
      </c>
      <c r="P125" s="567">
        <v>96.63</v>
      </c>
      <c r="Q125" s="582">
        <v>0.5</v>
      </c>
      <c r="R125" s="566">
        <v>1</v>
      </c>
      <c r="S125" s="582">
        <v>0.5</v>
      </c>
      <c r="T125" s="630">
        <v>1</v>
      </c>
      <c r="U125" s="612">
        <v>0.5</v>
      </c>
    </row>
    <row r="126" spans="1:21" ht="14.4" customHeight="1" x14ac:dyDescent="0.3">
      <c r="A126" s="565">
        <v>25</v>
      </c>
      <c r="B126" s="566" t="s">
        <v>463</v>
      </c>
      <c r="C126" s="566">
        <v>89301252</v>
      </c>
      <c r="D126" s="628" t="s">
        <v>2101</v>
      </c>
      <c r="E126" s="629" t="s">
        <v>1571</v>
      </c>
      <c r="F126" s="566" t="s">
        <v>1551</v>
      </c>
      <c r="G126" s="566" t="s">
        <v>1615</v>
      </c>
      <c r="H126" s="566" t="s">
        <v>462</v>
      </c>
      <c r="I126" s="566" t="s">
        <v>488</v>
      </c>
      <c r="J126" s="566" t="s">
        <v>489</v>
      </c>
      <c r="K126" s="566" t="s">
        <v>1534</v>
      </c>
      <c r="L126" s="567">
        <v>96.63</v>
      </c>
      <c r="M126" s="567">
        <v>193.26</v>
      </c>
      <c r="N126" s="566">
        <v>2</v>
      </c>
      <c r="O126" s="630">
        <v>2</v>
      </c>
      <c r="P126" s="567"/>
      <c r="Q126" s="582">
        <v>0</v>
      </c>
      <c r="R126" s="566"/>
      <c r="S126" s="582">
        <v>0</v>
      </c>
      <c r="T126" s="630"/>
      <c r="U126" s="612">
        <v>0</v>
      </c>
    </row>
    <row r="127" spans="1:21" ht="14.4" customHeight="1" x14ac:dyDescent="0.3">
      <c r="A127" s="565">
        <v>25</v>
      </c>
      <c r="B127" s="566" t="s">
        <v>463</v>
      </c>
      <c r="C127" s="566">
        <v>89301252</v>
      </c>
      <c r="D127" s="628" t="s">
        <v>2101</v>
      </c>
      <c r="E127" s="629" t="s">
        <v>1571</v>
      </c>
      <c r="F127" s="566" t="s">
        <v>1551</v>
      </c>
      <c r="G127" s="566" t="s">
        <v>1615</v>
      </c>
      <c r="H127" s="566" t="s">
        <v>462</v>
      </c>
      <c r="I127" s="566" t="s">
        <v>597</v>
      </c>
      <c r="J127" s="566" t="s">
        <v>598</v>
      </c>
      <c r="K127" s="566" t="s">
        <v>1620</v>
      </c>
      <c r="L127" s="567">
        <v>48.31</v>
      </c>
      <c r="M127" s="567">
        <v>48.31</v>
      </c>
      <c r="N127" s="566">
        <v>1</v>
      </c>
      <c r="O127" s="630">
        <v>0.5</v>
      </c>
      <c r="P127" s="567">
        <v>48.31</v>
      </c>
      <c r="Q127" s="582">
        <v>1</v>
      </c>
      <c r="R127" s="566">
        <v>1</v>
      </c>
      <c r="S127" s="582">
        <v>1</v>
      </c>
      <c r="T127" s="630">
        <v>0.5</v>
      </c>
      <c r="U127" s="612">
        <v>1</v>
      </c>
    </row>
    <row r="128" spans="1:21" ht="14.4" customHeight="1" x14ac:dyDescent="0.3">
      <c r="A128" s="565">
        <v>25</v>
      </c>
      <c r="B128" s="566" t="s">
        <v>463</v>
      </c>
      <c r="C128" s="566">
        <v>89301252</v>
      </c>
      <c r="D128" s="628" t="s">
        <v>2101</v>
      </c>
      <c r="E128" s="629" t="s">
        <v>1571</v>
      </c>
      <c r="F128" s="566" t="s">
        <v>1551</v>
      </c>
      <c r="G128" s="566" t="s">
        <v>1621</v>
      </c>
      <c r="H128" s="566" t="s">
        <v>462</v>
      </c>
      <c r="I128" s="566" t="s">
        <v>1760</v>
      </c>
      <c r="J128" s="566" t="s">
        <v>1761</v>
      </c>
      <c r="K128" s="566" t="s">
        <v>1623</v>
      </c>
      <c r="L128" s="567">
        <v>123.72</v>
      </c>
      <c r="M128" s="567">
        <v>123.72</v>
      </c>
      <c r="N128" s="566">
        <v>1</v>
      </c>
      <c r="O128" s="630">
        <v>0.5</v>
      </c>
      <c r="P128" s="567"/>
      <c r="Q128" s="582">
        <v>0</v>
      </c>
      <c r="R128" s="566"/>
      <c r="S128" s="582">
        <v>0</v>
      </c>
      <c r="T128" s="630"/>
      <c r="U128" s="612">
        <v>0</v>
      </c>
    </row>
    <row r="129" spans="1:21" ht="14.4" customHeight="1" x14ac:dyDescent="0.3">
      <c r="A129" s="565">
        <v>25</v>
      </c>
      <c r="B129" s="566" t="s">
        <v>463</v>
      </c>
      <c r="C129" s="566">
        <v>89301252</v>
      </c>
      <c r="D129" s="628" t="s">
        <v>2101</v>
      </c>
      <c r="E129" s="629" t="s">
        <v>1571</v>
      </c>
      <c r="F129" s="566" t="s">
        <v>1551</v>
      </c>
      <c r="G129" s="566" t="s">
        <v>1762</v>
      </c>
      <c r="H129" s="566" t="s">
        <v>462</v>
      </c>
      <c r="I129" s="566" t="s">
        <v>623</v>
      </c>
      <c r="J129" s="566" t="s">
        <v>624</v>
      </c>
      <c r="K129" s="566" t="s">
        <v>625</v>
      </c>
      <c r="L129" s="567">
        <v>56.69</v>
      </c>
      <c r="M129" s="567">
        <v>56.69</v>
      </c>
      <c r="N129" s="566">
        <v>1</v>
      </c>
      <c r="O129" s="630">
        <v>0.5</v>
      </c>
      <c r="P129" s="567">
        <v>56.69</v>
      </c>
      <c r="Q129" s="582">
        <v>1</v>
      </c>
      <c r="R129" s="566">
        <v>1</v>
      </c>
      <c r="S129" s="582">
        <v>1</v>
      </c>
      <c r="T129" s="630">
        <v>0.5</v>
      </c>
      <c r="U129" s="612">
        <v>1</v>
      </c>
    </row>
    <row r="130" spans="1:21" ht="14.4" customHeight="1" x14ac:dyDescent="0.3">
      <c r="A130" s="565">
        <v>25</v>
      </c>
      <c r="B130" s="566" t="s">
        <v>463</v>
      </c>
      <c r="C130" s="566">
        <v>89301252</v>
      </c>
      <c r="D130" s="628" t="s">
        <v>2101</v>
      </c>
      <c r="E130" s="629" t="s">
        <v>1571</v>
      </c>
      <c r="F130" s="566" t="s">
        <v>1551</v>
      </c>
      <c r="G130" s="566" t="s">
        <v>1763</v>
      </c>
      <c r="H130" s="566" t="s">
        <v>462</v>
      </c>
      <c r="I130" s="566" t="s">
        <v>1764</v>
      </c>
      <c r="J130" s="566" t="s">
        <v>1765</v>
      </c>
      <c r="K130" s="566" t="s">
        <v>1766</v>
      </c>
      <c r="L130" s="567">
        <v>85.49</v>
      </c>
      <c r="M130" s="567">
        <v>256.46999999999997</v>
      </c>
      <c r="N130" s="566">
        <v>3</v>
      </c>
      <c r="O130" s="630">
        <v>1.5</v>
      </c>
      <c r="P130" s="567">
        <v>85.49</v>
      </c>
      <c r="Q130" s="582">
        <v>0.33333333333333337</v>
      </c>
      <c r="R130" s="566">
        <v>1</v>
      </c>
      <c r="S130" s="582">
        <v>0.33333333333333331</v>
      </c>
      <c r="T130" s="630">
        <v>0.5</v>
      </c>
      <c r="U130" s="612">
        <v>0.33333333333333331</v>
      </c>
    </row>
    <row r="131" spans="1:21" ht="14.4" customHeight="1" x14ac:dyDescent="0.3">
      <c r="A131" s="565">
        <v>25</v>
      </c>
      <c r="B131" s="566" t="s">
        <v>463</v>
      </c>
      <c r="C131" s="566">
        <v>89301252</v>
      </c>
      <c r="D131" s="628" t="s">
        <v>2101</v>
      </c>
      <c r="E131" s="629" t="s">
        <v>1571</v>
      </c>
      <c r="F131" s="566" t="s">
        <v>1551</v>
      </c>
      <c r="G131" s="566" t="s">
        <v>1767</v>
      </c>
      <c r="H131" s="566" t="s">
        <v>462</v>
      </c>
      <c r="I131" s="566" t="s">
        <v>1768</v>
      </c>
      <c r="J131" s="566" t="s">
        <v>1769</v>
      </c>
      <c r="K131" s="566" t="s">
        <v>803</v>
      </c>
      <c r="L131" s="567">
        <v>154.33000000000001</v>
      </c>
      <c r="M131" s="567">
        <v>154.33000000000001</v>
      </c>
      <c r="N131" s="566">
        <v>1</v>
      </c>
      <c r="O131" s="630">
        <v>1</v>
      </c>
      <c r="P131" s="567"/>
      <c r="Q131" s="582">
        <v>0</v>
      </c>
      <c r="R131" s="566"/>
      <c r="S131" s="582">
        <v>0</v>
      </c>
      <c r="T131" s="630"/>
      <c r="U131" s="612">
        <v>0</v>
      </c>
    </row>
    <row r="132" spans="1:21" ht="14.4" customHeight="1" x14ac:dyDescent="0.3">
      <c r="A132" s="565">
        <v>25</v>
      </c>
      <c r="B132" s="566" t="s">
        <v>463</v>
      </c>
      <c r="C132" s="566">
        <v>89301252</v>
      </c>
      <c r="D132" s="628" t="s">
        <v>2101</v>
      </c>
      <c r="E132" s="629" t="s">
        <v>1572</v>
      </c>
      <c r="F132" s="566" t="s">
        <v>1551</v>
      </c>
      <c r="G132" s="566" t="s">
        <v>1770</v>
      </c>
      <c r="H132" s="566" t="s">
        <v>462</v>
      </c>
      <c r="I132" s="566" t="s">
        <v>1771</v>
      </c>
      <c r="J132" s="566" t="s">
        <v>1772</v>
      </c>
      <c r="K132" s="566" t="s">
        <v>1773</v>
      </c>
      <c r="L132" s="567">
        <v>91.76</v>
      </c>
      <c r="M132" s="567">
        <v>91.76</v>
      </c>
      <c r="N132" s="566">
        <v>1</v>
      </c>
      <c r="O132" s="630">
        <v>0.5</v>
      </c>
      <c r="P132" s="567">
        <v>91.76</v>
      </c>
      <c r="Q132" s="582">
        <v>1</v>
      </c>
      <c r="R132" s="566">
        <v>1</v>
      </c>
      <c r="S132" s="582">
        <v>1</v>
      </c>
      <c r="T132" s="630">
        <v>0.5</v>
      </c>
      <c r="U132" s="612">
        <v>1</v>
      </c>
    </row>
    <row r="133" spans="1:21" ht="14.4" customHeight="1" x14ac:dyDescent="0.3">
      <c r="A133" s="565">
        <v>25</v>
      </c>
      <c r="B133" s="566" t="s">
        <v>463</v>
      </c>
      <c r="C133" s="566">
        <v>89301252</v>
      </c>
      <c r="D133" s="628" t="s">
        <v>2101</v>
      </c>
      <c r="E133" s="629" t="s">
        <v>1572</v>
      </c>
      <c r="F133" s="566" t="s">
        <v>1551</v>
      </c>
      <c r="G133" s="566" t="s">
        <v>1593</v>
      </c>
      <c r="H133" s="566" t="s">
        <v>462</v>
      </c>
      <c r="I133" s="566" t="s">
        <v>1774</v>
      </c>
      <c r="J133" s="566" t="s">
        <v>1734</v>
      </c>
      <c r="K133" s="566" t="s">
        <v>1775</v>
      </c>
      <c r="L133" s="567">
        <v>333.31</v>
      </c>
      <c r="M133" s="567">
        <v>333.31</v>
      </c>
      <c r="N133" s="566">
        <v>1</v>
      </c>
      <c r="O133" s="630">
        <v>1</v>
      </c>
      <c r="P133" s="567"/>
      <c r="Q133" s="582">
        <v>0</v>
      </c>
      <c r="R133" s="566"/>
      <c r="S133" s="582">
        <v>0</v>
      </c>
      <c r="T133" s="630"/>
      <c r="U133" s="612">
        <v>0</v>
      </c>
    </row>
    <row r="134" spans="1:21" ht="14.4" customHeight="1" x14ac:dyDescent="0.3">
      <c r="A134" s="565">
        <v>25</v>
      </c>
      <c r="B134" s="566" t="s">
        <v>463</v>
      </c>
      <c r="C134" s="566">
        <v>89301252</v>
      </c>
      <c r="D134" s="628" t="s">
        <v>2101</v>
      </c>
      <c r="E134" s="629" t="s">
        <v>1572</v>
      </c>
      <c r="F134" s="566" t="s">
        <v>1551</v>
      </c>
      <c r="G134" s="566" t="s">
        <v>1593</v>
      </c>
      <c r="H134" s="566" t="s">
        <v>1090</v>
      </c>
      <c r="I134" s="566" t="s">
        <v>1251</v>
      </c>
      <c r="J134" s="566" t="s">
        <v>1504</v>
      </c>
      <c r="K134" s="566" t="s">
        <v>1505</v>
      </c>
      <c r="L134" s="567">
        <v>333.31</v>
      </c>
      <c r="M134" s="567">
        <v>333.31</v>
      </c>
      <c r="N134" s="566">
        <v>1</v>
      </c>
      <c r="O134" s="630">
        <v>1</v>
      </c>
      <c r="P134" s="567">
        <v>333.31</v>
      </c>
      <c r="Q134" s="582">
        <v>1</v>
      </c>
      <c r="R134" s="566">
        <v>1</v>
      </c>
      <c r="S134" s="582">
        <v>1</v>
      </c>
      <c r="T134" s="630">
        <v>1</v>
      </c>
      <c r="U134" s="612">
        <v>1</v>
      </c>
    </row>
    <row r="135" spans="1:21" ht="14.4" customHeight="1" x14ac:dyDescent="0.3">
      <c r="A135" s="565">
        <v>25</v>
      </c>
      <c r="B135" s="566" t="s">
        <v>463</v>
      </c>
      <c r="C135" s="566">
        <v>89301252</v>
      </c>
      <c r="D135" s="628" t="s">
        <v>2101</v>
      </c>
      <c r="E135" s="629" t="s">
        <v>1572</v>
      </c>
      <c r="F135" s="566" t="s">
        <v>1551</v>
      </c>
      <c r="G135" s="566" t="s">
        <v>1593</v>
      </c>
      <c r="H135" s="566" t="s">
        <v>462</v>
      </c>
      <c r="I135" s="566" t="s">
        <v>1776</v>
      </c>
      <c r="J135" s="566" t="s">
        <v>1734</v>
      </c>
      <c r="K135" s="566" t="s">
        <v>1505</v>
      </c>
      <c r="L135" s="567">
        <v>333.31</v>
      </c>
      <c r="M135" s="567">
        <v>333.31</v>
      </c>
      <c r="N135" s="566">
        <v>1</v>
      </c>
      <c r="O135" s="630">
        <v>0.5</v>
      </c>
      <c r="P135" s="567"/>
      <c r="Q135" s="582">
        <v>0</v>
      </c>
      <c r="R135" s="566"/>
      <c r="S135" s="582">
        <v>0</v>
      </c>
      <c r="T135" s="630"/>
      <c r="U135" s="612">
        <v>0</v>
      </c>
    </row>
    <row r="136" spans="1:21" ht="14.4" customHeight="1" x14ac:dyDescent="0.3">
      <c r="A136" s="565">
        <v>25</v>
      </c>
      <c r="B136" s="566" t="s">
        <v>463</v>
      </c>
      <c r="C136" s="566">
        <v>89301252</v>
      </c>
      <c r="D136" s="628" t="s">
        <v>2101</v>
      </c>
      <c r="E136" s="629" t="s">
        <v>1572</v>
      </c>
      <c r="F136" s="566" t="s">
        <v>1551</v>
      </c>
      <c r="G136" s="566" t="s">
        <v>1743</v>
      </c>
      <c r="H136" s="566" t="s">
        <v>462</v>
      </c>
      <c r="I136" s="566" t="s">
        <v>559</v>
      </c>
      <c r="J136" s="566" t="s">
        <v>1744</v>
      </c>
      <c r="K136" s="566" t="s">
        <v>1745</v>
      </c>
      <c r="L136" s="567">
        <v>29.49</v>
      </c>
      <c r="M136" s="567">
        <v>88.47</v>
      </c>
      <c r="N136" s="566">
        <v>3</v>
      </c>
      <c r="O136" s="630">
        <v>0.5</v>
      </c>
      <c r="P136" s="567"/>
      <c r="Q136" s="582">
        <v>0</v>
      </c>
      <c r="R136" s="566"/>
      <c r="S136" s="582">
        <v>0</v>
      </c>
      <c r="T136" s="630"/>
      <c r="U136" s="612">
        <v>0</v>
      </c>
    </row>
    <row r="137" spans="1:21" ht="14.4" customHeight="1" x14ac:dyDescent="0.3">
      <c r="A137" s="565">
        <v>25</v>
      </c>
      <c r="B137" s="566" t="s">
        <v>463</v>
      </c>
      <c r="C137" s="566">
        <v>89301252</v>
      </c>
      <c r="D137" s="628" t="s">
        <v>2101</v>
      </c>
      <c r="E137" s="629" t="s">
        <v>1572</v>
      </c>
      <c r="F137" s="566" t="s">
        <v>1551</v>
      </c>
      <c r="G137" s="566" t="s">
        <v>1716</v>
      </c>
      <c r="H137" s="566" t="s">
        <v>462</v>
      </c>
      <c r="I137" s="566" t="s">
        <v>1777</v>
      </c>
      <c r="J137" s="566" t="s">
        <v>1778</v>
      </c>
      <c r="K137" s="566" t="s">
        <v>1779</v>
      </c>
      <c r="L137" s="567">
        <v>84.78</v>
      </c>
      <c r="M137" s="567">
        <v>84.78</v>
      </c>
      <c r="N137" s="566">
        <v>1</v>
      </c>
      <c r="O137" s="630">
        <v>0.5</v>
      </c>
      <c r="P137" s="567">
        <v>84.78</v>
      </c>
      <c r="Q137" s="582">
        <v>1</v>
      </c>
      <c r="R137" s="566">
        <v>1</v>
      </c>
      <c r="S137" s="582">
        <v>1</v>
      </c>
      <c r="T137" s="630">
        <v>0.5</v>
      </c>
      <c r="U137" s="612">
        <v>1</v>
      </c>
    </row>
    <row r="138" spans="1:21" ht="14.4" customHeight="1" x14ac:dyDescent="0.3">
      <c r="A138" s="565">
        <v>25</v>
      </c>
      <c r="B138" s="566" t="s">
        <v>463</v>
      </c>
      <c r="C138" s="566">
        <v>89301252</v>
      </c>
      <c r="D138" s="628" t="s">
        <v>2101</v>
      </c>
      <c r="E138" s="629" t="s">
        <v>1572</v>
      </c>
      <c r="F138" s="566" t="s">
        <v>1551</v>
      </c>
      <c r="G138" s="566" t="s">
        <v>1716</v>
      </c>
      <c r="H138" s="566" t="s">
        <v>462</v>
      </c>
      <c r="I138" s="566" t="s">
        <v>1780</v>
      </c>
      <c r="J138" s="566" t="s">
        <v>1721</v>
      </c>
      <c r="K138" s="566" t="s">
        <v>1766</v>
      </c>
      <c r="L138" s="567">
        <v>37.68</v>
      </c>
      <c r="M138" s="567">
        <v>37.68</v>
      </c>
      <c r="N138" s="566">
        <v>1</v>
      </c>
      <c r="O138" s="630">
        <v>1</v>
      </c>
      <c r="P138" s="567"/>
      <c r="Q138" s="582">
        <v>0</v>
      </c>
      <c r="R138" s="566"/>
      <c r="S138" s="582">
        <v>0</v>
      </c>
      <c r="T138" s="630"/>
      <c r="U138" s="612">
        <v>0</v>
      </c>
    </row>
    <row r="139" spans="1:21" ht="14.4" customHeight="1" x14ac:dyDescent="0.3">
      <c r="A139" s="565">
        <v>25</v>
      </c>
      <c r="B139" s="566" t="s">
        <v>463</v>
      </c>
      <c r="C139" s="566">
        <v>89301252</v>
      </c>
      <c r="D139" s="628" t="s">
        <v>2101</v>
      </c>
      <c r="E139" s="629" t="s">
        <v>1572</v>
      </c>
      <c r="F139" s="566" t="s">
        <v>1551</v>
      </c>
      <c r="G139" s="566" t="s">
        <v>1716</v>
      </c>
      <c r="H139" s="566" t="s">
        <v>462</v>
      </c>
      <c r="I139" s="566" t="s">
        <v>1720</v>
      </c>
      <c r="J139" s="566" t="s">
        <v>1721</v>
      </c>
      <c r="K139" s="566" t="s">
        <v>1722</v>
      </c>
      <c r="L139" s="567">
        <v>94.2</v>
      </c>
      <c r="M139" s="567">
        <v>94.2</v>
      </c>
      <c r="N139" s="566">
        <v>1</v>
      </c>
      <c r="O139" s="630">
        <v>1</v>
      </c>
      <c r="P139" s="567"/>
      <c r="Q139" s="582">
        <v>0</v>
      </c>
      <c r="R139" s="566"/>
      <c r="S139" s="582">
        <v>0</v>
      </c>
      <c r="T139" s="630"/>
      <c r="U139" s="612">
        <v>0</v>
      </c>
    </row>
    <row r="140" spans="1:21" ht="14.4" customHeight="1" x14ac:dyDescent="0.3">
      <c r="A140" s="565">
        <v>25</v>
      </c>
      <c r="B140" s="566" t="s">
        <v>463</v>
      </c>
      <c r="C140" s="566">
        <v>89301252</v>
      </c>
      <c r="D140" s="628" t="s">
        <v>2101</v>
      </c>
      <c r="E140" s="629" t="s">
        <v>1572</v>
      </c>
      <c r="F140" s="566" t="s">
        <v>1551</v>
      </c>
      <c r="G140" s="566" t="s">
        <v>1682</v>
      </c>
      <c r="H140" s="566" t="s">
        <v>462</v>
      </c>
      <c r="I140" s="566" t="s">
        <v>1730</v>
      </c>
      <c r="J140" s="566" t="s">
        <v>1731</v>
      </c>
      <c r="K140" s="566" t="s">
        <v>1732</v>
      </c>
      <c r="L140" s="567">
        <v>56.41</v>
      </c>
      <c r="M140" s="567">
        <v>56.41</v>
      </c>
      <c r="N140" s="566">
        <v>1</v>
      </c>
      <c r="O140" s="630">
        <v>0.5</v>
      </c>
      <c r="P140" s="567">
        <v>56.41</v>
      </c>
      <c r="Q140" s="582">
        <v>1</v>
      </c>
      <c r="R140" s="566">
        <v>1</v>
      </c>
      <c r="S140" s="582">
        <v>1</v>
      </c>
      <c r="T140" s="630">
        <v>0.5</v>
      </c>
      <c r="U140" s="612">
        <v>1</v>
      </c>
    </row>
    <row r="141" spans="1:21" ht="14.4" customHeight="1" x14ac:dyDescent="0.3">
      <c r="A141" s="565">
        <v>25</v>
      </c>
      <c r="B141" s="566" t="s">
        <v>463</v>
      </c>
      <c r="C141" s="566">
        <v>89301252</v>
      </c>
      <c r="D141" s="628" t="s">
        <v>2101</v>
      </c>
      <c r="E141" s="629" t="s">
        <v>1572</v>
      </c>
      <c r="F141" s="566" t="s">
        <v>1551</v>
      </c>
      <c r="G141" s="566" t="s">
        <v>1600</v>
      </c>
      <c r="H141" s="566" t="s">
        <v>1090</v>
      </c>
      <c r="I141" s="566" t="s">
        <v>1289</v>
      </c>
      <c r="J141" s="566" t="s">
        <v>1290</v>
      </c>
      <c r="K141" s="566" t="s">
        <v>1291</v>
      </c>
      <c r="L141" s="567">
        <v>154.01</v>
      </c>
      <c r="M141" s="567">
        <v>308.02</v>
      </c>
      <c r="N141" s="566">
        <v>2</v>
      </c>
      <c r="O141" s="630">
        <v>0.5</v>
      </c>
      <c r="P141" s="567"/>
      <c r="Q141" s="582">
        <v>0</v>
      </c>
      <c r="R141" s="566"/>
      <c r="S141" s="582">
        <v>0</v>
      </c>
      <c r="T141" s="630"/>
      <c r="U141" s="612">
        <v>0</v>
      </c>
    </row>
    <row r="142" spans="1:21" ht="14.4" customHeight="1" x14ac:dyDescent="0.3">
      <c r="A142" s="565">
        <v>25</v>
      </c>
      <c r="B142" s="566" t="s">
        <v>463</v>
      </c>
      <c r="C142" s="566">
        <v>89301252</v>
      </c>
      <c r="D142" s="628" t="s">
        <v>2101</v>
      </c>
      <c r="E142" s="629" t="s">
        <v>1572</v>
      </c>
      <c r="F142" s="566" t="s">
        <v>1551</v>
      </c>
      <c r="G142" s="566" t="s">
        <v>1781</v>
      </c>
      <c r="H142" s="566" t="s">
        <v>462</v>
      </c>
      <c r="I142" s="566" t="s">
        <v>1782</v>
      </c>
      <c r="J142" s="566" t="s">
        <v>1783</v>
      </c>
      <c r="K142" s="566" t="s">
        <v>1784</v>
      </c>
      <c r="L142" s="567">
        <v>49.42</v>
      </c>
      <c r="M142" s="567">
        <v>98.84</v>
      </c>
      <c r="N142" s="566">
        <v>2</v>
      </c>
      <c r="O142" s="630">
        <v>1.5</v>
      </c>
      <c r="P142" s="567">
        <v>49.42</v>
      </c>
      <c r="Q142" s="582">
        <v>0.5</v>
      </c>
      <c r="R142" s="566">
        <v>1</v>
      </c>
      <c r="S142" s="582">
        <v>0.5</v>
      </c>
      <c r="T142" s="630">
        <v>0.5</v>
      </c>
      <c r="U142" s="612">
        <v>0.33333333333333331</v>
      </c>
    </row>
    <row r="143" spans="1:21" ht="14.4" customHeight="1" x14ac:dyDescent="0.3">
      <c r="A143" s="565">
        <v>25</v>
      </c>
      <c r="B143" s="566" t="s">
        <v>463</v>
      </c>
      <c r="C143" s="566">
        <v>89301252</v>
      </c>
      <c r="D143" s="628" t="s">
        <v>2101</v>
      </c>
      <c r="E143" s="629" t="s">
        <v>1572</v>
      </c>
      <c r="F143" s="566" t="s">
        <v>1551</v>
      </c>
      <c r="G143" s="566" t="s">
        <v>1785</v>
      </c>
      <c r="H143" s="566" t="s">
        <v>462</v>
      </c>
      <c r="I143" s="566" t="s">
        <v>1786</v>
      </c>
      <c r="J143" s="566" t="s">
        <v>1787</v>
      </c>
      <c r="K143" s="566" t="s">
        <v>1788</v>
      </c>
      <c r="L143" s="567">
        <v>91.14</v>
      </c>
      <c r="M143" s="567">
        <v>182.28</v>
      </c>
      <c r="N143" s="566">
        <v>2</v>
      </c>
      <c r="O143" s="630">
        <v>1</v>
      </c>
      <c r="P143" s="567"/>
      <c r="Q143" s="582">
        <v>0</v>
      </c>
      <c r="R143" s="566"/>
      <c r="S143" s="582">
        <v>0</v>
      </c>
      <c r="T143" s="630"/>
      <c r="U143" s="612">
        <v>0</v>
      </c>
    </row>
    <row r="144" spans="1:21" ht="14.4" customHeight="1" x14ac:dyDescent="0.3">
      <c r="A144" s="565">
        <v>25</v>
      </c>
      <c r="B144" s="566" t="s">
        <v>463</v>
      </c>
      <c r="C144" s="566">
        <v>89301252</v>
      </c>
      <c r="D144" s="628" t="s">
        <v>2101</v>
      </c>
      <c r="E144" s="629" t="s">
        <v>1572</v>
      </c>
      <c r="F144" s="566" t="s">
        <v>1551</v>
      </c>
      <c r="G144" s="566" t="s">
        <v>1789</v>
      </c>
      <c r="H144" s="566" t="s">
        <v>462</v>
      </c>
      <c r="I144" s="566" t="s">
        <v>988</v>
      </c>
      <c r="J144" s="566" t="s">
        <v>989</v>
      </c>
      <c r="K144" s="566" t="s">
        <v>990</v>
      </c>
      <c r="L144" s="567">
        <v>0</v>
      </c>
      <c r="M144" s="567">
        <v>0</v>
      </c>
      <c r="N144" s="566">
        <v>1</v>
      </c>
      <c r="O144" s="630">
        <v>1</v>
      </c>
      <c r="P144" s="567"/>
      <c r="Q144" s="582"/>
      <c r="R144" s="566"/>
      <c r="S144" s="582">
        <v>0</v>
      </c>
      <c r="T144" s="630"/>
      <c r="U144" s="612">
        <v>0</v>
      </c>
    </row>
    <row r="145" spans="1:21" ht="14.4" customHeight="1" x14ac:dyDescent="0.3">
      <c r="A145" s="565">
        <v>25</v>
      </c>
      <c r="B145" s="566" t="s">
        <v>463</v>
      </c>
      <c r="C145" s="566">
        <v>89301252</v>
      </c>
      <c r="D145" s="628" t="s">
        <v>2101</v>
      </c>
      <c r="E145" s="629" t="s">
        <v>1572</v>
      </c>
      <c r="F145" s="566" t="s">
        <v>1551</v>
      </c>
      <c r="G145" s="566" t="s">
        <v>1615</v>
      </c>
      <c r="H145" s="566" t="s">
        <v>1090</v>
      </c>
      <c r="I145" s="566" t="s">
        <v>1099</v>
      </c>
      <c r="J145" s="566" t="s">
        <v>598</v>
      </c>
      <c r="K145" s="566" t="s">
        <v>1533</v>
      </c>
      <c r="L145" s="567">
        <v>96.63</v>
      </c>
      <c r="M145" s="567">
        <v>96.63</v>
      </c>
      <c r="N145" s="566">
        <v>1</v>
      </c>
      <c r="O145" s="630">
        <v>0.5</v>
      </c>
      <c r="P145" s="567"/>
      <c r="Q145" s="582">
        <v>0</v>
      </c>
      <c r="R145" s="566"/>
      <c r="S145" s="582">
        <v>0</v>
      </c>
      <c r="T145" s="630"/>
      <c r="U145" s="612">
        <v>0</v>
      </c>
    </row>
    <row r="146" spans="1:21" ht="14.4" customHeight="1" x14ac:dyDescent="0.3">
      <c r="A146" s="565">
        <v>25</v>
      </c>
      <c r="B146" s="566" t="s">
        <v>463</v>
      </c>
      <c r="C146" s="566">
        <v>89301252</v>
      </c>
      <c r="D146" s="628" t="s">
        <v>2101</v>
      </c>
      <c r="E146" s="629" t="s">
        <v>1572</v>
      </c>
      <c r="F146" s="566" t="s">
        <v>1551</v>
      </c>
      <c r="G146" s="566" t="s">
        <v>1615</v>
      </c>
      <c r="H146" s="566" t="s">
        <v>1090</v>
      </c>
      <c r="I146" s="566" t="s">
        <v>1790</v>
      </c>
      <c r="J146" s="566" t="s">
        <v>598</v>
      </c>
      <c r="K146" s="566" t="s">
        <v>1791</v>
      </c>
      <c r="L146" s="567">
        <v>193.26</v>
      </c>
      <c r="M146" s="567">
        <v>193.26</v>
      </c>
      <c r="N146" s="566">
        <v>1</v>
      </c>
      <c r="O146" s="630">
        <v>0.5</v>
      </c>
      <c r="P146" s="567"/>
      <c r="Q146" s="582">
        <v>0</v>
      </c>
      <c r="R146" s="566"/>
      <c r="S146" s="582">
        <v>0</v>
      </c>
      <c r="T146" s="630"/>
      <c r="U146" s="612">
        <v>0</v>
      </c>
    </row>
    <row r="147" spans="1:21" ht="14.4" customHeight="1" x14ac:dyDescent="0.3">
      <c r="A147" s="565">
        <v>25</v>
      </c>
      <c r="B147" s="566" t="s">
        <v>463</v>
      </c>
      <c r="C147" s="566">
        <v>89301252</v>
      </c>
      <c r="D147" s="628" t="s">
        <v>2101</v>
      </c>
      <c r="E147" s="629" t="s">
        <v>1572</v>
      </c>
      <c r="F147" s="566" t="s">
        <v>1551</v>
      </c>
      <c r="G147" s="566" t="s">
        <v>1615</v>
      </c>
      <c r="H147" s="566" t="s">
        <v>462</v>
      </c>
      <c r="I147" s="566" t="s">
        <v>1792</v>
      </c>
      <c r="J147" s="566" t="s">
        <v>598</v>
      </c>
      <c r="K147" s="566" t="s">
        <v>1793</v>
      </c>
      <c r="L147" s="567">
        <v>0</v>
      </c>
      <c r="M147" s="567">
        <v>0</v>
      </c>
      <c r="N147" s="566">
        <v>1</v>
      </c>
      <c r="O147" s="630">
        <v>1</v>
      </c>
      <c r="P147" s="567"/>
      <c r="Q147" s="582"/>
      <c r="R147" s="566"/>
      <c r="S147" s="582">
        <v>0</v>
      </c>
      <c r="T147" s="630"/>
      <c r="U147" s="612">
        <v>0</v>
      </c>
    </row>
    <row r="148" spans="1:21" ht="14.4" customHeight="1" x14ac:dyDescent="0.3">
      <c r="A148" s="565">
        <v>25</v>
      </c>
      <c r="B148" s="566" t="s">
        <v>463</v>
      </c>
      <c r="C148" s="566">
        <v>89301252</v>
      </c>
      <c r="D148" s="628" t="s">
        <v>2101</v>
      </c>
      <c r="E148" s="629" t="s">
        <v>1572</v>
      </c>
      <c r="F148" s="566" t="s">
        <v>1551</v>
      </c>
      <c r="G148" s="566" t="s">
        <v>1794</v>
      </c>
      <c r="H148" s="566" t="s">
        <v>462</v>
      </c>
      <c r="I148" s="566" t="s">
        <v>518</v>
      </c>
      <c r="J148" s="566" t="s">
        <v>1795</v>
      </c>
      <c r="K148" s="566" t="s">
        <v>1796</v>
      </c>
      <c r="L148" s="567">
        <v>25.42</v>
      </c>
      <c r="M148" s="567">
        <v>50.84</v>
      </c>
      <c r="N148" s="566">
        <v>2</v>
      </c>
      <c r="O148" s="630">
        <v>1</v>
      </c>
      <c r="P148" s="567">
        <v>50.84</v>
      </c>
      <c r="Q148" s="582">
        <v>1</v>
      </c>
      <c r="R148" s="566">
        <v>2</v>
      </c>
      <c r="S148" s="582">
        <v>1</v>
      </c>
      <c r="T148" s="630">
        <v>1</v>
      </c>
      <c r="U148" s="612">
        <v>1</v>
      </c>
    </row>
    <row r="149" spans="1:21" ht="14.4" customHeight="1" x14ac:dyDescent="0.3">
      <c r="A149" s="565">
        <v>25</v>
      </c>
      <c r="B149" s="566" t="s">
        <v>463</v>
      </c>
      <c r="C149" s="566">
        <v>89301252</v>
      </c>
      <c r="D149" s="628" t="s">
        <v>2101</v>
      </c>
      <c r="E149" s="629" t="s">
        <v>1572</v>
      </c>
      <c r="F149" s="566" t="s">
        <v>1551</v>
      </c>
      <c r="G149" s="566" t="s">
        <v>1767</v>
      </c>
      <c r="H149" s="566" t="s">
        <v>462</v>
      </c>
      <c r="I149" s="566" t="s">
        <v>807</v>
      </c>
      <c r="J149" s="566" t="s">
        <v>775</v>
      </c>
      <c r="K149" s="566" t="s">
        <v>808</v>
      </c>
      <c r="L149" s="567">
        <v>40.64</v>
      </c>
      <c r="M149" s="567">
        <v>40.64</v>
      </c>
      <c r="N149" s="566">
        <v>1</v>
      </c>
      <c r="O149" s="630">
        <v>1</v>
      </c>
      <c r="P149" s="567"/>
      <c r="Q149" s="582">
        <v>0</v>
      </c>
      <c r="R149" s="566"/>
      <c r="S149" s="582">
        <v>0</v>
      </c>
      <c r="T149" s="630"/>
      <c r="U149" s="612">
        <v>0</v>
      </c>
    </row>
    <row r="150" spans="1:21" ht="14.4" customHeight="1" x14ac:dyDescent="0.3">
      <c r="A150" s="565">
        <v>25</v>
      </c>
      <c r="B150" s="566" t="s">
        <v>463</v>
      </c>
      <c r="C150" s="566">
        <v>89301252</v>
      </c>
      <c r="D150" s="628" t="s">
        <v>2101</v>
      </c>
      <c r="E150" s="629" t="s">
        <v>1572</v>
      </c>
      <c r="F150" s="566" t="s">
        <v>1551</v>
      </c>
      <c r="G150" s="566" t="s">
        <v>1797</v>
      </c>
      <c r="H150" s="566" t="s">
        <v>462</v>
      </c>
      <c r="I150" s="566" t="s">
        <v>1798</v>
      </c>
      <c r="J150" s="566" t="s">
        <v>1799</v>
      </c>
      <c r="K150" s="566" t="s">
        <v>711</v>
      </c>
      <c r="L150" s="567">
        <v>0</v>
      </c>
      <c r="M150" s="567">
        <v>0</v>
      </c>
      <c r="N150" s="566">
        <v>2</v>
      </c>
      <c r="O150" s="630">
        <v>0.5</v>
      </c>
      <c r="P150" s="567"/>
      <c r="Q150" s="582"/>
      <c r="R150" s="566"/>
      <c r="S150" s="582">
        <v>0</v>
      </c>
      <c r="T150" s="630"/>
      <c r="U150" s="612">
        <v>0</v>
      </c>
    </row>
    <row r="151" spans="1:21" ht="14.4" customHeight="1" x14ac:dyDescent="0.3">
      <c r="A151" s="565">
        <v>25</v>
      </c>
      <c r="B151" s="566" t="s">
        <v>463</v>
      </c>
      <c r="C151" s="566">
        <v>89301252</v>
      </c>
      <c r="D151" s="628" t="s">
        <v>2101</v>
      </c>
      <c r="E151" s="629" t="s">
        <v>1573</v>
      </c>
      <c r="F151" s="566" t="s">
        <v>1551</v>
      </c>
      <c r="G151" s="566" t="s">
        <v>1593</v>
      </c>
      <c r="H151" s="566" t="s">
        <v>462</v>
      </c>
      <c r="I151" s="566" t="s">
        <v>1646</v>
      </c>
      <c r="J151" s="566" t="s">
        <v>1504</v>
      </c>
      <c r="K151" s="566" t="s">
        <v>1647</v>
      </c>
      <c r="L151" s="567">
        <v>0</v>
      </c>
      <c r="M151" s="567">
        <v>0</v>
      </c>
      <c r="N151" s="566">
        <v>3</v>
      </c>
      <c r="O151" s="630">
        <v>3</v>
      </c>
      <c r="P151" s="567">
        <v>0</v>
      </c>
      <c r="Q151" s="582"/>
      <c r="R151" s="566">
        <v>2</v>
      </c>
      <c r="S151" s="582">
        <v>0.66666666666666663</v>
      </c>
      <c r="T151" s="630">
        <v>2</v>
      </c>
      <c r="U151" s="612">
        <v>0.66666666666666663</v>
      </c>
    </row>
    <row r="152" spans="1:21" ht="14.4" customHeight="1" x14ac:dyDescent="0.3">
      <c r="A152" s="565">
        <v>25</v>
      </c>
      <c r="B152" s="566" t="s">
        <v>463</v>
      </c>
      <c r="C152" s="566">
        <v>89301252</v>
      </c>
      <c r="D152" s="628" t="s">
        <v>2101</v>
      </c>
      <c r="E152" s="629" t="s">
        <v>1573</v>
      </c>
      <c r="F152" s="566" t="s">
        <v>1551</v>
      </c>
      <c r="G152" s="566" t="s">
        <v>1593</v>
      </c>
      <c r="H152" s="566" t="s">
        <v>1090</v>
      </c>
      <c r="I152" s="566" t="s">
        <v>1251</v>
      </c>
      <c r="J152" s="566" t="s">
        <v>1504</v>
      </c>
      <c r="K152" s="566" t="s">
        <v>1505</v>
      </c>
      <c r="L152" s="567">
        <v>333.31</v>
      </c>
      <c r="M152" s="567">
        <v>2999.79</v>
      </c>
      <c r="N152" s="566">
        <v>9</v>
      </c>
      <c r="O152" s="630">
        <v>8</v>
      </c>
      <c r="P152" s="567">
        <v>1666.5500000000002</v>
      </c>
      <c r="Q152" s="582">
        <v>0.55555555555555558</v>
      </c>
      <c r="R152" s="566">
        <v>5</v>
      </c>
      <c r="S152" s="582">
        <v>0.55555555555555558</v>
      </c>
      <c r="T152" s="630">
        <v>4</v>
      </c>
      <c r="U152" s="612">
        <v>0.5</v>
      </c>
    </row>
    <row r="153" spans="1:21" ht="14.4" customHeight="1" x14ac:dyDescent="0.3">
      <c r="A153" s="565">
        <v>25</v>
      </c>
      <c r="B153" s="566" t="s">
        <v>463</v>
      </c>
      <c r="C153" s="566">
        <v>89301252</v>
      </c>
      <c r="D153" s="628" t="s">
        <v>2101</v>
      </c>
      <c r="E153" s="629" t="s">
        <v>1573</v>
      </c>
      <c r="F153" s="566" t="s">
        <v>1551</v>
      </c>
      <c r="G153" s="566" t="s">
        <v>1593</v>
      </c>
      <c r="H153" s="566" t="s">
        <v>1090</v>
      </c>
      <c r="I153" s="566" t="s">
        <v>1800</v>
      </c>
      <c r="J153" s="566" t="s">
        <v>1801</v>
      </c>
      <c r="K153" s="566" t="s">
        <v>1802</v>
      </c>
      <c r="L153" s="567">
        <v>284.61</v>
      </c>
      <c r="M153" s="567">
        <v>284.61</v>
      </c>
      <c r="N153" s="566">
        <v>1</v>
      </c>
      <c r="O153" s="630">
        <v>1</v>
      </c>
      <c r="P153" s="567">
        <v>284.61</v>
      </c>
      <c r="Q153" s="582">
        <v>1</v>
      </c>
      <c r="R153" s="566">
        <v>1</v>
      </c>
      <c r="S153" s="582">
        <v>1</v>
      </c>
      <c r="T153" s="630">
        <v>1</v>
      </c>
      <c r="U153" s="612">
        <v>1</v>
      </c>
    </row>
    <row r="154" spans="1:21" ht="14.4" customHeight="1" x14ac:dyDescent="0.3">
      <c r="A154" s="565">
        <v>25</v>
      </c>
      <c r="B154" s="566" t="s">
        <v>463</v>
      </c>
      <c r="C154" s="566">
        <v>89301252</v>
      </c>
      <c r="D154" s="628" t="s">
        <v>2101</v>
      </c>
      <c r="E154" s="629" t="s">
        <v>1573</v>
      </c>
      <c r="F154" s="566" t="s">
        <v>1551</v>
      </c>
      <c r="G154" s="566" t="s">
        <v>1593</v>
      </c>
      <c r="H154" s="566" t="s">
        <v>1090</v>
      </c>
      <c r="I154" s="566" t="s">
        <v>1375</v>
      </c>
      <c r="J154" s="566" t="s">
        <v>1547</v>
      </c>
      <c r="K154" s="566" t="s">
        <v>1548</v>
      </c>
      <c r="L154" s="567">
        <v>333.31</v>
      </c>
      <c r="M154" s="567">
        <v>8999.3700000000008</v>
      </c>
      <c r="N154" s="566">
        <v>27</v>
      </c>
      <c r="O154" s="630">
        <v>25</v>
      </c>
      <c r="P154" s="567">
        <v>4999.6500000000005</v>
      </c>
      <c r="Q154" s="582">
        <v>0.55555555555555558</v>
      </c>
      <c r="R154" s="566">
        <v>15</v>
      </c>
      <c r="S154" s="582">
        <v>0.55555555555555558</v>
      </c>
      <c r="T154" s="630">
        <v>15</v>
      </c>
      <c r="U154" s="612">
        <v>0.6</v>
      </c>
    </row>
    <row r="155" spans="1:21" ht="14.4" customHeight="1" x14ac:dyDescent="0.3">
      <c r="A155" s="565">
        <v>25</v>
      </c>
      <c r="B155" s="566" t="s">
        <v>463</v>
      </c>
      <c r="C155" s="566">
        <v>89301252</v>
      </c>
      <c r="D155" s="628" t="s">
        <v>2101</v>
      </c>
      <c r="E155" s="629" t="s">
        <v>1573</v>
      </c>
      <c r="F155" s="566" t="s">
        <v>1551</v>
      </c>
      <c r="G155" s="566" t="s">
        <v>1803</v>
      </c>
      <c r="H155" s="566" t="s">
        <v>462</v>
      </c>
      <c r="I155" s="566" t="s">
        <v>1804</v>
      </c>
      <c r="J155" s="566" t="s">
        <v>1805</v>
      </c>
      <c r="K155" s="566" t="s">
        <v>1806</v>
      </c>
      <c r="L155" s="567">
        <v>222.25</v>
      </c>
      <c r="M155" s="567">
        <v>222.25</v>
      </c>
      <c r="N155" s="566">
        <v>1</v>
      </c>
      <c r="O155" s="630">
        <v>1</v>
      </c>
      <c r="P155" s="567">
        <v>222.25</v>
      </c>
      <c r="Q155" s="582">
        <v>1</v>
      </c>
      <c r="R155" s="566">
        <v>1</v>
      </c>
      <c r="S155" s="582">
        <v>1</v>
      </c>
      <c r="T155" s="630">
        <v>1</v>
      </c>
      <c r="U155" s="612">
        <v>1</v>
      </c>
    </row>
    <row r="156" spans="1:21" ht="14.4" customHeight="1" x14ac:dyDescent="0.3">
      <c r="A156" s="565">
        <v>25</v>
      </c>
      <c r="B156" s="566" t="s">
        <v>463</v>
      </c>
      <c r="C156" s="566">
        <v>89301252</v>
      </c>
      <c r="D156" s="628" t="s">
        <v>2101</v>
      </c>
      <c r="E156" s="629" t="s">
        <v>1573</v>
      </c>
      <c r="F156" s="566" t="s">
        <v>1551</v>
      </c>
      <c r="G156" s="566" t="s">
        <v>1807</v>
      </c>
      <c r="H156" s="566" t="s">
        <v>462</v>
      </c>
      <c r="I156" s="566" t="s">
        <v>1808</v>
      </c>
      <c r="J156" s="566" t="s">
        <v>1809</v>
      </c>
      <c r="K156" s="566" t="s">
        <v>1810</v>
      </c>
      <c r="L156" s="567">
        <v>0</v>
      </c>
      <c r="M156" s="567">
        <v>0</v>
      </c>
      <c r="N156" s="566">
        <v>2</v>
      </c>
      <c r="O156" s="630">
        <v>0.5</v>
      </c>
      <c r="P156" s="567">
        <v>0</v>
      </c>
      <c r="Q156" s="582"/>
      <c r="R156" s="566">
        <v>2</v>
      </c>
      <c r="S156" s="582">
        <v>1</v>
      </c>
      <c r="T156" s="630">
        <v>0.5</v>
      </c>
      <c r="U156" s="612">
        <v>1</v>
      </c>
    </row>
    <row r="157" spans="1:21" ht="14.4" customHeight="1" x14ac:dyDescent="0.3">
      <c r="A157" s="565">
        <v>25</v>
      </c>
      <c r="B157" s="566" t="s">
        <v>463</v>
      </c>
      <c r="C157" s="566">
        <v>89301252</v>
      </c>
      <c r="D157" s="628" t="s">
        <v>2101</v>
      </c>
      <c r="E157" s="629" t="s">
        <v>1573</v>
      </c>
      <c r="F157" s="566" t="s">
        <v>1551</v>
      </c>
      <c r="G157" s="566" t="s">
        <v>1600</v>
      </c>
      <c r="H157" s="566" t="s">
        <v>1090</v>
      </c>
      <c r="I157" s="566" t="s">
        <v>1289</v>
      </c>
      <c r="J157" s="566" t="s">
        <v>1290</v>
      </c>
      <c r="K157" s="566" t="s">
        <v>1291</v>
      </c>
      <c r="L157" s="567">
        <v>154.01</v>
      </c>
      <c r="M157" s="567">
        <v>2156.14</v>
      </c>
      <c r="N157" s="566">
        <v>14</v>
      </c>
      <c r="O157" s="630">
        <v>10</v>
      </c>
      <c r="P157" s="567">
        <v>1078.07</v>
      </c>
      <c r="Q157" s="582">
        <v>0.5</v>
      </c>
      <c r="R157" s="566">
        <v>7</v>
      </c>
      <c r="S157" s="582">
        <v>0.5</v>
      </c>
      <c r="T157" s="630">
        <v>5</v>
      </c>
      <c r="U157" s="612">
        <v>0.5</v>
      </c>
    </row>
    <row r="158" spans="1:21" ht="14.4" customHeight="1" x14ac:dyDescent="0.3">
      <c r="A158" s="565">
        <v>25</v>
      </c>
      <c r="B158" s="566" t="s">
        <v>463</v>
      </c>
      <c r="C158" s="566">
        <v>89301252</v>
      </c>
      <c r="D158" s="628" t="s">
        <v>2101</v>
      </c>
      <c r="E158" s="629" t="s">
        <v>1573</v>
      </c>
      <c r="F158" s="566" t="s">
        <v>1551</v>
      </c>
      <c r="G158" s="566" t="s">
        <v>1600</v>
      </c>
      <c r="H158" s="566" t="s">
        <v>1090</v>
      </c>
      <c r="I158" s="566" t="s">
        <v>1601</v>
      </c>
      <c r="J158" s="566" t="s">
        <v>1290</v>
      </c>
      <c r="K158" s="566" t="s">
        <v>1291</v>
      </c>
      <c r="L158" s="567">
        <v>143.18</v>
      </c>
      <c r="M158" s="567">
        <v>429.54</v>
      </c>
      <c r="N158" s="566">
        <v>3</v>
      </c>
      <c r="O158" s="630">
        <v>2</v>
      </c>
      <c r="P158" s="567">
        <v>429.54</v>
      </c>
      <c r="Q158" s="582">
        <v>1</v>
      </c>
      <c r="R158" s="566">
        <v>3</v>
      </c>
      <c r="S158" s="582">
        <v>1</v>
      </c>
      <c r="T158" s="630">
        <v>2</v>
      </c>
      <c r="U158" s="612">
        <v>1</v>
      </c>
    </row>
    <row r="159" spans="1:21" ht="14.4" customHeight="1" x14ac:dyDescent="0.3">
      <c r="A159" s="565">
        <v>25</v>
      </c>
      <c r="B159" s="566" t="s">
        <v>463</v>
      </c>
      <c r="C159" s="566">
        <v>89301252</v>
      </c>
      <c r="D159" s="628" t="s">
        <v>2101</v>
      </c>
      <c r="E159" s="629" t="s">
        <v>1573</v>
      </c>
      <c r="F159" s="566" t="s">
        <v>1551</v>
      </c>
      <c r="G159" s="566" t="s">
        <v>1811</v>
      </c>
      <c r="H159" s="566" t="s">
        <v>462</v>
      </c>
      <c r="I159" s="566" t="s">
        <v>1812</v>
      </c>
      <c r="J159" s="566" t="s">
        <v>1813</v>
      </c>
      <c r="K159" s="566" t="s">
        <v>1814</v>
      </c>
      <c r="L159" s="567">
        <v>413.22</v>
      </c>
      <c r="M159" s="567">
        <v>413.22</v>
      </c>
      <c r="N159" s="566">
        <v>1</v>
      </c>
      <c r="O159" s="630">
        <v>0.5</v>
      </c>
      <c r="P159" s="567">
        <v>413.22</v>
      </c>
      <c r="Q159" s="582">
        <v>1</v>
      </c>
      <c r="R159" s="566">
        <v>1</v>
      </c>
      <c r="S159" s="582">
        <v>1</v>
      </c>
      <c r="T159" s="630">
        <v>0.5</v>
      </c>
      <c r="U159" s="612">
        <v>1</v>
      </c>
    </row>
    <row r="160" spans="1:21" ht="14.4" customHeight="1" x14ac:dyDescent="0.3">
      <c r="A160" s="565">
        <v>25</v>
      </c>
      <c r="B160" s="566" t="s">
        <v>463</v>
      </c>
      <c r="C160" s="566">
        <v>89301252</v>
      </c>
      <c r="D160" s="628" t="s">
        <v>2101</v>
      </c>
      <c r="E160" s="629" t="s">
        <v>1573</v>
      </c>
      <c r="F160" s="566" t="s">
        <v>1551</v>
      </c>
      <c r="G160" s="566" t="s">
        <v>1615</v>
      </c>
      <c r="H160" s="566" t="s">
        <v>462</v>
      </c>
      <c r="I160" s="566" t="s">
        <v>1815</v>
      </c>
      <c r="J160" s="566" t="s">
        <v>598</v>
      </c>
      <c r="K160" s="566" t="s">
        <v>1816</v>
      </c>
      <c r="L160" s="567">
        <v>0</v>
      </c>
      <c r="M160" s="567">
        <v>0</v>
      </c>
      <c r="N160" s="566">
        <v>1</v>
      </c>
      <c r="O160" s="630">
        <v>1</v>
      </c>
      <c r="P160" s="567"/>
      <c r="Q160" s="582"/>
      <c r="R160" s="566"/>
      <c r="S160" s="582">
        <v>0</v>
      </c>
      <c r="T160" s="630"/>
      <c r="U160" s="612">
        <v>0</v>
      </c>
    </row>
    <row r="161" spans="1:21" ht="14.4" customHeight="1" x14ac:dyDescent="0.3">
      <c r="A161" s="565">
        <v>25</v>
      </c>
      <c r="B161" s="566" t="s">
        <v>463</v>
      </c>
      <c r="C161" s="566">
        <v>89301252</v>
      </c>
      <c r="D161" s="628" t="s">
        <v>2101</v>
      </c>
      <c r="E161" s="629" t="s">
        <v>1573</v>
      </c>
      <c r="F161" s="566" t="s">
        <v>1551</v>
      </c>
      <c r="G161" s="566" t="s">
        <v>1615</v>
      </c>
      <c r="H161" s="566" t="s">
        <v>462</v>
      </c>
      <c r="I161" s="566" t="s">
        <v>1817</v>
      </c>
      <c r="J161" s="566" t="s">
        <v>598</v>
      </c>
      <c r="K161" s="566" t="s">
        <v>1818</v>
      </c>
      <c r="L161" s="567">
        <v>0</v>
      </c>
      <c r="M161" s="567">
        <v>0</v>
      </c>
      <c r="N161" s="566">
        <v>1</v>
      </c>
      <c r="O161" s="630">
        <v>1</v>
      </c>
      <c r="P161" s="567"/>
      <c r="Q161" s="582"/>
      <c r="R161" s="566"/>
      <c r="S161" s="582">
        <v>0</v>
      </c>
      <c r="T161" s="630"/>
      <c r="U161" s="612">
        <v>0</v>
      </c>
    </row>
    <row r="162" spans="1:21" ht="14.4" customHeight="1" x14ac:dyDescent="0.3">
      <c r="A162" s="565">
        <v>25</v>
      </c>
      <c r="B162" s="566" t="s">
        <v>463</v>
      </c>
      <c r="C162" s="566">
        <v>89301252</v>
      </c>
      <c r="D162" s="628" t="s">
        <v>2101</v>
      </c>
      <c r="E162" s="629" t="s">
        <v>1573</v>
      </c>
      <c r="F162" s="566" t="s">
        <v>1551</v>
      </c>
      <c r="G162" s="566" t="s">
        <v>1621</v>
      </c>
      <c r="H162" s="566" t="s">
        <v>462</v>
      </c>
      <c r="I162" s="566" t="s">
        <v>1819</v>
      </c>
      <c r="J162" s="566" t="s">
        <v>1644</v>
      </c>
      <c r="K162" s="566" t="s">
        <v>1820</v>
      </c>
      <c r="L162" s="567">
        <v>0</v>
      </c>
      <c r="M162" s="567">
        <v>0</v>
      </c>
      <c r="N162" s="566">
        <v>2</v>
      </c>
      <c r="O162" s="630">
        <v>2</v>
      </c>
      <c r="P162" s="567">
        <v>0</v>
      </c>
      <c r="Q162" s="582"/>
      <c r="R162" s="566">
        <v>1</v>
      </c>
      <c r="S162" s="582">
        <v>0.5</v>
      </c>
      <c r="T162" s="630">
        <v>1</v>
      </c>
      <c r="U162" s="612">
        <v>0.5</v>
      </c>
    </row>
    <row r="163" spans="1:21" ht="14.4" customHeight="1" x14ac:dyDescent="0.3">
      <c r="A163" s="565">
        <v>25</v>
      </c>
      <c r="B163" s="566" t="s">
        <v>463</v>
      </c>
      <c r="C163" s="566">
        <v>89301252</v>
      </c>
      <c r="D163" s="628" t="s">
        <v>2101</v>
      </c>
      <c r="E163" s="629" t="s">
        <v>1574</v>
      </c>
      <c r="F163" s="566" t="s">
        <v>1551</v>
      </c>
      <c r="G163" s="566" t="s">
        <v>1661</v>
      </c>
      <c r="H163" s="566" t="s">
        <v>1090</v>
      </c>
      <c r="I163" s="566" t="s">
        <v>1130</v>
      </c>
      <c r="J163" s="566" t="s">
        <v>1539</v>
      </c>
      <c r="K163" s="566" t="s">
        <v>1540</v>
      </c>
      <c r="L163" s="567">
        <v>6.98</v>
      </c>
      <c r="M163" s="567">
        <v>6.98</v>
      </c>
      <c r="N163" s="566">
        <v>1</v>
      </c>
      <c r="O163" s="630">
        <v>1</v>
      </c>
      <c r="P163" s="567"/>
      <c r="Q163" s="582">
        <v>0</v>
      </c>
      <c r="R163" s="566"/>
      <c r="S163" s="582">
        <v>0</v>
      </c>
      <c r="T163" s="630"/>
      <c r="U163" s="612">
        <v>0</v>
      </c>
    </row>
    <row r="164" spans="1:21" ht="14.4" customHeight="1" x14ac:dyDescent="0.3">
      <c r="A164" s="565">
        <v>25</v>
      </c>
      <c r="B164" s="566" t="s">
        <v>463</v>
      </c>
      <c r="C164" s="566">
        <v>89301252</v>
      </c>
      <c r="D164" s="628" t="s">
        <v>2101</v>
      </c>
      <c r="E164" s="629" t="s">
        <v>1574</v>
      </c>
      <c r="F164" s="566" t="s">
        <v>1551</v>
      </c>
      <c r="G164" s="566" t="s">
        <v>1593</v>
      </c>
      <c r="H164" s="566" t="s">
        <v>1090</v>
      </c>
      <c r="I164" s="566" t="s">
        <v>1251</v>
      </c>
      <c r="J164" s="566" t="s">
        <v>1504</v>
      </c>
      <c r="K164" s="566" t="s">
        <v>1505</v>
      </c>
      <c r="L164" s="567">
        <v>333.31</v>
      </c>
      <c r="M164" s="567">
        <v>21665.15</v>
      </c>
      <c r="N164" s="566">
        <v>65</v>
      </c>
      <c r="O164" s="630">
        <v>62</v>
      </c>
      <c r="P164" s="567">
        <v>13332.399999999996</v>
      </c>
      <c r="Q164" s="582">
        <v>0.6153846153846152</v>
      </c>
      <c r="R164" s="566">
        <v>40</v>
      </c>
      <c r="S164" s="582">
        <v>0.61538461538461542</v>
      </c>
      <c r="T164" s="630">
        <v>38</v>
      </c>
      <c r="U164" s="612">
        <v>0.61290322580645162</v>
      </c>
    </row>
    <row r="165" spans="1:21" ht="14.4" customHeight="1" x14ac:dyDescent="0.3">
      <c r="A165" s="565">
        <v>25</v>
      </c>
      <c r="B165" s="566" t="s">
        <v>463</v>
      </c>
      <c r="C165" s="566">
        <v>89301252</v>
      </c>
      <c r="D165" s="628" t="s">
        <v>2101</v>
      </c>
      <c r="E165" s="629" t="s">
        <v>1574</v>
      </c>
      <c r="F165" s="566" t="s">
        <v>1551</v>
      </c>
      <c r="G165" s="566" t="s">
        <v>1593</v>
      </c>
      <c r="H165" s="566" t="s">
        <v>1090</v>
      </c>
      <c r="I165" s="566" t="s">
        <v>1375</v>
      </c>
      <c r="J165" s="566" t="s">
        <v>1547</v>
      </c>
      <c r="K165" s="566" t="s">
        <v>1548</v>
      </c>
      <c r="L165" s="567">
        <v>333.31</v>
      </c>
      <c r="M165" s="567">
        <v>333.31</v>
      </c>
      <c r="N165" s="566">
        <v>1</v>
      </c>
      <c r="O165" s="630">
        <v>1</v>
      </c>
      <c r="P165" s="567">
        <v>333.31</v>
      </c>
      <c r="Q165" s="582">
        <v>1</v>
      </c>
      <c r="R165" s="566">
        <v>1</v>
      </c>
      <c r="S165" s="582">
        <v>1</v>
      </c>
      <c r="T165" s="630">
        <v>1</v>
      </c>
      <c r="U165" s="612">
        <v>1</v>
      </c>
    </row>
    <row r="166" spans="1:21" ht="14.4" customHeight="1" x14ac:dyDescent="0.3">
      <c r="A166" s="565">
        <v>25</v>
      </c>
      <c r="B166" s="566" t="s">
        <v>463</v>
      </c>
      <c r="C166" s="566">
        <v>89301252</v>
      </c>
      <c r="D166" s="628" t="s">
        <v>2101</v>
      </c>
      <c r="E166" s="629" t="s">
        <v>1574</v>
      </c>
      <c r="F166" s="566" t="s">
        <v>1551</v>
      </c>
      <c r="G166" s="566" t="s">
        <v>1594</v>
      </c>
      <c r="H166" s="566" t="s">
        <v>1090</v>
      </c>
      <c r="I166" s="566" t="s">
        <v>1266</v>
      </c>
      <c r="J166" s="566" t="s">
        <v>1267</v>
      </c>
      <c r="K166" s="566" t="s">
        <v>1513</v>
      </c>
      <c r="L166" s="567">
        <v>184.22</v>
      </c>
      <c r="M166" s="567">
        <v>3131.74</v>
      </c>
      <c r="N166" s="566">
        <v>17</v>
      </c>
      <c r="O166" s="630">
        <v>15</v>
      </c>
      <c r="P166" s="567">
        <v>1289.54</v>
      </c>
      <c r="Q166" s="582">
        <v>0.41176470588235298</v>
      </c>
      <c r="R166" s="566">
        <v>7</v>
      </c>
      <c r="S166" s="582">
        <v>0.41176470588235292</v>
      </c>
      <c r="T166" s="630">
        <v>6</v>
      </c>
      <c r="U166" s="612">
        <v>0.4</v>
      </c>
    </row>
    <row r="167" spans="1:21" ht="14.4" customHeight="1" x14ac:dyDescent="0.3">
      <c r="A167" s="565">
        <v>25</v>
      </c>
      <c r="B167" s="566" t="s">
        <v>463</v>
      </c>
      <c r="C167" s="566">
        <v>89301252</v>
      </c>
      <c r="D167" s="628" t="s">
        <v>2101</v>
      </c>
      <c r="E167" s="629" t="s">
        <v>1574</v>
      </c>
      <c r="F167" s="566" t="s">
        <v>1551</v>
      </c>
      <c r="G167" s="566" t="s">
        <v>1746</v>
      </c>
      <c r="H167" s="566" t="s">
        <v>462</v>
      </c>
      <c r="I167" s="566" t="s">
        <v>1821</v>
      </c>
      <c r="J167" s="566" t="s">
        <v>1748</v>
      </c>
      <c r="K167" s="566" t="s">
        <v>1479</v>
      </c>
      <c r="L167" s="567">
        <v>115.3</v>
      </c>
      <c r="M167" s="567">
        <v>461.2</v>
      </c>
      <c r="N167" s="566">
        <v>4</v>
      </c>
      <c r="O167" s="630">
        <v>2</v>
      </c>
      <c r="P167" s="567"/>
      <c r="Q167" s="582">
        <v>0</v>
      </c>
      <c r="R167" s="566"/>
      <c r="S167" s="582">
        <v>0</v>
      </c>
      <c r="T167" s="630"/>
      <c r="U167" s="612">
        <v>0</v>
      </c>
    </row>
    <row r="168" spans="1:21" ht="14.4" customHeight="1" x14ac:dyDescent="0.3">
      <c r="A168" s="565">
        <v>25</v>
      </c>
      <c r="B168" s="566" t="s">
        <v>463</v>
      </c>
      <c r="C168" s="566">
        <v>89301252</v>
      </c>
      <c r="D168" s="628" t="s">
        <v>2101</v>
      </c>
      <c r="E168" s="629" t="s">
        <v>1574</v>
      </c>
      <c r="F168" s="566" t="s">
        <v>1551</v>
      </c>
      <c r="G168" s="566" t="s">
        <v>1749</v>
      </c>
      <c r="H168" s="566" t="s">
        <v>462</v>
      </c>
      <c r="I168" s="566" t="s">
        <v>1822</v>
      </c>
      <c r="J168" s="566" t="s">
        <v>1823</v>
      </c>
      <c r="K168" s="566" t="s">
        <v>1818</v>
      </c>
      <c r="L168" s="567">
        <v>41.55</v>
      </c>
      <c r="M168" s="567">
        <v>41.55</v>
      </c>
      <c r="N168" s="566">
        <v>1</v>
      </c>
      <c r="O168" s="630">
        <v>1</v>
      </c>
      <c r="P168" s="567"/>
      <c r="Q168" s="582">
        <v>0</v>
      </c>
      <c r="R168" s="566"/>
      <c r="S168" s="582">
        <v>0</v>
      </c>
      <c r="T168" s="630"/>
      <c r="U168" s="612">
        <v>0</v>
      </c>
    </row>
    <row r="169" spans="1:21" ht="14.4" customHeight="1" x14ac:dyDescent="0.3">
      <c r="A169" s="565">
        <v>25</v>
      </c>
      <c r="B169" s="566" t="s">
        <v>463</v>
      </c>
      <c r="C169" s="566">
        <v>89301252</v>
      </c>
      <c r="D169" s="628" t="s">
        <v>2101</v>
      </c>
      <c r="E169" s="629" t="s">
        <v>1574</v>
      </c>
      <c r="F169" s="566" t="s">
        <v>1551</v>
      </c>
      <c r="G169" s="566" t="s">
        <v>1605</v>
      </c>
      <c r="H169" s="566" t="s">
        <v>1090</v>
      </c>
      <c r="I169" s="566" t="s">
        <v>1606</v>
      </c>
      <c r="J169" s="566" t="s">
        <v>1607</v>
      </c>
      <c r="K169" s="566" t="s">
        <v>1608</v>
      </c>
      <c r="L169" s="567">
        <v>782.22</v>
      </c>
      <c r="M169" s="567">
        <v>3128.88</v>
      </c>
      <c r="N169" s="566">
        <v>4</v>
      </c>
      <c r="O169" s="630">
        <v>2</v>
      </c>
      <c r="P169" s="567"/>
      <c r="Q169" s="582">
        <v>0</v>
      </c>
      <c r="R169" s="566"/>
      <c r="S169" s="582">
        <v>0</v>
      </c>
      <c r="T169" s="630"/>
      <c r="U169" s="612">
        <v>0</v>
      </c>
    </row>
    <row r="170" spans="1:21" ht="14.4" customHeight="1" x14ac:dyDescent="0.3">
      <c r="A170" s="565">
        <v>25</v>
      </c>
      <c r="B170" s="566" t="s">
        <v>463</v>
      </c>
      <c r="C170" s="566">
        <v>89301252</v>
      </c>
      <c r="D170" s="628" t="s">
        <v>2101</v>
      </c>
      <c r="E170" s="629" t="s">
        <v>1574</v>
      </c>
      <c r="F170" s="566" t="s">
        <v>1551</v>
      </c>
      <c r="G170" s="566" t="s">
        <v>1596</v>
      </c>
      <c r="H170" s="566" t="s">
        <v>462</v>
      </c>
      <c r="I170" s="566" t="s">
        <v>1597</v>
      </c>
      <c r="J170" s="566" t="s">
        <v>1598</v>
      </c>
      <c r="K170" s="566" t="s">
        <v>1599</v>
      </c>
      <c r="L170" s="567">
        <v>184.8</v>
      </c>
      <c r="M170" s="567">
        <v>369.6</v>
      </c>
      <c r="N170" s="566">
        <v>2</v>
      </c>
      <c r="O170" s="630">
        <v>2</v>
      </c>
      <c r="P170" s="567">
        <v>184.8</v>
      </c>
      <c r="Q170" s="582">
        <v>0.5</v>
      </c>
      <c r="R170" s="566">
        <v>1</v>
      </c>
      <c r="S170" s="582">
        <v>0.5</v>
      </c>
      <c r="T170" s="630">
        <v>1</v>
      </c>
      <c r="U170" s="612">
        <v>0.5</v>
      </c>
    </row>
    <row r="171" spans="1:21" ht="14.4" customHeight="1" x14ac:dyDescent="0.3">
      <c r="A171" s="565">
        <v>25</v>
      </c>
      <c r="B171" s="566" t="s">
        <v>463</v>
      </c>
      <c r="C171" s="566">
        <v>89301252</v>
      </c>
      <c r="D171" s="628" t="s">
        <v>2101</v>
      </c>
      <c r="E171" s="629" t="s">
        <v>1574</v>
      </c>
      <c r="F171" s="566" t="s">
        <v>1551</v>
      </c>
      <c r="G171" s="566" t="s">
        <v>1824</v>
      </c>
      <c r="H171" s="566" t="s">
        <v>462</v>
      </c>
      <c r="I171" s="566" t="s">
        <v>1825</v>
      </c>
      <c r="J171" s="566" t="s">
        <v>1826</v>
      </c>
      <c r="K171" s="566" t="s">
        <v>1827</v>
      </c>
      <c r="L171" s="567">
        <v>99</v>
      </c>
      <c r="M171" s="567">
        <v>99</v>
      </c>
      <c r="N171" s="566">
        <v>1</v>
      </c>
      <c r="O171" s="630">
        <v>1</v>
      </c>
      <c r="P171" s="567">
        <v>99</v>
      </c>
      <c r="Q171" s="582">
        <v>1</v>
      </c>
      <c r="R171" s="566">
        <v>1</v>
      </c>
      <c r="S171" s="582">
        <v>1</v>
      </c>
      <c r="T171" s="630">
        <v>1</v>
      </c>
      <c r="U171" s="612">
        <v>1</v>
      </c>
    </row>
    <row r="172" spans="1:21" ht="14.4" customHeight="1" x14ac:dyDescent="0.3">
      <c r="A172" s="565">
        <v>25</v>
      </c>
      <c r="B172" s="566" t="s">
        <v>463</v>
      </c>
      <c r="C172" s="566">
        <v>89301252</v>
      </c>
      <c r="D172" s="628" t="s">
        <v>2101</v>
      </c>
      <c r="E172" s="629" t="s">
        <v>1574</v>
      </c>
      <c r="F172" s="566" t="s">
        <v>1551</v>
      </c>
      <c r="G172" s="566" t="s">
        <v>1828</v>
      </c>
      <c r="H172" s="566" t="s">
        <v>462</v>
      </c>
      <c r="I172" s="566" t="s">
        <v>660</v>
      </c>
      <c r="J172" s="566" t="s">
        <v>661</v>
      </c>
      <c r="K172" s="566" t="s">
        <v>1829</v>
      </c>
      <c r="L172" s="567">
        <v>153.37</v>
      </c>
      <c r="M172" s="567">
        <v>460.11</v>
      </c>
      <c r="N172" s="566">
        <v>3</v>
      </c>
      <c r="O172" s="630">
        <v>1.5</v>
      </c>
      <c r="P172" s="567">
        <v>306.74</v>
      </c>
      <c r="Q172" s="582">
        <v>0.66666666666666663</v>
      </c>
      <c r="R172" s="566">
        <v>2</v>
      </c>
      <c r="S172" s="582">
        <v>0.66666666666666663</v>
      </c>
      <c r="T172" s="630">
        <v>1</v>
      </c>
      <c r="U172" s="612">
        <v>0.66666666666666663</v>
      </c>
    </row>
    <row r="173" spans="1:21" ht="14.4" customHeight="1" x14ac:dyDescent="0.3">
      <c r="A173" s="565">
        <v>25</v>
      </c>
      <c r="B173" s="566" t="s">
        <v>463</v>
      </c>
      <c r="C173" s="566">
        <v>89301252</v>
      </c>
      <c r="D173" s="628" t="s">
        <v>2101</v>
      </c>
      <c r="E173" s="629" t="s">
        <v>1574</v>
      </c>
      <c r="F173" s="566" t="s">
        <v>1551</v>
      </c>
      <c r="G173" s="566" t="s">
        <v>1677</v>
      </c>
      <c r="H173" s="566" t="s">
        <v>462</v>
      </c>
      <c r="I173" s="566" t="s">
        <v>743</v>
      </c>
      <c r="J173" s="566" t="s">
        <v>744</v>
      </c>
      <c r="K173" s="566" t="s">
        <v>1830</v>
      </c>
      <c r="L173" s="567">
        <v>0</v>
      </c>
      <c r="M173" s="567">
        <v>0</v>
      </c>
      <c r="N173" s="566">
        <v>1</v>
      </c>
      <c r="O173" s="630">
        <v>0.5</v>
      </c>
      <c r="P173" s="567">
        <v>0</v>
      </c>
      <c r="Q173" s="582"/>
      <c r="R173" s="566">
        <v>1</v>
      </c>
      <c r="S173" s="582">
        <v>1</v>
      </c>
      <c r="T173" s="630">
        <v>0.5</v>
      </c>
      <c r="U173" s="612">
        <v>1</v>
      </c>
    </row>
    <row r="174" spans="1:21" ht="14.4" customHeight="1" x14ac:dyDescent="0.3">
      <c r="A174" s="565">
        <v>25</v>
      </c>
      <c r="B174" s="566" t="s">
        <v>463</v>
      </c>
      <c r="C174" s="566">
        <v>89301252</v>
      </c>
      <c r="D174" s="628" t="s">
        <v>2101</v>
      </c>
      <c r="E174" s="629" t="s">
        <v>1574</v>
      </c>
      <c r="F174" s="566" t="s">
        <v>1551</v>
      </c>
      <c r="G174" s="566" t="s">
        <v>1677</v>
      </c>
      <c r="H174" s="566" t="s">
        <v>462</v>
      </c>
      <c r="I174" s="566" t="s">
        <v>743</v>
      </c>
      <c r="J174" s="566" t="s">
        <v>744</v>
      </c>
      <c r="K174" s="566" t="s">
        <v>498</v>
      </c>
      <c r="L174" s="567">
        <v>0</v>
      </c>
      <c r="M174" s="567">
        <v>0</v>
      </c>
      <c r="N174" s="566">
        <v>1</v>
      </c>
      <c r="O174" s="630">
        <v>0.5</v>
      </c>
      <c r="P174" s="567"/>
      <c r="Q174" s="582"/>
      <c r="R174" s="566"/>
      <c r="S174" s="582">
        <v>0</v>
      </c>
      <c r="T174" s="630"/>
      <c r="U174" s="612">
        <v>0</v>
      </c>
    </row>
    <row r="175" spans="1:21" ht="14.4" customHeight="1" x14ac:dyDescent="0.3">
      <c r="A175" s="565">
        <v>25</v>
      </c>
      <c r="B175" s="566" t="s">
        <v>463</v>
      </c>
      <c r="C175" s="566">
        <v>89301252</v>
      </c>
      <c r="D175" s="628" t="s">
        <v>2101</v>
      </c>
      <c r="E175" s="629" t="s">
        <v>1574</v>
      </c>
      <c r="F175" s="566" t="s">
        <v>1551</v>
      </c>
      <c r="G175" s="566" t="s">
        <v>1678</v>
      </c>
      <c r="H175" s="566" t="s">
        <v>462</v>
      </c>
      <c r="I175" s="566" t="s">
        <v>1679</v>
      </c>
      <c r="J175" s="566" t="s">
        <v>1680</v>
      </c>
      <c r="K175" s="566" t="s">
        <v>1681</v>
      </c>
      <c r="L175" s="567">
        <v>71.2</v>
      </c>
      <c r="M175" s="567">
        <v>71.2</v>
      </c>
      <c r="N175" s="566">
        <v>1</v>
      </c>
      <c r="O175" s="630">
        <v>1</v>
      </c>
      <c r="P175" s="567">
        <v>71.2</v>
      </c>
      <c r="Q175" s="582">
        <v>1</v>
      </c>
      <c r="R175" s="566">
        <v>1</v>
      </c>
      <c r="S175" s="582">
        <v>1</v>
      </c>
      <c r="T175" s="630">
        <v>1</v>
      </c>
      <c r="U175" s="612">
        <v>1</v>
      </c>
    </row>
    <row r="176" spans="1:21" ht="14.4" customHeight="1" x14ac:dyDescent="0.3">
      <c r="A176" s="565">
        <v>25</v>
      </c>
      <c r="B176" s="566" t="s">
        <v>463</v>
      </c>
      <c r="C176" s="566">
        <v>89301252</v>
      </c>
      <c r="D176" s="628" t="s">
        <v>2101</v>
      </c>
      <c r="E176" s="629" t="s">
        <v>1574</v>
      </c>
      <c r="F176" s="566" t="s">
        <v>1551</v>
      </c>
      <c r="G176" s="566" t="s">
        <v>1682</v>
      </c>
      <c r="H176" s="566" t="s">
        <v>462</v>
      </c>
      <c r="I176" s="566" t="s">
        <v>1831</v>
      </c>
      <c r="J176" s="566" t="s">
        <v>1832</v>
      </c>
      <c r="K176" s="566" t="s">
        <v>1833</v>
      </c>
      <c r="L176" s="567">
        <v>50.24</v>
      </c>
      <c r="M176" s="567">
        <v>100.48</v>
      </c>
      <c r="N176" s="566">
        <v>2</v>
      </c>
      <c r="O176" s="630">
        <v>2</v>
      </c>
      <c r="P176" s="567"/>
      <c r="Q176" s="582">
        <v>0</v>
      </c>
      <c r="R176" s="566"/>
      <c r="S176" s="582">
        <v>0</v>
      </c>
      <c r="T176" s="630"/>
      <c r="U176" s="612">
        <v>0</v>
      </c>
    </row>
    <row r="177" spans="1:21" ht="14.4" customHeight="1" x14ac:dyDescent="0.3">
      <c r="A177" s="565">
        <v>25</v>
      </c>
      <c r="B177" s="566" t="s">
        <v>463</v>
      </c>
      <c r="C177" s="566">
        <v>89301252</v>
      </c>
      <c r="D177" s="628" t="s">
        <v>2101</v>
      </c>
      <c r="E177" s="629" t="s">
        <v>1574</v>
      </c>
      <c r="F177" s="566" t="s">
        <v>1551</v>
      </c>
      <c r="G177" s="566" t="s">
        <v>1682</v>
      </c>
      <c r="H177" s="566" t="s">
        <v>462</v>
      </c>
      <c r="I177" s="566" t="s">
        <v>1683</v>
      </c>
      <c r="J177" s="566" t="s">
        <v>1684</v>
      </c>
      <c r="K177" s="566" t="s">
        <v>1685</v>
      </c>
      <c r="L177" s="567">
        <v>31.4</v>
      </c>
      <c r="M177" s="567">
        <v>62.8</v>
      </c>
      <c r="N177" s="566">
        <v>2</v>
      </c>
      <c r="O177" s="630">
        <v>2</v>
      </c>
      <c r="P177" s="567"/>
      <c r="Q177" s="582">
        <v>0</v>
      </c>
      <c r="R177" s="566"/>
      <c r="S177" s="582">
        <v>0</v>
      </c>
      <c r="T177" s="630"/>
      <c r="U177" s="612">
        <v>0</v>
      </c>
    </row>
    <row r="178" spans="1:21" ht="14.4" customHeight="1" x14ac:dyDescent="0.3">
      <c r="A178" s="565">
        <v>25</v>
      </c>
      <c r="B178" s="566" t="s">
        <v>463</v>
      </c>
      <c r="C178" s="566">
        <v>89301252</v>
      </c>
      <c r="D178" s="628" t="s">
        <v>2101</v>
      </c>
      <c r="E178" s="629" t="s">
        <v>1574</v>
      </c>
      <c r="F178" s="566" t="s">
        <v>1551</v>
      </c>
      <c r="G178" s="566" t="s">
        <v>1600</v>
      </c>
      <c r="H178" s="566" t="s">
        <v>1090</v>
      </c>
      <c r="I178" s="566" t="s">
        <v>1289</v>
      </c>
      <c r="J178" s="566" t="s">
        <v>1290</v>
      </c>
      <c r="K178" s="566" t="s">
        <v>1291</v>
      </c>
      <c r="L178" s="567">
        <v>154.01</v>
      </c>
      <c r="M178" s="567">
        <v>3696.24</v>
      </c>
      <c r="N178" s="566">
        <v>24</v>
      </c>
      <c r="O178" s="630">
        <v>14.5</v>
      </c>
      <c r="P178" s="567">
        <v>2156.14</v>
      </c>
      <c r="Q178" s="582">
        <v>0.58333333333333337</v>
      </c>
      <c r="R178" s="566">
        <v>14</v>
      </c>
      <c r="S178" s="582">
        <v>0.58333333333333337</v>
      </c>
      <c r="T178" s="630">
        <v>7.5</v>
      </c>
      <c r="U178" s="612">
        <v>0.51724137931034486</v>
      </c>
    </row>
    <row r="179" spans="1:21" ht="14.4" customHeight="1" x14ac:dyDescent="0.3">
      <c r="A179" s="565">
        <v>25</v>
      </c>
      <c r="B179" s="566" t="s">
        <v>463</v>
      </c>
      <c r="C179" s="566">
        <v>89301252</v>
      </c>
      <c r="D179" s="628" t="s">
        <v>2101</v>
      </c>
      <c r="E179" s="629" t="s">
        <v>1574</v>
      </c>
      <c r="F179" s="566" t="s">
        <v>1551</v>
      </c>
      <c r="G179" s="566" t="s">
        <v>1600</v>
      </c>
      <c r="H179" s="566" t="s">
        <v>1090</v>
      </c>
      <c r="I179" s="566" t="s">
        <v>1601</v>
      </c>
      <c r="J179" s="566" t="s">
        <v>1290</v>
      </c>
      <c r="K179" s="566" t="s">
        <v>1291</v>
      </c>
      <c r="L179" s="567">
        <v>143.18</v>
      </c>
      <c r="M179" s="567">
        <v>143.18</v>
      </c>
      <c r="N179" s="566">
        <v>1</v>
      </c>
      <c r="O179" s="630">
        <v>1</v>
      </c>
      <c r="P179" s="567">
        <v>143.18</v>
      </c>
      <c r="Q179" s="582">
        <v>1</v>
      </c>
      <c r="R179" s="566">
        <v>1</v>
      </c>
      <c r="S179" s="582">
        <v>1</v>
      </c>
      <c r="T179" s="630">
        <v>1</v>
      </c>
      <c r="U179" s="612">
        <v>1</v>
      </c>
    </row>
    <row r="180" spans="1:21" ht="14.4" customHeight="1" x14ac:dyDescent="0.3">
      <c r="A180" s="565">
        <v>25</v>
      </c>
      <c r="B180" s="566" t="s">
        <v>463</v>
      </c>
      <c r="C180" s="566">
        <v>89301252</v>
      </c>
      <c r="D180" s="628" t="s">
        <v>2101</v>
      </c>
      <c r="E180" s="629" t="s">
        <v>1574</v>
      </c>
      <c r="F180" s="566" t="s">
        <v>1551</v>
      </c>
      <c r="G180" s="566" t="s">
        <v>1834</v>
      </c>
      <c r="H180" s="566" t="s">
        <v>462</v>
      </c>
      <c r="I180" s="566" t="s">
        <v>1835</v>
      </c>
      <c r="J180" s="566" t="s">
        <v>1836</v>
      </c>
      <c r="K180" s="566" t="s">
        <v>1837</v>
      </c>
      <c r="L180" s="567">
        <v>132.34</v>
      </c>
      <c r="M180" s="567">
        <v>132.34</v>
      </c>
      <c r="N180" s="566">
        <v>1</v>
      </c>
      <c r="O180" s="630">
        <v>1</v>
      </c>
      <c r="P180" s="567">
        <v>132.34</v>
      </c>
      <c r="Q180" s="582">
        <v>1</v>
      </c>
      <c r="R180" s="566">
        <v>1</v>
      </c>
      <c r="S180" s="582">
        <v>1</v>
      </c>
      <c r="T180" s="630">
        <v>1</v>
      </c>
      <c r="U180" s="612">
        <v>1</v>
      </c>
    </row>
    <row r="181" spans="1:21" ht="14.4" customHeight="1" x14ac:dyDescent="0.3">
      <c r="A181" s="565">
        <v>25</v>
      </c>
      <c r="B181" s="566" t="s">
        <v>463</v>
      </c>
      <c r="C181" s="566">
        <v>89301252</v>
      </c>
      <c r="D181" s="628" t="s">
        <v>2101</v>
      </c>
      <c r="E181" s="629" t="s">
        <v>1574</v>
      </c>
      <c r="F181" s="566" t="s">
        <v>1551</v>
      </c>
      <c r="G181" s="566" t="s">
        <v>1756</v>
      </c>
      <c r="H181" s="566" t="s">
        <v>462</v>
      </c>
      <c r="I181" s="566" t="s">
        <v>683</v>
      </c>
      <c r="J181" s="566" t="s">
        <v>1757</v>
      </c>
      <c r="K181" s="566" t="s">
        <v>1758</v>
      </c>
      <c r="L181" s="567">
        <v>64.13</v>
      </c>
      <c r="M181" s="567">
        <v>64.13</v>
      </c>
      <c r="N181" s="566">
        <v>1</v>
      </c>
      <c r="O181" s="630">
        <v>0.5</v>
      </c>
      <c r="P181" s="567"/>
      <c r="Q181" s="582">
        <v>0</v>
      </c>
      <c r="R181" s="566"/>
      <c r="S181" s="582">
        <v>0</v>
      </c>
      <c r="T181" s="630"/>
      <c r="U181" s="612">
        <v>0</v>
      </c>
    </row>
    <row r="182" spans="1:21" ht="14.4" customHeight="1" x14ac:dyDescent="0.3">
      <c r="A182" s="565">
        <v>25</v>
      </c>
      <c r="B182" s="566" t="s">
        <v>463</v>
      </c>
      <c r="C182" s="566">
        <v>89301252</v>
      </c>
      <c r="D182" s="628" t="s">
        <v>2101</v>
      </c>
      <c r="E182" s="629" t="s">
        <v>1574</v>
      </c>
      <c r="F182" s="566" t="s">
        <v>1551</v>
      </c>
      <c r="G182" s="566" t="s">
        <v>1838</v>
      </c>
      <c r="H182" s="566" t="s">
        <v>462</v>
      </c>
      <c r="I182" s="566" t="s">
        <v>1371</v>
      </c>
      <c r="J182" s="566" t="s">
        <v>1372</v>
      </c>
      <c r="K182" s="566" t="s">
        <v>1373</v>
      </c>
      <c r="L182" s="567">
        <v>72.94</v>
      </c>
      <c r="M182" s="567">
        <v>72.94</v>
      </c>
      <c r="N182" s="566">
        <v>1</v>
      </c>
      <c r="O182" s="630">
        <v>1</v>
      </c>
      <c r="P182" s="567">
        <v>72.94</v>
      </c>
      <c r="Q182" s="582">
        <v>1</v>
      </c>
      <c r="R182" s="566">
        <v>1</v>
      </c>
      <c r="S182" s="582">
        <v>1</v>
      </c>
      <c r="T182" s="630">
        <v>1</v>
      </c>
      <c r="U182" s="612">
        <v>1</v>
      </c>
    </row>
    <row r="183" spans="1:21" ht="14.4" customHeight="1" x14ac:dyDescent="0.3">
      <c r="A183" s="565">
        <v>25</v>
      </c>
      <c r="B183" s="566" t="s">
        <v>463</v>
      </c>
      <c r="C183" s="566">
        <v>89301252</v>
      </c>
      <c r="D183" s="628" t="s">
        <v>2101</v>
      </c>
      <c r="E183" s="629" t="s">
        <v>1574</v>
      </c>
      <c r="F183" s="566" t="s">
        <v>1551</v>
      </c>
      <c r="G183" s="566" t="s">
        <v>1838</v>
      </c>
      <c r="H183" s="566" t="s">
        <v>462</v>
      </c>
      <c r="I183" s="566" t="s">
        <v>1371</v>
      </c>
      <c r="J183" s="566" t="s">
        <v>1372</v>
      </c>
      <c r="K183" s="566" t="s">
        <v>1373</v>
      </c>
      <c r="L183" s="567">
        <v>120.37</v>
      </c>
      <c r="M183" s="567">
        <v>120.37</v>
      </c>
      <c r="N183" s="566">
        <v>1</v>
      </c>
      <c r="O183" s="630">
        <v>1</v>
      </c>
      <c r="P183" s="567"/>
      <c r="Q183" s="582">
        <v>0</v>
      </c>
      <c r="R183" s="566"/>
      <c r="S183" s="582">
        <v>0</v>
      </c>
      <c r="T183" s="630"/>
      <c r="U183" s="612">
        <v>0</v>
      </c>
    </row>
    <row r="184" spans="1:21" ht="14.4" customHeight="1" x14ac:dyDescent="0.3">
      <c r="A184" s="565">
        <v>25</v>
      </c>
      <c r="B184" s="566" t="s">
        <v>463</v>
      </c>
      <c r="C184" s="566">
        <v>89301252</v>
      </c>
      <c r="D184" s="628" t="s">
        <v>2101</v>
      </c>
      <c r="E184" s="629" t="s">
        <v>1574</v>
      </c>
      <c r="F184" s="566" t="s">
        <v>1551</v>
      </c>
      <c r="G184" s="566" t="s">
        <v>1789</v>
      </c>
      <c r="H184" s="566" t="s">
        <v>462</v>
      </c>
      <c r="I184" s="566" t="s">
        <v>988</v>
      </c>
      <c r="J184" s="566" t="s">
        <v>989</v>
      </c>
      <c r="K184" s="566" t="s">
        <v>990</v>
      </c>
      <c r="L184" s="567">
        <v>0</v>
      </c>
      <c r="M184" s="567">
        <v>0</v>
      </c>
      <c r="N184" s="566">
        <v>1</v>
      </c>
      <c r="O184" s="630">
        <v>1</v>
      </c>
      <c r="P184" s="567">
        <v>0</v>
      </c>
      <c r="Q184" s="582"/>
      <c r="R184" s="566">
        <v>1</v>
      </c>
      <c r="S184" s="582">
        <v>1</v>
      </c>
      <c r="T184" s="630">
        <v>1</v>
      </c>
      <c r="U184" s="612">
        <v>1</v>
      </c>
    </row>
    <row r="185" spans="1:21" ht="14.4" customHeight="1" x14ac:dyDescent="0.3">
      <c r="A185" s="565">
        <v>25</v>
      </c>
      <c r="B185" s="566" t="s">
        <v>463</v>
      </c>
      <c r="C185" s="566">
        <v>89301252</v>
      </c>
      <c r="D185" s="628" t="s">
        <v>2101</v>
      </c>
      <c r="E185" s="629" t="s">
        <v>1574</v>
      </c>
      <c r="F185" s="566" t="s">
        <v>1551</v>
      </c>
      <c r="G185" s="566" t="s">
        <v>1615</v>
      </c>
      <c r="H185" s="566" t="s">
        <v>1090</v>
      </c>
      <c r="I185" s="566" t="s">
        <v>1149</v>
      </c>
      <c r="J185" s="566" t="s">
        <v>598</v>
      </c>
      <c r="K185" s="566" t="s">
        <v>1532</v>
      </c>
      <c r="L185" s="567">
        <v>48.31</v>
      </c>
      <c r="M185" s="567">
        <v>48.31</v>
      </c>
      <c r="N185" s="566">
        <v>1</v>
      </c>
      <c r="O185" s="630">
        <v>1</v>
      </c>
      <c r="P185" s="567"/>
      <c r="Q185" s="582">
        <v>0</v>
      </c>
      <c r="R185" s="566"/>
      <c r="S185" s="582">
        <v>0</v>
      </c>
      <c r="T185" s="630"/>
      <c r="U185" s="612">
        <v>0</v>
      </c>
    </row>
    <row r="186" spans="1:21" ht="14.4" customHeight="1" x14ac:dyDescent="0.3">
      <c r="A186" s="565">
        <v>25</v>
      </c>
      <c r="B186" s="566" t="s">
        <v>463</v>
      </c>
      <c r="C186" s="566">
        <v>89301252</v>
      </c>
      <c r="D186" s="628" t="s">
        <v>2101</v>
      </c>
      <c r="E186" s="629" t="s">
        <v>1574</v>
      </c>
      <c r="F186" s="566" t="s">
        <v>1551</v>
      </c>
      <c r="G186" s="566" t="s">
        <v>1615</v>
      </c>
      <c r="H186" s="566" t="s">
        <v>1090</v>
      </c>
      <c r="I186" s="566" t="s">
        <v>1099</v>
      </c>
      <c r="J186" s="566" t="s">
        <v>598</v>
      </c>
      <c r="K186" s="566" t="s">
        <v>1533</v>
      </c>
      <c r="L186" s="567">
        <v>96.63</v>
      </c>
      <c r="M186" s="567">
        <v>289.89</v>
      </c>
      <c r="N186" s="566">
        <v>3</v>
      </c>
      <c r="O186" s="630">
        <v>2.5</v>
      </c>
      <c r="P186" s="567">
        <v>96.63</v>
      </c>
      <c r="Q186" s="582">
        <v>0.33333333333333331</v>
      </c>
      <c r="R186" s="566">
        <v>1</v>
      </c>
      <c r="S186" s="582">
        <v>0.33333333333333331</v>
      </c>
      <c r="T186" s="630">
        <v>0.5</v>
      </c>
      <c r="U186" s="612">
        <v>0.2</v>
      </c>
    </row>
    <row r="187" spans="1:21" ht="14.4" customHeight="1" x14ac:dyDescent="0.3">
      <c r="A187" s="565">
        <v>25</v>
      </c>
      <c r="B187" s="566" t="s">
        <v>463</v>
      </c>
      <c r="C187" s="566">
        <v>89301252</v>
      </c>
      <c r="D187" s="628" t="s">
        <v>2101</v>
      </c>
      <c r="E187" s="629" t="s">
        <v>1574</v>
      </c>
      <c r="F187" s="566" t="s">
        <v>1551</v>
      </c>
      <c r="G187" s="566" t="s">
        <v>1615</v>
      </c>
      <c r="H187" s="566" t="s">
        <v>462</v>
      </c>
      <c r="I187" s="566" t="s">
        <v>1839</v>
      </c>
      <c r="J187" s="566" t="s">
        <v>598</v>
      </c>
      <c r="K187" s="566" t="s">
        <v>1840</v>
      </c>
      <c r="L187" s="567">
        <v>0</v>
      </c>
      <c r="M187" s="567">
        <v>0</v>
      </c>
      <c r="N187" s="566">
        <v>1</v>
      </c>
      <c r="O187" s="630">
        <v>1</v>
      </c>
      <c r="P187" s="567"/>
      <c r="Q187" s="582"/>
      <c r="R187" s="566"/>
      <c r="S187" s="582">
        <v>0</v>
      </c>
      <c r="T187" s="630"/>
      <c r="U187" s="612">
        <v>0</v>
      </c>
    </row>
    <row r="188" spans="1:21" ht="14.4" customHeight="1" x14ac:dyDescent="0.3">
      <c r="A188" s="565">
        <v>25</v>
      </c>
      <c r="B188" s="566" t="s">
        <v>463</v>
      </c>
      <c r="C188" s="566">
        <v>89301252</v>
      </c>
      <c r="D188" s="628" t="s">
        <v>2101</v>
      </c>
      <c r="E188" s="629" t="s">
        <v>1574</v>
      </c>
      <c r="F188" s="566" t="s">
        <v>1551</v>
      </c>
      <c r="G188" s="566" t="s">
        <v>1841</v>
      </c>
      <c r="H188" s="566" t="s">
        <v>462</v>
      </c>
      <c r="I188" s="566" t="s">
        <v>1842</v>
      </c>
      <c r="J188" s="566" t="s">
        <v>1843</v>
      </c>
      <c r="K188" s="566" t="s">
        <v>1844</v>
      </c>
      <c r="L188" s="567">
        <v>153.52000000000001</v>
      </c>
      <c r="M188" s="567">
        <v>153.52000000000001</v>
      </c>
      <c r="N188" s="566">
        <v>1</v>
      </c>
      <c r="O188" s="630">
        <v>1</v>
      </c>
      <c r="P188" s="567">
        <v>153.52000000000001</v>
      </c>
      <c r="Q188" s="582">
        <v>1</v>
      </c>
      <c r="R188" s="566">
        <v>1</v>
      </c>
      <c r="S188" s="582">
        <v>1</v>
      </c>
      <c r="T188" s="630">
        <v>1</v>
      </c>
      <c r="U188" s="612">
        <v>1</v>
      </c>
    </row>
    <row r="189" spans="1:21" ht="14.4" customHeight="1" x14ac:dyDescent="0.3">
      <c r="A189" s="565">
        <v>25</v>
      </c>
      <c r="B189" s="566" t="s">
        <v>463</v>
      </c>
      <c r="C189" s="566">
        <v>89301252</v>
      </c>
      <c r="D189" s="628" t="s">
        <v>2101</v>
      </c>
      <c r="E189" s="629" t="s">
        <v>1574</v>
      </c>
      <c r="F189" s="566" t="s">
        <v>1551</v>
      </c>
      <c r="G189" s="566" t="s">
        <v>1762</v>
      </c>
      <c r="H189" s="566" t="s">
        <v>462</v>
      </c>
      <c r="I189" s="566" t="s">
        <v>623</v>
      </c>
      <c r="J189" s="566" t="s">
        <v>624</v>
      </c>
      <c r="K189" s="566" t="s">
        <v>625</v>
      </c>
      <c r="L189" s="567">
        <v>56.69</v>
      </c>
      <c r="M189" s="567">
        <v>113.38</v>
      </c>
      <c r="N189" s="566">
        <v>2</v>
      </c>
      <c r="O189" s="630">
        <v>1.5</v>
      </c>
      <c r="P189" s="567"/>
      <c r="Q189" s="582">
        <v>0</v>
      </c>
      <c r="R189" s="566"/>
      <c r="S189" s="582">
        <v>0</v>
      </c>
      <c r="T189" s="630"/>
      <c r="U189" s="612">
        <v>0</v>
      </c>
    </row>
    <row r="190" spans="1:21" ht="14.4" customHeight="1" x14ac:dyDescent="0.3">
      <c r="A190" s="565">
        <v>25</v>
      </c>
      <c r="B190" s="566" t="s">
        <v>463</v>
      </c>
      <c r="C190" s="566">
        <v>89301252</v>
      </c>
      <c r="D190" s="628" t="s">
        <v>2101</v>
      </c>
      <c r="E190" s="629" t="s">
        <v>1574</v>
      </c>
      <c r="F190" s="566" t="s">
        <v>1551</v>
      </c>
      <c r="G190" s="566" t="s">
        <v>1648</v>
      </c>
      <c r="H190" s="566" t="s">
        <v>462</v>
      </c>
      <c r="I190" s="566" t="s">
        <v>631</v>
      </c>
      <c r="J190" s="566" t="s">
        <v>1649</v>
      </c>
      <c r="K190" s="566" t="s">
        <v>1650</v>
      </c>
      <c r="L190" s="567">
        <v>0</v>
      </c>
      <c r="M190" s="567">
        <v>0</v>
      </c>
      <c r="N190" s="566">
        <v>2</v>
      </c>
      <c r="O190" s="630">
        <v>1</v>
      </c>
      <c r="P190" s="567"/>
      <c r="Q190" s="582"/>
      <c r="R190" s="566"/>
      <c r="S190" s="582">
        <v>0</v>
      </c>
      <c r="T190" s="630"/>
      <c r="U190" s="612">
        <v>0</v>
      </c>
    </row>
    <row r="191" spans="1:21" ht="14.4" customHeight="1" x14ac:dyDescent="0.3">
      <c r="A191" s="565">
        <v>25</v>
      </c>
      <c r="B191" s="566" t="s">
        <v>463</v>
      </c>
      <c r="C191" s="566">
        <v>89301252</v>
      </c>
      <c r="D191" s="628" t="s">
        <v>2101</v>
      </c>
      <c r="E191" s="629" t="s">
        <v>1574</v>
      </c>
      <c r="F191" s="566" t="s">
        <v>1551</v>
      </c>
      <c r="G191" s="566" t="s">
        <v>1845</v>
      </c>
      <c r="H191" s="566" t="s">
        <v>462</v>
      </c>
      <c r="I191" s="566" t="s">
        <v>1846</v>
      </c>
      <c r="J191" s="566" t="s">
        <v>1847</v>
      </c>
      <c r="K191" s="566" t="s">
        <v>1848</v>
      </c>
      <c r="L191" s="567">
        <v>32.93</v>
      </c>
      <c r="M191" s="567">
        <v>65.86</v>
      </c>
      <c r="N191" s="566">
        <v>2</v>
      </c>
      <c r="O191" s="630">
        <v>1</v>
      </c>
      <c r="P191" s="567">
        <v>65.86</v>
      </c>
      <c r="Q191" s="582">
        <v>1</v>
      </c>
      <c r="R191" s="566">
        <v>2</v>
      </c>
      <c r="S191" s="582">
        <v>1</v>
      </c>
      <c r="T191" s="630">
        <v>1</v>
      </c>
      <c r="U191" s="612">
        <v>1</v>
      </c>
    </row>
    <row r="192" spans="1:21" ht="14.4" customHeight="1" x14ac:dyDescent="0.3">
      <c r="A192" s="565">
        <v>25</v>
      </c>
      <c r="B192" s="566" t="s">
        <v>463</v>
      </c>
      <c r="C192" s="566">
        <v>89301252</v>
      </c>
      <c r="D192" s="628" t="s">
        <v>2101</v>
      </c>
      <c r="E192" s="629" t="s">
        <v>1574</v>
      </c>
      <c r="F192" s="566" t="s">
        <v>1551</v>
      </c>
      <c r="G192" s="566" t="s">
        <v>1767</v>
      </c>
      <c r="H192" s="566" t="s">
        <v>462</v>
      </c>
      <c r="I192" s="566" t="s">
        <v>1849</v>
      </c>
      <c r="J192" s="566" t="s">
        <v>1769</v>
      </c>
      <c r="K192" s="566" t="s">
        <v>808</v>
      </c>
      <c r="L192" s="567">
        <v>102.89</v>
      </c>
      <c r="M192" s="567">
        <v>102.89</v>
      </c>
      <c r="N192" s="566">
        <v>1</v>
      </c>
      <c r="O192" s="630">
        <v>1</v>
      </c>
      <c r="P192" s="567"/>
      <c r="Q192" s="582">
        <v>0</v>
      </c>
      <c r="R192" s="566"/>
      <c r="S192" s="582">
        <v>0</v>
      </c>
      <c r="T192" s="630"/>
      <c r="U192" s="612">
        <v>0</v>
      </c>
    </row>
    <row r="193" spans="1:21" ht="14.4" customHeight="1" x14ac:dyDescent="0.3">
      <c r="A193" s="565">
        <v>25</v>
      </c>
      <c r="B193" s="566" t="s">
        <v>463</v>
      </c>
      <c r="C193" s="566">
        <v>89301252</v>
      </c>
      <c r="D193" s="628" t="s">
        <v>2101</v>
      </c>
      <c r="E193" s="629" t="s">
        <v>1574</v>
      </c>
      <c r="F193" s="566" t="s">
        <v>1551</v>
      </c>
      <c r="G193" s="566" t="s">
        <v>1850</v>
      </c>
      <c r="H193" s="566" t="s">
        <v>462</v>
      </c>
      <c r="I193" s="566" t="s">
        <v>1069</v>
      </c>
      <c r="J193" s="566" t="s">
        <v>1851</v>
      </c>
      <c r="K193" s="566" t="s">
        <v>1852</v>
      </c>
      <c r="L193" s="567">
        <v>0</v>
      </c>
      <c r="M193" s="567">
        <v>0</v>
      </c>
      <c r="N193" s="566">
        <v>1</v>
      </c>
      <c r="O193" s="630">
        <v>0.5</v>
      </c>
      <c r="P193" s="567">
        <v>0</v>
      </c>
      <c r="Q193" s="582"/>
      <c r="R193" s="566">
        <v>1</v>
      </c>
      <c r="S193" s="582">
        <v>1</v>
      </c>
      <c r="T193" s="630">
        <v>0.5</v>
      </c>
      <c r="U193" s="612">
        <v>1</v>
      </c>
    </row>
    <row r="194" spans="1:21" ht="14.4" customHeight="1" x14ac:dyDescent="0.3">
      <c r="A194" s="565">
        <v>25</v>
      </c>
      <c r="B194" s="566" t="s">
        <v>463</v>
      </c>
      <c r="C194" s="566">
        <v>89301252</v>
      </c>
      <c r="D194" s="628" t="s">
        <v>2101</v>
      </c>
      <c r="E194" s="629" t="s">
        <v>1575</v>
      </c>
      <c r="F194" s="566" t="s">
        <v>1551</v>
      </c>
      <c r="G194" s="566" t="s">
        <v>1593</v>
      </c>
      <c r="H194" s="566" t="s">
        <v>1090</v>
      </c>
      <c r="I194" s="566" t="s">
        <v>1251</v>
      </c>
      <c r="J194" s="566" t="s">
        <v>1504</v>
      </c>
      <c r="K194" s="566" t="s">
        <v>1505</v>
      </c>
      <c r="L194" s="567">
        <v>333.31</v>
      </c>
      <c r="M194" s="567">
        <v>999.93000000000006</v>
      </c>
      <c r="N194" s="566">
        <v>3</v>
      </c>
      <c r="O194" s="630">
        <v>3</v>
      </c>
      <c r="P194" s="567">
        <v>666.62</v>
      </c>
      <c r="Q194" s="582">
        <v>0.66666666666666663</v>
      </c>
      <c r="R194" s="566">
        <v>2</v>
      </c>
      <c r="S194" s="582">
        <v>0.66666666666666663</v>
      </c>
      <c r="T194" s="630">
        <v>2</v>
      </c>
      <c r="U194" s="612">
        <v>0.66666666666666663</v>
      </c>
    </row>
    <row r="195" spans="1:21" ht="14.4" customHeight="1" x14ac:dyDescent="0.3">
      <c r="A195" s="565">
        <v>25</v>
      </c>
      <c r="B195" s="566" t="s">
        <v>463</v>
      </c>
      <c r="C195" s="566">
        <v>89301252</v>
      </c>
      <c r="D195" s="628" t="s">
        <v>2101</v>
      </c>
      <c r="E195" s="629" t="s">
        <v>1575</v>
      </c>
      <c r="F195" s="566" t="s">
        <v>1551</v>
      </c>
      <c r="G195" s="566" t="s">
        <v>1853</v>
      </c>
      <c r="H195" s="566" t="s">
        <v>462</v>
      </c>
      <c r="I195" s="566" t="s">
        <v>1854</v>
      </c>
      <c r="J195" s="566" t="s">
        <v>1855</v>
      </c>
      <c r="K195" s="566" t="s">
        <v>1373</v>
      </c>
      <c r="L195" s="567">
        <v>283.5</v>
      </c>
      <c r="M195" s="567">
        <v>1701</v>
      </c>
      <c r="N195" s="566">
        <v>6</v>
      </c>
      <c r="O195" s="630">
        <v>2</v>
      </c>
      <c r="P195" s="567">
        <v>850.5</v>
      </c>
      <c r="Q195" s="582">
        <v>0.5</v>
      </c>
      <c r="R195" s="566">
        <v>3</v>
      </c>
      <c r="S195" s="582">
        <v>0.5</v>
      </c>
      <c r="T195" s="630">
        <v>1</v>
      </c>
      <c r="U195" s="612">
        <v>0.5</v>
      </c>
    </row>
    <row r="196" spans="1:21" ht="14.4" customHeight="1" x14ac:dyDescent="0.3">
      <c r="A196" s="565">
        <v>25</v>
      </c>
      <c r="B196" s="566" t="s">
        <v>463</v>
      </c>
      <c r="C196" s="566">
        <v>89301252</v>
      </c>
      <c r="D196" s="628" t="s">
        <v>2101</v>
      </c>
      <c r="E196" s="629" t="s">
        <v>1575</v>
      </c>
      <c r="F196" s="566" t="s">
        <v>1551</v>
      </c>
      <c r="G196" s="566" t="s">
        <v>1811</v>
      </c>
      <c r="H196" s="566" t="s">
        <v>1090</v>
      </c>
      <c r="I196" s="566" t="s">
        <v>1856</v>
      </c>
      <c r="J196" s="566" t="s">
        <v>1857</v>
      </c>
      <c r="K196" s="566" t="s">
        <v>738</v>
      </c>
      <c r="L196" s="567">
        <v>137.74</v>
      </c>
      <c r="M196" s="567">
        <v>137.74</v>
      </c>
      <c r="N196" s="566">
        <v>1</v>
      </c>
      <c r="O196" s="630">
        <v>0.5</v>
      </c>
      <c r="P196" s="567">
        <v>137.74</v>
      </c>
      <c r="Q196" s="582">
        <v>1</v>
      </c>
      <c r="R196" s="566">
        <v>1</v>
      </c>
      <c r="S196" s="582">
        <v>1</v>
      </c>
      <c r="T196" s="630">
        <v>0.5</v>
      </c>
      <c r="U196" s="612">
        <v>1</v>
      </c>
    </row>
    <row r="197" spans="1:21" ht="14.4" customHeight="1" x14ac:dyDescent="0.3">
      <c r="A197" s="565">
        <v>25</v>
      </c>
      <c r="B197" s="566" t="s">
        <v>463</v>
      </c>
      <c r="C197" s="566">
        <v>89301252</v>
      </c>
      <c r="D197" s="628" t="s">
        <v>2101</v>
      </c>
      <c r="E197" s="629" t="s">
        <v>1575</v>
      </c>
      <c r="F197" s="566" t="s">
        <v>1551</v>
      </c>
      <c r="G197" s="566" t="s">
        <v>1858</v>
      </c>
      <c r="H197" s="566" t="s">
        <v>462</v>
      </c>
      <c r="I197" s="566" t="s">
        <v>1859</v>
      </c>
      <c r="J197" s="566" t="s">
        <v>1241</v>
      </c>
      <c r="K197" s="566" t="s">
        <v>1860</v>
      </c>
      <c r="L197" s="567">
        <v>38.99</v>
      </c>
      <c r="M197" s="567">
        <v>38.99</v>
      </c>
      <c r="N197" s="566">
        <v>1</v>
      </c>
      <c r="O197" s="630">
        <v>0.5</v>
      </c>
      <c r="P197" s="567">
        <v>38.99</v>
      </c>
      <c r="Q197" s="582">
        <v>1</v>
      </c>
      <c r="R197" s="566">
        <v>1</v>
      </c>
      <c r="S197" s="582">
        <v>1</v>
      </c>
      <c r="T197" s="630">
        <v>0.5</v>
      </c>
      <c r="U197" s="612">
        <v>1</v>
      </c>
    </row>
    <row r="198" spans="1:21" ht="14.4" customHeight="1" x14ac:dyDescent="0.3">
      <c r="A198" s="565">
        <v>25</v>
      </c>
      <c r="B198" s="566" t="s">
        <v>463</v>
      </c>
      <c r="C198" s="566">
        <v>89301252</v>
      </c>
      <c r="D198" s="628" t="s">
        <v>2101</v>
      </c>
      <c r="E198" s="629" t="s">
        <v>1576</v>
      </c>
      <c r="F198" s="566" t="s">
        <v>1551</v>
      </c>
      <c r="G198" s="566" t="s">
        <v>1593</v>
      </c>
      <c r="H198" s="566" t="s">
        <v>462</v>
      </c>
      <c r="I198" s="566" t="s">
        <v>1646</v>
      </c>
      <c r="J198" s="566" t="s">
        <v>1504</v>
      </c>
      <c r="K198" s="566" t="s">
        <v>1647</v>
      </c>
      <c r="L198" s="567">
        <v>0</v>
      </c>
      <c r="M198" s="567">
        <v>0</v>
      </c>
      <c r="N198" s="566">
        <v>4</v>
      </c>
      <c r="O198" s="630">
        <v>4</v>
      </c>
      <c r="P198" s="567">
        <v>0</v>
      </c>
      <c r="Q198" s="582"/>
      <c r="R198" s="566">
        <v>3</v>
      </c>
      <c r="S198" s="582">
        <v>0.75</v>
      </c>
      <c r="T198" s="630">
        <v>3</v>
      </c>
      <c r="U198" s="612">
        <v>0.75</v>
      </c>
    </row>
    <row r="199" spans="1:21" ht="14.4" customHeight="1" x14ac:dyDescent="0.3">
      <c r="A199" s="565">
        <v>25</v>
      </c>
      <c r="B199" s="566" t="s">
        <v>463</v>
      </c>
      <c r="C199" s="566">
        <v>89301252</v>
      </c>
      <c r="D199" s="628" t="s">
        <v>2101</v>
      </c>
      <c r="E199" s="629" t="s">
        <v>1576</v>
      </c>
      <c r="F199" s="566" t="s">
        <v>1551</v>
      </c>
      <c r="G199" s="566" t="s">
        <v>1593</v>
      </c>
      <c r="H199" s="566" t="s">
        <v>1090</v>
      </c>
      <c r="I199" s="566" t="s">
        <v>1251</v>
      </c>
      <c r="J199" s="566" t="s">
        <v>1504</v>
      </c>
      <c r="K199" s="566" t="s">
        <v>1505</v>
      </c>
      <c r="L199" s="567">
        <v>333.31</v>
      </c>
      <c r="M199" s="567">
        <v>45663.47000000003</v>
      </c>
      <c r="N199" s="566">
        <v>137</v>
      </c>
      <c r="O199" s="630">
        <v>133.5</v>
      </c>
      <c r="P199" s="567">
        <v>28331.350000000039</v>
      </c>
      <c r="Q199" s="582">
        <v>0.62043795620438003</v>
      </c>
      <c r="R199" s="566">
        <v>85</v>
      </c>
      <c r="S199" s="582">
        <v>0.62043795620437958</v>
      </c>
      <c r="T199" s="630">
        <v>83.5</v>
      </c>
      <c r="U199" s="612">
        <v>0.62546816479400746</v>
      </c>
    </row>
    <row r="200" spans="1:21" ht="14.4" customHeight="1" x14ac:dyDescent="0.3">
      <c r="A200" s="565">
        <v>25</v>
      </c>
      <c r="B200" s="566" t="s">
        <v>463</v>
      </c>
      <c r="C200" s="566">
        <v>89301252</v>
      </c>
      <c r="D200" s="628" t="s">
        <v>2101</v>
      </c>
      <c r="E200" s="629" t="s">
        <v>1576</v>
      </c>
      <c r="F200" s="566" t="s">
        <v>1551</v>
      </c>
      <c r="G200" s="566" t="s">
        <v>1593</v>
      </c>
      <c r="H200" s="566" t="s">
        <v>1090</v>
      </c>
      <c r="I200" s="566" t="s">
        <v>1861</v>
      </c>
      <c r="J200" s="566" t="s">
        <v>1862</v>
      </c>
      <c r="K200" s="566" t="s">
        <v>1863</v>
      </c>
      <c r="L200" s="567">
        <v>333.31</v>
      </c>
      <c r="M200" s="567">
        <v>1333.24</v>
      </c>
      <c r="N200" s="566">
        <v>4</v>
      </c>
      <c r="O200" s="630">
        <v>4</v>
      </c>
      <c r="P200" s="567">
        <v>999.93000000000006</v>
      </c>
      <c r="Q200" s="582">
        <v>0.75</v>
      </c>
      <c r="R200" s="566">
        <v>3</v>
      </c>
      <c r="S200" s="582">
        <v>0.75</v>
      </c>
      <c r="T200" s="630">
        <v>3</v>
      </c>
      <c r="U200" s="612">
        <v>0.75</v>
      </c>
    </row>
    <row r="201" spans="1:21" ht="14.4" customHeight="1" x14ac:dyDescent="0.3">
      <c r="A201" s="565">
        <v>25</v>
      </c>
      <c r="B201" s="566" t="s">
        <v>463</v>
      </c>
      <c r="C201" s="566">
        <v>89301252</v>
      </c>
      <c r="D201" s="628" t="s">
        <v>2101</v>
      </c>
      <c r="E201" s="629" t="s">
        <v>1576</v>
      </c>
      <c r="F201" s="566" t="s">
        <v>1551</v>
      </c>
      <c r="G201" s="566" t="s">
        <v>1593</v>
      </c>
      <c r="H201" s="566" t="s">
        <v>1090</v>
      </c>
      <c r="I201" s="566" t="s">
        <v>1735</v>
      </c>
      <c r="J201" s="566" t="s">
        <v>1736</v>
      </c>
      <c r="K201" s="566" t="s">
        <v>1737</v>
      </c>
      <c r="L201" s="567">
        <v>152.36000000000001</v>
      </c>
      <c r="M201" s="567">
        <v>152.36000000000001</v>
      </c>
      <c r="N201" s="566">
        <v>1</v>
      </c>
      <c r="O201" s="630">
        <v>1</v>
      </c>
      <c r="P201" s="567">
        <v>152.36000000000001</v>
      </c>
      <c r="Q201" s="582">
        <v>1</v>
      </c>
      <c r="R201" s="566">
        <v>1</v>
      </c>
      <c r="S201" s="582">
        <v>1</v>
      </c>
      <c r="T201" s="630">
        <v>1</v>
      </c>
      <c r="U201" s="612">
        <v>1</v>
      </c>
    </row>
    <row r="202" spans="1:21" ht="14.4" customHeight="1" x14ac:dyDescent="0.3">
      <c r="A202" s="565">
        <v>25</v>
      </c>
      <c r="B202" s="566" t="s">
        <v>463</v>
      </c>
      <c r="C202" s="566">
        <v>89301252</v>
      </c>
      <c r="D202" s="628" t="s">
        <v>2101</v>
      </c>
      <c r="E202" s="629" t="s">
        <v>1576</v>
      </c>
      <c r="F202" s="566" t="s">
        <v>1551</v>
      </c>
      <c r="G202" s="566" t="s">
        <v>1594</v>
      </c>
      <c r="H202" s="566" t="s">
        <v>1090</v>
      </c>
      <c r="I202" s="566" t="s">
        <v>1266</v>
      </c>
      <c r="J202" s="566" t="s">
        <v>1267</v>
      </c>
      <c r="K202" s="566" t="s">
        <v>1513</v>
      </c>
      <c r="L202" s="567">
        <v>184.22</v>
      </c>
      <c r="M202" s="567">
        <v>736.88</v>
      </c>
      <c r="N202" s="566">
        <v>4</v>
      </c>
      <c r="O202" s="630">
        <v>3.5</v>
      </c>
      <c r="P202" s="567">
        <v>184.22</v>
      </c>
      <c r="Q202" s="582">
        <v>0.25</v>
      </c>
      <c r="R202" s="566">
        <v>1</v>
      </c>
      <c r="S202" s="582">
        <v>0.25</v>
      </c>
      <c r="T202" s="630">
        <v>1</v>
      </c>
      <c r="U202" s="612">
        <v>0.2857142857142857</v>
      </c>
    </row>
    <row r="203" spans="1:21" ht="14.4" customHeight="1" x14ac:dyDescent="0.3">
      <c r="A203" s="565">
        <v>25</v>
      </c>
      <c r="B203" s="566" t="s">
        <v>463</v>
      </c>
      <c r="C203" s="566">
        <v>89301252</v>
      </c>
      <c r="D203" s="628" t="s">
        <v>2101</v>
      </c>
      <c r="E203" s="629" t="s">
        <v>1576</v>
      </c>
      <c r="F203" s="566" t="s">
        <v>1551</v>
      </c>
      <c r="G203" s="566" t="s">
        <v>1594</v>
      </c>
      <c r="H203" s="566" t="s">
        <v>462</v>
      </c>
      <c r="I203" s="566" t="s">
        <v>1674</v>
      </c>
      <c r="J203" s="566" t="s">
        <v>1267</v>
      </c>
      <c r="K203" s="566" t="s">
        <v>1518</v>
      </c>
      <c r="L203" s="567">
        <v>0</v>
      </c>
      <c r="M203" s="567">
        <v>0</v>
      </c>
      <c r="N203" s="566">
        <v>1</v>
      </c>
      <c r="O203" s="630">
        <v>0.5</v>
      </c>
      <c r="P203" s="567">
        <v>0</v>
      </c>
      <c r="Q203" s="582"/>
      <c r="R203" s="566">
        <v>1</v>
      </c>
      <c r="S203" s="582">
        <v>1</v>
      </c>
      <c r="T203" s="630">
        <v>0.5</v>
      </c>
      <c r="U203" s="612">
        <v>1</v>
      </c>
    </row>
    <row r="204" spans="1:21" ht="14.4" customHeight="1" x14ac:dyDescent="0.3">
      <c r="A204" s="565">
        <v>25</v>
      </c>
      <c r="B204" s="566" t="s">
        <v>463</v>
      </c>
      <c r="C204" s="566">
        <v>89301252</v>
      </c>
      <c r="D204" s="628" t="s">
        <v>2101</v>
      </c>
      <c r="E204" s="629" t="s">
        <v>1576</v>
      </c>
      <c r="F204" s="566" t="s">
        <v>1551</v>
      </c>
      <c r="G204" s="566" t="s">
        <v>1716</v>
      </c>
      <c r="H204" s="566" t="s">
        <v>462</v>
      </c>
      <c r="I204" s="566" t="s">
        <v>1864</v>
      </c>
      <c r="J204" s="566" t="s">
        <v>1865</v>
      </c>
      <c r="K204" s="566" t="s">
        <v>1866</v>
      </c>
      <c r="L204" s="567">
        <v>0</v>
      </c>
      <c r="M204" s="567">
        <v>0</v>
      </c>
      <c r="N204" s="566">
        <v>1</v>
      </c>
      <c r="O204" s="630">
        <v>1</v>
      </c>
      <c r="P204" s="567"/>
      <c r="Q204" s="582"/>
      <c r="R204" s="566"/>
      <c r="S204" s="582">
        <v>0</v>
      </c>
      <c r="T204" s="630"/>
      <c r="U204" s="612">
        <v>0</v>
      </c>
    </row>
    <row r="205" spans="1:21" ht="14.4" customHeight="1" x14ac:dyDescent="0.3">
      <c r="A205" s="565">
        <v>25</v>
      </c>
      <c r="B205" s="566" t="s">
        <v>463</v>
      </c>
      <c r="C205" s="566">
        <v>89301252</v>
      </c>
      <c r="D205" s="628" t="s">
        <v>2101</v>
      </c>
      <c r="E205" s="629" t="s">
        <v>1576</v>
      </c>
      <c r="F205" s="566" t="s">
        <v>1551</v>
      </c>
      <c r="G205" s="566" t="s">
        <v>1716</v>
      </c>
      <c r="H205" s="566" t="s">
        <v>462</v>
      </c>
      <c r="I205" s="566" t="s">
        <v>1867</v>
      </c>
      <c r="J205" s="566" t="s">
        <v>1721</v>
      </c>
      <c r="K205" s="566" t="s">
        <v>1868</v>
      </c>
      <c r="L205" s="567">
        <v>0</v>
      </c>
      <c r="M205" s="567">
        <v>0</v>
      </c>
      <c r="N205" s="566">
        <v>1</v>
      </c>
      <c r="O205" s="630">
        <v>1</v>
      </c>
      <c r="P205" s="567"/>
      <c r="Q205" s="582"/>
      <c r="R205" s="566"/>
      <c r="S205" s="582">
        <v>0</v>
      </c>
      <c r="T205" s="630"/>
      <c r="U205" s="612">
        <v>0</v>
      </c>
    </row>
    <row r="206" spans="1:21" ht="14.4" customHeight="1" x14ac:dyDescent="0.3">
      <c r="A206" s="565">
        <v>25</v>
      </c>
      <c r="B206" s="566" t="s">
        <v>463</v>
      </c>
      <c r="C206" s="566">
        <v>89301252</v>
      </c>
      <c r="D206" s="628" t="s">
        <v>2101</v>
      </c>
      <c r="E206" s="629" t="s">
        <v>1576</v>
      </c>
      <c r="F206" s="566" t="s">
        <v>1551</v>
      </c>
      <c r="G206" s="566" t="s">
        <v>1716</v>
      </c>
      <c r="H206" s="566" t="s">
        <v>462</v>
      </c>
      <c r="I206" s="566" t="s">
        <v>1869</v>
      </c>
      <c r="J206" s="566" t="s">
        <v>1870</v>
      </c>
      <c r="K206" s="566" t="s">
        <v>1871</v>
      </c>
      <c r="L206" s="567">
        <v>0</v>
      </c>
      <c r="M206" s="567">
        <v>0</v>
      </c>
      <c r="N206" s="566">
        <v>1</v>
      </c>
      <c r="O206" s="630">
        <v>1</v>
      </c>
      <c r="P206" s="567">
        <v>0</v>
      </c>
      <c r="Q206" s="582"/>
      <c r="R206" s="566">
        <v>1</v>
      </c>
      <c r="S206" s="582">
        <v>1</v>
      </c>
      <c r="T206" s="630">
        <v>1</v>
      </c>
      <c r="U206" s="612">
        <v>1</v>
      </c>
    </row>
    <row r="207" spans="1:21" ht="14.4" customHeight="1" x14ac:dyDescent="0.3">
      <c r="A207" s="565">
        <v>25</v>
      </c>
      <c r="B207" s="566" t="s">
        <v>463</v>
      </c>
      <c r="C207" s="566">
        <v>89301252</v>
      </c>
      <c r="D207" s="628" t="s">
        <v>2101</v>
      </c>
      <c r="E207" s="629" t="s">
        <v>1576</v>
      </c>
      <c r="F207" s="566" t="s">
        <v>1551</v>
      </c>
      <c r="G207" s="566" t="s">
        <v>1872</v>
      </c>
      <c r="H207" s="566" t="s">
        <v>462</v>
      </c>
      <c r="I207" s="566" t="s">
        <v>1873</v>
      </c>
      <c r="J207" s="566" t="s">
        <v>1874</v>
      </c>
      <c r="K207" s="566" t="s">
        <v>1875</v>
      </c>
      <c r="L207" s="567">
        <v>0</v>
      </c>
      <c r="M207" s="567">
        <v>0</v>
      </c>
      <c r="N207" s="566">
        <v>1</v>
      </c>
      <c r="O207" s="630">
        <v>1</v>
      </c>
      <c r="P207" s="567">
        <v>0</v>
      </c>
      <c r="Q207" s="582"/>
      <c r="R207" s="566">
        <v>1</v>
      </c>
      <c r="S207" s="582">
        <v>1</v>
      </c>
      <c r="T207" s="630">
        <v>1</v>
      </c>
      <c r="U207" s="612">
        <v>1</v>
      </c>
    </row>
    <row r="208" spans="1:21" ht="14.4" customHeight="1" x14ac:dyDescent="0.3">
      <c r="A208" s="565">
        <v>25</v>
      </c>
      <c r="B208" s="566" t="s">
        <v>463</v>
      </c>
      <c r="C208" s="566">
        <v>89301252</v>
      </c>
      <c r="D208" s="628" t="s">
        <v>2101</v>
      </c>
      <c r="E208" s="629" t="s">
        <v>1576</v>
      </c>
      <c r="F208" s="566" t="s">
        <v>1551</v>
      </c>
      <c r="G208" s="566" t="s">
        <v>1596</v>
      </c>
      <c r="H208" s="566" t="s">
        <v>462</v>
      </c>
      <c r="I208" s="566" t="s">
        <v>1876</v>
      </c>
      <c r="J208" s="566" t="s">
        <v>1598</v>
      </c>
      <c r="K208" s="566" t="s">
        <v>1877</v>
      </c>
      <c r="L208" s="567">
        <v>0</v>
      </c>
      <c r="M208" s="567">
        <v>0</v>
      </c>
      <c r="N208" s="566">
        <v>3</v>
      </c>
      <c r="O208" s="630">
        <v>2.5</v>
      </c>
      <c r="P208" s="567">
        <v>0</v>
      </c>
      <c r="Q208" s="582"/>
      <c r="R208" s="566">
        <v>1</v>
      </c>
      <c r="S208" s="582">
        <v>0.33333333333333331</v>
      </c>
      <c r="T208" s="630">
        <v>0.5</v>
      </c>
      <c r="U208" s="612">
        <v>0.2</v>
      </c>
    </row>
    <row r="209" spans="1:21" ht="14.4" customHeight="1" x14ac:dyDescent="0.3">
      <c r="A209" s="565">
        <v>25</v>
      </c>
      <c r="B209" s="566" t="s">
        <v>463</v>
      </c>
      <c r="C209" s="566">
        <v>89301252</v>
      </c>
      <c r="D209" s="628" t="s">
        <v>2101</v>
      </c>
      <c r="E209" s="629" t="s">
        <v>1576</v>
      </c>
      <c r="F209" s="566" t="s">
        <v>1551</v>
      </c>
      <c r="G209" s="566" t="s">
        <v>1878</v>
      </c>
      <c r="H209" s="566" t="s">
        <v>462</v>
      </c>
      <c r="I209" s="566" t="s">
        <v>1879</v>
      </c>
      <c r="J209" s="566" t="s">
        <v>1880</v>
      </c>
      <c r="K209" s="566" t="s">
        <v>1881</v>
      </c>
      <c r="L209" s="567">
        <v>0</v>
      </c>
      <c r="M209" s="567">
        <v>0</v>
      </c>
      <c r="N209" s="566">
        <v>1</v>
      </c>
      <c r="O209" s="630">
        <v>0.5</v>
      </c>
      <c r="P209" s="567">
        <v>0</v>
      </c>
      <c r="Q209" s="582"/>
      <c r="R209" s="566">
        <v>1</v>
      </c>
      <c r="S209" s="582">
        <v>1</v>
      </c>
      <c r="T209" s="630">
        <v>0.5</v>
      </c>
      <c r="U209" s="612">
        <v>1</v>
      </c>
    </row>
    <row r="210" spans="1:21" ht="14.4" customHeight="1" x14ac:dyDescent="0.3">
      <c r="A210" s="565">
        <v>25</v>
      </c>
      <c r="B210" s="566" t="s">
        <v>463</v>
      </c>
      <c r="C210" s="566">
        <v>89301252</v>
      </c>
      <c r="D210" s="628" t="s">
        <v>2101</v>
      </c>
      <c r="E210" s="629" t="s">
        <v>1576</v>
      </c>
      <c r="F210" s="566" t="s">
        <v>1551</v>
      </c>
      <c r="G210" s="566" t="s">
        <v>1882</v>
      </c>
      <c r="H210" s="566" t="s">
        <v>462</v>
      </c>
      <c r="I210" s="566" t="s">
        <v>1883</v>
      </c>
      <c r="J210" s="566" t="s">
        <v>1884</v>
      </c>
      <c r="K210" s="566" t="s">
        <v>1732</v>
      </c>
      <c r="L210" s="567">
        <v>0</v>
      </c>
      <c r="M210" s="567">
        <v>0</v>
      </c>
      <c r="N210" s="566">
        <v>1</v>
      </c>
      <c r="O210" s="630">
        <v>1</v>
      </c>
      <c r="P210" s="567"/>
      <c r="Q210" s="582"/>
      <c r="R210" s="566"/>
      <c r="S210" s="582">
        <v>0</v>
      </c>
      <c r="T210" s="630"/>
      <c r="U210" s="612">
        <v>0</v>
      </c>
    </row>
    <row r="211" spans="1:21" ht="14.4" customHeight="1" x14ac:dyDescent="0.3">
      <c r="A211" s="565">
        <v>25</v>
      </c>
      <c r="B211" s="566" t="s">
        <v>463</v>
      </c>
      <c r="C211" s="566">
        <v>89301252</v>
      </c>
      <c r="D211" s="628" t="s">
        <v>2101</v>
      </c>
      <c r="E211" s="629" t="s">
        <v>1576</v>
      </c>
      <c r="F211" s="566" t="s">
        <v>1551</v>
      </c>
      <c r="G211" s="566" t="s">
        <v>1655</v>
      </c>
      <c r="H211" s="566" t="s">
        <v>462</v>
      </c>
      <c r="I211" s="566" t="s">
        <v>1885</v>
      </c>
      <c r="J211" s="566" t="s">
        <v>1886</v>
      </c>
      <c r="K211" s="566" t="s">
        <v>1887</v>
      </c>
      <c r="L211" s="567">
        <v>41.07</v>
      </c>
      <c r="M211" s="567">
        <v>41.07</v>
      </c>
      <c r="N211" s="566">
        <v>1</v>
      </c>
      <c r="O211" s="630">
        <v>0.5</v>
      </c>
      <c r="P211" s="567"/>
      <c r="Q211" s="582">
        <v>0</v>
      </c>
      <c r="R211" s="566"/>
      <c r="S211" s="582">
        <v>0</v>
      </c>
      <c r="T211" s="630"/>
      <c r="U211" s="612">
        <v>0</v>
      </c>
    </row>
    <row r="212" spans="1:21" ht="14.4" customHeight="1" x14ac:dyDescent="0.3">
      <c r="A212" s="565">
        <v>25</v>
      </c>
      <c r="B212" s="566" t="s">
        <v>463</v>
      </c>
      <c r="C212" s="566">
        <v>89301252</v>
      </c>
      <c r="D212" s="628" t="s">
        <v>2101</v>
      </c>
      <c r="E212" s="629" t="s">
        <v>1576</v>
      </c>
      <c r="F212" s="566" t="s">
        <v>1551</v>
      </c>
      <c r="G212" s="566" t="s">
        <v>1678</v>
      </c>
      <c r="H212" s="566" t="s">
        <v>462</v>
      </c>
      <c r="I212" s="566" t="s">
        <v>1679</v>
      </c>
      <c r="J212" s="566" t="s">
        <v>1680</v>
      </c>
      <c r="K212" s="566" t="s">
        <v>1681</v>
      </c>
      <c r="L212" s="567">
        <v>71.2</v>
      </c>
      <c r="M212" s="567">
        <v>71.2</v>
      </c>
      <c r="N212" s="566">
        <v>1</v>
      </c>
      <c r="O212" s="630">
        <v>1</v>
      </c>
      <c r="P212" s="567">
        <v>71.2</v>
      </c>
      <c r="Q212" s="582">
        <v>1</v>
      </c>
      <c r="R212" s="566">
        <v>1</v>
      </c>
      <c r="S212" s="582">
        <v>1</v>
      </c>
      <c r="T212" s="630">
        <v>1</v>
      </c>
      <c r="U212" s="612">
        <v>1</v>
      </c>
    </row>
    <row r="213" spans="1:21" ht="14.4" customHeight="1" x14ac:dyDescent="0.3">
      <c r="A213" s="565">
        <v>25</v>
      </c>
      <c r="B213" s="566" t="s">
        <v>463</v>
      </c>
      <c r="C213" s="566">
        <v>89301252</v>
      </c>
      <c r="D213" s="628" t="s">
        <v>2101</v>
      </c>
      <c r="E213" s="629" t="s">
        <v>1576</v>
      </c>
      <c r="F213" s="566" t="s">
        <v>1551</v>
      </c>
      <c r="G213" s="566" t="s">
        <v>1600</v>
      </c>
      <c r="H213" s="566" t="s">
        <v>1090</v>
      </c>
      <c r="I213" s="566" t="s">
        <v>1289</v>
      </c>
      <c r="J213" s="566" t="s">
        <v>1290</v>
      </c>
      <c r="K213" s="566" t="s">
        <v>1291</v>
      </c>
      <c r="L213" s="567">
        <v>154.01</v>
      </c>
      <c r="M213" s="567">
        <v>3696.24</v>
      </c>
      <c r="N213" s="566">
        <v>24</v>
      </c>
      <c r="O213" s="630">
        <v>21.5</v>
      </c>
      <c r="P213" s="567">
        <v>2310.1499999999996</v>
      </c>
      <c r="Q213" s="582">
        <v>0.62499999999999989</v>
      </c>
      <c r="R213" s="566">
        <v>15</v>
      </c>
      <c r="S213" s="582">
        <v>0.625</v>
      </c>
      <c r="T213" s="630">
        <v>12.5</v>
      </c>
      <c r="U213" s="612">
        <v>0.58139534883720934</v>
      </c>
    </row>
    <row r="214" spans="1:21" ht="14.4" customHeight="1" x14ac:dyDescent="0.3">
      <c r="A214" s="565">
        <v>25</v>
      </c>
      <c r="B214" s="566" t="s">
        <v>463</v>
      </c>
      <c r="C214" s="566">
        <v>89301252</v>
      </c>
      <c r="D214" s="628" t="s">
        <v>2101</v>
      </c>
      <c r="E214" s="629" t="s">
        <v>1576</v>
      </c>
      <c r="F214" s="566" t="s">
        <v>1551</v>
      </c>
      <c r="G214" s="566" t="s">
        <v>1600</v>
      </c>
      <c r="H214" s="566" t="s">
        <v>1090</v>
      </c>
      <c r="I214" s="566" t="s">
        <v>1296</v>
      </c>
      <c r="J214" s="566" t="s">
        <v>1297</v>
      </c>
      <c r="K214" s="566" t="s">
        <v>1520</v>
      </c>
      <c r="L214" s="567">
        <v>77.010000000000005</v>
      </c>
      <c r="M214" s="567">
        <v>308.04000000000002</v>
      </c>
      <c r="N214" s="566">
        <v>4</v>
      </c>
      <c r="O214" s="630">
        <v>3</v>
      </c>
      <c r="P214" s="567">
        <v>231.03000000000003</v>
      </c>
      <c r="Q214" s="582">
        <v>0.75</v>
      </c>
      <c r="R214" s="566">
        <v>3</v>
      </c>
      <c r="S214" s="582">
        <v>0.75</v>
      </c>
      <c r="T214" s="630">
        <v>2</v>
      </c>
      <c r="U214" s="612">
        <v>0.66666666666666663</v>
      </c>
    </row>
    <row r="215" spans="1:21" ht="14.4" customHeight="1" x14ac:dyDescent="0.3">
      <c r="A215" s="565">
        <v>25</v>
      </c>
      <c r="B215" s="566" t="s">
        <v>463</v>
      </c>
      <c r="C215" s="566">
        <v>89301252</v>
      </c>
      <c r="D215" s="628" t="s">
        <v>2101</v>
      </c>
      <c r="E215" s="629" t="s">
        <v>1576</v>
      </c>
      <c r="F215" s="566" t="s">
        <v>1551</v>
      </c>
      <c r="G215" s="566" t="s">
        <v>1600</v>
      </c>
      <c r="H215" s="566" t="s">
        <v>1090</v>
      </c>
      <c r="I215" s="566" t="s">
        <v>1888</v>
      </c>
      <c r="J215" s="566" t="s">
        <v>1297</v>
      </c>
      <c r="K215" s="566" t="s">
        <v>1520</v>
      </c>
      <c r="L215" s="567">
        <v>107.38</v>
      </c>
      <c r="M215" s="567">
        <v>214.76</v>
      </c>
      <c r="N215" s="566">
        <v>2</v>
      </c>
      <c r="O215" s="630">
        <v>1</v>
      </c>
      <c r="P215" s="567">
        <v>214.76</v>
      </c>
      <c r="Q215" s="582">
        <v>1</v>
      </c>
      <c r="R215" s="566">
        <v>2</v>
      </c>
      <c r="S215" s="582">
        <v>1</v>
      </c>
      <c r="T215" s="630">
        <v>1</v>
      </c>
      <c r="U215" s="612">
        <v>1</v>
      </c>
    </row>
    <row r="216" spans="1:21" ht="14.4" customHeight="1" x14ac:dyDescent="0.3">
      <c r="A216" s="565">
        <v>25</v>
      </c>
      <c r="B216" s="566" t="s">
        <v>463</v>
      </c>
      <c r="C216" s="566">
        <v>89301252</v>
      </c>
      <c r="D216" s="628" t="s">
        <v>2101</v>
      </c>
      <c r="E216" s="629" t="s">
        <v>1576</v>
      </c>
      <c r="F216" s="566" t="s">
        <v>1551</v>
      </c>
      <c r="G216" s="566" t="s">
        <v>1600</v>
      </c>
      <c r="H216" s="566" t="s">
        <v>1090</v>
      </c>
      <c r="I216" s="566" t="s">
        <v>1293</v>
      </c>
      <c r="J216" s="566" t="s">
        <v>1521</v>
      </c>
      <c r="K216" s="566" t="s">
        <v>1522</v>
      </c>
      <c r="L216" s="567">
        <v>82.92</v>
      </c>
      <c r="M216" s="567">
        <v>248.76</v>
      </c>
      <c r="N216" s="566">
        <v>3</v>
      </c>
      <c r="O216" s="630">
        <v>0.5</v>
      </c>
      <c r="P216" s="567">
        <v>248.76</v>
      </c>
      <c r="Q216" s="582">
        <v>1</v>
      </c>
      <c r="R216" s="566">
        <v>3</v>
      </c>
      <c r="S216" s="582">
        <v>1</v>
      </c>
      <c r="T216" s="630">
        <v>0.5</v>
      </c>
      <c r="U216" s="612">
        <v>1</v>
      </c>
    </row>
    <row r="217" spans="1:21" ht="14.4" customHeight="1" x14ac:dyDescent="0.3">
      <c r="A217" s="565">
        <v>25</v>
      </c>
      <c r="B217" s="566" t="s">
        <v>463</v>
      </c>
      <c r="C217" s="566">
        <v>89301252</v>
      </c>
      <c r="D217" s="628" t="s">
        <v>2101</v>
      </c>
      <c r="E217" s="629" t="s">
        <v>1576</v>
      </c>
      <c r="F217" s="566" t="s">
        <v>1551</v>
      </c>
      <c r="G217" s="566" t="s">
        <v>1600</v>
      </c>
      <c r="H217" s="566" t="s">
        <v>1090</v>
      </c>
      <c r="I217" s="566" t="s">
        <v>1601</v>
      </c>
      <c r="J217" s="566" t="s">
        <v>1290</v>
      </c>
      <c r="K217" s="566" t="s">
        <v>1291</v>
      </c>
      <c r="L217" s="567">
        <v>143.18</v>
      </c>
      <c r="M217" s="567">
        <v>2147.7000000000007</v>
      </c>
      <c r="N217" s="566">
        <v>15</v>
      </c>
      <c r="O217" s="630">
        <v>13.5</v>
      </c>
      <c r="P217" s="567">
        <v>1002.2600000000002</v>
      </c>
      <c r="Q217" s="582">
        <v>0.46666666666666662</v>
      </c>
      <c r="R217" s="566">
        <v>7</v>
      </c>
      <c r="S217" s="582">
        <v>0.46666666666666667</v>
      </c>
      <c r="T217" s="630">
        <v>7</v>
      </c>
      <c r="U217" s="612">
        <v>0.51851851851851849</v>
      </c>
    </row>
    <row r="218" spans="1:21" ht="14.4" customHeight="1" x14ac:dyDescent="0.3">
      <c r="A218" s="565">
        <v>25</v>
      </c>
      <c r="B218" s="566" t="s">
        <v>463</v>
      </c>
      <c r="C218" s="566">
        <v>89301252</v>
      </c>
      <c r="D218" s="628" t="s">
        <v>2101</v>
      </c>
      <c r="E218" s="629" t="s">
        <v>1576</v>
      </c>
      <c r="F218" s="566" t="s">
        <v>1551</v>
      </c>
      <c r="G218" s="566" t="s">
        <v>1600</v>
      </c>
      <c r="H218" s="566" t="s">
        <v>1090</v>
      </c>
      <c r="I218" s="566" t="s">
        <v>1889</v>
      </c>
      <c r="J218" s="566" t="s">
        <v>1297</v>
      </c>
      <c r="K218" s="566" t="s">
        <v>1890</v>
      </c>
      <c r="L218" s="567">
        <v>481.27</v>
      </c>
      <c r="M218" s="567">
        <v>481.27</v>
      </c>
      <c r="N218" s="566">
        <v>1</v>
      </c>
      <c r="O218" s="630">
        <v>1</v>
      </c>
      <c r="P218" s="567">
        <v>481.27</v>
      </c>
      <c r="Q218" s="582">
        <v>1</v>
      </c>
      <c r="R218" s="566">
        <v>1</v>
      </c>
      <c r="S218" s="582">
        <v>1</v>
      </c>
      <c r="T218" s="630">
        <v>1</v>
      </c>
      <c r="U218" s="612">
        <v>1</v>
      </c>
    </row>
    <row r="219" spans="1:21" ht="14.4" customHeight="1" x14ac:dyDescent="0.3">
      <c r="A219" s="565">
        <v>25</v>
      </c>
      <c r="B219" s="566" t="s">
        <v>463</v>
      </c>
      <c r="C219" s="566">
        <v>89301252</v>
      </c>
      <c r="D219" s="628" t="s">
        <v>2101</v>
      </c>
      <c r="E219" s="629" t="s">
        <v>1576</v>
      </c>
      <c r="F219" s="566" t="s">
        <v>1551</v>
      </c>
      <c r="G219" s="566" t="s">
        <v>1693</v>
      </c>
      <c r="H219" s="566" t="s">
        <v>462</v>
      </c>
      <c r="I219" s="566" t="s">
        <v>1891</v>
      </c>
      <c r="J219" s="566" t="s">
        <v>1892</v>
      </c>
      <c r="K219" s="566" t="s">
        <v>1893</v>
      </c>
      <c r="L219" s="567">
        <v>275.48</v>
      </c>
      <c r="M219" s="567">
        <v>275.48</v>
      </c>
      <c r="N219" s="566">
        <v>1</v>
      </c>
      <c r="O219" s="630">
        <v>1</v>
      </c>
      <c r="P219" s="567">
        <v>275.48</v>
      </c>
      <c r="Q219" s="582">
        <v>1</v>
      </c>
      <c r="R219" s="566">
        <v>1</v>
      </c>
      <c r="S219" s="582">
        <v>1</v>
      </c>
      <c r="T219" s="630">
        <v>1</v>
      </c>
      <c r="U219" s="612">
        <v>1</v>
      </c>
    </row>
    <row r="220" spans="1:21" ht="14.4" customHeight="1" x14ac:dyDescent="0.3">
      <c r="A220" s="565">
        <v>25</v>
      </c>
      <c r="B220" s="566" t="s">
        <v>463</v>
      </c>
      <c r="C220" s="566">
        <v>89301252</v>
      </c>
      <c r="D220" s="628" t="s">
        <v>2101</v>
      </c>
      <c r="E220" s="629" t="s">
        <v>1576</v>
      </c>
      <c r="F220" s="566" t="s">
        <v>1551</v>
      </c>
      <c r="G220" s="566" t="s">
        <v>1693</v>
      </c>
      <c r="H220" s="566" t="s">
        <v>1090</v>
      </c>
      <c r="I220" s="566" t="s">
        <v>1694</v>
      </c>
      <c r="J220" s="566" t="s">
        <v>1695</v>
      </c>
      <c r="K220" s="566" t="s">
        <v>1696</v>
      </c>
      <c r="L220" s="567">
        <v>137.74</v>
      </c>
      <c r="M220" s="567">
        <v>275.48</v>
      </c>
      <c r="N220" s="566">
        <v>2</v>
      </c>
      <c r="O220" s="630">
        <v>1</v>
      </c>
      <c r="P220" s="567">
        <v>275.48</v>
      </c>
      <c r="Q220" s="582">
        <v>1</v>
      </c>
      <c r="R220" s="566">
        <v>2</v>
      </c>
      <c r="S220" s="582">
        <v>1</v>
      </c>
      <c r="T220" s="630">
        <v>1</v>
      </c>
      <c r="U220" s="612">
        <v>1</v>
      </c>
    </row>
    <row r="221" spans="1:21" ht="14.4" customHeight="1" x14ac:dyDescent="0.3">
      <c r="A221" s="565">
        <v>25</v>
      </c>
      <c r="B221" s="566" t="s">
        <v>463</v>
      </c>
      <c r="C221" s="566">
        <v>89301252</v>
      </c>
      <c r="D221" s="628" t="s">
        <v>2101</v>
      </c>
      <c r="E221" s="629" t="s">
        <v>1576</v>
      </c>
      <c r="F221" s="566" t="s">
        <v>1551</v>
      </c>
      <c r="G221" s="566" t="s">
        <v>1894</v>
      </c>
      <c r="H221" s="566" t="s">
        <v>1090</v>
      </c>
      <c r="I221" s="566" t="s">
        <v>1895</v>
      </c>
      <c r="J221" s="566" t="s">
        <v>1114</v>
      </c>
      <c r="K221" s="566" t="s">
        <v>1896</v>
      </c>
      <c r="L221" s="567">
        <v>468.96</v>
      </c>
      <c r="M221" s="567">
        <v>937.92</v>
      </c>
      <c r="N221" s="566">
        <v>2</v>
      </c>
      <c r="O221" s="630">
        <v>1</v>
      </c>
      <c r="P221" s="567">
        <v>937.92</v>
      </c>
      <c r="Q221" s="582">
        <v>1</v>
      </c>
      <c r="R221" s="566">
        <v>2</v>
      </c>
      <c r="S221" s="582">
        <v>1</v>
      </c>
      <c r="T221" s="630">
        <v>1</v>
      </c>
      <c r="U221" s="612">
        <v>1</v>
      </c>
    </row>
    <row r="222" spans="1:21" ht="14.4" customHeight="1" x14ac:dyDescent="0.3">
      <c r="A222" s="565">
        <v>25</v>
      </c>
      <c r="B222" s="566" t="s">
        <v>463</v>
      </c>
      <c r="C222" s="566">
        <v>89301252</v>
      </c>
      <c r="D222" s="628" t="s">
        <v>2101</v>
      </c>
      <c r="E222" s="629" t="s">
        <v>1576</v>
      </c>
      <c r="F222" s="566" t="s">
        <v>1551</v>
      </c>
      <c r="G222" s="566" t="s">
        <v>1615</v>
      </c>
      <c r="H222" s="566" t="s">
        <v>1090</v>
      </c>
      <c r="I222" s="566" t="s">
        <v>1149</v>
      </c>
      <c r="J222" s="566" t="s">
        <v>598</v>
      </c>
      <c r="K222" s="566" t="s">
        <v>1532</v>
      </c>
      <c r="L222" s="567">
        <v>48.31</v>
      </c>
      <c r="M222" s="567">
        <v>289.86</v>
      </c>
      <c r="N222" s="566">
        <v>6</v>
      </c>
      <c r="O222" s="630">
        <v>4.5</v>
      </c>
      <c r="P222" s="567">
        <v>96.62</v>
      </c>
      <c r="Q222" s="582">
        <v>0.33333333333333331</v>
      </c>
      <c r="R222" s="566">
        <v>2</v>
      </c>
      <c r="S222" s="582">
        <v>0.33333333333333331</v>
      </c>
      <c r="T222" s="630">
        <v>1.5</v>
      </c>
      <c r="U222" s="612">
        <v>0.33333333333333331</v>
      </c>
    </row>
    <row r="223" spans="1:21" ht="14.4" customHeight="1" x14ac:dyDescent="0.3">
      <c r="A223" s="565">
        <v>25</v>
      </c>
      <c r="B223" s="566" t="s">
        <v>463</v>
      </c>
      <c r="C223" s="566">
        <v>89301252</v>
      </c>
      <c r="D223" s="628" t="s">
        <v>2101</v>
      </c>
      <c r="E223" s="629" t="s">
        <v>1576</v>
      </c>
      <c r="F223" s="566" t="s">
        <v>1551</v>
      </c>
      <c r="G223" s="566" t="s">
        <v>1615</v>
      </c>
      <c r="H223" s="566" t="s">
        <v>462</v>
      </c>
      <c r="I223" s="566" t="s">
        <v>1050</v>
      </c>
      <c r="J223" s="566" t="s">
        <v>598</v>
      </c>
      <c r="K223" s="566" t="s">
        <v>1759</v>
      </c>
      <c r="L223" s="567">
        <v>96.63</v>
      </c>
      <c r="M223" s="567">
        <v>96.63</v>
      </c>
      <c r="N223" s="566">
        <v>1</v>
      </c>
      <c r="O223" s="630">
        <v>0.5</v>
      </c>
      <c r="P223" s="567">
        <v>96.63</v>
      </c>
      <c r="Q223" s="582">
        <v>1</v>
      </c>
      <c r="R223" s="566">
        <v>1</v>
      </c>
      <c r="S223" s="582">
        <v>1</v>
      </c>
      <c r="T223" s="630">
        <v>0.5</v>
      </c>
      <c r="U223" s="612">
        <v>1</v>
      </c>
    </row>
    <row r="224" spans="1:21" ht="14.4" customHeight="1" x14ac:dyDescent="0.3">
      <c r="A224" s="565">
        <v>25</v>
      </c>
      <c r="B224" s="566" t="s">
        <v>463</v>
      </c>
      <c r="C224" s="566">
        <v>89301252</v>
      </c>
      <c r="D224" s="628" t="s">
        <v>2101</v>
      </c>
      <c r="E224" s="629" t="s">
        <v>1576</v>
      </c>
      <c r="F224" s="566" t="s">
        <v>1551</v>
      </c>
      <c r="G224" s="566" t="s">
        <v>1615</v>
      </c>
      <c r="H224" s="566" t="s">
        <v>462</v>
      </c>
      <c r="I224" s="566" t="s">
        <v>1897</v>
      </c>
      <c r="J224" s="566" t="s">
        <v>489</v>
      </c>
      <c r="K224" s="566" t="s">
        <v>1898</v>
      </c>
      <c r="L224" s="567">
        <v>0</v>
      </c>
      <c r="M224" s="567">
        <v>0</v>
      </c>
      <c r="N224" s="566">
        <v>2</v>
      </c>
      <c r="O224" s="630">
        <v>1.5</v>
      </c>
      <c r="P224" s="567">
        <v>0</v>
      </c>
      <c r="Q224" s="582"/>
      <c r="R224" s="566">
        <v>1</v>
      </c>
      <c r="S224" s="582">
        <v>0.5</v>
      </c>
      <c r="T224" s="630">
        <v>0.5</v>
      </c>
      <c r="U224" s="612">
        <v>0.33333333333333331</v>
      </c>
    </row>
    <row r="225" spans="1:21" ht="14.4" customHeight="1" x14ac:dyDescent="0.3">
      <c r="A225" s="565">
        <v>25</v>
      </c>
      <c r="B225" s="566" t="s">
        <v>463</v>
      </c>
      <c r="C225" s="566">
        <v>89301252</v>
      </c>
      <c r="D225" s="628" t="s">
        <v>2101</v>
      </c>
      <c r="E225" s="629" t="s">
        <v>1576</v>
      </c>
      <c r="F225" s="566" t="s">
        <v>1551</v>
      </c>
      <c r="G225" s="566" t="s">
        <v>1615</v>
      </c>
      <c r="H225" s="566" t="s">
        <v>462</v>
      </c>
      <c r="I225" s="566" t="s">
        <v>597</v>
      </c>
      <c r="J225" s="566" t="s">
        <v>598</v>
      </c>
      <c r="K225" s="566" t="s">
        <v>1620</v>
      </c>
      <c r="L225" s="567">
        <v>48.31</v>
      </c>
      <c r="M225" s="567">
        <v>96.62</v>
      </c>
      <c r="N225" s="566">
        <v>2</v>
      </c>
      <c r="O225" s="630">
        <v>1.5</v>
      </c>
      <c r="P225" s="567">
        <v>96.62</v>
      </c>
      <c r="Q225" s="582">
        <v>1</v>
      </c>
      <c r="R225" s="566">
        <v>2</v>
      </c>
      <c r="S225" s="582">
        <v>1</v>
      </c>
      <c r="T225" s="630">
        <v>1.5</v>
      </c>
      <c r="U225" s="612">
        <v>1</v>
      </c>
    </row>
    <row r="226" spans="1:21" ht="14.4" customHeight="1" x14ac:dyDescent="0.3">
      <c r="A226" s="565">
        <v>25</v>
      </c>
      <c r="B226" s="566" t="s">
        <v>463</v>
      </c>
      <c r="C226" s="566">
        <v>89301252</v>
      </c>
      <c r="D226" s="628" t="s">
        <v>2101</v>
      </c>
      <c r="E226" s="629" t="s">
        <v>1576</v>
      </c>
      <c r="F226" s="566" t="s">
        <v>1551</v>
      </c>
      <c r="G226" s="566" t="s">
        <v>1762</v>
      </c>
      <c r="H226" s="566" t="s">
        <v>462</v>
      </c>
      <c r="I226" s="566" t="s">
        <v>1899</v>
      </c>
      <c r="J226" s="566" t="s">
        <v>624</v>
      </c>
      <c r="K226" s="566" t="s">
        <v>1704</v>
      </c>
      <c r="L226" s="567">
        <v>22.68</v>
      </c>
      <c r="M226" s="567">
        <v>45.36</v>
      </c>
      <c r="N226" s="566">
        <v>2</v>
      </c>
      <c r="O226" s="630">
        <v>2</v>
      </c>
      <c r="P226" s="567">
        <v>22.68</v>
      </c>
      <c r="Q226" s="582">
        <v>0.5</v>
      </c>
      <c r="R226" s="566">
        <v>1</v>
      </c>
      <c r="S226" s="582">
        <v>0.5</v>
      </c>
      <c r="T226" s="630">
        <v>1</v>
      </c>
      <c r="U226" s="612">
        <v>0.5</v>
      </c>
    </row>
    <row r="227" spans="1:21" ht="14.4" customHeight="1" x14ac:dyDescent="0.3">
      <c r="A227" s="565">
        <v>25</v>
      </c>
      <c r="B227" s="566" t="s">
        <v>463</v>
      </c>
      <c r="C227" s="566">
        <v>89301252</v>
      </c>
      <c r="D227" s="628" t="s">
        <v>2101</v>
      </c>
      <c r="E227" s="629" t="s">
        <v>1576</v>
      </c>
      <c r="F227" s="566" t="s">
        <v>1551</v>
      </c>
      <c r="G227" s="566" t="s">
        <v>1762</v>
      </c>
      <c r="H227" s="566" t="s">
        <v>462</v>
      </c>
      <c r="I227" s="566" t="s">
        <v>1900</v>
      </c>
      <c r="J227" s="566" t="s">
        <v>1901</v>
      </c>
      <c r="K227" s="566" t="s">
        <v>752</v>
      </c>
      <c r="L227" s="567">
        <v>45.34</v>
      </c>
      <c r="M227" s="567">
        <v>45.34</v>
      </c>
      <c r="N227" s="566">
        <v>1</v>
      </c>
      <c r="O227" s="630">
        <v>0.5</v>
      </c>
      <c r="P227" s="567"/>
      <c r="Q227" s="582">
        <v>0</v>
      </c>
      <c r="R227" s="566"/>
      <c r="S227" s="582">
        <v>0</v>
      </c>
      <c r="T227" s="630"/>
      <c r="U227" s="612">
        <v>0</v>
      </c>
    </row>
    <row r="228" spans="1:21" ht="14.4" customHeight="1" x14ac:dyDescent="0.3">
      <c r="A228" s="565">
        <v>25</v>
      </c>
      <c r="B228" s="566" t="s">
        <v>463</v>
      </c>
      <c r="C228" s="566">
        <v>89301252</v>
      </c>
      <c r="D228" s="628" t="s">
        <v>2101</v>
      </c>
      <c r="E228" s="629" t="s">
        <v>1576</v>
      </c>
      <c r="F228" s="566" t="s">
        <v>1551</v>
      </c>
      <c r="G228" s="566" t="s">
        <v>1710</v>
      </c>
      <c r="H228" s="566" t="s">
        <v>462</v>
      </c>
      <c r="I228" s="566" t="s">
        <v>917</v>
      </c>
      <c r="J228" s="566" t="s">
        <v>918</v>
      </c>
      <c r="K228" s="566" t="s">
        <v>1711</v>
      </c>
      <c r="L228" s="567">
        <v>0</v>
      </c>
      <c r="M228" s="567">
        <v>0</v>
      </c>
      <c r="N228" s="566">
        <v>5</v>
      </c>
      <c r="O228" s="630">
        <v>3</v>
      </c>
      <c r="P228" s="567">
        <v>0</v>
      </c>
      <c r="Q228" s="582"/>
      <c r="R228" s="566">
        <v>4</v>
      </c>
      <c r="S228" s="582">
        <v>0.8</v>
      </c>
      <c r="T228" s="630">
        <v>2</v>
      </c>
      <c r="U228" s="612">
        <v>0.66666666666666663</v>
      </c>
    </row>
    <row r="229" spans="1:21" ht="14.4" customHeight="1" x14ac:dyDescent="0.3">
      <c r="A229" s="565">
        <v>25</v>
      </c>
      <c r="B229" s="566" t="s">
        <v>463</v>
      </c>
      <c r="C229" s="566">
        <v>89301252</v>
      </c>
      <c r="D229" s="628" t="s">
        <v>2101</v>
      </c>
      <c r="E229" s="629" t="s">
        <v>1576</v>
      </c>
      <c r="F229" s="566" t="s">
        <v>1552</v>
      </c>
      <c r="G229" s="566" t="s">
        <v>1712</v>
      </c>
      <c r="H229" s="566" t="s">
        <v>462</v>
      </c>
      <c r="I229" s="566" t="s">
        <v>1715</v>
      </c>
      <c r="J229" s="566" t="s">
        <v>1714</v>
      </c>
      <c r="K229" s="566"/>
      <c r="L229" s="567">
        <v>0</v>
      </c>
      <c r="M229" s="567">
        <v>0</v>
      </c>
      <c r="N229" s="566">
        <v>4</v>
      </c>
      <c r="O229" s="630">
        <v>4</v>
      </c>
      <c r="P229" s="567">
        <v>0</v>
      </c>
      <c r="Q229" s="582"/>
      <c r="R229" s="566">
        <v>4</v>
      </c>
      <c r="S229" s="582">
        <v>1</v>
      </c>
      <c r="T229" s="630">
        <v>4</v>
      </c>
      <c r="U229" s="612">
        <v>1</v>
      </c>
    </row>
    <row r="230" spans="1:21" ht="14.4" customHeight="1" x14ac:dyDescent="0.3">
      <c r="A230" s="565">
        <v>25</v>
      </c>
      <c r="B230" s="566" t="s">
        <v>463</v>
      </c>
      <c r="C230" s="566">
        <v>89301252</v>
      </c>
      <c r="D230" s="628" t="s">
        <v>2101</v>
      </c>
      <c r="E230" s="629" t="s">
        <v>1577</v>
      </c>
      <c r="F230" s="566" t="s">
        <v>1551</v>
      </c>
      <c r="G230" s="566" t="s">
        <v>1593</v>
      </c>
      <c r="H230" s="566" t="s">
        <v>1090</v>
      </c>
      <c r="I230" s="566" t="s">
        <v>1251</v>
      </c>
      <c r="J230" s="566" t="s">
        <v>1504</v>
      </c>
      <c r="K230" s="566" t="s">
        <v>1505</v>
      </c>
      <c r="L230" s="567">
        <v>333.31</v>
      </c>
      <c r="M230" s="567">
        <v>5999.58</v>
      </c>
      <c r="N230" s="566">
        <v>18</v>
      </c>
      <c r="O230" s="630">
        <v>2</v>
      </c>
      <c r="P230" s="567">
        <v>2666.48</v>
      </c>
      <c r="Q230" s="582">
        <v>0.44444444444444448</v>
      </c>
      <c r="R230" s="566">
        <v>8</v>
      </c>
      <c r="S230" s="582">
        <v>0.44444444444444442</v>
      </c>
      <c r="T230" s="630"/>
      <c r="U230" s="612">
        <v>0</v>
      </c>
    </row>
    <row r="231" spans="1:21" ht="14.4" customHeight="1" x14ac:dyDescent="0.3">
      <c r="A231" s="565">
        <v>25</v>
      </c>
      <c r="B231" s="566" t="s">
        <v>463</v>
      </c>
      <c r="C231" s="566">
        <v>89301252</v>
      </c>
      <c r="D231" s="628" t="s">
        <v>2101</v>
      </c>
      <c r="E231" s="629" t="s">
        <v>1577</v>
      </c>
      <c r="F231" s="566" t="s">
        <v>1551</v>
      </c>
      <c r="G231" s="566" t="s">
        <v>1594</v>
      </c>
      <c r="H231" s="566" t="s">
        <v>1090</v>
      </c>
      <c r="I231" s="566" t="s">
        <v>1266</v>
      </c>
      <c r="J231" s="566" t="s">
        <v>1267</v>
      </c>
      <c r="K231" s="566" t="s">
        <v>1513</v>
      </c>
      <c r="L231" s="567">
        <v>184.22</v>
      </c>
      <c r="M231" s="567">
        <v>736.88</v>
      </c>
      <c r="N231" s="566">
        <v>4</v>
      </c>
      <c r="O231" s="630">
        <v>1</v>
      </c>
      <c r="P231" s="567">
        <v>736.88</v>
      </c>
      <c r="Q231" s="582">
        <v>1</v>
      </c>
      <c r="R231" s="566">
        <v>4</v>
      </c>
      <c r="S231" s="582">
        <v>1</v>
      </c>
      <c r="T231" s="630">
        <v>1</v>
      </c>
      <c r="U231" s="612">
        <v>1</v>
      </c>
    </row>
    <row r="232" spans="1:21" ht="14.4" customHeight="1" x14ac:dyDescent="0.3">
      <c r="A232" s="565">
        <v>25</v>
      </c>
      <c r="B232" s="566" t="s">
        <v>463</v>
      </c>
      <c r="C232" s="566">
        <v>89301252</v>
      </c>
      <c r="D232" s="628" t="s">
        <v>2101</v>
      </c>
      <c r="E232" s="629" t="s">
        <v>1577</v>
      </c>
      <c r="F232" s="566" t="s">
        <v>1551</v>
      </c>
      <c r="G232" s="566" t="s">
        <v>1716</v>
      </c>
      <c r="H232" s="566" t="s">
        <v>462</v>
      </c>
      <c r="I232" s="566" t="s">
        <v>1867</v>
      </c>
      <c r="J232" s="566" t="s">
        <v>1721</v>
      </c>
      <c r="K232" s="566" t="s">
        <v>1868</v>
      </c>
      <c r="L232" s="567">
        <v>0</v>
      </c>
      <c r="M232" s="567">
        <v>0</v>
      </c>
      <c r="N232" s="566">
        <v>1</v>
      </c>
      <c r="O232" s="630"/>
      <c r="P232" s="567"/>
      <c r="Q232" s="582"/>
      <c r="R232" s="566"/>
      <c r="S232" s="582">
        <v>0</v>
      </c>
      <c r="T232" s="630"/>
      <c r="U232" s="612"/>
    </row>
    <row r="233" spans="1:21" ht="14.4" customHeight="1" x14ac:dyDescent="0.3">
      <c r="A233" s="565">
        <v>25</v>
      </c>
      <c r="B233" s="566" t="s">
        <v>463</v>
      </c>
      <c r="C233" s="566">
        <v>89301252</v>
      </c>
      <c r="D233" s="628" t="s">
        <v>2101</v>
      </c>
      <c r="E233" s="629" t="s">
        <v>1577</v>
      </c>
      <c r="F233" s="566" t="s">
        <v>1551</v>
      </c>
      <c r="G233" s="566" t="s">
        <v>1749</v>
      </c>
      <c r="H233" s="566" t="s">
        <v>1090</v>
      </c>
      <c r="I233" s="566" t="s">
        <v>1902</v>
      </c>
      <c r="J233" s="566" t="s">
        <v>1903</v>
      </c>
      <c r="K233" s="566" t="s">
        <v>1818</v>
      </c>
      <c r="L233" s="567">
        <v>41.55</v>
      </c>
      <c r="M233" s="567">
        <v>83.1</v>
      </c>
      <c r="N233" s="566">
        <v>2</v>
      </c>
      <c r="O233" s="630"/>
      <c r="P233" s="567">
        <v>83.1</v>
      </c>
      <c r="Q233" s="582">
        <v>1</v>
      </c>
      <c r="R233" s="566">
        <v>2</v>
      </c>
      <c r="S233" s="582">
        <v>1</v>
      </c>
      <c r="T233" s="630"/>
      <c r="U233" s="612"/>
    </row>
    <row r="234" spans="1:21" ht="14.4" customHeight="1" x14ac:dyDescent="0.3">
      <c r="A234" s="565">
        <v>25</v>
      </c>
      <c r="B234" s="566" t="s">
        <v>463</v>
      </c>
      <c r="C234" s="566">
        <v>89301252</v>
      </c>
      <c r="D234" s="628" t="s">
        <v>2101</v>
      </c>
      <c r="E234" s="629" t="s">
        <v>1577</v>
      </c>
      <c r="F234" s="566" t="s">
        <v>1551</v>
      </c>
      <c r="G234" s="566" t="s">
        <v>1904</v>
      </c>
      <c r="H234" s="566" t="s">
        <v>462</v>
      </c>
      <c r="I234" s="566" t="s">
        <v>792</v>
      </c>
      <c r="J234" s="566" t="s">
        <v>793</v>
      </c>
      <c r="K234" s="566" t="s">
        <v>1905</v>
      </c>
      <c r="L234" s="567">
        <v>63.67</v>
      </c>
      <c r="M234" s="567">
        <v>63.67</v>
      </c>
      <c r="N234" s="566">
        <v>1</v>
      </c>
      <c r="O234" s="630"/>
      <c r="P234" s="567"/>
      <c r="Q234" s="582">
        <v>0</v>
      </c>
      <c r="R234" s="566"/>
      <c r="S234" s="582">
        <v>0</v>
      </c>
      <c r="T234" s="630"/>
      <c r="U234" s="612"/>
    </row>
    <row r="235" spans="1:21" ht="14.4" customHeight="1" x14ac:dyDescent="0.3">
      <c r="A235" s="565">
        <v>25</v>
      </c>
      <c r="B235" s="566" t="s">
        <v>463</v>
      </c>
      <c r="C235" s="566">
        <v>89301252</v>
      </c>
      <c r="D235" s="628" t="s">
        <v>2101</v>
      </c>
      <c r="E235" s="629" t="s">
        <v>1577</v>
      </c>
      <c r="F235" s="566" t="s">
        <v>1551</v>
      </c>
      <c r="G235" s="566" t="s">
        <v>1600</v>
      </c>
      <c r="H235" s="566" t="s">
        <v>1090</v>
      </c>
      <c r="I235" s="566" t="s">
        <v>1289</v>
      </c>
      <c r="J235" s="566" t="s">
        <v>1290</v>
      </c>
      <c r="K235" s="566" t="s">
        <v>1291</v>
      </c>
      <c r="L235" s="567">
        <v>154.01</v>
      </c>
      <c r="M235" s="567">
        <v>154.01</v>
      </c>
      <c r="N235" s="566">
        <v>1</v>
      </c>
      <c r="O235" s="630"/>
      <c r="P235" s="567">
        <v>154.01</v>
      </c>
      <c r="Q235" s="582">
        <v>1</v>
      </c>
      <c r="R235" s="566">
        <v>1</v>
      </c>
      <c r="S235" s="582">
        <v>1</v>
      </c>
      <c r="T235" s="630"/>
      <c r="U235" s="612"/>
    </row>
    <row r="236" spans="1:21" ht="14.4" customHeight="1" x14ac:dyDescent="0.3">
      <c r="A236" s="565">
        <v>25</v>
      </c>
      <c r="B236" s="566" t="s">
        <v>463</v>
      </c>
      <c r="C236" s="566">
        <v>89301252</v>
      </c>
      <c r="D236" s="628" t="s">
        <v>2101</v>
      </c>
      <c r="E236" s="629" t="s">
        <v>1577</v>
      </c>
      <c r="F236" s="566" t="s">
        <v>1551</v>
      </c>
      <c r="G236" s="566" t="s">
        <v>1600</v>
      </c>
      <c r="H236" s="566" t="s">
        <v>1090</v>
      </c>
      <c r="I236" s="566" t="s">
        <v>1601</v>
      </c>
      <c r="J236" s="566" t="s">
        <v>1290</v>
      </c>
      <c r="K236" s="566" t="s">
        <v>1291</v>
      </c>
      <c r="L236" s="567">
        <v>143.18</v>
      </c>
      <c r="M236" s="567">
        <v>429.54</v>
      </c>
      <c r="N236" s="566">
        <v>3</v>
      </c>
      <c r="O236" s="630"/>
      <c r="P236" s="567">
        <v>286.36</v>
      </c>
      <c r="Q236" s="582">
        <v>0.66666666666666663</v>
      </c>
      <c r="R236" s="566">
        <v>2</v>
      </c>
      <c r="S236" s="582">
        <v>0.66666666666666663</v>
      </c>
      <c r="T236" s="630"/>
      <c r="U236" s="612"/>
    </row>
    <row r="237" spans="1:21" ht="14.4" customHeight="1" x14ac:dyDescent="0.3">
      <c r="A237" s="565">
        <v>25</v>
      </c>
      <c r="B237" s="566" t="s">
        <v>463</v>
      </c>
      <c r="C237" s="566">
        <v>89301252</v>
      </c>
      <c r="D237" s="628" t="s">
        <v>2101</v>
      </c>
      <c r="E237" s="629" t="s">
        <v>1577</v>
      </c>
      <c r="F237" s="566" t="s">
        <v>1551</v>
      </c>
      <c r="G237" s="566" t="s">
        <v>1615</v>
      </c>
      <c r="H237" s="566" t="s">
        <v>1090</v>
      </c>
      <c r="I237" s="566" t="s">
        <v>1099</v>
      </c>
      <c r="J237" s="566" t="s">
        <v>598</v>
      </c>
      <c r="K237" s="566" t="s">
        <v>1533</v>
      </c>
      <c r="L237" s="567">
        <v>96.63</v>
      </c>
      <c r="M237" s="567">
        <v>96.63</v>
      </c>
      <c r="N237" s="566">
        <v>1</v>
      </c>
      <c r="O237" s="630"/>
      <c r="P237" s="567"/>
      <c r="Q237" s="582">
        <v>0</v>
      </c>
      <c r="R237" s="566"/>
      <c r="S237" s="582">
        <v>0</v>
      </c>
      <c r="T237" s="630"/>
      <c r="U237" s="612"/>
    </row>
    <row r="238" spans="1:21" ht="14.4" customHeight="1" x14ac:dyDescent="0.3">
      <c r="A238" s="565">
        <v>25</v>
      </c>
      <c r="B238" s="566" t="s">
        <v>463</v>
      </c>
      <c r="C238" s="566">
        <v>89301252</v>
      </c>
      <c r="D238" s="628" t="s">
        <v>2101</v>
      </c>
      <c r="E238" s="629" t="s">
        <v>1577</v>
      </c>
      <c r="F238" s="566" t="s">
        <v>1551</v>
      </c>
      <c r="G238" s="566" t="s">
        <v>1615</v>
      </c>
      <c r="H238" s="566" t="s">
        <v>1090</v>
      </c>
      <c r="I238" s="566" t="s">
        <v>1790</v>
      </c>
      <c r="J238" s="566" t="s">
        <v>598</v>
      </c>
      <c r="K238" s="566" t="s">
        <v>1791</v>
      </c>
      <c r="L238" s="567">
        <v>193.26</v>
      </c>
      <c r="M238" s="567">
        <v>193.26</v>
      </c>
      <c r="N238" s="566">
        <v>1</v>
      </c>
      <c r="O238" s="630"/>
      <c r="P238" s="567"/>
      <c r="Q238" s="582">
        <v>0</v>
      </c>
      <c r="R238" s="566"/>
      <c r="S238" s="582">
        <v>0</v>
      </c>
      <c r="T238" s="630"/>
      <c r="U238" s="612"/>
    </row>
    <row r="239" spans="1:21" ht="14.4" customHeight="1" x14ac:dyDescent="0.3">
      <c r="A239" s="565">
        <v>25</v>
      </c>
      <c r="B239" s="566" t="s">
        <v>463</v>
      </c>
      <c r="C239" s="566">
        <v>89301252</v>
      </c>
      <c r="D239" s="628" t="s">
        <v>2101</v>
      </c>
      <c r="E239" s="629" t="s">
        <v>1578</v>
      </c>
      <c r="F239" s="566" t="s">
        <v>1551</v>
      </c>
      <c r="G239" s="566" t="s">
        <v>1593</v>
      </c>
      <c r="H239" s="566" t="s">
        <v>1090</v>
      </c>
      <c r="I239" s="566" t="s">
        <v>1251</v>
      </c>
      <c r="J239" s="566" t="s">
        <v>1504</v>
      </c>
      <c r="K239" s="566" t="s">
        <v>1505</v>
      </c>
      <c r="L239" s="567">
        <v>333.31</v>
      </c>
      <c r="M239" s="567">
        <v>14332.330000000005</v>
      </c>
      <c r="N239" s="566">
        <v>43</v>
      </c>
      <c r="O239" s="630">
        <v>39</v>
      </c>
      <c r="P239" s="567">
        <v>7332.8200000000033</v>
      </c>
      <c r="Q239" s="582">
        <v>0.51162790697674421</v>
      </c>
      <c r="R239" s="566">
        <v>22</v>
      </c>
      <c r="S239" s="582">
        <v>0.51162790697674421</v>
      </c>
      <c r="T239" s="630">
        <v>18.5</v>
      </c>
      <c r="U239" s="612">
        <v>0.47435897435897434</v>
      </c>
    </row>
    <row r="240" spans="1:21" ht="14.4" customHeight="1" x14ac:dyDescent="0.3">
      <c r="A240" s="565">
        <v>25</v>
      </c>
      <c r="B240" s="566" t="s">
        <v>463</v>
      </c>
      <c r="C240" s="566">
        <v>89301252</v>
      </c>
      <c r="D240" s="628" t="s">
        <v>2101</v>
      </c>
      <c r="E240" s="629" t="s">
        <v>1578</v>
      </c>
      <c r="F240" s="566" t="s">
        <v>1551</v>
      </c>
      <c r="G240" s="566" t="s">
        <v>1593</v>
      </c>
      <c r="H240" s="566" t="s">
        <v>1090</v>
      </c>
      <c r="I240" s="566" t="s">
        <v>1375</v>
      </c>
      <c r="J240" s="566" t="s">
        <v>1547</v>
      </c>
      <c r="K240" s="566" t="s">
        <v>1548</v>
      </c>
      <c r="L240" s="567">
        <v>333.31</v>
      </c>
      <c r="M240" s="567">
        <v>333.31</v>
      </c>
      <c r="N240" s="566">
        <v>1</v>
      </c>
      <c r="O240" s="630">
        <v>1</v>
      </c>
      <c r="P240" s="567"/>
      <c r="Q240" s="582">
        <v>0</v>
      </c>
      <c r="R240" s="566"/>
      <c r="S240" s="582">
        <v>0</v>
      </c>
      <c r="T240" s="630"/>
      <c r="U240" s="612">
        <v>0</v>
      </c>
    </row>
    <row r="241" spans="1:21" ht="14.4" customHeight="1" x14ac:dyDescent="0.3">
      <c r="A241" s="565">
        <v>25</v>
      </c>
      <c r="B241" s="566" t="s">
        <v>463</v>
      </c>
      <c r="C241" s="566">
        <v>89301252</v>
      </c>
      <c r="D241" s="628" t="s">
        <v>2101</v>
      </c>
      <c r="E241" s="629" t="s">
        <v>1578</v>
      </c>
      <c r="F241" s="566" t="s">
        <v>1551</v>
      </c>
      <c r="G241" s="566" t="s">
        <v>1803</v>
      </c>
      <c r="H241" s="566" t="s">
        <v>462</v>
      </c>
      <c r="I241" s="566" t="s">
        <v>1906</v>
      </c>
      <c r="J241" s="566" t="s">
        <v>1805</v>
      </c>
      <c r="K241" s="566" t="s">
        <v>1806</v>
      </c>
      <c r="L241" s="567">
        <v>222.25</v>
      </c>
      <c r="M241" s="567">
        <v>444.5</v>
      </c>
      <c r="N241" s="566">
        <v>2</v>
      </c>
      <c r="O241" s="630">
        <v>0.5</v>
      </c>
      <c r="P241" s="567"/>
      <c r="Q241" s="582">
        <v>0</v>
      </c>
      <c r="R241" s="566"/>
      <c r="S241" s="582">
        <v>0</v>
      </c>
      <c r="T241" s="630"/>
      <c r="U241" s="612">
        <v>0</v>
      </c>
    </row>
    <row r="242" spans="1:21" ht="14.4" customHeight="1" x14ac:dyDescent="0.3">
      <c r="A242" s="565">
        <v>25</v>
      </c>
      <c r="B242" s="566" t="s">
        <v>463</v>
      </c>
      <c r="C242" s="566">
        <v>89301252</v>
      </c>
      <c r="D242" s="628" t="s">
        <v>2101</v>
      </c>
      <c r="E242" s="629" t="s">
        <v>1578</v>
      </c>
      <c r="F242" s="566" t="s">
        <v>1551</v>
      </c>
      <c r="G242" s="566" t="s">
        <v>1594</v>
      </c>
      <c r="H242" s="566" t="s">
        <v>1090</v>
      </c>
      <c r="I242" s="566" t="s">
        <v>1266</v>
      </c>
      <c r="J242" s="566" t="s">
        <v>1267</v>
      </c>
      <c r="K242" s="566" t="s">
        <v>1513</v>
      </c>
      <c r="L242" s="567">
        <v>184.22</v>
      </c>
      <c r="M242" s="567">
        <v>1657.98</v>
      </c>
      <c r="N242" s="566">
        <v>9</v>
      </c>
      <c r="O242" s="630">
        <v>9</v>
      </c>
      <c r="P242" s="567">
        <v>552.66</v>
      </c>
      <c r="Q242" s="582">
        <v>0.33333333333333331</v>
      </c>
      <c r="R242" s="566">
        <v>3</v>
      </c>
      <c r="S242" s="582">
        <v>0.33333333333333331</v>
      </c>
      <c r="T242" s="630">
        <v>3</v>
      </c>
      <c r="U242" s="612">
        <v>0.33333333333333331</v>
      </c>
    </row>
    <row r="243" spans="1:21" ht="14.4" customHeight="1" x14ac:dyDescent="0.3">
      <c r="A243" s="565">
        <v>25</v>
      </c>
      <c r="B243" s="566" t="s">
        <v>463</v>
      </c>
      <c r="C243" s="566">
        <v>89301252</v>
      </c>
      <c r="D243" s="628" t="s">
        <v>2101</v>
      </c>
      <c r="E243" s="629" t="s">
        <v>1578</v>
      </c>
      <c r="F243" s="566" t="s">
        <v>1551</v>
      </c>
      <c r="G243" s="566" t="s">
        <v>1907</v>
      </c>
      <c r="H243" s="566" t="s">
        <v>462</v>
      </c>
      <c r="I243" s="566" t="s">
        <v>1908</v>
      </c>
      <c r="J243" s="566" t="s">
        <v>1909</v>
      </c>
      <c r="K243" s="566" t="s">
        <v>1910</v>
      </c>
      <c r="L243" s="567">
        <v>0</v>
      </c>
      <c r="M243" s="567">
        <v>0</v>
      </c>
      <c r="N243" s="566">
        <v>1</v>
      </c>
      <c r="O243" s="630">
        <v>1</v>
      </c>
      <c r="P243" s="567">
        <v>0</v>
      </c>
      <c r="Q243" s="582"/>
      <c r="R243" s="566">
        <v>1</v>
      </c>
      <c r="S243" s="582">
        <v>1</v>
      </c>
      <c r="T243" s="630">
        <v>1</v>
      </c>
      <c r="U243" s="612">
        <v>1</v>
      </c>
    </row>
    <row r="244" spans="1:21" ht="14.4" customHeight="1" x14ac:dyDescent="0.3">
      <c r="A244" s="565">
        <v>25</v>
      </c>
      <c r="B244" s="566" t="s">
        <v>463</v>
      </c>
      <c r="C244" s="566">
        <v>89301252</v>
      </c>
      <c r="D244" s="628" t="s">
        <v>2101</v>
      </c>
      <c r="E244" s="629" t="s">
        <v>1578</v>
      </c>
      <c r="F244" s="566" t="s">
        <v>1551</v>
      </c>
      <c r="G244" s="566" t="s">
        <v>1911</v>
      </c>
      <c r="H244" s="566" t="s">
        <v>462</v>
      </c>
      <c r="I244" s="566" t="s">
        <v>1912</v>
      </c>
      <c r="J244" s="566" t="s">
        <v>1913</v>
      </c>
      <c r="K244" s="566" t="s">
        <v>1914</v>
      </c>
      <c r="L244" s="567">
        <v>128.9</v>
      </c>
      <c r="M244" s="567">
        <v>128.9</v>
      </c>
      <c r="N244" s="566">
        <v>1</v>
      </c>
      <c r="O244" s="630">
        <v>0.5</v>
      </c>
      <c r="P244" s="567"/>
      <c r="Q244" s="582">
        <v>0</v>
      </c>
      <c r="R244" s="566"/>
      <c r="S244" s="582">
        <v>0</v>
      </c>
      <c r="T244" s="630"/>
      <c r="U244" s="612">
        <v>0</v>
      </c>
    </row>
    <row r="245" spans="1:21" ht="14.4" customHeight="1" x14ac:dyDescent="0.3">
      <c r="A245" s="565">
        <v>25</v>
      </c>
      <c r="B245" s="566" t="s">
        <v>463</v>
      </c>
      <c r="C245" s="566">
        <v>89301252</v>
      </c>
      <c r="D245" s="628" t="s">
        <v>2101</v>
      </c>
      <c r="E245" s="629" t="s">
        <v>1578</v>
      </c>
      <c r="F245" s="566" t="s">
        <v>1551</v>
      </c>
      <c r="G245" s="566" t="s">
        <v>1828</v>
      </c>
      <c r="H245" s="566" t="s">
        <v>462</v>
      </c>
      <c r="I245" s="566" t="s">
        <v>660</v>
      </c>
      <c r="J245" s="566" t="s">
        <v>661</v>
      </c>
      <c r="K245" s="566" t="s">
        <v>1829</v>
      </c>
      <c r="L245" s="567">
        <v>153.37</v>
      </c>
      <c r="M245" s="567">
        <v>153.37</v>
      </c>
      <c r="N245" s="566">
        <v>1</v>
      </c>
      <c r="O245" s="630">
        <v>1</v>
      </c>
      <c r="P245" s="567">
        <v>153.37</v>
      </c>
      <c r="Q245" s="582">
        <v>1</v>
      </c>
      <c r="R245" s="566">
        <v>1</v>
      </c>
      <c r="S245" s="582">
        <v>1</v>
      </c>
      <c r="T245" s="630">
        <v>1</v>
      </c>
      <c r="U245" s="612">
        <v>1</v>
      </c>
    </row>
    <row r="246" spans="1:21" ht="14.4" customHeight="1" x14ac:dyDescent="0.3">
      <c r="A246" s="565">
        <v>25</v>
      </c>
      <c r="B246" s="566" t="s">
        <v>463</v>
      </c>
      <c r="C246" s="566">
        <v>89301252</v>
      </c>
      <c r="D246" s="628" t="s">
        <v>2101</v>
      </c>
      <c r="E246" s="629" t="s">
        <v>1578</v>
      </c>
      <c r="F246" s="566" t="s">
        <v>1551</v>
      </c>
      <c r="G246" s="566" t="s">
        <v>1655</v>
      </c>
      <c r="H246" s="566" t="s">
        <v>462</v>
      </c>
      <c r="I246" s="566" t="s">
        <v>1203</v>
      </c>
      <c r="J246" s="566" t="s">
        <v>1204</v>
      </c>
      <c r="K246" s="566" t="s">
        <v>1656</v>
      </c>
      <c r="L246" s="567">
        <v>31.64</v>
      </c>
      <c r="M246" s="567">
        <v>31.64</v>
      </c>
      <c r="N246" s="566">
        <v>1</v>
      </c>
      <c r="O246" s="630">
        <v>0.5</v>
      </c>
      <c r="P246" s="567"/>
      <c r="Q246" s="582">
        <v>0</v>
      </c>
      <c r="R246" s="566"/>
      <c r="S246" s="582">
        <v>0</v>
      </c>
      <c r="T246" s="630"/>
      <c r="U246" s="612">
        <v>0</v>
      </c>
    </row>
    <row r="247" spans="1:21" ht="14.4" customHeight="1" x14ac:dyDescent="0.3">
      <c r="A247" s="565">
        <v>25</v>
      </c>
      <c r="B247" s="566" t="s">
        <v>463</v>
      </c>
      <c r="C247" s="566">
        <v>89301252</v>
      </c>
      <c r="D247" s="628" t="s">
        <v>2101</v>
      </c>
      <c r="E247" s="629" t="s">
        <v>1578</v>
      </c>
      <c r="F247" s="566" t="s">
        <v>1551</v>
      </c>
      <c r="G247" s="566" t="s">
        <v>1682</v>
      </c>
      <c r="H247" s="566" t="s">
        <v>462</v>
      </c>
      <c r="I247" s="566" t="s">
        <v>1730</v>
      </c>
      <c r="J247" s="566" t="s">
        <v>1731</v>
      </c>
      <c r="K247" s="566" t="s">
        <v>1732</v>
      </c>
      <c r="L247" s="567">
        <v>56.41</v>
      </c>
      <c r="M247" s="567">
        <v>169.23</v>
      </c>
      <c r="N247" s="566">
        <v>3</v>
      </c>
      <c r="O247" s="630">
        <v>3</v>
      </c>
      <c r="P247" s="567">
        <v>169.23</v>
      </c>
      <c r="Q247" s="582">
        <v>1</v>
      </c>
      <c r="R247" s="566">
        <v>3</v>
      </c>
      <c r="S247" s="582">
        <v>1</v>
      </c>
      <c r="T247" s="630">
        <v>3</v>
      </c>
      <c r="U247" s="612">
        <v>1</v>
      </c>
    </row>
    <row r="248" spans="1:21" ht="14.4" customHeight="1" x14ac:dyDescent="0.3">
      <c r="A248" s="565">
        <v>25</v>
      </c>
      <c r="B248" s="566" t="s">
        <v>463</v>
      </c>
      <c r="C248" s="566">
        <v>89301252</v>
      </c>
      <c r="D248" s="628" t="s">
        <v>2101</v>
      </c>
      <c r="E248" s="629" t="s">
        <v>1578</v>
      </c>
      <c r="F248" s="566" t="s">
        <v>1551</v>
      </c>
      <c r="G248" s="566" t="s">
        <v>1682</v>
      </c>
      <c r="H248" s="566" t="s">
        <v>462</v>
      </c>
      <c r="I248" s="566" t="s">
        <v>1730</v>
      </c>
      <c r="J248" s="566" t="s">
        <v>1731</v>
      </c>
      <c r="K248" s="566" t="s">
        <v>1732</v>
      </c>
      <c r="L248" s="567">
        <v>77.08</v>
      </c>
      <c r="M248" s="567">
        <v>231.24</v>
      </c>
      <c r="N248" s="566">
        <v>3</v>
      </c>
      <c r="O248" s="630">
        <v>3</v>
      </c>
      <c r="P248" s="567">
        <v>154.16</v>
      </c>
      <c r="Q248" s="582">
        <v>0.66666666666666663</v>
      </c>
      <c r="R248" s="566">
        <v>2</v>
      </c>
      <c r="S248" s="582">
        <v>0.66666666666666663</v>
      </c>
      <c r="T248" s="630">
        <v>2</v>
      </c>
      <c r="U248" s="612">
        <v>0.66666666666666663</v>
      </c>
    </row>
    <row r="249" spans="1:21" ht="14.4" customHeight="1" x14ac:dyDescent="0.3">
      <c r="A249" s="565">
        <v>25</v>
      </c>
      <c r="B249" s="566" t="s">
        <v>463</v>
      </c>
      <c r="C249" s="566">
        <v>89301252</v>
      </c>
      <c r="D249" s="628" t="s">
        <v>2101</v>
      </c>
      <c r="E249" s="629" t="s">
        <v>1578</v>
      </c>
      <c r="F249" s="566" t="s">
        <v>1551</v>
      </c>
      <c r="G249" s="566" t="s">
        <v>1682</v>
      </c>
      <c r="H249" s="566" t="s">
        <v>462</v>
      </c>
      <c r="I249" s="566" t="s">
        <v>1915</v>
      </c>
      <c r="J249" s="566" t="s">
        <v>1731</v>
      </c>
      <c r="K249" s="566" t="s">
        <v>1916</v>
      </c>
      <c r="L249" s="567">
        <v>38.549999999999997</v>
      </c>
      <c r="M249" s="567">
        <v>38.549999999999997</v>
      </c>
      <c r="N249" s="566">
        <v>1</v>
      </c>
      <c r="O249" s="630">
        <v>1</v>
      </c>
      <c r="P249" s="567"/>
      <c r="Q249" s="582">
        <v>0</v>
      </c>
      <c r="R249" s="566"/>
      <c r="S249" s="582">
        <v>0</v>
      </c>
      <c r="T249" s="630"/>
      <c r="U249" s="612">
        <v>0</v>
      </c>
    </row>
    <row r="250" spans="1:21" ht="14.4" customHeight="1" x14ac:dyDescent="0.3">
      <c r="A250" s="565">
        <v>25</v>
      </c>
      <c r="B250" s="566" t="s">
        <v>463</v>
      </c>
      <c r="C250" s="566">
        <v>89301252</v>
      </c>
      <c r="D250" s="628" t="s">
        <v>2101</v>
      </c>
      <c r="E250" s="629" t="s">
        <v>1578</v>
      </c>
      <c r="F250" s="566" t="s">
        <v>1551</v>
      </c>
      <c r="G250" s="566" t="s">
        <v>1600</v>
      </c>
      <c r="H250" s="566" t="s">
        <v>1090</v>
      </c>
      <c r="I250" s="566" t="s">
        <v>1289</v>
      </c>
      <c r="J250" s="566" t="s">
        <v>1290</v>
      </c>
      <c r="K250" s="566" t="s">
        <v>1291</v>
      </c>
      <c r="L250" s="567">
        <v>154.01</v>
      </c>
      <c r="M250" s="567">
        <v>3388.2199999999993</v>
      </c>
      <c r="N250" s="566">
        <v>22</v>
      </c>
      <c r="O250" s="630">
        <v>16</v>
      </c>
      <c r="P250" s="567">
        <v>1078.07</v>
      </c>
      <c r="Q250" s="582">
        <v>0.31818181818181823</v>
      </c>
      <c r="R250" s="566">
        <v>7</v>
      </c>
      <c r="S250" s="582">
        <v>0.31818181818181818</v>
      </c>
      <c r="T250" s="630">
        <v>7</v>
      </c>
      <c r="U250" s="612">
        <v>0.4375</v>
      </c>
    </row>
    <row r="251" spans="1:21" ht="14.4" customHeight="1" x14ac:dyDescent="0.3">
      <c r="A251" s="565">
        <v>25</v>
      </c>
      <c r="B251" s="566" t="s">
        <v>463</v>
      </c>
      <c r="C251" s="566">
        <v>89301252</v>
      </c>
      <c r="D251" s="628" t="s">
        <v>2101</v>
      </c>
      <c r="E251" s="629" t="s">
        <v>1578</v>
      </c>
      <c r="F251" s="566" t="s">
        <v>1551</v>
      </c>
      <c r="G251" s="566" t="s">
        <v>1600</v>
      </c>
      <c r="H251" s="566" t="s">
        <v>1090</v>
      </c>
      <c r="I251" s="566" t="s">
        <v>1296</v>
      </c>
      <c r="J251" s="566" t="s">
        <v>1297</v>
      </c>
      <c r="K251" s="566" t="s">
        <v>1520</v>
      </c>
      <c r="L251" s="567">
        <v>77.010000000000005</v>
      </c>
      <c r="M251" s="567">
        <v>231.03000000000003</v>
      </c>
      <c r="N251" s="566">
        <v>3</v>
      </c>
      <c r="O251" s="630">
        <v>1</v>
      </c>
      <c r="P251" s="567"/>
      <c r="Q251" s="582">
        <v>0</v>
      </c>
      <c r="R251" s="566"/>
      <c r="S251" s="582">
        <v>0</v>
      </c>
      <c r="T251" s="630"/>
      <c r="U251" s="612">
        <v>0</v>
      </c>
    </row>
    <row r="252" spans="1:21" ht="14.4" customHeight="1" x14ac:dyDescent="0.3">
      <c r="A252" s="565">
        <v>25</v>
      </c>
      <c r="B252" s="566" t="s">
        <v>463</v>
      </c>
      <c r="C252" s="566">
        <v>89301252</v>
      </c>
      <c r="D252" s="628" t="s">
        <v>2101</v>
      </c>
      <c r="E252" s="629" t="s">
        <v>1578</v>
      </c>
      <c r="F252" s="566" t="s">
        <v>1551</v>
      </c>
      <c r="G252" s="566" t="s">
        <v>1600</v>
      </c>
      <c r="H252" s="566" t="s">
        <v>1090</v>
      </c>
      <c r="I252" s="566" t="s">
        <v>1601</v>
      </c>
      <c r="J252" s="566" t="s">
        <v>1290</v>
      </c>
      <c r="K252" s="566" t="s">
        <v>1291</v>
      </c>
      <c r="L252" s="567">
        <v>143.18</v>
      </c>
      <c r="M252" s="567">
        <v>143.18</v>
      </c>
      <c r="N252" s="566">
        <v>1</v>
      </c>
      <c r="O252" s="630">
        <v>1</v>
      </c>
      <c r="P252" s="567"/>
      <c r="Q252" s="582">
        <v>0</v>
      </c>
      <c r="R252" s="566"/>
      <c r="S252" s="582">
        <v>0</v>
      </c>
      <c r="T252" s="630"/>
      <c r="U252" s="612">
        <v>0</v>
      </c>
    </row>
    <row r="253" spans="1:21" ht="14.4" customHeight="1" x14ac:dyDescent="0.3">
      <c r="A253" s="565">
        <v>25</v>
      </c>
      <c r="B253" s="566" t="s">
        <v>463</v>
      </c>
      <c r="C253" s="566">
        <v>89301252</v>
      </c>
      <c r="D253" s="628" t="s">
        <v>2101</v>
      </c>
      <c r="E253" s="629" t="s">
        <v>1578</v>
      </c>
      <c r="F253" s="566" t="s">
        <v>1551</v>
      </c>
      <c r="G253" s="566" t="s">
        <v>1838</v>
      </c>
      <c r="H253" s="566" t="s">
        <v>462</v>
      </c>
      <c r="I253" s="566" t="s">
        <v>1371</v>
      </c>
      <c r="J253" s="566" t="s">
        <v>1372</v>
      </c>
      <c r="K253" s="566" t="s">
        <v>1373</v>
      </c>
      <c r="L253" s="567">
        <v>72.94</v>
      </c>
      <c r="M253" s="567">
        <v>72.94</v>
      </c>
      <c r="N253" s="566">
        <v>1</v>
      </c>
      <c r="O253" s="630">
        <v>1</v>
      </c>
      <c r="P253" s="567">
        <v>72.94</v>
      </c>
      <c r="Q253" s="582">
        <v>1</v>
      </c>
      <c r="R253" s="566">
        <v>1</v>
      </c>
      <c r="S253" s="582">
        <v>1</v>
      </c>
      <c r="T253" s="630">
        <v>1</v>
      </c>
      <c r="U253" s="612">
        <v>1</v>
      </c>
    </row>
    <row r="254" spans="1:21" ht="14.4" customHeight="1" x14ac:dyDescent="0.3">
      <c r="A254" s="565">
        <v>25</v>
      </c>
      <c r="B254" s="566" t="s">
        <v>463</v>
      </c>
      <c r="C254" s="566">
        <v>89301252</v>
      </c>
      <c r="D254" s="628" t="s">
        <v>2101</v>
      </c>
      <c r="E254" s="629" t="s">
        <v>1578</v>
      </c>
      <c r="F254" s="566" t="s">
        <v>1551</v>
      </c>
      <c r="G254" s="566" t="s">
        <v>1615</v>
      </c>
      <c r="H254" s="566" t="s">
        <v>1090</v>
      </c>
      <c r="I254" s="566" t="s">
        <v>1149</v>
      </c>
      <c r="J254" s="566" t="s">
        <v>598</v>
      </c>
      <c r="K254" s="566" t="s">
        <v>1532</v>
      </c>
      <c r="L254" s="567">
        <v>48.31</v>
      </c>
      <c r="M254" s="567">
        <v>386.48</v>
      </c>
      <c r="N254" s="566">
        <v>8</v>
      </c>
      <c r="O254" s="630">
        <v>7.5</v>
      </c>
      <c r="P254" s="567">
        <v>96.62</v>
      </c>
      <c r="Q254" s="582">
        <v>0.25</v>
      </c>
      <c r="R254" s="566">
        <v>2</v>
      </c>
      <c r="S254" s="582">
        <v>0.25</v>
      </c>
      <c r="T254" s="630">
        <v>1.5</v>
      </c>
      <c r="U254" s="612">
        <v>0.2</v>
      </c>
    </row>
    <row r="255" spans="1:21" ht="14.4" customHeight="1" x14ac:dyDescent="0.3">
      <c r="A255" s="565">
        <v>25</v>
      </c>
      <c r="B255" s="566" t="s">
        <v>463</v>
      </c>
      <c r="C255" s="566">
        <v>89301252</v>
      </c>
      <c r="D255" s="628" t="s">
        <v>2101</v>
      </c>
      <c r="E255" s="629" t="s">
        <v>1578</v>
      </c>
      <c r="F255" s="566" t="s">
        <v>1551</v>
      </c>
      <c r="G255" s="566" t="s">
        <v>1615</v>
      </c>
      <c r="H255" s="566" t="s">
        <v>1090</v>
      </c>
      <c r="I255" s="566" t="s">
        <v>1099</v>
      </c>
      <c r="J255" s="566" t="s">
        <v>598</v>
      </c>
      <c r="K255" s="566" t="s">
        <v>1533</v>
      </c>
      <c r="L255" s="567">
        <v>96.63</v>
      </c>
      <c r="M255" s="567">
        <v>193.26</v>
      </c>
      <c r="N255" s="566">
        <v>2</v>
      </c>
      <c r="O255" s="630">
        <v>2</v>
      </c>
      <c r="P255" s="567">
        <v>96.63</v>
      </c>
      <c r="Q255" s="582">
        <v>0.5</v>
      </c>
      <c r="R255" s="566">
        <v>1</v>
      </c>
      <c r="S255" s="582">
        <v>0.5</v>
      </c>
      <c r="T255" s="630">
        <v>1</v>
      </c>
      <c r="U255" s="612">
        <v>0.5</v>
      </c>
    </row>
    <row r="256" spans="1:21" ht="14.4" customHeight="1" x14ac:dyDescent="0.3">
      <c r="A256" s="565">
        <v>25</v>
      </c>
      <c r="B256" s="566" t="s">
        <v>463</v>
      </c>
      <c r="C256" s="566">
        <v>89301252</v>
      </c>
      <c r="D256" s="628" t="s">
        <v>2101</v>
      </c>
      <c r="E256" s="629" t="s">
        <v>1578</v>
      </c>
      <c r="F256" s="566" t="s">
        <v>1551</v>
      </c>
      <c r="G256" s="566" t="s">
        <v>1615</v>
      </c>
      <c r="H256" s="566" t="s">
        <v>462</v>
      </c>
      <c r="I256" s="566" t="s">
        <v>1050</v>
      </c>
      <c r="J256" s="566" t="s">
        <v>598</v>
      </c>
      <c r="K256" s="566" t="s">
        <v>1759</v>
      </c>
      <c r="L256" s="567">
        <v>96.63</v>
      </c>
      <c r="M256" s="567">
        <v>193.26</v>
      </c>
      <c r="N256" s="566">
        <v>2</v>
      </c>
      <c r="O256" s="630">
        <v>2</v>
      </c>
      <c r="P256" s="567"/>
      <c r="Q256" s="582">
        <v>0</v>
      </c>
      <c r="R256" s="566"/>
      <c r="S256" s="582">
        <v>0</v>
      </c>
      <c r="T256" s="630"/>
      <c r="U256" s="612">
        <v>0</v>
      </c>
    </row>
    <row r="257" spans="1:21" ht="14.4" customHeight="1" x14ac:dyDescent="0.3">
      <c r="A257" s="565">
        <v>25</v>
      </c>
      <c r="B257" s="566" t="s">
        <v>463</v>
      </c>
      <c r="C257" s="566">
        <v>89301252</v>
      </c>
      <c r="D257" s="628" t="s">
        <v>2101</v>
      </c>
      <c r="E257" s="629" t="s">
        <v>1578</v>
      </c>
      <c r="F257" s="566" t="s">
        <v>1551</v>
      </c>
      <c r="G257" s="566" t="s">
        <v>1615</v>
      </c>
      <c r="H257" s="566" t="s">
        <v>462</v>
      </c>
      <c r="I257" s="566" t="s">
        <v>1618</v>
      </c>
      <c r="J257" s="566" t="s">
        <v>489</v>
      </c>
      <c r="K257" s="566" t="s">
        <v>1619</v>
      </c>
      <c r="L257" s="567">
        <v>0</v>
      </c>
      <c r="M257" s="567">
        <v>0</v>
      </c>
      <c r="N257" s="566">
        <v>1</v>
      </c>
      <c r="O257" s="630">
        <v>1</v>
      </c>
      <c r="P257" s="567"/>
      <c r="Q257" s="582"/>
      <c r="R257" s="566"/>
      <c r="S257" s="582">
        <v>0</v>
      </c>
      <c r="T257" s="630"/>
      <c r="U257" s="612">
        <v>0</v>
      </c>
    </row>
    <row r="258" spans="1:21" ht="14.4" customHeight="1" x14ac:dyDescent="0.3">
      <c r="A258" s="565">
        <v>25</v>
      </c>
      <c r="B258" s="566" t="s">
        <v>463</v>
      </c>
      <c r="C258" s="566">
        <v>89301252</v>
      </c>
      <c r="D258" s="628" t="s">
        <v>2101</v>
      </c>
      <c r="E258" s="629" t="s">
        <v>1578</v>
      </c>
      <c r="F258" s="566" t="s">
        <v>1551</v>
      </c>
      <c r="G258" s="566" t="s">
        <v>1615</v>
      </c>
      <c r="H258" s="566" t="s">
        <v>462</v>
      </c>
      <c r="I258" s="566" t="s">
        <v>488</v>
      </c>
      <c r="J258" s="566" t="s">
        <v>489</v>
      </c>
      <c r="K258" s="566" t="s">
        <v>1534</v>
      </c>
      <c r="L258" s="567">
        <v>96.63</v>
      </c>
      <c r="M258" s="567">
        <v>96.63</v>
      </c>
      <c r="N258" s="566">
        <v>1</v>
      </c>
      <c r="O258" s="630">
        <v>1</v>
      </c>
      <c r="P258" s="567"/>
      <c r="Q258" s="582">
        <v>0</v>
      </c>
      <c r="R258" s="566"/>
      <c r="S258" s="582">
        <v>0</v>
      </c>
      <c r="T258" s="630"/>
      <c r="U258" s="612">
        <v>0</v>
      </c>
    </row>
    <row r="259" spans="1:21" ht="14.4" customHeight="1" x14ac:dyDescent="0.3">
      <c r="A259" s="565">
        <v>25</v>
      </c>
      <c r="B259" s="566" t="s">
        <v>463</v>
      </c>
      <c r="C259" s="566">
        <v>89301252</v>
      </c>
      <c r="D259" s="628" t="s">
        <v>2101</v>
      </c>
      <c r="E259" s="629" t="s">
        <v>1578</v>
      </c>
      <c r="F259" s="566" t="s">
        <v>1551</v>
      </c>
      <c r="G259" s="566" t="s">
        <v>1762</v>
      </c>
      <c r="H259" s="566" t="s">
        <v>462</v>
      </c>
      <c r="I259" s="566" t="s">
        <v>1899</v>
      </c>
      <c r="J259" s="566" t="s">
        <v>624</v>
      </c>
      <c r="K259" s="566" t="s">
        <v>1704</v>
      </c>
      <c r="L259" s="567">
        <v>22.68</v>
      </c>
      <c r="M259" s="567">
        <v>22.68</v>
      </c>
      <c r="N259" s="566">
        <v>1</v>
      </c>
      <c r="O259" s="630">
        <v>1</v>
      </c>
      <c r="P259" s="567"/>
      <c r="Q259" s="582">
        <v>0</v>
      </c>
      <c r="R259" s="566"/>
      <c r="S259" s="582">
        <v>0</v>
      </c>
      <c r="T259" s="630"/>
      <c r="U259" s="612">
        <v>0</v>
      </c>
    </row>
    <row r="260" spans="1:21" ht="14.4" customHeight="1" x14ac:dyDescent="0.3">
      <c r="A260" s="565">
        <v>25</v>
      </c>
      <c r="B260" s="566" t="s">
        <v>463</v>
      </c>
      <c r="C260" s="566">
        <v>89301252</v>
      </c>
      <c r="D260" s="628" t="s">
        <v>2101</v>
      </c>
      <c r="E260" s="629" t="s">
        <v>1578</v>
      </c>
      <c r="F260" s="566" t="s">
        <v>1551</v>
      </c>
      <c r="G260" s="566" t="s">
        <v>1794</v>
      </c>
      <c r="H260" s="566" t="s">
        <v>462</v>
      </c>
      <c r="I260" s="566" t="s">
        <v>518</v>
      </c>
      <c r="J260" s="566" t="s">
        <v>1795</v>
      </c>
      <c r="K260" s="566" t="s">
        <v>1796</v>
      </c>
      <c r="L260" s="567">
        <v>22.88</v>
      </c>
      <c r="M260" s="567">
        <v>45.76</v>
      </c>
      <c r="N260" s="566">
        <v>2</v>
      </c>
      <c r="O260" s="630">
        <v>1</v>
      </c>
      <c r="P260" s="567">
        <v>45.76</v>
      </c>
      <c r="Q260" s="582">
        <v>1</v>
      </c>
      <c r="R260" s="566">
        <v>2</v>
      </c>
      <c r="S260" s="582">
        <v>1</v>
      </c>
      <c r="T260" s="630">
        <v>1</v>
      </c>
      <c r="U260" s="612">
        <v>1</v>
      </c>
    </row>
    <row r="261" spans="1:21" ht="14.4" customHeight="1" x14ac:dyDescent="0.3">
      <c r="A261" s="565">
        <v>25</v>
      </c>
      <c r="B261" s="566" t="s">
        <v>463</v>
      </c>
      <c r="C261" s="566">
        <v>89301252</v>
      </c>
      <c r="D261" s="628" t="s">
        <v>2101</v>
      </c>
      <c r="E261" s="629" t="s">
        <v>1578</v>
      </c>
      <c r="F261" s="566" t="s">
        <v>1551</v>
      </c>
      <c r="G261" s="566" t="s">
        <v>1767</v>
      </c>
      <c r="H261" s="566" t="s">
        <v>462</v>
      </c>
      <c r="I261" s="566" t="s">
        <v>1849</v>
      </c>
      <c r="J261" s="566" t="s">
        <v>1769</v>
      </c>
      <c r="K261" s="566" t="s">
        <v>808</v>
      </c>
      <c r="L261" s="567">
        <v>102.89</v>
      </c>
      <c r="M261" s="567">
        <v>102.89</v>
      </c>
      <c r="N261" s="566">
        <v>1</v>
      </c>
      <c r="O261" s="630">
        <v>1</v>
      </c>
      <c r="P261" s="567">
        <v>102.89</v>
      </c>
      <c r="Q261" s="582">
        <v>1</v>
      </c>
      <c r="R261" s="566">
        <v>1</v>
      </c>
      <c r="S261" s="582">
        <v>1</v>
      </c>
      <c r="T261" s="630">
        <v>1</v>
      </c>
      <c r="U261" s="612">
        <v>1</v>
      </c>
    </row>
    <row r="262" spans="1:21" ht="14.4" customHeight="1" x14ac:dyDescent="0.3">
      <c r="A262" s="565">
        <v>25</v>
      </c>
      <c r="B262" s="566" t="s">
        <v>463</v>
      </c>
      <c r="C262" s="566">
        <v>89301252</v>
      </c>
      <c r="D262" s="628" t="s">
        <v>2101</v>
      </c>
      <c r="E262" s="629" t="s">
        <v>1578</v>
      </c>
      <c r="F262" s="566" t="s">
        <v>1551</v>
      </c>
      <c r="G262" s="566" t="s">
        <v>1710</v>
      </c>
      <c r="H262" s="566" t="s">
        <v>462</v>
      </c>
      <c r="I262" s="566" t="s">
        <v>917</v>
      </c>
      <c r="J262" s="566" t="s">
        <v>918</v>
      </c>
      <c r="K262" s="566" t="s">
        <v>1711</v>
      </c>
      <c r="L262" s="567">
        <v>0</v>
      </c>
      <c r="M262" s="567">
        <v>0</v>
      </c>
      <c r="N262" s="566">
        <v>3</v>
      </c>
      <c r="O262" s="630">
        <v>1</v>
      </c>
      <c r="P262" s="567"/>
      <c r="Q262" s="582"/>
      <c r="R262" s="566"/>
      <c r="S262" s="582">
        <v>0</v>
      </c>
      <c r="T262" s="630"/>
      <c r="U262" s="612">
        <v>0</v>
      </c>
    </row>
    <row r="263" spans="1:21" ht="14.4" customHeight="1" x14ac:dyDescent="0.3">
      <c r="A263" s="565">
        <v>25</v>
      </c>
      <c r="B263" s="566" t="s">
        <v>463</v>
      </c>
      <c r="C263" s="566">
        <v>89301252</v>
      </c>
      <c r="D263" s="628" t="s">
        <v>2101</v>
      </c>
      <c r="E263" s="629" t="s">
        <v>1580</v>
      </c>
      <c r="F263" s="566" t="s">
        <v>1551</v>
      </c>
      <c r="G263" s="566" t="s">
        <v>1593</v>
      </c>
      <c r="H263" s="566" t="s">
        <v>462</v>
      </c>
      <c r="I263" s="566" t="s">
        <v>1646</v>
      </c>
      <c r="J263" s="566" t="s">
        <v>1504</v>
      </c>
      <c r="K263" s="566" t="s">
        <v>1647</v>
      </c>
      <c r="L263" s="567">
        <v>0</v>
      </c>
      <c r="M263" s="567">
        <v>0</v>
      </c>
      <c r="N263" s="566">
        <v>1</v>
      </c>
      <c r="O263" s="630">
        <v>1</v>
      </c>
      <c r="P263" s="567">
        <v>0</v>
      </c>
      <c r="Q263" s="582"/>
      <c r="R263" s="566">
        <v>1</v>
      </c>
      <c r="S263" s="582">
        <v>1</v>
      </c>
      <c r="T263" s="630">
        <v>1</v>
      </c>
      <c r="U263" s="612">
        <v>1</v>
      </c>
    </row>
    <row r="264" spans="1:21" ht="14.4" customHeight="1" x14ac:dyDescent="0.3">
      <c r="A264" s="565">
        <v>25</v>
      </c>
      <c r="B264" s="566" t="s">
        <v>463</v>
      </c>
      <c r="C264" s="566">
        <v>89301252</v>
      </c>
      <c r="D264" s="628" t="s">
        <v>2101</v>
      </c>
      <c r="E264" s="629" t="s">
        <v>1580</v>
      </c>
      <c r="F264" s="566" t="s">
        <v>1551</v>
      </c>
      <c r="G264" s="566" t="s">
        <v>1593</v>
      </c>
      <c r="H264" s="566" t="s">
        <v>1090</v>
      </c>
      <c r="I264" s="566" t="s">
        <v>1251</v>
      </c>
      <c r="J264" s="566" t="s">
        <v>1504</v>
      </c>
      <c r="K264" s="566" t="s">
        <v>1505</v>
      </c>
      <c r="L264" s="567">
        <v>333.31</v>
      </c>
      <c r="M264" s="567">
        <v>9999.3000000000029</v>
      </c>
      <c r="N264" s="566">
        <v>30</v>
      </c>
      <c r="O264" s="630">
        <v>25.5</v>
      </c>
      <c r="P264" s="567">
        <v>2333.17</v>
      </c>
      <c r="Q264" s="582">
        <v>0.23333333333333328</v>
      </c>
      <c r="R264" s="566">
        <v>7</v>
      </c>
      <c r="S264" s="582">
        <v>0.23333333333333334</v>
      </c>
      <c r="T264" s="630">
        <v>7</v>
      </c>
      <c r="U264" s="612">
        <v>0.27450980392156865</v>
      </c>
    </row>
    <row r="265" spans="1:21" ht="14.4" customHeight="1" x14ac:dyDescent="0.3">
      <c r="A265" s="565">
        <v>25</v>
      </c>
      <c r="B265" s="566" t="s">
        <v>463</v>
      </c>
      <c r="C265" s="566">
        <v>89301252</v>
      </c>
      <c r="D265" s="628" t="s">
        <v>2101</v>
      </c>
      <c r="E265" s="629" t="s">
        <v>1580</v>
      </c>
      <c r="F265" s="566" t="s">
        <v>1551</v>
      </c>
      <c r="G265" s="566" t="s">
        <v>1605</v>
      </c>
      <c r="H265" s="566" t="s">
        <v>1090</v>
      </c>
      <c r="I265" s="566" t="s">
        <v>1917</v>
      </c>
      <c r="J265" s="566" t="s">
        <v>1918</v>
      </c>
      <c r="K265" s="566" t="s">
        <v>1919</v>
      </c>
      <c r="L265" s="567">
        <v>603.38</v>
      </c>
      <c r="M265" s="567">
        <v>603.38</v>
      </c>
      <c r="N265" s="566">
        <v>1</v>
      </c>
      <c r="O265" s="630">
        <v>1</v>
      </c>
      <c r="P265" s="567"/>
      <c r="Q265" s="582">
        <v>0</v>
      </c>
      <c r="R265" s="566"/>
      <c r="S265" s="582">
        <v>0</v>
      </c>
      <c r="T265" s="630"/>
      <c r="U265" s="612">
        <v>0</v>
      </c>
    </row>
    <row r="266" spans="1:21" ht="14.4" customHeight="1" x14ac:dyDescent="0.3">
      <c r="A266" s="565">
        <v>25</v>
      </c>
      <c r="B266" s="566" t="s">
        <v>463</v>
      </c>
      <c r="C266" s="566">
        <v>89301252</v>
      </c>
      <c r="D266" s="628" t="s">
        <v>2101</v>
      </c>
      <c r="E266" s="629" t="s">
        <v>1580</v>
      </c>
      <c r="F266" s="566" t="s">
        <v>1551</v>
      </c>
      <c r="G266" s="566" t="s">
        <v>1605</v>
      </c>
      <c r="H266" s="566" t="s">
        <v>1090</v>
      </c>
      <c r="I266" s="566" t="s">
        <v>1920</v>
      </c>
      <c r="J266" s="566" t="s">
        <v>1607</v>
      </c>
      <c r="K266" s="566" t="s">
        <v>1921</v>
      </c>
      <c r="L266" s="567">
        <v>3127.19</v>
      </c>
      <c r="M266" s="567">
        <v>6254.38</v>
      </c>
      <c r="N266" s="566">
        <v>2</v>
      </c>
      <c r="O266" s="630">
        <v>1.5</v>
      </c>
      <c r="P266" s="567">
        <v>3127.19</v>
      </c>
      <c r="Q266" s="582">
        <v>0.5</v>
      </c>
      <c r="R266" s="566">
        <v>1</v>
      </c>
      <c r="S266" s="582">
        <v>0.5</v>
      </c>
      <c r="T266" s="630">
        <v>1</v>
      </c>
      <c r="U266" s="612">
        <v>0.66666666666666663</v>
      </c>
    </row>
    <row r="267" spans="1:21" ht="14.4" customHeight="1" x14ac:dyDescent="0.3">
      <c r="A267" s="565">
        <v>25</v>
      </c>
      <c r="B267" s="566" t="s">
        <v>463</v>
      </c>
      <c r="C267" s="566">
        <v>89301252</v>
      </c>
      <c r="D267" s="628" t="s">
        <v>2101</v>
      </c>
      <c r="E267" s="629" t="s">
        <v>1580</v>
      </c>
      <c r="F267" s="566" t="s">
        <v>1551</v>
      </c>
      <c r="G267" s="566" t="s">
        <v>1605</v>
      </c>
      <c r="H267" s="566" t="s">
        <v>1090</v>
      </c>
      <c r="I267" s="566" t="s">
        <v>1920</v>
      </c>
      <c r="J267" s="566" t="s">
        <v>1607</v>
      </c>
      <c r="K267" s="566" t="s">
        <v>1921</v>
      </c>
      <c r="L267" s="567">
        <v>4283.43</v>
      </c>
      <c r="M267" s="567">
        <v>4283.43</v>
      </c>
      <c r="N267" s="566">
        <v>1</v>
      </c>
      <c r="O267" s="630">
        <v>0.5</v>
      </c>
      <c r="P267" s="567"/>
      <c r="Q267" s="582">
        <v>0</v>
      </c>
      <c r="R267" s="566"/>
      <c r="S267" s="582">
        <v>0</v>
      </c>
      <c r="T267" s="630"/>
      <c r="U267" s="612">
        <v>0</v>
      </c>
    </row>
    <row r="268" spans="1:21" ht="14.4" customHeight="1" x14ac:dyDescent="0.3">
      <c r="A268" s="565">
        <v>25</v>
      </c>
      <c r="B268" s="566" t="s">
        <v>463</v>
      </c>
      <c r="C268" s="566">
        <v>89301252</v>
      </c>
      <c r="D268" s="628" t="s">
        <v>2101</v>
      </c>
      <c r="E268" s="629" t="s">
        <v>1580</v>
      </c>
      <c r="F268" s="566" t="s">
        <v>1551</v>
      </c>
      <c r="G268" s="566" t="s">
        <v>1605</v>
      </c>
      <c r="H268" s="566" t="s">
        <v>1090</v>
      </c>
      <c r="I268" s="566" t="s">
        <v>1606</v>
      </c>
      <c r="J268" s="566" t="s">
        <v>1607</v>
      </c>
      <c r="K268" s="566" t="s">
        <v>1608</v>
      </c>
      <c r="L268" s="567">
        <v>782.22</v>
      </c>
      <c r="M268" s="567">
        <v>3128.88</v>
      </c>
      <c r="N268" s="566">
        <v>4</v>
      </c>
      <c r="O268" s="630">
        <v>2</v>
      </c>
      <c r="P268" s="567"/>
      <c r="Q268" s="582">
        <v>0</v>
      </c>
      <c r="R268" s="566"/>
      <c r="S268" s="582">
        <v>0</v>
      </c>
      <c r="T268" s="630"/>
      <c r="U268" s="612">
        <v>0</v>
      </c>
    </row>
    <row r="269" spans="1:21" ht="14.4" customHeight="1" x14ac:dyDescent="0.3">
      <c r="A269" s="565">
        <v>25</v>
      </c>
      <c r="B269" s="566" t="s">
        <v>463</v>
      </c>
      <c r="C269" s="566">
        <v>89301252</v>
      </c>
      <c r="D269" s="628" t="s">
        <v>2101</v>
      </c>
      <c r="E269" s="629" t="s">
        <v>1580</v>
      </c>
      <c r="F269" s="566" t="s">
        <v>1551</v>
      </c>
      <c r="G269" s="566" t="s">
        <v>1605</v>
      </c>
      <c r="H269" s="566" t="s">
        <v>1090</v>
      </c>
      <c r="I269" s="566" t="s">
        <v>1606</v>
      </c>
      <c r="J269" s="566" t="s">
        <v>1607</v>
      </c>
      <c r="K269" s="566" t="s">
        <v>1608</v>
      </c>
      <c r="L269" s="567">
        <v>1070.8599999999999</v>
      </c>
      <c r="M269" s="567">
        <v>2141.7199999999998</v>
      </c>
      <c r="N269" s="566">
        <v>2</v>
      </c>
      <c r="O269" s="630">
        <v>0.5</v>
      </c>
      <c r="P269" s="567"/>
      <c r="Q269" s="582">
        <v>0</v>
      </c>
      <c r="R269" s="566"/>
      <c r="S269" s="582">
        <v>0</v>
      </c>
      <c r="T269" s="630"/>
      <c r="U269" s="612">
        <v>0</v>
      </c>
    </row>
    <row r="270" spans="1:21" ht="14.4" customHeight="1" x14ac:dyDescent="0.3">
      <c r="A270" s="565">
        <v>25</v>
      </c>
      <c r="B270" s="566" t="s">
        <v>463</v>
      </c>
      <c r="C270" s="566">
        <v>89301252</v>
      </c>
      <c r="D270" s="628" t="s">
        <v>2101</v>
      </c>
      <c r="E270" s="629" t="s">
        <v>1580</v>
      </c>
      <c r="F270" s="566" t="s">
        <v>1551</v>
      </c>
      <c r="G270" s="566" t="s">
        <v>1922</v>
      </c>
      <c r="H270" s="566" t="s">
        <v>1090</v>
      </c>
      <c r="I270" s="566" t="s">
        <v>1923</v>
      </c>
      <c r="J270" s="566" t="s">
        <v>1924</v>
      </c>
      <c r="K270" s="566" t="s">
        <v>1925</v>
      </c>
      <c r="L270" s="567">
        <v>887.05</v>
      </c>
      <c r="M270" s="567">
        <v>887.05</v>
      </c>
      <c r="N270" s="566">
        <v>1</v>
      </c>
      <c r="O270" s="630">
        <v>1</v>
      </c>
      <c r="P270" s="567"/>
      <c r="Q270" s="582">
        <v>0</v>
      </c>
      <c r="R270" s="566"/>
      <c r="S270" s="582">
        <v>0</v>
      </c>
      <c r="T270" s="630"/>
      <c r="U270" s="612">
        <v>0</v>
      </c>
    </row>
    <row r="271" spans="1:21" ht="14.4" customHeight="1" x14ac:dyDescent="0.3">
      <c r="A271" s="565">
        <v>25</v>
      </c>
      <c r="B271" s="566" t="s">
        <v>463</v>
      </c>
      <c r="C271" s="566">
        <v>89301252</v>
      </c>
      <c r="D271" s="628" t="s">
        <v>2101</v>
      </c>
      <c r="E271" s="629" t="s">
        <v>1580</v>
      </c>
      <c r="F271" s="566" t="s">
        <v>1551</v>
      </c>
      <c r="G271" s="566" t="s">
        <v>1609</v>
      </c>
      <c r="H271" s="566" t="s">
        <v>462</v>
      </c>
      <c r="I271" s="566" t="s">
        <v>1610</v>
      </c>
      <c r="J271" s="566" t="s">
        <v>1611</v>
      </c>
      <c r="K271" s="566" t="s">
        <v>1612</v>
      </c>
      <c r="L271" s="567">
        <v>1710.02</v>
      </c>
      <c r="M271" s="567">
        <v>5130.0599999999995</v>
      </c>
      <c r="N271" s="566">
        <v>3</v>
      </c>
      <c r="O271" s="630">
        <v>3</v>
      </c>
      <c r="P271" s="567">
        <v>5130.0599999999995</v>
      </c>
      <c r="Q271" s="582">
        <v>1</v>
      </c>
      <c r="R271" s="566">
        <v>3</v>
      </c>
      <c r="S271" s="582">
        <v>1</v>
      </c>
      <c r="T271" s="630">
        <v>3</v>
      </c>
      <c r="U271" s="612">
        <v>1</v>
      </c>
    </row>
    <row r="272" spans="1:21" ht="14.4" customHeight="1" x14ac:dyDescent="0.3">
      <c r="A272" s="565">
        <v>25</v>
      </c>
      <c r="B272" s="566" t="s">
        <v>463</v>
      </c>
      <c r="C272" s="566">
        <v>89301252</v>
      </c>
      <c r="D272" s="628" t="s">
        <v>2101</v>
      </c>
      <c r="E272" s="629" t="s">
        <v>1580</v>
      </c>
      <c r="F272" s="566" t="s">
        <v>1551</v>
      </c>
      <c r="G272" s="566" t="s">
        <v>1655</v>
      </c>
      <c r="H272" s="566" t="s">
        <v>462</v>
      </c>
      <c r="I272" s="566" t="s">
        <v>1203</v>
      </c>
      <c r="J272" s="566" t="s">
        <v>1204</v>
      </c>
      <c r="K272" s="566" t="s">
        <v>1656</v>
      </c>
      <c r="L272" s="567">
        <v>31.64</v>
      </c>
      <c r="M272" s="567">
        <v>31.64</v>
      </c>
      <c r="N272" s="566">
        <v>1</v>
      </c>
      <c r="O272" s="630">
        <v>1</v>
      </c>
      <c r="P272" s="567"/>
      <c r="Q272" s="582">
        <v>0</v>
      </c>
      <c r="R272" s="566"/>
      <c r="S272" s="582">
        <v>0</v>
      </c>
      <c r="T272" s="630"/>
      <c r="U272" s="612">
        <v>0</v>
      </c>
    </row>
    <row r="273" spans="1:21" ht="14.4" customHeight="1" x14ac:dyDescent="0.3">
      <c r="A273" s="565">
        <v>25</v>
      </c>
      <c r="B273" s="566" t="s">
        <v>463</v>
      </c>
      <c r="C273" s="566">
        <v>89301252</v>
      </c>
      <c r="D273" s="628" t="s">
        <v>2101</v>
      </c>
      <c r="E273" s="629" t="s">
        <v>1580</v>
      </c>
      <c r="F273" s="566" t="s">
        <v>1551</v>
      </c>
      <c r="G273" s="566" t="s">
        <v>1600</v>
      </c>
      <c r="H273" s="566" t="s">
        <v>1090</v>
      </c>
      <c r="I273" s="566" t="s">
        <v>1289</v>
      </c>
      <c r="J273" s="566" t="s">
        <v>1290</v>
      </c>
      <c r="K273" s="566" t="s">
        <v>1291</v>
      </c>
      <c r="L273" s="567">
        <v>154.01</v>
      </c>
      <c r="M273" s="567">
        <v>3080.2</v>
      </c>
      <c r="N273" s="566">
        <v>20</v>
      </c>
      <c r="O273" s="630">
        <v>12</v>
      </c>
      <c r="P273" s="567">
        <v>1540.1</v>
      </c>
      <c r="Q273" s="582">
        <v>0.5</v>
      </c>
      <c r="R273" s="566">
        <v>10</v>
      </c>
      <c r="S273" s="582">
        <v>0.5</v>
      </c>
      <c r="T273" s="630">
        <v>6</v>
      </c>
      <c r="U273" s="612">
        <v>0.5</v>
      </c>
    </row>
    <row r="274" spans="1:21" ht="14.4" customHeight="1" x14ac:dyDescent="0.3">
      <c r="A274" s="565">
        <v>25</v>
      </c>
      <c r="B274" s="566" t="s">
        <v>463</v>
      </c>
      <c r="C274" s="566">
        <v>89301252</v>
      </c>
      <c r="D274" s="628" t="s">
        <v>2101</v>
      </c>
      <c r="E274" s="629" t="s">
        <v>1580</v>
      </c>
      <c r="F274" s="566" t="s">
        <v>1551</v>
      </c>
      <c r="G274" s="566" t="s">
        <v>1615</v>
      </c>
      <c r="H274" s="566" t="s">
        <v>1090</v>
      </c>
      <c r="I274" s="566" t="s">
        <v>1149</v>
      </c>
      <c r="J274" s="566" t="s">
        <v>598</v>
      </c>
      <c r="K274" s="566" t="s">
        <v>1532</v>
      </c>
      <c r="L274" s="567">
        <v>48.31</v>
      </c>
      <c r="M274" s="567">
        <v>48.31</v>
      </c>
      <c r="N274" s="566">
        <v>1</v>
      </c>
      <c r="O274" s="630">
        <v>0.5</v>
      </c>
      <c r="P274" s="567"/>
      <c r="Q274" s="582">
        <v>0</v>
      </c>
      <c r="R274" s="566"/>
      <c r="S274" s="582">
        <v>0</v>
      </c>
      <c r="T274" s="630"/>
      <c r="U274" s="612">
        <v>0</v>
      </c>
    </row>
    <row r="275" spans="1:21" ht="14.4" customHeight="1" x14ac:dyDescent="0.3">
      <c r="A275" s="565">
        <v>25</v>
      </c>
      <c r="B275" s="566" t="s">
        <v>463</v>
      </c>
      <c r="C275" s="566">
        <v>89301252</v>
      </c>
      <c r="D275" s="628" t="s">
        <v>2101</v>
      </c>
      <c r="E275" s="629" t="s">
        <v>1580</v>
      </c>
      <c r="F275" s="566" t="s">
        <v>1551</v>
      </c>
      <c r="G275" s="566" t="s">
        <v>1926</v>
      </c>
      <c r="H275" s="566" t="s">
        <v>462</v>
      </c>
      <c r="I275" s="566" t="s">
        <v>1214</v>
      </c>
      <c r="J275" s="566" t="s">
        <v>1215</v>
      </c>
      <c r="K275" s="566" t="s">
        <v>1927</v>
      </c>
      <c r="L275" s="567">
        <v>194.73</v>
      </c>
      <c r="M275" s="567">
        <v>194.73</v>
      </c>
      <c r="N275" s="566">
        <v>1</v>
      </c>
      <c r="O275" s="630">
        <v>0.5</v>
      </c>
      <c r="P275" s="567"/>
      <c r="Q275" s="582">
        <v>0</v>
      </c>
      <c r="R275" s="566"/>
      <c r="S275" s="582">
        <v>0</v>
      </c>
      <c r="T275" s="630"/>
      <c r="U275" s="612">
        <v>0</v>
      </c>
    </row>
    <row r="276" spans="1:21" ht="14.4" customHeight="1" x14ac:dyDescent="0.3">
      <c r="A276" s="565">
        <v>25</v>
      </c>
      <c r="B276" s="566" t="s">
        <v>463</v>
      </c>
      <c r="C276" s="566">
        <v>89301252</v>
      </c>
      <c r="D276" s="628" t="s">
        <v>2101</v>
      </c>
      <c r="E276" s="629" t="s">
        <v>1581</v>
      </c>
      <c r="F276" s="566" t="s">
        <v>1551</v>
      </c>
      <c r="G276" s="566" t="s">
        <v>1593</v>
      </c>
      <c r="H276" s="566" t="s">
        <v>462</v>
      </c>
      <c r="I276" s="566" t="s">
        <v>1646</v>
      </c>
      <c r="J276" s="566" t="s">
        <v>1504</v>
      </c>
      <c r="K276" s="566" t="s">
        <v>1647</v>
      </c>
      <c r="L276" s="567">
        <v>0</v>
      </c>
      <c r="M276" s="567">
        <v>0</v>
      </c>
      <c r="N276" s="566">
        <v>2</v>
      </c>
      <c r="O276" s="630">
        <v>2</v>
      </c>
      <c r="P276" s="567">
        <v>0</v>
      </c>
      <c r="Q276" s="582"/>
      <c r="R276" s="566">
        <v>1</v>
      </c>
      <c r="S276" s="582">
        <v>0.5</v>
      </c>
      <c r="T276" s="630">
        <v>1</v>
      </c>
      <c r="U276" s="612">
        <v>0.5</v>
      </c>
    </row>
    <row r="277" spans="1:21" ht="14.4" customHeight="1" x14ac:dyDescent="0.3">
      <c r="A277" s="565">
        <v>25</v>
      </c>
      <c r="B277" s="566" t="s">
        <v>463</v>
      </c>
      <c r="C277" s="566">
        <v>89301252</v>
      </c>
      <c r="D277" s="628" t="s">
        <v>2101</v>
      </c>
      <c r="E277" s="629" t="s">
        <v>1581</v>
      </c>
      <c r="F277" s="566" t="s">
        <v>1551</v>
      </c>
      <c r="G277" s="566" t="s">
        <v>1593</v>
      </c>
      <c r="H277" s="566" t="s">
        <v>1090</v>
      </c>
      <c r="I277" s="566" t="s">
        <v>1251</v>
      </c>
      <c r="J277" s="566" t="s">
        <v>1504</v>
      </c>
      <c r="K277" s="566" t="s">
        <v>1505</v>
      </c>
      <c r="L277" s="567">
        <v>333.31</v>
      </c>
      <c r="M277" s="567">
        <v>13665.710000000006</v>
      </c>
      <c r="N277" s="566">
        <v>41</v>
      </c>
      <c r="O277" s="630">
        <v>41</v>
      </c>
      <c r="P277" s="567">
        <v>6666.2000000000025</v>
      </c>
      <c r="Q277" s="582">
        <v>0.48780487804878042</v>
      </c>
      <c r="R277" s="566">
        <v>20</v>
      </c>
      <c r="S277" s="582">
        <v>0.48780487804878048</v>
      </c>
      <c r="T277" s="630">
        <v>20</v>
      </c>
      <c r="U277" s="612">
        <v>0.48780487804878048</v>
      </c>
    </row>
    <row r="278" spans="1:21" ht="14.4" customHeight="1" x14ac:dyDescent="0.3">
      <c r="A278" s="565">
        <v>25</v>
      </c>
      <c r="B278" s="566" t="s">
        <v>463</v>
      </c>
      <c r="C278" s="566">
        <v>89301252</v>
      </c>
      <c r="D278" s="628" t="s">
        <v>2101</v>
      </c>
      <c r="E278" s="629" t="s">
        <v>1581</v>
      </c>
      <c r="F278" s="566" t="s">
        <v>1551</v>
      </c>
      <c r="G278" s="566" t="s">
        <v>1594</v>
      </c>
      <c r="H278" s="566" t="s">
        <v>1090</v>
      </c>
      <c r="I278" s="566" t="s">
        <v>1266</v>
      </c>
      <c r="J278" s="566" t="s">
        <v>1267</v>
      </c>
      <c r="K278" s="566" t="s">
        <v>1513</v>
      </c>
      <c r="L278" s="567">
        <v>184.22</v>
      </c>
      <c r="M278" s="567">
        <v>368.44</v>
      </c>
      <c r="N278" s="566">
        <v>2</v>
      </c>
      <c r="O278" s="630">
        <v>2</v>
      </c>
      <c r="P278" s="567"/>
      <c r="Q278" s="582">
        <v>0</v>
      </c>
      <c r="R278" s="566"/>
      <c r="S278" s="582">
        <v>0</v>
      </c>
      <c r="T278" s="630"/>
      <c r="U278" s="612">
        <v>0</v>
      </c>
    </row>
    <row r="279" spans="1:21" ht="14.4" customHeight="1" x14ac:dyDescent="0.3">
      <c r="A279" s="565">
        <v>25</v>
      </c>
      <c r="B279" s="566" t="s">
        <v>463</v>
      </c>
      <c r="C279" s="566">
        <v>89301252</v>
      </c>
      <c r="D279" s="628" t="s">
        <v>2101</v>
      </c>
      <c r="E279" s="629" t="s">
        <v>1581</v>
      </c>
      <c r="F279" s="566" t="s">
        <v>1551</v>
      </c>
      <c r="G279" s="566" t="s">
        <v>1928</v>
      </c>
      <c r="H279" s="566" t="s">
        <v>462</v>
      </c>
      <c r="I279" s="566" t="s">
        <v>1929</v>
      </c>
      <c r="J279" s="566" t="s">
        <v>1930</v>
      </c>
      <c r="K279" s="566" t="s">
        <v>1931</v>
      </c>
      <c r="L279" s="567">
        <v>45.75</v>
      </c>
      <c r="M279" s="567">
        <v>45.75</v>
      </c>
      <c r="N279" s="566">
        <v>1</v>
      </c>
      <c r="O279" s="630">
        <v>1</v>
      </c>
      <c r="P279" s="567">
        <v>45.75</v>
      </c>
      <c r="Q279" s="582">
        <v>1</v>
      </c>
      <c r="R279" s="566">
        <v>1</v>
      </c>
      <c r="S279" s="582">
        <v>1</v>
      </c>
      <c r="T279" s="630">
        <v>1</v>
      </c>
      <c r="U279" s="612">
        <v>1</v>
      </c>
    </row>
    <row r="280" spans="1:21" ht="14.4" customHeight="1" x14ac:dyDescent="0.3">
      <c r="A280" s="565">
        <v>25</v>
      </c>
      <c r="B280" s="566" t="s">
        <v>463</v>
      </c>
      <c r="C280" s="566">
        <v>89301252</v>
      </c>
      <c r="D280" s="628" t="s">
        <v>2101</v>
      </c>
      <c r="E280" s="629" t="s">
        <v>1581</v>
      </c>
      <c r="F280" s="566" t="s">
        <v>1551</v>
      </c>
      <c r="G280" s="566" t="s">
        <v>1828</v>
      </c>
      <c r="H280" s="566" t="s">
        <v>462</v>
      </c>
      <c r="I280" s="566" t="s">
        <v>660</v>
      </c>
      <c r="J280" s="566" t="s">
        <v>661</v>
      </c>
      <c r="K280" s="566" t="s">
        <v>1829</v>
      </c>
      <c r="L280" s="567">
        <v>153.37</v>
      </c>
      <c r="M280" s="567">
        <v>460.11</v>
      </c>
      <c r="N280" s="566">
        <v>3</v>
      </c>
      <c r="O280" s="630">
        <v>2</v>
      </c>
      <c r="P280" s="567">
        <v>153.37</v>
      </c>
      <c r="Q280" s="582">
        <v>0.33333333333333331</v>
      </c>
      <c r="R280" s="566">
        <v>1</v>
      </c>
      <c r="S280" s="582">
        <v>0.33333333333333331</v>
      </c>
      <c r="T280" s="630">
        <v>1</v>
      </c>
      <c r="U280" s="612">
        <v>0.5</v>
      </c>
    </row>
    <row r="281" spans="1:21" ht="14.4" customHeight="1" x14ac:dyDescent="0.3">
      <c r="A281" s="565">
        <v>25</v>
      </c>
      <c r="B281" s="566" t="s">
        <v>463</v>
      </c>
      <c r="C281" s="566">
        <v>89301252</v>
      </c>
      <c r="D281" s="628" t="s">
        <v>2101</v>
      </c>
      <c r="E281" s="629" t="s">
        <v>1581</v>
      </c>
      <c r="F281" s="566" t="s">
        <v>1551</v>
      </c>
      <c r="G281" s="566" t="s">
        <v>1932</v>
      </c>
      <c r="H281" s="566" t="s">
        <v>462</v>
      </c>
      <c r="I281" s="566" t="s">
        <v>1933</v>
      </c>
      <c r="J281" s="566" t="s">
        <v>1934</v>
      </c>
      <c r="K281" s="566" t="s">
        <v>776</v>
      </c>
      <c r="L281" s="567">
        <v>0</v>
      </c>
      <c r="M281" s="567">
        <v>0</v>
      </c>
      <c r="N281" s="566">
        <v>1</v>
      </c>
      <c r="O281" s="630">
        <v>1</v>
      </c>
      <c r="P281" s="567"/>
      <c r="Q281" s="582"/>
      <c r="R281" s="566"/>
      <c r="S281" s="582">
        <v>0</v>
      </c>
      <c r="T281" s="630"/>
      <c r="U281" s="612">
        <v>0</v>
      </c>
    </row>
    <row r="282" spans="1:21" ht="14.4" customHeight="1" x14ac:dyDescent="0.3">
      <c r="A282" s="565">
        <v>25</v>
      </c>
      <c r="B282" s="566" t="s">
        <v>463</v>
      </c>
      <c r="C282" s="566">
        <v>89301252</v>
      </c>
      <c r="D282" s="628" t="s">
        <v>2101</v>
      </c>
      <c r="E282" s="629" t="s">
        <v>1581</v>
      </c>
      <c r="F282" s="566" t="s">
        <v>1551</v>
      </c>
      <c r="G282" s="566" t="s">
        <v>1600</v>
      </c>
      <c r="H282" s="566" t="s">
        <v>1090</v>
      </c>
      <c r="I282" s="566" t="s">
        <v>1289</v>
      </c>
      <c r="J282" s="566" t="s">
        <v>1290</v>
      </c>
      <c r="K282" s="566" t="s">
        <v>1291</v>
      </c>
      <c r="L282" s="567">
        <v>154.01</v>
      </c>
      <c r="M282" s="567">
        <v>2156.14</v>
      </c>
      <c r="N282" s="566">
        <v>14</v>
      </c>
      <c r="O282" s="630">
        <v>10.5</v>
      </c>
      <c r="P282" s="567">
        <v>1078.07</v>
      </c>
      <c r="Q282" s="582">
        <v>0.5</v>
      </c>
      <c r="R282" s="566">
        <v>7</v>
      </c>
      <c r="S282" s="582">
        <v>0.5</v>
      </c>
      <c r="T282" s="630">
        <v>5.5</v>
      </c>
      <c r="U282" s="612">
        <v>0.52380952380952384</v>
      </c>
    </row>
    <row r="283" spans="1:21" ht="14.4" customHeight="1" x14ac:dyDescent="0.3">
      <c r="A283" s="565">
        <v>25</v>
      </c>
      <c r="B283" s="566" t="s">
        <v>463</v>
      </c>
      <c r="C283" s="566">
        <v>89301252</v>
      </c>
      <c r="D283" s="628" t="s">
        <v>2101</v>
      </c>
      <c r="E283" s="629" t="s">
        <v>1581</v>
      </c>
      <c r="F283" s="566" t="s">
        <v>1551</v>
      </c>
      <c r="G283" s="566" t="s">
        <v>1600</v>
      </c>
      <c r="H283" s="566" t="s">
        <v>1090</v>
      </c>
      <c r="I283" s="566" t="s">
        <v>1601</v>
      </c>
      <c r="J283" s="566" t="s">
        <v>1290</v>
      </c>
      <c r="K283" s="566" t="s">
        <v>1291</v>
      </c>
      <c r="L283" s="567">
        <v>143.18</v>
      </c>
      <c r="M283" s="567">
        <v>143.18</v>
      </c>
      <c r="N283" s="566">
        <v>1</v>
      </c>
      <c r="O283" s="630">
        <v>1</v>
      </c>
      <c r="P283" s="567"/>
      <c r="Q283" s="582">
        <v>0</v>
      </c>
      <c r="R283" s="566"/>
      <c r="S283" s="582">
        <v>0</v>
      </c>
      <c r="T283" s="630"/>
      <c r="U283" s="612">
        <v>0</v>
      </c>
    </row>
    <row r="284" spans="1:21" ht="14.4" customHeight="1" x14ac:dyDescent="0.3">
      <c r="A284" s="565">
        <v>25</v>
      </c>
      <c r="B284" s="566" t="s">
        <v>463</v>
      </c>
      <c r="C284" s="566">
        <v>89301252</v>
      </c>
      <c r="D284" s="628" t="s">
        <v>2101</v>
      </c>
      <c r="E284" s="629" t="s">
        <v>1581</v>
      </c>
      <c r="F284" s="566" t="s">
        <v>1551</v>
      </c>
      <c r="G284" s="566" t="s">
        <v>1935</v>
      </c>
      <c r="H284" s="566" t="s">
        <v>462</v>
      </c>
      <c r="I284" s="566" t="s">
        <v>1936</v>
      </c>
      <c r="J284" s="566" t="s">
        <v>1937</v>
      </c>
      <c r="K284" s="566" t="s">
        <v>1938</v>
      </c>
      <c r="L284" s="567">
        <v>0</v>
      </c>
      <c r="M284" s="567">
        <v>0</v>
      </c>
      <c r="N284" s="566">
        <v>1</v>
      </c>
      <c r="O284" s="630">
        <v>1</v>
      </c>
      <c r="P284" s="567">
        <v>0</v>
      </c>
      <c r="Q284" s="582"/>
      <c r="R284" s="566">
        <v>1</v>
      </c>
      <c r="S284" s="582">
        <v>1</v>
      </c>
      <c r="T284" s="630">
        <v>1</v>
      </c>
      <c r="U284" s="612">
        <v>1</v>
      </c>
    </row>
    <row r="285" spans="1:21" ht="14.4" customHeight="1" x14ac:dyDescent="0.3">
      <c r="A285" s="565">
        <v>25</v>
      </c>
      <c r="B285" s="566" t="s">
        <v>463</v>
      </c>
      <c r="C285" s="566">
        <v>89301252</v>
      </c>
      <c r="D285" s="628" t="s">
        <v>2101</v>
      </c>
      <c r="E285" s="629" t="s">
        <v>1581</v>
      </c>
      <c r="F285" s="566" t="s">
        <v>1551</v>
      </c>
      <c r="G285" s="566" t="s">
        <v>1939</v>
      </c>
      <c r="H285" s="566" t="s">
        <v>462</v>
      </c>
      <c r="I285" s="566" t="s">
        <v>1940</v>
      </c>
      <c r="J285" s="566" t="s">
        <v>1941</v>
      </c>
      <c r="K285" s="566" t="s">
        <v>1942</v>
      </c>
      <c r="L285" s="567">
        <v>0</v>
      </c>
      <c r="M285" s="567">
        <v>0</v>
      </c>
      <c r="N285" s="566">
        <v>1</v>
      </c>
      <c r="O285" s="630">
        <v>1</v>
      </c>
      <c r="P285" s="567">
        <v>0</v>
      </c>
      <c r="Q285" s="582"/>
      <c r="R285" s="566">
        <v>1</v>
      </c>
      <c r="S285" s="582">
        <v>1</v>
      </c>
      <c r="T285" s="630">
        <v>1</v>
      </c>
      <c r="U285" s="612">
        <v>1</v>
      </c>
    </row>
    <row r="286" spans="1:21" ht="14.4" customHeight="1" x14ac:dyDescent="0.3">
      <c r="A286" s="565">
        <v>25</v>
      </c>
      <c r="B286" s="566" t="s">
        <v>463</v>
      </c>
      <c r="C286" s="566">
        <v>89301252</v>
      </c>
      <c r="D286" s="628" t="s">
        <v>2101</v>
      </c>
      <c r="E286" s="629" t="s">
        <v>1581</v>
      </c>
      <c r="F286" s="566" t="s">
        <v>1551</v>
      </c>
      <c r="G286" s="566" t="s">
        <v>1939</v>
      </c>
      <c r="H286" s="566" t="s">
        <v>462</v>
      </c>
      <c r="I286" s="566" t="s">
        <v>1940</v>
      </c>
      <c r="J286" s="566" t="s">
        <v>1941</v>
      </c>
      <c r="K286" s="566" t="s">
        <v>1942</v>
      </c>
      <c r="L286" s="567">
        <v>65.89</v>
      </c>
      <c r="M286" s="567">
        <v>131.78</v>
      </c>
      <c r="N286" s="566">
        <v>2</v>
      </c>
      <c r="O286" s="630">
        <v>2</v>
      </c>
      <c r="P286" s="567"/>
      <c r="Q286" s="582">
        <v>0</v>
      </c>
      <c r="R286" s="566"/>
      <c r="S286" s="582">
        <v>0</v>
      </c>
      <c r="T286" s="630"/>
      <c r="U286" s="612">
        <v>0</v>
      </c>
    </row>
    <row r="287" spans="1:21" ht="14.4" customHeight="1" x14ac:dyDescent="0.3">
      <c r="A287" s="565">
        <v>25</v>
      </c>
      <c r="B287" s="566" t="s">
        <v>463</v>
      </c>
      <c r="C287" s="566">
        <v>89301252</v>
      </c>
      <c r="D287" s="628" t="s">
        <v>2101</v>
      </c>
      <c r="E287" s="629" t="s">
        <v>1581</v>
      </c>
      <c r="F287" s="566" t="s">
        <v>1551</v>
      </c>
      <c r="G287" s="566" t="s">
        <v>1939</v>
      </c>
      <c r="H287" s="566" t="s">
        <v>462</v>
      </c>
      <c r="I287" s="566" t="s">
        <v>1943</v>
      </c>
      <c r="J287" s="566" t="s">
        <v>1941</v>
      </c>
      <c r="K287" s="566" t="s">
        <v>1944</v>
      </c>
      <c r="L287" s="567">
        <v>109.81</v>
      </c>
      <c r="M287" s="567">
        <v>109.81</v>
      </c>
      <c r="N287" s="566">
        <v>1</v>
      </c>
      <c r="O287" s="630">
        <v>1</v>
      </c>
      <c r="P287" s="567">
        <v>109.81</v>
      </c>
      <c r="Q287" s="582">
        <v>1</v>
      </c>
      <c r="R287" s="566">
        <v>1</v>
      </c>
      <c r="S287" s="582">
        <v>1</v>
      </c>
      <c r="T287" s="630">
        <v>1</v>
      </c>
      <c r="U287" s="612">
        <v>1</v>
      </c>
    </row>
    <row r="288" spans="1:21" ht="14.4" customHeight="1" x14ac:dyDescent="0.3">
      <c r="A288" s="565">
        <v>25</v>
      </c>
      <c r="B288" s="566" t="s">
        <v>463</v>
      </c>
      <c r="C288" s="566">
        <v>89301252</v>
      </c>
      <c r="D288" s="628" t="s">
        <v>2101</v>
      </c>
      <c r="E288" s="629" t="s">
        <v>1581</v>
      </c>
      <c r="F288" s="566" t="s">
        <v>1551</v>
      </c>
      <c r="G288" s="566" t="s">
        <v>1615</v>
      </c>
      <c r="H288" s="566" t="s">
        <v>462</v>
      </c>
      <c r="I288" s="566" t="s">
        <v>1050</v>
      </c>
      <c r="J288" s="566" t="s">
        <v>598</v>
      </c>
      <c r="K288" s="566" t="s">
        <v>1759</v>
      </c>
      <c r="L288" s="567">
        <v>96.63</v>
      </c>
      <c r="M288" s="567">
        <v>386.52</v>
      </c>
      <c r="N288" s="566">
        <v>4</v>
      </c>
      <c r="O288" s="630">
        <v>3.5</v>
      </c>
      <c r="P288" s="567">
        <v>193.26</v>
      </c>
      <c r="Q288" s="582">
        <v>0.5</v>
      </c>
      <c r="R288" s="566">
        <v>2</v>
      </c>
      <c r="S288" s="582">
        <v>0.5</v>
      </c>
      <c r="T288" s="630">
        <v>1.5</v>
      </c>
      <c r="U288" s="612">
        <v>0.42857142857142855</v>
      </c>
    </row>
    <row r="289" spans="1:21" ht="14.4" customHeight="1" x14ac:dyDescent="0.3">
      <c r="A289" s="565">
        <v>25</v>
      </c>
      <c r="B289" s="566" t="s">
        <v>463</v>
      </c>
      <c r="C289" s="566">
        <v>89301252</v>
      </c>
      <c r="D289" s="628" t="s">
        <v>2101</v>
      </c>
      <c r="E289" s="629" t="s">
        <v>1581</v>
      </c>
      <c r="F289" s="566" t="s">
        <v>1551</v>
      </c>
      <c r="G289" s="566" t="s">
        <v>1615</v>
      </c>
      <c r="H289" s="566" t="s">
        <v>462</v>
      </c>
      <c r="I289" s="566" t="s">
        <v>488</v>
      </c>
      <c r="J289" s="566" t="s">
        <v>489</v>
      </c>
      <c r="K289" s="566" t="s">
        <v>1534</v>
      </c>
      <c r="L289" s="567">
        <v>96.63</v>
      </c>
      <c r="M289" s="567">
        <v>193.26</v>
      </c>
      <c r="N289" s="566">
        <v>2</v>
      </c>
      <c r="O289" s="630">
        <v>2</v>
      </c>
      <c r="P289" s="567">
        <v>96.63</v>
      </c>
      <c r="Q289" s="582">
        <v>0.5</v>
      </c>
      <c r="R289" s="566">
        <v>1</v>
      </c>
      <c r="S289" s="582">
        <v>0.5</v>
      </c>
      <c r="T289" s="630">
        <v>1</v>
      </c>
      <c r="U289" s="612">
        <v>0.5</v>
      </c>
    </row>
    <row r="290" spans="1:21" ht="14.4" customHeight="1" x14ac:dyDescent="0.3">
      <c r="A290" s="565">
        <v>25</v>
      </c>
      <c r="B290" s="566" t="s">
        <v>463</v>
      </c>
      <c r="C290" s="566">
        <v>89301252</v>
      </c>
      <c r="D290" s="628" t="s">
        <v>2101</v>
      </c>
      <c r="E290" s="629" t="s">
        <v>1581</v>
      </c>
      <c r="F290" s="566" t="s">
        <v>1551</v>
      </c>
      <c r="G290" s="566" t="s">
        <v>1615</v>
      </c>
      <c r="H290" s="566" t="s">
        <v>462</v>
      </c>
      <c r="I290" s="566" t="s">
        <v>597</v>
      </c>
      <c r="J290" s="566" t="s">
        <v>598</v>
      </c>
      <c r="K290" s="566" t="s">
        <v>1620</v>
      </c>
      <c r="L290" s="567">
        <v>48.31</v>
      </c>
      <c r="M290" s="567">
        <v>48.31</v>
      </c>
      <c r="N290" s="566">
        <v>1</v>
      </c>
      <c r="O290" s="630">
        <v>1</v>
      </c>
      <c r="P290" s="567"/>
      <c r="Q290" s="582">
        <v>0</v>
      </c>
      <c r="R290" s="566"/>
      <c r="S290" s="582">
        <v>0</v>
      </c>
      <c r="T290" s="630"/>
      <c r="U290" s="612">
        <v>0</v>
      </c>
    </row>
    <row r="291" spans="1:21" ht="14.4" customHeight="1" x14ac:dyDescent="0.3">
      <c r="A291" s="565">
        <v>25</v>
      </c>
      <c r="B291" s="566" t="s">
        <v>463</v>
      </c>
      <c r="C291" s="566">
        <v>89301252</v>
      </c>
      <c r="D291" s="628" t="s">
        <v>2101</v>
      </c>
      <c r="E291" s="629" t="s">
        <v>1581</v>
      </c>
      <c r="F291" s="566" t="s">
        <v>1551</v>
      </c>
      <c r="G291" s="566" t="s">
        <v>1945</v>
      </c>
      <c r="H291" s="566" t="s">
        <v>462</v>
      </c>
      <c r="I291" s="566" t="s">
        <v>1946</v>
      </c>
      <c r="J291" s="566" t="s">
        <v>1947</v>
      </c>
      <c r="K291" s="566" t="s">
        <v>1948</v>
      </c>
      <c r="L291" s="567">
        <v>0</v>
      </c>
      <c r="M291" s="567">
        <v>0</v>
      </c>
      <c r="N291" s="566">
        <v>1</v>
      </c>
      <c r="O291" s="630">
        <v>1</v>
      </c>
      <c r="P291" s="567">
        <v>0</v>
      </c>
      <c r="Q291" s="582"/>
      <c r="R291" s="566">
        <v>1</v>
      </c>
      <c r="S291" s="582">
        <v>1</v>
      </c>
      <c r="T291" s="630">
        <v>1</v>
      </c>
      <c r="U291" s="612">
        <v>1</v>
      </c>
    </row>
    <row r="292" spans="1:21" ht="14.4" customHeight="1" x14ac:dyDescent="0.3">
      <c r="A292" s="565">
        <v>25</v>
      </c>
      <c r="B292" s="566" t="s">
        <v>463</v>
      </c>
      <c r="C292" s="566">
        <v>89301252</v>
      </c>
      <c r="D292" s="628" t="s">
        <v>2101</v>
      </c>
      <c r="E292" s="629" t="s">
        <v>1581</v>
      </c>
      <c r="F292" s="566" t="s">
        <v>1551</v>
      </c>
      <c r="G292" s="566" t="s">
        <v>1858</v>
      </c>
      <c r="H292" s="566" t="s">
        <v>462</v>
      </c>
      <c r="I292" s="566" t="s">
        <v>1949</v>
      </c>
      <c r="J292" s="566" t="s">
        <v>1950</v>
      </c>
      <c r="K292" s="566" t="s">
        <v>1951</v>
      </c>
      <c r="L292" s="567">
        <v>17.91</v>
      </c>
      <c r="M292" s="567">
        <v>17.91</v>
      </c>
      <c r="N292" s="566">
        <v>1</v>
      </c>
      <c r="O292" s="630">
        <v>1</v>
      </c>
      <c r="P292" s="567"/>
      <c r="Q292" s="582">
        <v>0</v>
      </c>
      <c r="R292" s="566"/>
      <c r="S292" s="582">
        <v>0</v>
      </c>
      <c r="T292" s="630"/>
      <c r="U292" s="612">
        <v>0</v>
      </c>
    </row>
    <row r="293" spans="1:21" ht="14.4" customHeight="1" x14ac:dyDescent="0.3">
      <c r="A293" s="565">
        <v>25</v>
      </c>
      <c r="B293" s="566" t="s">
        <v>463</v>
      </c>
      <c r="C293" s="566">
        <v>89301252</v>
      </c>
      <c r="D293" s="628" t="s">
        <v>2101</v>
      </c>
      <c r="E293" s="629" t="s">
        <v>1581</v>
      </c>
      <c r="F293" s="566" t="s">
        <v>1551</v>
      </c>
      <c r="G293" s="566" t="s">
        <v>1952</v>
      </c>
      <c r="H293" s="566" t="s">
        <v>462</v>
      </c>
      <c r="I293" s="566" t="s">
        <v>1953</v>
      </c>
      <c r="J293" s="566" t="s">
        <v>1954</v>
      </c>
      <c r="K293" s="566" t="s">
        <v>1955</v>
      </c>
      <c r="L293" s="567">
        <v>64.13</v>
      </c>
      <c r="M293" s="567">
        <v>64.13</v>
      </c>
      <c r="N293" s="566">
        <v>1</v>
      </c>
      <c r="O293" s="630">
        <v>1</v>
      </c>
      <c r="P293" s="567">
        <v>64.13</v>
      </c>
      <c r="Q293" s="582">
        <v>1</v>
      </c>
      <c r="R293" s="566">
        <v>1</v>
      </c>
      <c r="S293" s="582">
        <v>1</v>
      </c>
      <c r="T293" s="630">
        <v>1</v>
      </c>
      <c r="U293" s="612">
        <v>1</v>
      </c>
    </row>
    <row r="294" spans="1:21" ht="14.4" customHeight="1" x14ac:dyDescent="0.3">
      <c r="A294" s="565">
        <v>25</v>
      </c>
      <c r="B294" s="566" t="s">
        <v>463</v>
      </c>
      <c r="C294" s="566">
        <v>89301252</v>
      </c>
      <c r="D294" s="628" t="s">
        <v>2101</v>
      </c>
      <c r="E294" s="629" t="s">
        <v>1582</v>
      </c>
      <c r="F294" s="566" t="s">
        <v>1551</v>
      </c>
      <c r="G294" s="566" t="s">
        <v>1600</v>
      </c>
      <c r="H294" s="566" t="s">
        <v>1090</v>
      </c>
      <c r="I294" s="566" t="s">
        <v>1293</v>
      </c>
      <c r="J294" s="566" t="s">
        <v>1521</v>
      </c>
      <c r="K294" s="566" t="s">
        <v>1522</v>
      </c>
      <c r="L294" s="567">
        <v>82.92</v>
      </c>
      <c r="M294" s="567">
        <v>331.68</v>
      </c>
      <c r="N294" s="566">
        <v>4</v>
      </c>
      <c r="O294" s="630">
        <v>4</v>
      </c>
      <c r="P294" s="567">
        <v>82.92</v>
      </c>
      <c r="Q294" s="582">
        <v>0.25</v>
      </c>
      <c r="R294" s="566">
        <v>1</v>
      </c>
      <c r="S294" s="582">
        <v>0.25</v>
      </c>
      <c r="T294" s="630">
        <v>1</v>
      </c>
      <c r="U294" s="612">
        <v>0.25</v>
      </c>
    </row>
    <row r="295" spans="1:21" ht="14.4" customHeight="1" x14ac:dyDescent="0.3">
      <c r="A295" s="565">
        <v>25</v>
      </c>
      <c r="B295" s="566" t="s">
        <v>463</v>
      </c>
      <c r="C295" s="566">
        <v>89301252</v>
      </c>
      <c r="D295" s="628" t="s">
        <v>2101</v>
      </c>
      <c r="E295" s="629" t="s">
        <v>1582</v>
      </c>
      <c r="F295" s="566" t="s">
        <v>1551</v>
      </c>
      <c r="G295" s="566" t="s">
        <v>1600</v>
      </c>
      <c r="H295" s="566" t="s">
        <v>462</v>
      </c>
      <c r="I295" s="566" t="s">
        <v>1956</v>
      </c>
      <c r="J295" s="566" t="s">
        <v>1290</v>
      </c>
      <c r="K295" s="566" t="s">
        <v>1925</v>
      </c>
      <c r="L295" s="567">
        <v>0</v>
      </c>
      <c r="M295" s="567">
        <v>0</v>
      </c>
      <c r="N295" s="566">
        <v>1</v>
      </c>
      <c r="O295" s="630">
        <v>1</v>
      </c>
      <c r="P295" s="567"/>
      <c r="Q295" s="582"/>
      <c r="R295" s="566"/>
      <c r="S295" s="582">
        <v>0</v>
      </c>
      <c r="T295" s="630"/>
      <c r="U295" s="612">
        <v>0</v>
      </c>
    </row>
    <row r="296" spans="1:21" ht="14.4" customHeight="1" x14ac:dyDescent="0.3">
      <c r="A296" s="565">
        <v>25</v>
      </c>
      <c r="B296" s="566" t="s">
        <v>463</v>
      </c>
      <c r="C296" s="566">
        <v>89301252</v>
      </c>
      <c r="D296" s="628" t="s">
        <v>2101</v>
      </c>
      <c r="E296" s="629" t="s">
        <v>1583</v>
      </c>
      <c r="F296" s="566" t="s">
        <v>1551</v>
      </c>
      <c r="G296" s="566" t="s">
        <v>1593</v>
      </c>
      <c r="H296" s="566" t="s">
        <v>1090</v>
      </c>
      <c r="I296" s="566" t="s">
        <v>1251</v>
      </c>
      <c r="J296" s="566" t="s">
        <v>1504</v>
      </c>
      <c r="K296" s="566" t="s">
        <v>1505</v>
      </c>
      <c r="L296" s="567">
        <v>333.31</v>
      </c>
      <c r="M296" s="567">
        <v>22331.77</v>
      </c>
      <c r="N296" s="566">
        <v>67</v>
      </c>
      <c r="O296" s="630">
        <v>47</v>
      </c>
      <c r="P296" s="567">
        <v>10999.23</v>
      </c>
      <c r="Q296" s="582">
        <v>0.4925373134328358</v>
      </c>
      <c r="R296" s="566">
        <v>33</v>
      </c>
      <c r="S296" s="582">
        <v>0.4925373134328358</v>
      </c>
      <c r="T296" s="630">
        <v>27</v>
      </c>
      <c r="U296" s="612">
        <v>0.57446808510638303</v>
      </c>
    </row>
    <row r="297" spans="1:21" ht="14.4" customHeight="1" x14ac:dyDescent="0.3">
      <c r="A297" s="565">
        <v>25</v>
      </c>
      <c r="B297" s="566" t="s">
        <v>463</v>
      </c>
      <c r="C297" s="566">
        <v>89301252</v>
      </c>
      <c r="D297" s="628" t="s">
        <v>2101</v>
      </c>
      <c r="E297" s="629" t="s">
        <v>1583</v>
      </c>
      <c r="F297" s="566" t="s">
        <v>1551</v>
      </c>
      <c r="G297" s="566" t="s">
        <v>1803</v>
      </c>
      <c r="H297" s="566" t="s">
        <v>1090</v>
      </c>
      <c r="I297" s="566" t="s">
        <v>1957</v>
      </c>
      <c r="J297" s="566" t="s">
        <v>1958</v>
      </c>
      <c r="K297" s="566" t="s">
        <v>1806</v>
      </c>
      <c r="L297" s="567">
        <v>222.25</v>
      </c>
      <c r="M297" s="567">
        <v>889</v>
      </c>
      <c r="N297" s="566">
        <v>4</v>
      </c>
      <c r="O297" s="630">
        <v>1.5</v>
      </c>
      <c r="P297" s="567">
        <v>444.5</v>
      </c>
      <c r="Q297" s="582">
        <v>0.5</v>
      </c>
      <c r="R297" s="566">
        <v>2</v>
      </c>
      <c r="S297" s="582">
        <v>0.5</v>
      </c>
      <c r="T297" s="630">
        <v>0.5</v>
      </c>
      <c r="U297" s="612">
        <v>0.33333333333333331</v>
      </c>
    </row>
    <row r="298" spans="1:21" ht="14.4" customHeight="1" x14ac:dyDescent="0.3">
      <c r="A298" s="565">
        <v>25</v>
      </c>
      <c r="B298" s="566" t="s">
        <v>463</v>
      </c>
      <c r="C298" s="566">
        <v>89301252</v>
      </c>
      <c r="D298" s="628" t="s">
        <v>2101</v>
      </c>
      <c r="E298" s="629" t="s">
        <v>1583</v>
      </c>
      <c r="F298" s="566" t="s">
        <v>1551</v>
      </c>
      <c r="G298" s="566" t="s">
        <v>1594</v>
      </c>
      <c r="H298" s="566" t="s">
        <v>1090</v>
      </c>
      <c r="I298" s="566" t="s">
        <v>1266</v>
      </c>
      <c r="J298" s="566" t="s">
        <v>1267</v>
      </c>
      <c r="K298" s="566" t="s">
        <v>1513</v>
      </c>
      <c r="L298" s="567">
        <v>184.22</v>
      </c>
      <c r="M298" s="567">
        <v>2026.4199999999996</v>
      </c>
      <c r="N298" s="566">
        <v>11</v>
      </c>
      <c r="O298" s="630">
        <v>3.5</v>
      </c>
      <c r="P298" s="567">
        <v>2026.4199999999996</v>
      </c>
      <c r="Q298" s="582">
        <v>1</v>
      </c>
      <c r="R298" s="566">
        <v>11</v>
      </c>
      <c r="S298" s="582">
        <v>1</v>
      </c>
      <c r="T298" s="630">
        <v>3.5</v>
      </c>
      <c r="U298" s="612">
        <v>1</v>
      </c>
    </row>
    <row r="299" spans="1:21" ht="14.4" customHeight="1" x14ac:dyDescent="0.3">
      <c r="A299" s="565">
        <v>25</v>
      </c>
      <c r="B299" s="566" t="s">
        <v>463</v>
      </c>
      <c r="C299" s="566">
        <v>89301252</v>
      </c>
      <c r="D299" s="628" t="s">
        <v>2101</v>
      </c>
      <c r="E299" s="629" t="s">
        <v>1583</v>
      </c>
      <c r="F299" s="566" t="s">
        <v>1551</v>
      </c>
      <c r="G299" s="566" t="s">
        <v>1959</v>
      </c>
      <c r="H299" s="566" t="s">
        <v>1090</v>
      </c>
      <c r="I299" s="566" t="s">
        <v>1270</v>
      </c>
      <c r="J299" s="566" t="s">
        <v>1271</v>
      </c>
      <c r="K299" s="566" t="s">
        <v>1513</v>
      </c>
      <c r="L299" s="567">
        <v>69.86</v>
      </c>
      <c r="M299" s="567">
        <v>419.15999999999997</v>
      </c>
      <c r="N299" s="566">
        <v>6</v>
      </c>
      <c r="O299" s="630">
        <v>1</v>
      </c>
      <c r="P299" s="567">
        <v>419.15999999999997</v>
      </c>
      <c r="Q299" s="582">
        <v>1</v>
      </c>
      <c r="R299" s="566">
        <v>6</v>
      </c>
      <c r="S299" s="582">
        <v>1</v>
      </c>
      <c r="T299" s="630">
        <v>1</v>
      </c>
      <c r="U299" s="612">
        <v>1</v>
      </c>
    </row>
    <row r="300" spans="1:21" ht="14.4" customHeight="1" x14ac:dyDescent="0.3">
      <c r="A300" s="565">
        <v>25</v>
      </c>
      <c r="B300" s="566" t="s">
        <v>463</v>
      </c>
      <c r="C300" s="566">
        <v>89301252</v>
      </c>
      <c r="D300" s="628" t="s">
        <v>2101</v>
      </c>
      <c r="E300" s="629" t="s">
        <v>1583</v>
      </c>
      <c r="F300" s="566" t="s">
        <v>1551</v>
      </c>
      <c r="G300" s="566" t="s">
        <v>1746</v>
      </c>
      <c r="H300" s="566" t="s">
        <v>462</v>
      </c>
      <c r="I300" s="566" t="s">
        <v>1960</v>
      </c>
      <c r="J300" s="566" t="s">
        <v>1748</v>
      </c>
      <c r="K300" s="566" t="s">
        <v>1479</v>
      </c>
      <c r="L300" s="567">
        <v>115.3</v>
      </c>
      <c r="M300" s="567">
        <v>230.6</v>
      </c>
      <c r="N300" s="566">
        <v>2</v>
      </c>
      <c r="O300" s="630">
        <v>0.5</v>
      </c>
      <c r="P300" s="567">
        <v>230.6</v>
      </c>
      <c r="Q300" s="582">
        <v>1</v>
      </c>
      <c r="R300" s="566">
        <v>2</v>
      </c>
      <c r="S300" s="582">
        <v>1</v>
      </c>
      <c r="T300" s="630">
        <v>0.5</v>
      </c>
      <c r="U300" s="612">
        <v>1</v>
      </c>
    </row>
    <row r="301" spans="1:21" ht="14.4" customHeight="1" x14ac:dyDescent="0.3">
      <c r="A301" s="565">
        <v>25</v>
      </c>
      <c r="B301" s="566" t="s">
        <v>463</v>
      </c>
      <c r="C301" s="566">
        <v>89301252</v>
      </c>
      <c r="D301" s="628" t="s">
        <v>2101</v>
      </c>
      <c r="E301" s="629" t="s">
        <v>1583</v>
      </c>
      <c r="F301" s="566" t="s">
        <v>1551</v>
      </c>
      <c r="G301" s="566" t="s">
        <v>1746</v>
      </c>
      <c r="H301" s="566" t="s">
        <v>462</v>
      </c>
      <c r="I301" s="566" t="s">
        <v>1961</v>
      </c>
      <c r="J301" s="566" t="s">
        <v>1748</v>
      </c>
      <c r="K301" s="566" t="s">
        <v>1962</v>
      </c>
      <c r="L301" s="567">
        <v>138.61000000000001</v>
      </c>
      <c r="M301" s="567">
        <v>138.61000000000001</v>
      </c>
      <c r="N301" s="566">
        <v>1</v>
      </c>
      <c r="O301" s="630">
        <v>1</v>
      </c>
      <c r="P301" s="567">
        <v>138.61000000000001</v>
      </c>
      <c r="Q301" s="582">
        <v>1</v>
      </c>
      <c r="R301" s="566">
        <v>1</v>
      </c>
      <c r="S301" s="582">
        <v>1</v>
      </c>
      <c r="T301" s="630">
        <v>1</v>
      </c>
      <c r="U301" s="612">
        <v>1</v>
      </c>
    </row>
    <row r="302" spans="1:21" ht="14.4" customHeight="1" x14ac:dyDescent="0.3">
      <c r="A302" s="565">
        <v>25</v>
      </c>
      <c r="B302" s="566" t="s">
        <v>463</v>
      </c>
      <c r="C302" s="566">
        <v>89301252</v>
      </c>
      <c r="D302" s="628" t="s">
        <v>2101</v>
      </c>
      <c r="E302" s="629" t="s">
        <v>1583</v>
      </c>
      <c r="F302" s="566" t="s">
        <v>1551</v>
      </c>
      <c r="G302" s="566" t="s">
        <v>1746</v>
      </c>
      <c r="H302" s="566" t="s">
        <v>462</v>
      </c>
      <c r="I302" s="566" t="s">
        <v>1961</v>
      </c>
      <c r="J302" s="566" t="s">
        <v>1748</v>
      </c>
      <c r="K302" s="566" t="s">
        <v>1479</v>
      </c>
      <c r="L302" s="567">
        <v>115.3</v>
      </c>
      <c r="M302" s="567">
        <v>461.2</v>
      </c>
      <c r="N302" s="566">
        <v>4</v>
      </c>
      <c r="O302" s="630">
        <v>1.5</v>
      </c>
      <c r="P302" s="567">
        <v>461.2</v>
      </c>
      <c r="Q302" s="582">
        <v>1</v>
      </c>
      <c r="R302" s="566">
        <v>4</v>
      </c>
      <c r="S302" s="582">
        <v>1</v>
      </c>
      <c r="T302" s="630">
        <v>1.5</v>
      </c>
      <c r="U302" s="612">
        <v>1</v>
      </c>
    </row>
    <row r="303" spans="1:21" ht="14.4" customHeight="1" x14ac:dyDescent="0.3">
      <c r="A303" s="565">
        <v>25</v>
      </c>
      <c r="B303" s="566" t="s">
        <v>463</v>
      </c>
      <c r="C303" s="566">
        <v>89301252</v>
      </c>
      <c r="D303" s="628" t="s">
        <v>2101</v>
      </c>
      <c r="E303" s="629" t="s">
        <v>1583</v>
      </c>
      <c r="F303" s="566" t="s">
        <v>1551</v>
      </c>
      <c r="G303" s="566" t="s">
        <v>1749</v>
      </c>
      <c r="H303" s="566" t="s">
        <v>1090</v>
      </c>
      <c r="I303" s="566" t="s">
        <v>1902</v>
      </c>
      <c r="J303" s="566" t="s">
        <v>1903</v>
      </c>
      <c r="K303" s="566" t="s">
        <v>1818</v>
      </c>
      <c r="L303" s="567">
        <v>41.55</v>
      </c>
      <c r="M303" s="567">
        <v>166.2</v>
      </c>
      <c r="N303" s="566">
        <v>4</v>
      </c>
      <c r="O303" s="630">
        <v>4</v>
      </c>
      <c r="P303" s="567">
        <v>83.1</v>
      </c>
      <c r="Q303" s="582">
        <v>0.5</v>
      </c>
      <c r="R303" s="566">
        <v>2</v>
      </c>
      <c r="S303" s="582">
        <v>0.5</v>
      </c>
      <c r="T303" s="630">
        <v>2</v>
      </c>
      <c r="U303" s="612">
        <v>0.5</v>
      </c>
    </row>
    <row r="304" spans="1:21" ht="14.4" customHeight="1" x14ac:dyDescent="0.3">
      <c r="A304" s="565">
        <v>25</v>
      </c>
      <c r="B304" s="566" t="s">
        <v>463</v>
      </c>
      <c r="C304" s="566">
        <v>89301252</v>
      </c>
      <c r="D304" s="628" t="s">
        <v>2101</v>
      </c>
      <c r="E304" s="629" t="s">
        <v>1583</v>
      </c>
      <c r="F304" s="566" t="s">
        <v>1551</v>
      </c>
      <c r="G304" s="566" t="s">
        <v>1605</v>
      </c>
      <c r="H304" s="566" t="s">
        <v>1090</v>
      </c>
      <c r="I304" s="566" t="s">
        <v>1606</v>
      </c>
      <c r="J304" s="566" t="s">
        <v>1607</v>
      </c>
      <c r="K304" s="566" t="s">
        <v>1608</v>
      </c>
      <c r="L304" s="567">
        <v>782.22</v>
      </c>
      <c r="M304" s="567">
        <v>3128.88</v>
      </c>
      <c r="N304" s="566">
        <v>4</v>
      </c>
      <c r="O304" s="630">
        <v>1</v>
      </c>
      <c r="P304" s="567">
        <v>3128.88</v>
      </c>
      <c r="Q304" s="582">
        <v>1</v>
      </c>
      <c r="R304" s="566">
        <v>4</v>
      </c>
      <c r="S304" s="582">
        <v>1</v>
      </c>
      <c r="T304" s="630">
        <v>1</v>
      </c>
      <c r="U304" s="612">
        <v>1</v>
      </c>
    </row>
    <row r="305" spans="1:21" ht="14.4" customHeight="1" x14ac:dyDescent="0.3">
      <c r="A305" s="565">
        <v>25</v>
      </c>
      <c r="B305" s="566" t="s">
        <v>463</v>
      </c>
      <c r="C305" s="566">
        <v>89301252</v>
      </c>
      <c r="D305" s="628" t="s">
        <v>2101</v>
      </c>
      <c r="E305" s="629" t="s">
        <v>1583</v>
      </c>
      <c r="F305" s="566" t="s">
        <v>1551</v>
      </c>
      <c r="G305" s="566" t="s">
        <v>1596</v>
      </c>
      <c r="H305" s="566" t="s">
        <v>462</v>
      </c>
      <c r="I305" s="566" t="s">
        <v>1597</v>
      </c>
      <c r="J305" s="566" t="s">
        <v>1598</v>
      </c>
      <c r="K305" s="566" t="s">
        <v>1599</v>
      </c>
      <c r="L305" s="567">
        <v>184.8</v>
      </c>
      <c r="M305" s="567">
        <v>184.8</v>
      </c>
      <c r="N305" s="566">
        <v>1</v>
      </c>
      <c r="O305" s="630">
        <v>1</v>
      </c>
      <c r="P305" s="567"/>
      <c r="Q305" s="582">
        <v>0</v>
      </c>
      <c r="R305" s="566"/>
      <c r="S305" s="582">
        <v>0</v>
      </c>
      <c r="T305" s="630"/>
      <c r="U305" s="612">
        <v>0</v>
      </c>
    </row>
    <row r="306" spans="1:21" ht="14.4" customHeight="1" x14ac:dyDescent="0.3">
      <c r="A306" s="565">
        <v>25</v>
      </c>
      <c r="B306" s="566" t="s">
        <v>463</v>
      </c>
      <c r="C306" s="566">
        <v>89301252</v>
      </c>
      <c r="D306" s="628" t="s">
        <v>2101</v>
      </c>
      <c r="E306" s="629" t="s">
        <v>1583</v>
      </c>
      <c r="F306" s="566" t="s">
        <v>1551</v>
      </c>
      <c r="G306" s="566" t="s">
        <v>1655</v>
      </c>
      <c r="H306" s="566" t="s">
        <v>462</v>
      </c>
      <c r="I306" s="566" t="s">
        <v>1203</v>
      </c>
      <c r="J306" s="566" t="s">
        <v>1204</v>
      </c>
      <c r="K306" s="566" t="s">
        <v>1656</v>
      </c>
      <c r="L306" s="567">
        <v>31.64</v>
      </c>
      <c r="M306" s="567">
        <v>31.64</v>
      </c>
      <c r="N306" s="566">
        <v>1</v>
      </c>
      <c r="O306" s="630">
        <v>0.5</v>
      </c>
      <c r="P306" s="567">
        <v>31.64</v>
      </c>
      <c r="Q306" s="582">
        <v>1</v>
      </c>
      <c r="R306" s="566">
        <v>1</v>
      </c>
      <c r="S306" s="582">
        <v>1</v>
      </c>
      <c r="T306" s="630">
        <v>0.5</v>
      </c>
      <c r="U306" s="612">
        <v>1</v>
      </c>
    </row>
    <row r="307" spans="1:21" ht="14.4" customHeight="1" x14ac:dyDescent="0.3">
      <c r="A307" s="565">
        <v>25</v>
      </c>
      <c r="B307" s="566" t="s">
        <v>463</v>
      </c>
      <c r="C307" s="566">
        <v>89301252</v>
      </c>
      <c r="D307" s="628" t="s">
        <v>2101</v>
      </c>
      <c r="E307" s="629" t="s">
        <v>1583</v>
      </c>
      <c r="F307" s="566" t="s">
        <v>1551</v>
      </c>
      <c r="G307" s="566" t="s">
        <v>1677</v>
      </c>
      <c r="H307" s="566" t="s">
        <v>462</v>
      </c>
      <c r="I307" s="566" t="s">
        <v>743</v>
      </c>
      <c r="J307" s="566" t="s">
        <v>744</v>
      </c>
      <c r="K307" s="566" t="s">
        <v>498</v>
      </c>
      <c r="L307" s="567">
        <v>0</v>
      </c>
      <c r="M307" s="567">
        <v>0</v>
      </c>
      <c r="N307" s="566">
        <v>2</v>
      </c>
      <c r="O307" s="630">
        <v>1</v>
      </c>
      <c r="P307" s="567"/>
      <c r="Q307" s="582"/>
      <c r="R307" s="566"/>
      <c r="S307" s="582">
        <v>0</v>
      </c>
      <c r="T307" s="630"/>
      <c r="U307" s="612">
        <v>0</v>
      </c>
    </row>
    <row r="308" spans="1:21" ht="14.4" customHeight="1" x14ac:dyDescent="0.3">
      <c r="A308" s="565">
        <v>25</v>
      </c>
      <c r="B308" s="566" t="s">
        <v>463</v>
      </c>
      <c r="C308" s="566">
        <v>89301252</v>
      </c>
      <c r="D308" s="628" t="s">
        <v>2101</v>
      </c>
      <c r="E308" s="629" t="s">
        <v>1583</v>
      </c>
      <c r="F308" s="566" t="s">
        <v>1551</v>
      </c>
      <c r="G308" s="566" t="s">
        <v>1678</v>
      </c>
      <c r="H308" s="566" t="s">
        <v>462</v>
      </c>
      <c r="I308" s="566" t="s">
        <v>1679</v>
      </c>
      <c r="J308" s="566" t="s">
        <v>1680</v>
      </c>
      <c r="K308" s="566" t="s">
        <v>1681</v>
      </c>
      <c r="L308" s="567">
        <v>71.2</v>
      </c>
      <c r="M308" s="567">
        <v>71.2</v>
      </c>
      <c r="N308" s="566">
        <v>1</v>
      </c>
      <c r="O308" s="630">
        <v>0.5</v>
      </c>
      <c r="P308" s="567">
        <v>71.2</v>
      </c>
      <c r="Q308" s="582">
        <v>1</v>
      </c>
      <c r="R308" s="566">
        <v>1</v>
      </c>
      <c r="S308" s="582">
        <v>1</v>
      </c>
      <c r="T308" s="630">
        <v>0.5</v>
      </c>
      <c r="U308" s="612">
        <v>1</v>
      </c>
    </row>
    <row r="309" spans="1:21" ht="14.4" customHeight="1" x14ac:dyDescent="0.3">
      <c r="A309" s="565">
        <v>25</v>
      </c>
      <c r="B309" s="566" t="s">
        <v>463</v>
      </c>
      <c r="C309" s="566">
        <v>89301252</v>
      </c>
      <c r="D309" s="628" t="s">
        <v>2101</v>
      </c>
      <c r="E309" s="629" t="s">
        <v>1583</v>
      </c>
      <c r="F309" s="566" t="s">
        <v>1551</v>
      </c>
      <c r="G309" s="566" t="s">
        <v>1682</v>
      </c>
      <c r="H309" s="566" t="s">
        <v>462</v>
      </c>
      <c r="I309" s="566" t="s">
        <v>1730</v>
      </c>
      <c r="J309" s="566" t="s">
        <v>1731</v>
      </c>
      <c r="K309" s="566" t="s">
        <v>1732</v>
      </c>
      <c r="L309" s="567">
        <v>56.41</v>
      </c>
      <c r="M309" s="567">
        <v>56.41</v>
      </c>
      <c r="N309" s="566">
        <v>1</v>
      </c>
      <c r="O309" s="630">
        <v>1</v>
      </c>
      <c r="P309" s="567"/>
      <c r="Q309" s="582">
        <v>0</v>
      </c>
      <c r="R309" s="566"/>
      <c r="S309" s="582">
        <v>0</v>
      </c>
      <c r="T309" s="630"/>
      <c r="U309" s="612">
        <v>0</v>
      </c>
    </row>
    <row r="310" spans="1:21" ht="14.4" customHeight="1" x14ac:dyDescent="0.3">
      <c r="A310" s="565">
        <v>25</v>
      </c>
      <c r="B310" s="566" t="s">
        <v>463</v>
      </c>
      <c r="C310" s="566">
        <v>89301252</v>
      </c>
      <c r="D310" s="628" t="s">
        <v>2101</v>
      </c>
      <c r="E310" s="629" t="s">
        <v>1583</v>
      </c>
      <c r="F310" s="566" t="s">
        <v>1551</v>
      </c>
      <c r="G310" s="566" t="s">
        <v>1682</v>
      </c>
      <c r="H310" s="566" t="s">
        <v>462</v>
      </c>
      <c r="I310" s="566" t="s">
        <v>1730</v>
      </c>
      <c r="J310" s="566" t="s">
        <v>1731</v>
      </c>
      <c r="K310" s="566" t="s">
        <v>1732</v>
      </c>
      <c r="L310" s="567">
        <v>77.08</v>
      </c>
      <c r="M310" s="567">
        <v>385.4</v>
      </c>
      <c r="N310" s="566">
        <v>5</v>
      </c>
      <c r="O310" s="630">
        <v>5</v>
      </c>
      <c r="P310" s="567"/>
      <c r="Q310" s="582">
        <v>0</v>
      </c>
      <c r="R310" s="566"/>
      <c r="S310" s="582">
        <v>0</v>
      </c>
      <c r="T310" s="630"/>
      <c r="U310" s="612">
        <v>0</v>
      </c>
    </row>
    <row r="311" spans="1:21" ht="14.4" customHeight="1" x14ac:dyDescent="0.3">
      <c r="A311" s="565">
        <v>25</v>
      </c>
      <c r="B311" s="566" t="s">
        <v>463</v>
      </c>
      <c r="C311" s="566">
        <v>89301252</v>
      </c>
      <c r="D311" s="628" t="s">
        <v>2101</v>
      </c>
      <c r="E311" s="629" t="s">
        <v>1583</v>
      </c>
      <c r="F311" s="566" t="s">
        <v>1551</v>
      </c>
      <c r="G311" s="566" t="s">
        <v>1600</v>
      </c>
      <c r="H311" s="566" t="s">
        <v>1090</v>
      </c>
      <c r="I311" s="566" t="s">
        <v>1289</v>
      </c>
      <c r="J311" s="566" t="s">
        <v>1290</v>
      </c>
      <c r="K311" s="566" t="s">
        <v>1291</v>
      </c>
      <c r="L311" s="567">
        <v>154.01</v>
      </c>
      <c r="M311" s="567">
        <v>3696.24</v>
      </c>
      <c r="N311" s="566">
        <v>24</v>
      </c>
      <c r="O311" s="630">
        <v>14</v>
      </c>
      <c r="P311" s="567">
        <v>1848.12</v>
      </c>
      <c r="Q311" s="582">
        <v>0.5</v>
      </c>
      <c r="R311" s="566">
        <v>12</v>
      </c>
      <c r="S311" s="582">
        <v>0.5</v>
      </c>
      <c r="T311" s="630">
        <v>6</v>
      </c>
      <c r="U311" s="612">
        <v>0.42857142857142855</v>
      </c>
    </row>
    <row r="312" spans="1:21" ht="14.4" customHeight="1" x14ac:dyDescent="0.3">
      <c r="A312" s="565">
        <v>25</v>
      </c>
      <c r="B312" s="566" t="s">
        <v>463</v>
      </c>
      <c r="C312" s="566">
        <v>89301252</v>
      </c>
      <c r="D312" s="628" t="s">
        <v>2101</v>
      </c>
      <c r="E312" s="629" t="s">
        <v>1583</v>
      </c>
      <c r="F312" s="566" t="s">
        <v>1551</v>
      </c>
      <c r="G312" s="566" t="s">
        <v>1600</v>
      </c>
      <c r="H312" s="566" t="s">
        <v>1090</v>
      </c>
      <c r="I312" s="566" t="s">
        <v>1296</v>
      </c>
      <c r="J312" s="566" t="s">
        <v>1297</v>
      </c>
      <c r="K312" s="566" t="s">
        <v>1520</v>
      </c>
      <c r="L312" s="567">
        <v>77.010000000000005</v>
      </c>
      <c r="M312" s="567">
        <v>231.03000000000003</v>
      </c>
      <c r="N312" s="566">
        <v>3</v>
      </c>
      <c r="O312" s="630">
        <v>3</v>
      </c>
      <c r="P312" s="567">
        <v>77.010000000000005</v>
      </c>
      <c r="Q312" s="582">
        <v>0.33333333333333331</v>
      </c>
      <c r="R312" s="566">
        <v>1</v>
      </c>
      <c r="S312" s="582">
        <v>0.33333333333333331</v>
      </c>
      <c r="T312" s="630">
        <v>1</v>
      </c>
      <c r="U312" s="612">
        <v>0.33333333333333331</v>
      </c>
    </row>
    <row r="313" spans="1:21" ht="14.4" customHeight="1" x14ac:dyDescent="0.3">
      <c r="A313" s="565">
        <v>25</v>
      </c>
      <c r="B313" s="566" t="s">
        <v>463</v>
      </c>
      <c r="C313" s="566">
        <v>89301252</v>
      </c>
      <c r="D313" s="628" t="s">
        <v>2101</v>
      </c>
      <c r="E313" s="629" t="s">
        <v>1583</v>
      </c>
      <c r="F313" s="566" t="s">
        <v>1551</v>
      </c>
      <c r="G313" s="566" t="s">
        <v>1689</v>
      </c>
      <c r="H313" s="566" t="s">
        <v>462</v>
      </c>
      <c r="I313" s="566" t="s">
        <v>1690</v>
      </c>
      <c r="J313" s="566" t="s">
        <v>1691</v>
      </c>
      <c r="K313" s="566" t="s">
        <v>1692</v>
      </c>
      <c r="L313" s="567">
        <v>191.56</v>
      </c>
      <c r="M313" s="567">
        <v>191.56</v>
      </c>
      <c r="N313" s="566">
        <v>1</v>
      </c>
      <c r="O313" s="630">
        <v>1</v>
      </c>
      <c r="P313" s="567"/>
      <c r="Q313" s="582">
        <v>0</v>
      </c>
      <c r="R313" s="566"/>
      <c r="S313" s="582">
        <v>0</v>
      </c>
      <c r="T313" s="630"/>
      <c r="U313" s="612">
        <v>0</v>
      </c>
    </row>
    <row r="314" spans="1:21" ht="14.4" customHeight="1" x14ac:dyDescent="0.3">
      <c r="A314" s="565">
        <v>25</v>
      </c>
      <c r="B314" s="566" t="s">
        <v>463</v>
      </c>
      <c r="C314" s="566">
        <v>89301252</v>
      </c>
      <c r="D314" s="628" t="s">
        <v>2101</v>
      </c>
      <c r="E314" s="629" t="s">
        <v>1583</v>
      </c>
      <c r="F314" s="566" t="s">
        <v>1551</v>
      </c>
      <c r="G314" s="566" t="s">
        <v>1613</v>
      </c>
      <c r="H314" s="566" t="s">
        <v>462</v>
      </c>
      <c r="I314" s="566" t="s">
        <v>1210</v>
      </c>
      <c r="J314" s="566" t="s">
        <v>1211</v>
      </c>
      <c r="K314" s="566" t="s">
        <v>1614</v>
      </c>
      <c r="L314" s="567">
        <v>31.54</v>
      </c>
      <c r="M314" s="567">
        <v>189.24</v>
      </c>
      <c r="N314" s="566">
        <v>6</v>
      </c>
      <c r="O314" s="630">
        <v>1</v>
      </c>
      <c r="P314" s="567">
        <v>126.16</v>
      </c>
      <c r="Q314" s="582">
        <v>0.66666666666666663</v>
      </c>
      <c r="R314" s="566">
        <v>4</v>
      </c>
      <c r="S314" s="582">
        <v>0.66666666666666663</v>
      </c>
      <c r="T314" s="630">
        <v>0.5</v>
      </c>
      <c r="U314" s="612">
        <v>0.5</v>
      </c>
    </row>
    <row r="315" spans="1:21" ht="14.4" customHeight="1" x14ac:dyDescent="0.3">
      <c r="A315" s="565">
        <v>25</v>
      </c>
      <c r="B315" s="566" t="s">
        <v>463</v>
      </c>
      <c r="C315" s="566">
        <v>89301252</v>
      </c>
      <c r="D315" s="628" t="s">
        <v>2101</v>
      </c>
      <c r="E315" s="629" t="s">
        <v>1583</v>
      </c>
      <c r="F315" s="566" t="s">
        <v>1551</v>
      </c>
      <c r="G315" s="566" t="s">
        <v>1615</v>
      </c>
      <c r="H315" s="566" t="s">
        <v>1090</v>
      </c>
      <c r="I315" s="566" t="s">
        <v>1099</v>
      </c>
      <c r="J315" s="566" t="s">
        <v>598</v>
      </c>
      <c r="K315" s="566" t="s">
        <v>1533</v>
      </c>
      <c r="L315" s="567">
        <v>96.63</v>
      </c>
      <c r="M315" s="567">
        <v>193.26</v>
      </c>
      <c r="N315" s="566">
        <v>2</v>
      </c>
      <c r="O315" s="630">
        <v>1.5</v>
      </c>
      <c r="P315" s="567"/>
      <c r="Q315" s="582">
        <v>0</v>
      </c>
      <c r="R315" s="566"/>
      <c r="S315" s="582">
        <v>0</v>
      </c>
      <c r="T315" s="630"/>
      <c r="U315" s="612">
        <v>0</v>
      </c>
    </row>
    <row r="316" spans="1:21" ht="14.4" customHeight="1" x14ac:dyDescent="0.3">
      <c r="A316" s="565">
        <v>25</v>
      </c>
      <c r="B316" s="566" t="s">
        <v>463</v>
      </c>
      <c r="C316" s="566">
        <v>89301252</v>
      </c>
      <c r="D316" s="628" t="s">
        <v>2101</v>
      </c>
      <c r="E316" s="629" t="s">
        <v>1583</v>
      </c>
      <c r="F316" s="566" t="s">
        <v>1551</v>
      </c>
      <c r="G316" s="566" t="s">
        <v>1615</v>
      </c>
      <c r="H316" s="566" t="s">
        <v>462</v>
      </c>
      <c r="I316" s="566" t="s">
        <v>597</v>
      </c>
      <c r="J316" s="566" t="s">
        <v>598</v>
      </c>
      <c r="K316" s="566" t="s">
        <v>1620</v>
      </c>
      <c r="L316" s="567">
        <v>48.31</v>
      </c>
      <c r="M316" s="567">
        <v>48.31</v>
      </c>
      <c r="N316" s="566">
        <v>1</v>
      </c>
      <c r="O316" s="630">
        <v>1</v>
      </c>
      <c r="P316" s="567">
        <v>48.31</v>
      </c>
      <c r="Q316" s="582">
        <v>1</v>
      </c>
      <c r="R316" s="566">
        <v>1</v>
      </c>
      <c r="S316" s="582">
        <v>1</v>
      </c>
      <c r="T316" s="630">
        <v>1</v>
      </c>
      <c r="U316" s="612">
        <v>1</v>
      </c>
    </row>
    <row r="317" spans="1:21" ht="14.4" customHeight="1" x14ac:dyDescent="0.3">
      <c r="A317" s="565">
        <v>25</v>
      </c>
      <c r="B317" s="566" t="s">
        <v>463</v>
      </c>
      <c r="C317" s="566">
        <v>89301252</v>
      </c>
      <c r="D317" s="628" t="s">
        <v>2101</v>
      </c>
      <c r="E317" s="629" t="s">
        <v>1583</v>
      </c>
      <c r="F317" s="566" t="s">
        <v>1551</v>
      </c>
      <c r="G317" s="566" t="s">
        <v>1621</v>
      </c>
      <c r="H317" s="566" t="s">
        <v>462</v>
      </c>
      <c r="I317" s="566" t="s">
        <v>608</v>
      </c>
      <c r="J317" s="566" t="s">
        <v>609</v>
      </c>
      <c r="K317" s="566" t="s">
        <v>610</v>
      </c>
      <c r="L317" s="567">
        <v>612.26</v>
      </c>
      <c r="M317" s="567">
        <v>1224.52</v>
      </c>
      <c r="N317" s="566">
        <v>2</v>
      </c>
      <c r="O317" s="630">
        <v>1.5</v>
      </c>
      <c r="P317" s="567">
        <v>1224.52</v>
      </c>
      <c r="Q317" s="582">
        <v>1</v>
      </c>
      <c r="R317" s="566">
        <v>2</v>
      </c>
      <c r="S317" s="582">
        <v>1</v>
      </c>
      <c r="T317" s="630">
        <v>1.5</v>
      </c>
      <c r="U317" s="612">
        <v>1</v>
      </c>
    </row>
    <row r="318" spans="1:21" ht="14.4" customHeight="1" x14ac:dyDescent="0.3">
      <c r="A318" s="565">
        <v>25</v>
      </c>
      <c r="B318" s="566" t="s">
        <v>463</v>
      </c>
      <c r="C318" s="566">
        <v>89301252</v>
      </c>
      <c r="D318" s="628" t="s">
        <v>2101</v>
      </c>
      <c r="E318" s="629" t="s">
        <v>1583</v>
      </c>
      <c r="F318" s="566" t="s">
        <v>1551</v>
      </c>
      <c r="G318" s="566" t="s">
        <v>1963</v>
      </c>
      <c r="H318" s="566" t="s">
        <v>462</v>
      </c>
      <c r="I318" s="566" t="s">
        <v>578</v>
      </c>
      <c r="J318" s="566" t="s">
        <v>1964</v>
      </c>
      <c r="K318" s="566" t="s">
        <v>1965</v>
      </c>
      <c r="L318" s="567">
        <v>0</v>
      </c>
      <c r="M318" s="567">
        <v>0</v>
      </c>
      <c r="N318" s="566">
        <v>2</v>
      </c>
      <c r="O318" s="630">
        <v>2</v>
      </c>
      <c r="P318" s="567"/>
      <c r="Q318" s="582"/>
      <c r="R318" s="566"/>
      <c r="S318" s="582">
        <v>0</v>
      </c>
      <c r="T318" s="630"/>
      <c r="U318" s="612">
        <v>0</v>
      </c>
    </row>
    <row r="319" spans="1:21" ht="14.4" customHeight="1" x14ac:dyDescent="0.3">
      <c r="A319" s="565">
        <v>25</v>
      </c>
      <c r="B319" s="566" t="s">
        <v>463</v>
      </c>
      <c r="C319" s="566">
        <v>89301252</v>
      </c>
      <c r="D319" s="628" t="s">
        <v>2101</v>
      </c>
      <c r="E319" s="629" t="s">
        <v>1583</v>
      </c>
      <c r="F319" s="566" t="s">
        <v>1551</v>
      </c>
      <c r="G319" s="566" t="s">
        <v>1762</v>
      </c>
      <c r="H319" s="566" t="s">
        <v>462</v>
      </c>
      <c r="I319" s="566" t="s">
        <v>623</v>
      </c>
      <c r="J319" s="566" t="s">
        <v>624</v>
      </c>
      <c r="K319" s="566" t="s">
        <v>625</v>
      </c>
      <c r="L319" s="567">
        <v>56.69</v>
      </c>
      <c r="M319" s="567">
        <v>283.45</v>
      </c>
      <c r="N319" s="566">
        <v>5</v>
      </c>
      <c r="O319" s="630">
        <v>2.5</v>
      </c>
      <c r="P319" s="567">
        <v>283.45</v>
      </c>
      <c r="Q319" s="582">
        <v>1</v>
      </c>
      <c r="R319" s="566">
        <v>5</v>
      </c>
      <c r="S319" s="582">
        <v>1</v>
      </c>
      <c r="T319" s="630">
        <v>2.5</v>
      </c>
      <c r="U319" s="612">
        <v>1</v>
      </c>
    </row>
    <row r="320" spans="1:21" ht="14.4" customHeight="1" x14ac:dyDescent="0.3">
      <c r="A320" s="565">
        <v>25</v>
      </c>
      <c r="B320" s="566" t="s">
        <v>463</v>
      </c>
      <c r="C320" s="566">
        <v>89301252</v>
      </c>
      <c r="D320" s="628" t="s">
        <v>2101</v>
      </c>
      <c r="E320" s="629" t="s">
        <v>1583</v>
      </c>
      <c r="F320" s="566" t="s">
        <v>1551</v>
      </c>
      <c r="G320" s="566" t="s">
        <v>1701</v>
      </c>
      <c r="H320" s="566" t="s">
        <v>1090</v>
      </c>
      <c r="I320" s="566" t="s">
        <v>1966</v>
      </c>
      <c r="J320" s="566" t="s">
        <v>1967</v>
      </c>
      <c r="K320" s="566" t="s">
        <v>1968</v>
      </c>
      <c r="L320" s="567">
        <v>49.12</v>
      </c>
      <c r="M320" s="567">
        <v>196.48</v>
      </c>
      <c r="N320" s="566">
        <v>4</v>
      </c>
      <c r="O320" s="630">
        <v>1.5</v>
      </c>
      <c r="P320" s="567">
        <v>196.48</v>
      </c>
      <c r="Q320" s="582">
        <v>1</v>
      </c>
      <c r="R320" s="566">
        <v>4</v>
      </c>
      <c r="S320" s="582">
        <v>1</v>
      </c>
      <c r="T320" s="630">
        <v>1.5</v>
      </c>
      <c r="U320" s="612">
        <v>1</v>
      </c>
    </row>
    <row r="321" spans="1:21" ht="14.4" customHeight="1" x14ac:dyDescent="0.3">
      <c r="A321" s="565">
        <v>25</v>
      </c>
      <c r="B321" s="566" t="s">
        <v>463</v>
      </c>
      <c r="C321" s="566">
        <v>89301252</v>
      </c>
      <c r="D321" s="628" t="s">
        <v>2101</v>
      </c>
      <c r="E321" s="629" t="s">
        <v>1584</v>
      </c>
      <c r="F321" s="566" t="s">
        <v>1551</v>
      </c>
      <c r="G321" s="566" t="s">
        <v>1661</v>
      </c>
      <c r="H321" s="566" t="s">
        <v>462</v>
      </c>
      <c r="I321" s="566" t="s">
        <v>1662</v>
      </c>
      <c r="J321" s="566" t="s">
        <v>1663</v>
      </c>
      <c r="K321" s="566" t="s">
        <v>1664</v>
      </c>
      <c r="L321" s="567">
        <v>10.73</v>
      </c>
      <c r="M321" s="567">
        <v>53.650000000000006</v>
      </c>
      <c r="N321" s="566">
        <v>5</v>
      </c>
      <c r="O321" s="630">
        <v>3</v>
      </c>
      <c r="P321" s="567">
        <v>53.650000000000006</v>
      </c>
      <c r="Q321" s="582">
        <v>1</v>
      </c>
      <c r="R321" s="566">
        <v>5</v>
      </c>
      <c r="S321" s="582">
        <v>1</v>
      </c>
      <c r="T321" s="630">
        <v>3</v>
      </c>
      <c r="U321" s="612">
        <v>1</v>
      </c>
    </row>
    <row r="322" spans="1:21" ht="14.4" customHeight="1" x14ac:dyDescent="0.3">
      <c r="A322" s="565">
        <v>25</v>
      </c>
      <c r="B322" s="566" t="s">
        <v>463</v>
      </c>
      <c r="C322" s="566">
        <v>89301252</v>
      </c>
      <c r="D322" s="628" t="s">
        <v>2101</v>
      </c>
      <c r="E322" s="629" t="s">
        <v>1584</v>
      </c>
      <c r="F322" s="566" t="s">
        <v>1551</v>
      </c>
      <c r="G322" s="566" t="s">
        <v>1593</v>
      </c>
      <c r="H322" s="566" t="s">
        <v>462</v>
      </c>
      <c r="I322" s="566" t="s">
        <v>1969</v>
      </c>
      <c r="J322" s="566" t="s">
        <v>1970</v>
      </c>
      <c r="K322" s="566" t="s">
        <v>1971</v>
      </c>
      <c r="L322" s="567">
        <v>79.36</v>
      </c>
      <c r="M322" s="567">
        <v>79.36</v>
      </c>
      <c r="N322" s="566">
        <v>1</v>
      </c>
      <c r="O322" s="630">
        <v>1</v>
      </c>
      <c r="P322" s="567"/>
      <c r="Q322" s="582">
        <v>0</v>
      </c>
      <c r="R322" s="566"/>
      <c r="S322" s="582">
        <v>0</v>
      </c>
      <c r="T322" s="630"/>
      <c r="U322" s="612">
        <v>0</v>
      </c>
    </row>
    <row r="323" spans="1:21" ht="14.4" customHeight="1" x14ac:dyDescent="0.3">
      <c r="A323" s="565">
        <v>25</v>
      </c>
      <c r="B323" s="566" t="s">
        <v>463</v>
      </c>
      <c r="C323" s="566">
        <v>89301252</v>
      </c>
      <c r="D323" s="628" t="s">
        <v>2101</v>
      </c>
      <c r="E323" s="629" t="s">
        <v>1584</v>
      </c>
      <c r="F323" s="566" t="s">
        <v>1551</v>
      </c>
      <c r="G323" s="566" t="s">
        <v>1593</v>
      </c>
      <c r="H323" s="566" t="s">
        <v>462</v>
      </c>
      <c r="I323" s="566" t="s">
        <v>1646</v>
      </c>
      <c r="J323" s="566" t="s">
        <v>1504</v>
      </c>
      <c r="K323" s="566" t="s">
        <v>1647</v>
      </c>
      <c r="L323" s="567">
        <v>0</v>
      </c>
      <c r="M323" s="567">
        <v>0</v>
      </c>
      <c r="N323" s="566">
        <v>5</v>
      </c>
      <c r="O323" s="630">
        <v>4.5</v>
      </c>
      <c r="P323" s="567">
        <v>0</v>
      </c>
      <c r="Q323" s="582"/>
      <c r="R323" s="566">
        <v>4</v>
      </c>
      <c r="S323" s="582">
        <v>0.8</v>
      </c>
      <c r="T323" s="630">
        <v>3.5</v>
      </c>
      <c r="U323" s="612">
        <v>0.77777777777777779</v>
      </c>
    </row>
    <row r="324" spans="1:21" ht="14.4" customHeight="1" x14ac:dyDescent="0.3">
      <c r="A324" s="565">
        <v>25</v>
      </c>
      <c r="B324" s="566" t="s">
        <v>463</v>
      </c>
      <c r="C324" s="566">
        <v>89301252</v>
      </c>
      <c r="D324" s="628" t="s">
        <v>2101</v>
      </c>
      <c r="E324" s="629" t="s">
        <v>1584</v>
      </c>
      <c r="F324" s="566" t="s">
        <v>1551</v>
      </c>
      <c r="G324" s="566" t="s">
        <v>1593</v>
      </c>
      <c r="H324" s="566" t="s">
        <v>1090</v>
      </c>
      <c r="I324" s="566" t="s">
        <v>1251</v>
      </c>
      <c r="J324" s="566" t="s">
        <v>1504</v>
      </c>
      <c r="K324" s="566" t="s">
        <v>1505</v>
      </c>
      <c r="L324" s="567">
        <v>333.31</v>
      </c>
      <c r="M324" s="567">
        <v>9665.9900000000016</v>
      </c>
      <c r="N324" s="566">
        <v>29</v>
      </c>
      <c r="O324" s="630">
        <v>24</v>
      </c>
      <c r="P324" s="567">
        <v>3999.72</v>
      </c>
      <c r="Q324" s="582">
        <v>0.41379310344827575</v>
      </c>
      <c r="R324" s="566">
        <v>12</v>
      </c>
      <c r="S324" s="582">
        <v>0.41379310344827586</v>
      </c>
      <c r="T324" s="630">
        <v>10</v>
      </c>
      <c r="U324" s="612">
        <v>0.41666666666666669</v>
      </c>
    </row>
    <row r="325" spans="1:21" ht="14.4" customHeight="1" x14ac:dyDescent="0.3">
      <c r="A325" s="565">
        <v>25</v>
      </c>
      <c r="B325" s="566" t="s">
        <v>463</v>
      </c>
      <c r="C325" s="566">
        <v>89301252</v>
      </c>
      <c r="D325" s="628" t="s">
        <v>2101</v>
      </c>
      <c r="E325" s="629" t="s">
        <v>1584</v>
      </c>
      <c r="F325" s="566" t="s">
        <v>1551</v>
      </c>
      <c r="G325" s="566" t="s">
        <v>1593</v>
      </c>
      <c r="H325" s="566" t="s">
        <v>1090</v>
      </c>
      <c r="I325" s="566" t="s">
        <v>1375</v>
      </c>
      <c r="J325" s="566" t="s">
        <v>1547</v>
      </c>
      <c r="K325" s="566" t="s">
        <v>1548</v>
      </c>
      <c r="L325" s="567">
        <v>333.31</v>
      </c>
      <c r="M325" s="567">
        <v>333.31</v>
      </c>
      <c r="N325" s="566">
        <v>1</v>
      </c>
      <c r="O325" s="630">
        <v>1</v>
      </c>
      <c r="P325" s="567">
        <v>333.31</v>
      </c>
      <c r="Q325" s="582">
        <v>1</v>
      </c>
      <c r="R325" s="566">
        <v>1</v>
      </c>
      <c r="S325" s="582">
        <v>1</v>
      </c>
      <c r="T325" s="630">
        <v>1</v>
      </c>
      <c r="U325" s="612">
        <v>1</v>
      </c>
    </row>
    <row r="326" spans="1:21" ht="14.4" customHeight="1" x14ac:dyDescent="0.3">
      <c r="A326" s="565">
        <v>25</v>
      </c>
      <c r="B326" s="566" t="s">
        <v>463</v>
      </c>
      <c r="C326" s="566">
        <v>89301252</v>
      </c>
      <c r="D326" s="628" t="s">
        <v>2101</v>
      </c>
      <c r="E326" s="629" t="s">
        <v>1584</v>
      </c>
      <c r="F326" s="566" t="s">
        <v>1551</v>
      </c>
      <c r="G326" s="566" t="s">
        <v>1803</v>
      </c>
      <c r="H326" s="566" t="s">
        <v>462</v>
      </c>
      <c r="I326" s="566" t="s">
        <v>1972</v>
      </c>
      <c r="J326" s="566" t="s">
        <v>1973</v>
      </c>
      <c r="K326" s="566" t="s">
        <v>1806</v>
      </c>
      <c r="L326" s="567">
        <v>222.25</v>
      </c>
      <c r="M326" s="567">
        <v>222.25</v>
      </c>
      <c r="N326" s="566">
        <v>1</v>
      </c>
      <c r="O326" s="630">
        <v>0.5</v>
      </c>
      <c r="P326" s="567">
        <v>222.25</v>
      </c>
      <c r="Q326" s="582">
        <v>1</v>
      </c>
      <c r="R326" s="566">
        <v>1</v>
      </c>
      <c r="S326" s="582">
        <v>1</v>
      </c>
      <c r="T326" s="630">
        <v>0.5</v>
      </c>
      <c r="U326" s="612">
        <v>1</v>
      </c>
    </row>
    <row r="327" spans="1:21" ht="14.4" customHeight="1" x14ac:dyDescent="0.3">
      <c r="A327" s="565">
        <v>25</v>
      </c>
      <c r="B327" s="566" t="s">
        <v>463</v>
      </c>
      <c r="C327" s="566">
        <v>89301252</v>
      </c>
      <c r="D327" s="628" t="s">
        <v>2101</v>
      </c>
      <c r="E327" s="629" t="s">
        <v>1584</v>
      </c>
      <c r="F327" s="566" t="s">
        <v>1551</v>
      </c>
      <c r="G327" s="566" t="s">
        <v>1974</v>
      </c>
      <c r="H327" s="566" t="s">
        <v>462</v>
      </c>
      <c r="I327" s="566" t="s">
        <v>1975</v>
      </c>
      <c r="J327" s="566" t="s">
        <v>1976</v>
      </c>
      <c r="K327" s="566" t="s">
        <v>1977</v>
      </c>
      <c r="L327" s="567">
        <v>45.75</v>
      </c>
      <c r="M327" s="567">
        <v>45.75</v>
      </c>
      <c r="N327" s="566">
        <v>1</v>
      </c>
      <c r="O327" s="630">
        <v>1</v>
      </c>
      <c r="P327" s="567">
        <v>45.75</v>
      </c>
      <c r="Q327" s="582">
        <v>1</v>
      </c>
      <c r="R327" s="566">
        <v>1</v>
      </c>
      <c r="S327" s="582">
        <v>1</v>
      </c>
      <c r="T327" s="630">
        <v>1</v>
      </c>
      <c r="U327" s="612">
        <v>1</v>
      </c>
    </row>
    <row r="328" spans="1:21" ht="14.4" customHeight="1" x14ac:dyDescent="0.3">
      <c r="A328" s="565">
        <v>25</v>
      </c>
      <c r="B328" s="566" t="s">
        <v>463</v>
      </c>
      <c r="C328" s="566">
        <v>89301252</v>
      </c>
      <c r="D328" s="628" t="s">
        <v>2101</v>
      </c>
      <c r="E328" s="629" t="s">
        <v>1584</v>
      </c>
      <c r="F328" s="566" t="s">
        <v>1551</v>
      </c>
      <c r="G328" s="566" t="s">
        <v>1594</v>
      </c>
      <c r="H328" s="566" t="s">
        <v>462</v>
      </c>
      <c r="I328" s="566" t="s">
        <v>1978</v>
      </c>
      <c r="J328" s="566" t="s">
        <v>1512</v>
      </c>
      <c r="K328" s="566" t="s">
        <v>1979</v>
      </c>
      <c r="L328" s="567">
        <v>294.74</v>
      </c>
      <c r="M328" s="567">
        <v>294.74</v>
      </c>
      <c r="N328" s="566">
        <v>1</v>
      </c>
      <c r="O328" s="630">
        <v>1</v>
      </c>
      <c r="P328" s="567"/>
      <c r="Q328" s="582">
        <v>0</v>
      </c>
      <c r="R328" s="566"/>
      <c r="S328" s="582">
        <v>0</v>
      </c>
      <c r="T328" s="630"/>
      <c r="U328" s="612">
        <v>0</v>
      </c>
    </row>
    <row r="329" spans="1:21" ht="14.4" customHeight="1" x14ac:dyDescent="0.3">
      <c r="A329" s="565">
        <v>25</v>
      </c>
      <c r="B329" s="566" t="s">
        <v>463</v>
      </c>
      <c r="C329" s="566">
        <v>89301252</v>
      </c>
      <c r="D329" s="628" t="s">
        <v>2101</v>
      </c>
      <c r="E329" s="629" t="s">
        <v>1584</v>
      </c>
      <c r="F329" s="566" t="s">
        <v>1551</v>
      </c>
      <c r="G329" s="566" t="s">
        <v>1594</v>
      </c>
      <c r="H329" s="566" t="s">
        <v>462</v>
      </c>
      <c r="I329" s="566" t="s">
        <v>1595</v>
      </c>
      <c r="J329" s="566" t="s">
        <v>1267</v>
      </c>
      <c r="K329" s="566" t="s">
        <v>1513</v>
      </c>
      <c r="L329" s="567">
        <v>184.22</v>
      </c>
      <c r="M329" s="567">
        <v>368.44</v>
      </c>
      <c r="N329" s="566">
        <v>2</v>
      </c>
      <c r="O329" s="630">
        <v>1</v>
      </c>
      <c r="P329" s="567"/>
      <c r="Q329" s="582">
        <v>0</v>
      </c>
      <c r="R329" s="566"/>
      <c r="S329" s="582">
        <v>0</v>
      </c>
      <c r="T329" s="630"/>
      <c r="U329" s="612">
        <v>0</v>
      </c>
    </row>
    <row r="330" spans="1:21" ht="14.4" customHeight="1" x14ac:dyDescent="0.3">
      <c r="A330" s="565">
        <v>25</v>
      </c>
      <c r="B330" s="566" t="s">
        <v>463</v>
      </c>
      <c r="C330" s="566">
        <v>89301252</v>
      </c>
      <c r="D330" s="628" t="s">
        <v>2101</v>
      </c>
      <c r="E330" s="629" t="s">
        <v>1584</v>
      </c>
      <c r="F330" s="566" t="s">
        <v>1551</v>
      </c>
      <c r="G330" s="566" t="s">
        <v>1594</v>
      </c>
      <c r="H330" s="566" t="s">
        <v>1090</v>
      </c>
      <c r="I330" s="566" t="s">
        <v>1266</v>
      </c>
      <c r="J330" s="566" t="s">
        <v>1267</v>
      </c>
      <c r="K330" s="566" t="s">
        <v>1513</v>
      </c>
      <c r="L330" s="567">
        <v>184.22</v>
      </c>
      <c r="M330" s="567">
        <v>184.22</v>
      </c>
      <c r="N330" s="566">
        <v>1</v>
      </c>
      <c r="O330" s="630">
        <v>1</v>
      </c>
      <c r="P330" s="567"/>
      <c r="Q330" s="582">
        <v>0</v>
      </c>
      <c r="R330" s="566"/>
      <c r="S330" s="582">
        <v>0</v>
      </c>
      <c r="T330" s="630"/>
      <c r="U330" s="612">
        <v>0</v>
      </c>
    </row>
    <row r="331" spans="1:21" ht="14.4" customHeight="1" x14ac:dyDescent="0.3">
      <c r="A331" s="565">
        <v>25</v>
      </c>
      <c r="B331" s="566" t="s">
        <v>463</v>
      </c>
      <c r="C331" s="566">
        <v>89301252</v>
      </c>
      <c r="D331" s="628" t="s">
        <v>2101</v>
      </c>
      <c r="E331" s="629" t="s">
        <v>1584</v>
      </c>
      <c r="F331" s="566" t="s">
        <v>1551</v>
      </c>
      <c r="G331" s="566" t="s">
        <v>1594</v>
      </c>
      <c r="H331" s="566" t="s">
        <v>462</v>
      </c>
      <c r="I331" s="566" t="s">
        <v>1674</v>
      </c>
      <c r="J331" s="566" t="s">
        <v>1267</v>
      </c>
      <c r="K331" s="566" t="s">
        <v>1518</v>
      </c>
      <c r="L331" s="567">
        <v>0</v>
      </c>
      <c r="M331" s="567">
        <v>0</v>
      </c>
      <c r="N331" s="566">
        <v>4</v>
      </c>
      <c r="O331" s="630">
        <v>4</v>
      </c>
      <c r="P331" s="567">
        <v>0</v>
      </c>
      <c r="Q331" s="582"/>
      <c r="R331" s="566">
        <v>2</v>
      </c>
      <c r="S331" s="582">
        <v>0.5</v>
      </c>
      <c r="T331" s="630">
        <v>2</v>
      </c>
      <c r="U331" s="612">
        <v>0.5</v>
      </c>
    </row>
    <row r="332" spans="1:21" ht="14.4" customHeight="1" x14ac:dyDescent="0.3">
      <c r="A332" s="565">
        <v>25</v>
      </c>
      <c r="B332" s="566" t="s">
        <v>463</v>
      </c>
      <c r="C332" s="566">
        <v>89301252</v>
      </c>
      <c r="D332" s="628" t="s">
        <v>2101</v>
      </c>
      <c r="E332" s="629" t="s">
        <v>1584</v>
      </c>
      <c r="F332" s="566" t="s">
        <v>1551</v>
      </c>
      <c r="G332" s="566" t="s">
        <v>1959</v>
      </c>
      <c r="H332" s="566" t="s">
        <v>1090</v>
      </c>
      <c r="I332" s="566" t="s">
        <v>1270</v>
      </c>
      <c r="J332" s="566" t="s">
        <v>1271</v>
      </c>
      <c r="K332" s="566" t="s">
        <v>1513</v>
      </c>
      <c r="L332" s="567">
        <v>69.86</v>
      </c>
      <c r="M332" s="567">
        <v>139.72</v>
      </c>
      <c r="N332" s="566">
        <v>2</v>
      </c>
      <c r="O332" s="630">
        <v>1</v>
      </c>
      <c r="P332" s="567">
        <v>139.72</v>
      </c>
      <c r="Q332" s="582">
        <v>1</v>
      </c>
      <c r="R332" s="566">
        <v>2</v>
      </c>
      <c r="S332" s="582">
        <v>1</v>
      </c>
      <c r="T332" s="630">
        <v>1</v>
      </c>
      <c r="U332" s="612">
        <v>1</v>
      </c>
    </row>
    <row r="333" spans="1:21" ht="14.4" customHeight="1" x14ac:dyDescent="0.3">
      <c r="A333" s="565">
        <v>25</v>
      </c>
      <c r="B333" s="566" t="s">
        <v>463</v>
      </c>
      <c r="C333" s="566">
        <v>89301252</v>
      </c>
      <c r="D333" s="628" t="s">
        <v>2101</v>
      </c>
      <c r="E333" s="629" t="s">
        <v>1584</v>
      </c>
      <c r="F333" s="566" t="s">
        <v>1551</v>
      </c>
      <c r="G333" s="566" t="s">
        <v>1743</v>
      </c>
      <c r="H333" s="566" t="s">
        <v>462</v>
      </c>
      <c r="I333" s="566" t="s">
        <v>559</v>
      </c>
      <c r="J333" s="566" t="s">
        <v>1744</v>
      </c>
      <c r="K333" s="566" t="s">
        <v>1745</v>
      </c>
      <c r="L333" s="567">
        <v>29.49</v>
      </c>
      <c r="M333" s="567">
        <v>29.49</v>
      </c>
      <c r="N333" s="566">
        <v>1</v>
      </c>
      <c r="O333" s="630">
        <v>1</v>
      </c>
      <c r="P333" s="567">
        <v>29.49</v>
      </c>
      <c r="Q333" s="582">
        <v>1</v>
      </c>
      <c r="R333" s="566">
        <v>1</v>
      </c>
      <c r="S333" s="582">
        <v>1</v>
      </c>
      <c r="T333" s="630">
        <v>1</v>
      </c>
      <c r="U333" s="612">
        <v>1</v>
      </c>
    </row>
    <row r="334" spans="1:21" ht="14.4" customHeight="1" x14ac:dyDescent="0.3">
      <c r="A334" s="565">
        <v>25</v>
      </c>
      <c r="B334" s="566" t="s">
        <v>463</v>
      </c>
      <c r="C334" s="566">
        <v>89301252</v>
      </c>
      <c r="D334" s="628" t="s">
        <v>2101</v>
      </c>
      <c r="E334" s="629" t="s">
        <v>1584</v>
      </c>
      <c r="F334" s="566" t="s">
        <v>1551</v>
      </c>
      <c r="G334" s="566" t="s">
        <v>1743</v>
      </c>
      <c r="H334" s="566" t="s">
        <v>462</v>
      </c>
      <c r="I334" s="566" t="s">
        <v>1980</v>
      </c>
      <c r="J334" s="566" t="s">
        <v>1981</v>
      </c>
      <c r="K334" s="566" t="s">
        <v>1982</v>
      </c>
      <c r="L334" s="567">
        <v>276.66000000000003</v>
      </c>
      <c r="M334" s="567">
        <v>276.66000000000003</v>
      </c>
      <c r="N334" s="566">
        <v>1</v>
      </c>
      <c r="O334" s="630">
        <v>0.5</v>
      </c>
      <c r="P334" s="567">
        <v>276.66000000000003</v>
      </c>
      <c r="Q334" s="582">
        <v>1</v>
      </c>
      <c r="R334" s="566">
        <v>1</v>
      </c>
      <c r="S334" s="582">
        <v>1</v>
      </c>
      <c r="T334" s="630">
        <v>0.5</v>
      </c>
      <c r="U334" s="612">
        <v>1</v>
      </c>
    </row>
    <row r="335" spans="1:21" ht="14.4" customHeight="1" x14ac:dyDescent="0.3">
      <c r="A335" s="565">
        <v>25</v>
      </c>
      <c r="B335" s="566" t="s">
        <v>463</v>
      </c>
      <c r="C335" s="566">
        <v>89301252</v>
      </c>
      <c r="D335" s="628" t="s">
        <v>2101</v>
      </c>
      <c r="E335" s="629" t="s">
        <v>1584</v>
      </c>
      <c r="F335" s="566" t="s">
        <v>1551</v>
      </c>
      <c r="G335" s="566" t="s">
        <v>1716</v>
      </c>
      <c r="H335" s="566" t="s">
        <v>462</v>
      </c>
      <c r="I335" s="566" t="s">
        <v>1983</v>
      </c>
      <c r="J335" s="566" t="s">
        <v>1721</v>
      </c>
      <c r="K335" s="566" t="s">
        <v>1984</v>
      </c>
      <c r="L335" s="567">
        <v>188.41</v>
      </c>
      <c r="M335" s="567">
        <v>188.41</v>
      </c>
      <c r="N335" s="566">
        <v>1</v>
      </c>
      <c r="O335" s="630">
        <v>1</v>
      </c>
      <c r="P335" s="567"/>
      <c r="Q335" s="582">
        <v>0</v>
      </c>
      <c r="R335" s="566"/>
      <c r="S335" s="582">
        <v>0</v>
      </c>
      <c r="T335" s="630"/>
      <c r="U335" s="612">
        <v>0</v>
      </c>
    </row>
    <row r="336" spans="1:21" ht="14.4" customHeight="1" x14ac:dyDescent="0.3">
      <c r="A336" s="565">
        <v>25</v>
      </c>
      <c r="B336" s="566" t="s">
        <v>463</v>
      </c>
      <c r="C336" s="566">
        <v>89301252</v>
      </c>
      <c r="D336" s="628" t="s">
        <v>2101</v>
      </c>
      <c r="E336" s="629" t="s">
        <v>1584</v>
      </c>
      <c r="F336" s="566" t="s">
        <v>1551</v>
      </c>
      <c r="G336" s="566" t="s">
        <v>1749</v>
      </c>
      <c r="H336" s="566" t="s">
        <v>462</v>
      </c>
      <c r="I336" s="566" t="s">
        <v>1985</v>
      </c>
      <c r="J336" s="566" t="s">
        <v>1986</v>
      </c>
      <c r="K336" s="566" t="s">
        <v>1987</v>
      </c>
      <c r="L336" s="567">
        <v>83.09</v>
      </c>
      <c r="M336" s="567">
        <v>83.09</v>
      </c>
      <c r="N336" s="566">
        <v>1</v>
      </c>
      <c r="O336" s="630">
        <v>1</v>
      </c>
      <c r="P336" s="567"/>
      <c r="Q336" s="582">
        <v>0</v>
      </c>
      <c r="R336" s="566"/>
      <c r="S336" s="582">
        <v>0</v>
      </c>
      <c r="T336" s="630"/>
      <c r="U336" s="612">
        <v>0</v>
      </c>
    </row>
    <row r="337" spans="1:21" ht="14.4" customHeight="1" x14ac:dyDescent="0.3">
      <c r="A337" s="565">
        <v>25</v>
      </c>
      <c r="B337" s="566" t="s">
        <v>463</v>
      </c>
      <c r="C337" s="566">
        <v>89301252</v>
      </c>
      <c r="D337" s="628" t="s">
        <v>2101</v>
      </c>
      <c r="E337" s="629" t="s">
        <v>1584</v>
      </c>
      <c r="F337" s="566" t="s">
        <v>1551</v>
      </c>
      <c r="G337" s="566" t="s">
        <v>1911</v>
      </c>
      <c r="H337" s="566" t="s">
        <v>462</v>
      </c>
      <c r="I337" s="566" t="s">
        <v>1912</v>
      </c>
      <c r="J337" s="566" t="s">
        <v>1913</v>
      </c>
      <c r="K337" s="566" t="s">
        <v>1914</v>
      </c>
      <c r="L337" s="567">
        <v>128.9</v>
      </c>
      <c r="M337" s="567">
        <v>128.9</v>
      </c>
      <c r="N337" s="566">
        <v>1</v>
      </c>
      <c r="O337" s="630">
        <v>0.5</v>
      </c>
      <c r="P337" s="567">
        <v>128.9</v>
      </c>
      <c r="Q337" s="582">
        <v>1</v>
      </c>
      <c r="R337" s="566">
        <v>1</v>
      </c>
      <c r="S337" s="582">
        <v>1</v>
      </c>
      <c r="T337" s="630">
        <v>0.5</v>
      </c>
      <c r="U337" s="612">
        <v>1</v>
      </c>
    </row>
    <row r="338" spans="1:21" ht="14.4" customHeight="1" x14ac:dyDescent="0.3">
      <c r="A338" s="565">
        <v>25</v>
      </c>
      <c r="B338" s="566" t="s">
        <v>463</v>
      </c>
      <c r="C338" s="566">
        <v>89301252</v>
      </c>
      <c r="D338" s="628" t="s">
        <v>2101</v>
      </c>
      <c r="E338" s="629" t="s">
        <v>1584</v>
      </c>
      <c r="F338" s="566" t="s">
        <v>1551</v>
      </c>
      <c r="G338" s="566" t="s">
        <v>1605</v>
      </c>
      <c r="H338" s="566" t="s">
        <v>1090</v>
      </c>
      <c r="I338" s="566" t="s">
        <v>1920</v>
      </c>
      <c r="J338" s="566" t="s">
        <v>1607</v>
      </c>
      <c r="K338" s="566" t="s">
        <v>1921</v>
      </c>
      <c r="L338" s="567">
        <v>3127.19</v>
      </c>
      <c r="M338" s="567">
        <v>3127.19</v>
      </c>
      <c r="N338" s="566">
        <v>1</v>
      </c>
      <c r="O338" s="630">
        <v>1</v>
      </c>
      <c r="P338" s="567">
        <v>3127.19</v>
      </c>
      <c r="Q338" s="582">
        <v>1</v>
      </c>
      <c r="R338" s="566">
        <v>1</v>
      </c>
      <c r="S338" s="582">
        <v>1</v>
      </c>
      <c r="T338" s="630">
        <v>1</v>
      </c>
      <c r="U338" s="612">
        <v>1</v>
      </c>
    </row>
    <row r="339" spans="1:21" ht="14.4" customHeight="1" x14ac:dyDescent="0.3">
      <c r="A339" s="565">
        <v>25</v>
      </c>
      <c r="B339" s="566" t="s">
        <v>463</v>
      </c>
      <c r="C339" s="566">
        <v>89301252</v>
      </c>
      <c r="D339" s="628" t="s">
        <v>2101</v>
      </c>
      <c r="E339" s="629" t="s">
        <v>1584</v>
      </c>
      <c r="F339" s="566" t="s">
        <v>1551</v>
      </c>
      <c r="G339" s="566" t="s">
        <v>1605</v>
      </c>
      <c r="H339" s="566" t="s">
        <v>1090</v>
      </c>
      <c r="I339" s="566" t="s">
        <v>1606</v>
      </c>
      <c r="J339" s="566" t="s">
        <v>1607</v>
      </c>
      <c r="K339" s="566" t="s">
        <v>1608</v>
      </c>
      <c r="L339" s="567">
        <v>782.22</v>
      </c>
      <c r="M339" s="567">
        <v>4693.32</v>
      </c>
      <c r="N339" s="566">
        <v>6</v>
      </c>
      <c r="O339" s="630">
        <v>2.5</v>
      </c>
      <c r="P339" s="567">
        <v>1564.44</v>
      </c>
      <c r="Q339" s="582">
        <v>0.33333333333333337</v>
      </c>
      <c r="R339" s="566">
        <v>2</v>
      </c>
      <c r="S339" s="582">
        <v>0.33333333333333331</v>
      </c>
      <c r="T339" s="630">
        <v>1</v>
      </c>
      <c r="U339" s="612">
        <v>0.4</v>
      </c>
    </row>
    <row r="340" spans="1:21" ht="14.4" customHeight="1" x14ac:dyDescent="0.3">
      <c r="A340" s="565">
        <v>25</v>
      </c>
      <c r="B340" s="566" t="s">
        <v>463</v>
      </c>
      <c r="C340" s="566">
        <v>89301252</v>
      </c>
      <c r="D340" s="628" t="s">
        <v>2101</v>
      </c>
      <c r="E340" s="629" t="s">
        <v>1584</v>
      </c>
      <c r="F340" s="566" t="s">
        <v>1551</v>
      </c>
      <c r="G340" s="566" t="s">
        <v>1596</v>
      </c>
      <c r="H340" s="566" t="s">
        <v>462</v>
      </c>
      <c r="I340" s="566" t="s">
        <v>1597</v>
      </c>
      <c r="J340" s="566" t="s">
        <v>1598</v>
      </c>
      <c r="K340" s="566" t="s">
        <v>1599</v>
      </c>
      <c r="L340" s="567">
        <v>184.8</v>
      </c>
      <c r="M340" s="567">
        <v>184.8</v>
      </c>
      <c r="N340" s="566">
        <v>1</v>
      </c>
      <c r="O340" s="630">
        <v>1</v>
      </c>
      <c r="P340" s="567"/>
      <c r="Q340" s="582">
        <v>0</v>
      </c>
      <c r="R340" s="566"/>
      <c r="S340" s="582">
        <v>0</v>
      </c>
      <c r="T340" s="630"/>
      <c r="U340" s="612">
        <v>0</v>
      </c>
    </row>
    <row r="341" spans="1:21" ht="14.4" customHeight="1" x14ac:dyDescent="0.3">
      <c r="A341" s="565">
        <v>25</v>
      </c>
      <c r="B341" s="566" t="s">
        <v>463</v>
      </c>
      <c r="C341" s="566">
        <v>89301252</v>
      </c>
      <c r="D341" s="628" t="s">
        <v>2101</v>
      </c>
      <c r="E341" s="629" t="s">
        <v>1584</v>
      </c>
      <c r="F341" s="566" t="s">
        <v>1551</v>
      </c>
      <c r="G341" s="566" t="s">
        <v>1609</v>
      </c>
      <c r="H341" s="566" t="s">
        <v>462</v>
      </c>
      <c r="I341" s="566" t="s">
        <v>1610</v>
      </c>
      <c r="J341" s="566" t="s">
        <v>1611</v>
      </c>
      <c r="K341" s="566" t="s">
        <v>1612</v>
      </c>
      <c r="L341" s="567">
        <v>1710.02</v>
      </c>
      <c r="M341" s="567">
        <v>3420.04</v>
      </c>
      <c r="N341" s="566">
        <v>2</v>
      </c>
      <c r="O341" s="630">
        <v>2</v>
      </c>
      <c r="P341" s="567">
        <v>1710.02</v>
      </c>
      <c r="Q341" s="582">
        <v>0.5</v>
      </c>
      <c r="R341" s="566">
        <v>1</v>
      </c>
      <c r="S341" s="582">
        <v>0.5</v>
      </c>
      <c r="T341" s="630">
        <v>1</v>
      </c>
      <c r="U341" s="612">
        <v>0.5</v>
      </c>
    </row>
    <row r="342" spans="1:21" ht="14.4" customHeight="1" x14ac:dyDescent="0.3">
      <c r="A342" s="565">
        <v>25</v>
      </c>
      <c r="B342" s="566" t="s">
        <v>463</v>
      </c>
      <c r="C342" s="566">
        <v>89301252</v>
      </c>
      <c r="D342" s="628" t="s">
        <v>2101</v>
      </c>
      <c r="E342" s="629" t="s">
        <v>1584</v>
      </c>
      <c r="F342" s="566" t="s">
        <v>1551</v>
      </c>
      <c r="G342" s="566" t="s">
        <v>1600</v>
      </c>
      <c r="H342" s="566" t="s">
        <v>1090</v>
      </c>
      <c r="I342" s="566" t="s">
        <v>1289</v>
      </c>
      <c r="J342" s="566" t="s">
        <v>1290</v>
      </c>
      <c r="K342" s="566" t="s">
        <v>1291</v>
      </c>
      <c r="L342" s="567">
        <v>154.01</v>
      </c>
      <c r="M342" s="567">
        <v>5698.3700000000008</v>
      </c>
      <c r="N342" s="566">
        <v>37</v>
      </c>
      <c r="O342" s="630">
        <v>23</v>
      </c>
      <c r="P342" s="567">
        <v>3388.2200000000007</v>
      </c>
      <c r="Q342" s="582">
        <v>0.59459459459459463</v>
      </c>
      <c r="R342" s="566">
        <v>22</v>
      </c>
      <c r="S342" s="582">
        <v>0.59459459459459463</v>
      </c>
      <c r="T342" s="630">
        <v>14.5</v>
      </c>
      <c r="U342" s="612">
        <v>0.63043478260869568</v>
      </c>
    </row>
    <row r="343" spans="1:21" ht="14.4" customHeight="1" x14ac:dyDescent="0.3">
      <c r="A343" s="565">
        <v>25</v>
      </c>
      <c r="B343" s="566" t="s">
        <v>463</v>
      </c>
      <c r="C343" s="566">
        <v>89301252</v>
      </c>
      <c r="D343" s="628" t="s">
        <v>2101</v>
      </c>
      <c r="E343" s="629" t="s">
        <v>1584</v>
      </c>
      <c r="F343" s="566" t="s">
        <v>1551</v>
      </c>
      <c r="G343" s="566" t="s">
        <v>1600</v>
      </c>
      <c r="H343" s="566" t="s">
        <v>1090</v>
      </c>
      <c r="I343" s="566" t="s">
        <v>1296</v>
      </c>
      <c r="J343" s="566" t="s">
        <v>1297</v>
      </c>
      <c r="K343" s="566" t="s">
        <v>1520</v>
      </c>
      <c r="L343" s="567">
        <v>77.010000000000005</v>
      </c>
      <c r="M343" s="567">
        <v>77.010000000000005</v>
      </c>
      <c r="N343" s="566">
        <v>1</v>
      </c>
      <c r="O343" s="630">
        <v>1</v>
      </c>
      <c r="P343" s="567">
        <v>77.010000000000005</v>
      </c>
      <c r="Q343" s="582">
        <v>1</v>
      </c>
      <c r="R343" s="566">
        <v>1</v>
      </c>
      <c r="S343" s="582">
        <v>1</v>
      </c>
      <c r="T343" s="630">
        <v>1</v>
      </c>
      <c r="U343" s="612">
        <v>1</v>
      </c>
    </row>
    <row r="344" spans="1:21" ht="14.4" customHeight="1" x14ac:dyDescent="0.3">
      <c r="A344" s="565">
        <v>25</v>
      </c>
      <c r="B344" s="566" t="s">
        <v>463</v>
      </c>
      <c r="C344" s="566">
        <v>89301252</v>
      </c>
      <c r="D344" s="628" t="s">
        <v>2101</v>
      </c>
      <c r="E344" s="629" t="s">
        <v>1584</v>
      </c>
      <c r="F344" s="566" t="s">
        <v>1551</v>
      </c>
      <c r="G344" s="566" t="s">
        <v>1600</v>
      </c>
      <c r="H344" s="566" t="s">
        <v>1090</v>
      </c>
      <c r="I344" s="566" t="s">
        <v>1601</v>
      </c>
      <c r="J344" s="566" t="s">
        <v>1290</v>
      </c>
      <c r="K344" s="566" t="s">
        <v>1291</v>
      </c>
      <c r="L344" s="567">
        <v>143.18</v>
      </c>
      <c r="M344" s="567">
        <v>143.18</v>
      </c>
      <c r="N344" s="566">
        <v>1</v>
      </c>
      <c r="O344" s="630">
        <v>1</v>
      </c>
      <c r="P344" s="567"/>
      <c r="Q344" s="582">
        <v>0</v>
      </c>
      <c r="R344" s="566"/>
      <c r="S344" s="582">
        <v>0</v>
      </c>
      <c r="T344" s="630"/>
      <c r="U344" s="612">
        <v>0</v>
      </c>
    </row>
    <row r="345" spans="1:21" ht="14.4" customHeight="1" x14ac:dyDescent="0.3">
      <c r="A345" s="565">
        <v>25</v>
      </c>
      <c r="B345" s="566" t="s">
        <v>463</v>
      </c>
      <c r="C345" s="566">
        <v>89301252</v>
      </c>
      <c r="D345" s="628" t="s">
        <v>2101</v>
      </c>
      <c r="E345" s="629" t="s">
        <v>1584</v>
      </c>
      <c r="F345" s="566" t="s">
        <v>1551</v>
      </c>
      <c r="G345" s="566" t="s">
        <v>1988</v>
      </c>
      <c r="H345" s="566" t="s">
        <v>462</v>
      </c>
      <c r="I345" s="566" t="s">
        <v>1989</v>
      </c>
      <c r="J345" s="566" t="s">
        <v>1990</v>
      </c>
      <c r="K345" s="566" t="s">
        <v>1991</v>
      </c>
      <c r="L345" s="567">
        <v>0</v>
      </c>
      <c r="M345" s="567">
        <v>0</v>
      </c>
      <c r="N345" s="566">
        <v>2</v>
      </c>
      <c r="O345" s="630">
        <v>0.5</v>
      </c>
      <c r="P345" s="567">
        <v>0</v>
      </c>
      <c r="Q345" s="582"/>
      <c r="R345" s="566">
        <v>2</v>
      </c>
      <c r="S345" s="582">
        <v>1</v>
      </c>
      <c r="T345" s="630">
        <v>0.5</v>
      </c>
      <c r="U345" s="612">
        <v>1</v>
      </c>
    </row>
    <row r="346" spans="1:21" ht="14.4" customHeight="1" x14ac:dyDescent="0.3">
      <c r="A346" s="565">
        <v>25</v>
      </c>
      <c r="B346" s="566" t="s">
        <v>463</v>
      </c>
      <c r="C346" s="566">
        <v>89301252</v>
      </c>
      <c r="D346" s="628" t="s">
        <v>2101</v>
      </c>
      <c r="E346" s="629" t="s">
        <v>1584</v>
      </c>
      <c r="F346" s="566" t="s">
        <v>1551</v>
      </c>
      <c r="G346" s="566" t="s">
        <v>1615</v>
      </c>
      <c r="H346" s="566" t="s">
        <v>1090</v>
      </c>
      <c r="I346" s="566" t="s">
        <v>1149</v>
      </c>
      <c r="J346" s="566" t="s">
        <v>598</v>
      </c>
      <c r="K346" s="566" t="s">
        <v>1532</v>
      </c>
      <c r="L346" s="567">
        <v>48.31</v>
      </c>
      <c r="M346" s="567">
        <v>48.31</v>
      </c>
      <c r="N346" s="566">
        <v>1</v>
      </c>
      <c r="O346" s="630">
        <v>1</v>
      </c>
      <c r="P346" s="567">
        <v>48.31</v>
      </c>
      <c r="Q346" s="582">
        <v>1</v>
      </c>
      <c r="R346" s="566">
        <v>1</v>
      </c>
      <c r="S346" s="582">
        <v>1</v>
      </c>
      <c r="T346" s="630">
        <v>1</v>
      </c>
      <c r="U346" s="612">
        <v>1</v>
      </c>
    </row>
    <row r="347" spans="1:21" ht="14.4" customHeight="1" x14ac:dyDescent="0.3">
      <c r="A347" s="565">
        <v>25</v>
      </c>
      <c r="B347" s="566" t="s">
        <v>463</v>
      </c>
      <c r="C347" s="566">
        <v>89301252</v>
      </c>
      <c r="D347" s="628" t="s">
        <v>2101</v>
      </c>
      <c r="E347" s="629" t="s">
        <v>1584</v>
      </c>
      <c r="F347" s="566" t="s">
        <v>1551</v>
      </c>
      <c r="G347" s="566" t="s">
        <v>1615</v>
      </c>
      <c r="H347" s="566" t="s">
        <v>1090</v>
      </c>
      <c r="I347" s="566" t="s">
        <v>1099</v>
      </c>
      <c r="J347" s="566" t="s">
        <v>598</v>
      </c>
      <c r="K347" s="566" t="s">
        <v>1533</v>
      </c>
      <c r="L347" s="567">
        <v>96.63</v>
      </c>
      <c r="M347" s="567">
        <v>676.41</v>
      </c>
      <c r="N347" s="566">
        <v>7</v>
      </c>
      <c r="O347" s="630">
        <v>5.5</v>
      </c>
      <c r="P347" s="567">
        <v>386.52</v>
      </c>
      <c r="Q347" s="582">
        <v>0.5714285714285714</v>
      </c>
      <c r="R347" s="566">
        <v>4</v>
      </c>
      <c r="S347" s="582">
        <v>0.5714285714285714</v>
      </c>
      <c r="T347" s="630">
        <v>3</v>
      </c>
      <c r="U347" s="612">
        <v>0.54545454545454541</v>
      </c>
    </row>
    <row r="348" spans="1:21" ht="14.4" customHeight="1" x14ac:dyDescent="0.3">
      <c r="A348" s="565">
        <v>25</v>
      </c>
      <c r="B348" s="566" t="s">
        <v>463</v>
      </c>
      <c r="C348" s="566">
        <v>89301252</v>
      </c>
      <c r="D348" s="628" t="s">
        <v>2101</v>
      </c>
      <c r="E348" s="629" t="s">
        <v>1584</v>
      </c>
      <c r="F348" s="566" t="s">
        <v>1551</v>
      </c>
      <c r="G348" s="566" t="s">
        <v>1615</v>
      </c>
      <c r="H348" s="566" t="s">
        <v>462</v>
      </c>
      <c r="I348" s="566" t="s">
        <v>1050</v>
      </c>
      <c r="J348" s="566" t="s">
        <v>598</v>
      </c>
      <c r="K348" s="566" t="s">
        <v>1759</v>
      </c>
      <c r="L348" s="567">
        <v>96.63</v>
      </c>
      <c r="M348" s="567">
        <v>193.26</v>
      </c>
      <c r="N348" s="566">
        <v>2</v>
      </c>
      <c r="O348" s="630">
        <v>1.5</v>
      </c>
      <c r="P348" s="567">
        <v>96.63</v>
      </c>
      <c r="Q348" s="582">
        <v>0.5</v>
      </c>
      <c r="R348" s="566">
        <v>1</v>
      </c>
      <c r="S348" s="582">
        <v>0.5</v>
      </c>
      <c r="T348" s="630">
        <v>0.5</v>
      </c>
      <c r="U348" s="612">
        <v>0.33333333333333331</v>
      </c>
    </row>
    <row r="349" spans="1:21" ht="14.4" customHeight="1" x14ac:dyDescent="0.3">
      <c r="A349" s="565">
        <v>25</v>
      </c>
      <c r="B349" s="566" t="s">
        <v>463</v>
      </c>
      <c r="C349" s="566">
        <v>89301252</v>
      </c>
      <c r="D349" s="628" t="s">
        <v>2101</v>
      </c>
      <c r="E349" s="629" t="s">
        <v>1584</v>
      </c>
      <c r="F349" s="566" t="s">
        <v>1551</v>
      </c>
      <c r="G349" s="566" t="s">
        <v>1615</v>
      </c>
      <c r="H349" s="566" t="s">
        <v>462</v>
      </c>
      <c r="I349" s="566" t="s">
        <v>488</v>
      </c>
      <c r="J349" s="566" t="s">
        <v>489</v>
      </c>
      <c r="K349" s="566" t="s">
        <v>1534</v>
      </c>
      <c r="L349" s="567">
        <v>96.63</v>
      </c>
      <c r="M349" s="567">
        <v>676.41</v>
      </c>
      <c r="N349" s="566">
        <v>7</v>
      </c>
      <c r="O349" s="630">
        <v>6.5</v>
      </c>
      <c r="P349" s="567">
        <v>386.52</v>
      </c>
      <c r="Q349" s="582">
        <v>0.5714285714285714</v>
      </c>
      <c r="R349" s="566">
        <v>4</v>
      </c>
      <c r="S349" s="582">
        <v>0.5714285714285714</v>
      </c>
      <c r="T349" s="630">
        <v>4</v>
      </c>
      <c r="U349" s="612">
        <v>0.61538461538461542</v>
      </c>
    </row>
    <row r="350" spans="1:21" ht="14.4" customHeight="1" x14ac:dyDescent="0.3">
      <c r="A350" s="565">
        <v>25</v>
      </c>
      <c r="B350" s="566" t="s">
        <v>463</v>
      </c>
      <c r="C350" s="566">
        <v>89301252</v>
      </c>
      <c r="D350" s="628" t="s">
        <v>2101</v>
      </c>
      <c r="E350" s="629" t="s">
        <v>1584</v>
      </c>
      <c r="F350" s="566" t="s">
        <v>1551</v>
      </c>
      <c r="G350" s="566" t="s">
        <v>1621</v>
      </c>
      <c r="H350" s="566" t="s">
        <v>462</v>
      </c>
      <c r="I350" s="566" t="s">
        <v>608</v>
      </c>
      <c r="J350" s="566" t="s">
        <v>609</v>
      </c>
      <c r="K350" s="566" t="s">
        <v>610</v>
      </c>
      <c r="L350" s="567">
        <v>612.26</v>
      </c>
      <c r="M350" s="567">
        <v>612.26</v>
      </c>
      <c r="N350" s="566">
        <v>1</v>
      </c>
      <c r="O350" s="630">
        <v>1</v>
      </c>
      <c r="P350" s="567">
        <v>612.26</v>
      </c>
      <c r="Q350" s="582">
        <v>1</v>
      </c>
      <c r="R350" s="566">
        <v>1</v>
      </c>
      <c r="S350" s="582">
        <v>1</v>
      </c>
      <c r="T350" s="630">
        <v>1</v>
      </c>
      <c r="U350" s="612">
        <v>1</v>
      </c>
    </row>
    <row r="351" spans="1:21" ht="14.4" customHeight="1" x14ac:dyDescent="0.3">
      <c r="A351" s="565">
        <v>25</v>
      </c>
      <c r="B351" s="566" t="s">
        <v>463</v>
      </c>
      <c r="C351" s="566">
        <v>89301252</v>
      </c>
      <c r="D351" s="628" t="s">
        <v>2101</v>
      </c>
      <c r="E351" s="629" t="s">
        <v>1584</v>
      </c>
      <c r="F351" s="566" t="s">
        <v>1551</v>
      </c>
      <c r="G351" s="566" t="s">
        <v>1648</v>
      </c>
      <c r="H351" s="566" t="s">
        <v>462</v>
      </c>
      <c r="I351" s="566" t="s">
        <v>631</v>
      </c>
      <c r="J351" s="566" t="s">
        <v>1649</v>
      </c>
      <c r="K351" s="566" t="s">
        <v>1650</v>
      </c>
      <c r="L351" s="567">
        <v>0</v>
      </c>
      <c r="M351" s="567">
        <v>0</v>
      </c>
      <c r="N351" s="566">
        <v>1</v>
      </c>
      <c r="O351" s="630">
        <v>1</v>
      </c>
      <c r="P351" s="567">
        <v>0</v>
      </c>
      <c r="Q351" s="582"/>
      <c r="R351" s="566">
        <v>1</v>
      </c>
      <c r="S351" s="582">
        <v>1</v>
      </c>
      <c r="T351" s="630">
        <v>1</v>
      </c>
      <c r="U351" s="612">
        <v>1</v>
      </c>
    </row>
    <row r="352" spans="1:21" ht="14.4" customHeight="1" x14ac:dyDescent="0.3">
      <c r="A352" s="565">
        <v>25</v>
      </c>
      <c r="B352" s="566" t="s">
        <v>463</v>
      </c>
      <c r="C352" s="566">
        <v>89301252</v>
      </c>
      <c r="D352" s="628" t="s">
        <v>2101</v>
      </c>
      <c r="E352" s="629" t="s">
        <v>1584</v>
      </c>
      <c r="F352" s="566" t="s">
        <v>1551</v>
      </c>
      <c r="G352" s="566" t="s">
        <v>1858</v>
      </c>
      <c r="H352" s="566" t="s">
        <v>462</v>
      </c>
      <c r="I352" s="566" t="s">
        <v>1859</v>
      </c>
      <c r="J352" s="566" t="s">
        <v>1241</v>
      </c>
      <c r="K352" s="566" t="s">
        <v>1860</v>
      </c>
      <c r="L352" s="567">
        <v>38.99</v>
      </c>
      <c r="M352" s="567">
        <v>38.99</v>
      </c>
      <c r="N352" s="566">
        <v>1</v>
      </c>
      <c r="O352" s="630">
        <v>0.5</v>
      </c>
      <c r="P352" s="567">
        <v>38.99</v>
      </c>
      <c r="Q352" s="582">
        <v>1</v>
      </c>
      <c r="R352" s="566">
        <v>1</v>
      </c>
      <c r="S352" s="582">
        <v>1</v>
      </c>
      <c r="T352" s="630">
        <v>0.5</v>
      </c>
      <c r="U352" s="612">
        <v>1</v>
      </c>
    </row>
    <row r="353" spans="1:21" ht="14.4" customHeight="1" x14ac:dyDescent="0.3">
      <c r="A353" s="565">
        <v>25</v>
      </c>
      <c r="B353" s="566" t="s">
        <v>463</v>
      </c>
      <c r="C353" s="566">
        <v>89301252</v>
      </c>
      <c r="D353" s="628" t="s">
        <v>2101</v>
      </c>
      <c r="E353" s="629" t="s">
        <v>1584</v>
      </c>
      <c r="F353" s="566" t="s">
        <v>1551</v>
      </c>
      <c r="G353" s="566" t="s">
        <v>1701</v>
      </c>
      <c r="H353" s="566" t="s">
        <v>462</v>
      </c>
      <c r="I353" s="566" t="s">
        <v>1992</v>
      </c>
      <c r="J353" s="566" t="s">
        <v>1993</v>
      </c>
      <c r="K353" s="566" t="s">
        <v>1709</v>
      </c>
      <c r="L353" s="567">
        <v>314.33999999999997</v>
      </c>
      <c r="M353" s="567">
        <v>314.33999999999997</v>
      </c>
      <c r="N353" s="566">
        <v>1</v>
      </c>
      <c r="O353" s="630">
        <v>1</v>
      </c>
      <c r="P353" s="567"/>
      <c r="Q353" s="582">
        <v>0</v>
      </c>
      <c r="R353" s="566"/>
      <c r="S353" s="582">
        <v>0</v>
      </c>
      <c r="T353" s="630"/>
      <c r="U353" s="612">
        <v>0</v>
      </c>
    </row>
    <row r="354" spans="1:21" ht="14.4" customHeight="1" x14ac:dyDescent="0.3">
      <c r="A354" s="565">
        <v>25</v>
      </c>
      <c r="B354" s="566" t="s">
        <v>463</v>
      </c>
      <c r="C354" s="566">
        <v>89301252</v>
      </c>
      <c r="D354" s="628" t="s">
        <v>2101</v>
      </c>
      <c r="E354" s="629" t="s">
        <v>1584</v>
      </c>
      <c r="F354" s="566" t="s">
        <v>1551</v>
      </c>
      <c r="G354" s="566" t="s">
        <v>1767</v>
      </c>
      <c r="H354" s="566" t="s">
        <v>462</v>
      </c>
      <c r="I354" s="566" t="s">
        <v>1768</v>
      </c>
      <c r="J354" s="566" t="s">
        <v>1769</v>
      </c>
      <c r="K354" s="566" t="s">
        <v>803</v>
      </c>
      <c r="L354" s="567">
        <v>154.33000000000001</v>
      </c>
      <c r="M354" s="567">
        <v>154.33000000000001</v>
      </c>
      <c r="N354" s="566">
        <v>1</v>
      </c>
      <c r="O354" s="630">
        <v>1</v>
      </c>
      <c r="P354" s="567">
        <v>154.33000000000001</v>
      </c>
      <c r="Q354" s="582">
        <v>1</v>
      </c>
      <c r="R354" s="566">
        <v>1</v>
      </c>
      <c r="S354" s="582">
        <v>1</v>
      </c>
      <c r="T354" s="630">
        <v>1</v>
      </c>
      <c r="U354" s="612">
        <v>1</v>
      </c>
    </row>
    <row r="355" spans="1:21" ht="14.4" customHeight="1" x14ac:dyDescent="0.3">
      <c r="A355" s="565">
        <v>25</v>
      </c>
      <c r="B355" s="566" t="s">
        <v>463</v>
      </c>
      <c r="C355" s="566">
        <v>89301252</v>
      </c>
      <c r="D355" s="628" t="s">
        <v>2101</v>
      </c>
      <c r="E355" s="629" t="s">
        <v>1586</v>
      </c>
      <c r="F355" s="566" t="s">
        <v>1551</v>
      </c>
      <c r="G355" s="566" t="s">
        <v>1593</v>
      </c>
      <c r="H355" s="566" t="s">
        <v>462</v>
      </c>
      <c r="I355" s="566" t="s">
        <v>1994</v>
      </c>
      <c r="J355" s="566" t="s">
        <v>1995</v>
      </c>
      <c r="K355" s="566" t="s">
        <v>1996</v>
      </c>
      <c r="L355" s="567">
        <v>304.74</v>
      </c>
      <c r="M355" s="567">
        <v>304.74</v>
      </c>
      <c r="N355" s="566">
        <v>1</v>
      </c>
      <c r="O355" s="630">
        <v>1</v>
      </c>
      <c r="P355" s="567"/>
      <c r="Q355" s="582">
        <v>0</v>
      </c>
      <c r="R355" s="566"/>
      <c r="S355" s="582">
        <v>0</v>
      </c>
      <c r="T355" s="630"/>
      <c r="U355" s="612">
        <v>0</v>
      </c>
    </row>
    <row r="356" spans="1:21" ht="14.4" customHeight="1" x14ac:dyDescent="0.3">
      <c r="A356" s="565">
        <v>25</v>
      </c>
      <c r="B356" s="566" t="s">
        <v>463</v>
      </c>
      <c r="C356" s="566">
        <v>89301252</v>
      </c>
      <c r="D356" s="628" t="s">
        <v>2101</v>
      </c>
      <c r="E356" s="629" t="s">
        <v>1586</v>
      </c>
      <c r="F356" s="566" t="s">
        <v>1551</v>
      </c>
      <c r="G356" s="566" t="s">
        <v>1593</v>
      </c>
      <c r="H356" s="566" t="s">
        <v>1090</v>
      </c>
      <c r="I356" s="566" t="s">
        <v>1251</v>
      </c>
      <c r="J356" s="566" t="s">
        <v>1504</v>
      </c>
      <c r="K356" s="566" t="s">
        <v>1505</v>
      </c>
      <c r="L356" s="567">
        <v>333.31</v>
      </c>
      <c r="M356" s="567">
        <v>26664.799999999992</v>
      </c>
      <c r="N356" s="566">
        <v>80</v>
      </c>
      <c r="O356" s="630">
        <v>74</v>
      </c>
      <c r="P356" s="567">
        <v>12665.779999999997</v>
      </c>
      <c r="Q356" s="582">
        <v>0.47500000000000003</v>
      </c>
      <c r="R356" s="566">
        <v>38</v>
      </c>
      <c r="S356" s="582">
        <v>0.47499999999999998</v>
      </c>
      <c r="T356" s="630">
        <v>34</v>
      </c>
      <c r="U356" s="612">
        <v>0.45945945945945948</v>
      </c>
    </row>
    <row r="357" spans="1:21" ht="14.4" customHeight="1" x14ac:dyDescent="0.3">
      <c r="A357" s="565">
        <v>25</v>
      </c>
      <c r="B357" s="566" t="s">
        <v>463</v>
      </c>
      <c r="C357" s="566">
        <v>89301252</v>
      </c>
      <c r="D357" s="628" t="s">
        <v>2101</v>
      </c>
      <c r="E357" s="629" t="s">
        <v>1586</v>
      </c>
      <c r="F357" s="566" t="s">
        <v>1551</v>
      </c>
      <c r="G357" s="566" t="s">
        <v>1593</v>
      </c>
      <c r="H357" s="566" t="s">
        <v>1090</v>
      </c>
      <c r="I357" s="566" t="s">
        <v>1375</v>
      </c>
      <c r="J357" s="566" t="s">
        <v>1547</v>
      </c>
      <c r="K357" s="566" t="s">
        <v>1548</v>
      </c>
      <c r="L357" s="567">
        <v>333.31</v>
      </c>
      <c r="M357" s="567">
        <v>1999.8600000000001</v>
      </c>
      <c r="N357" s="566">
        <v>6</v>
      </c>
      <c r="O357" s="630">
        <v>6</v>
      </c>
      <c r="P357" s="567">
        <v>999.93000000000006</v>
      </c>
      <c r="Q357" s="582">
        <v>0.5</v>
      </c>
      <c r="R357" s="566">
        <v>3</v>
      </c>
      <c r="S357" s="582">
        <v>0.5</v>
      </c>
      <c r="T357" s="630">
        <v>3</v>
      </c>
      <c r="U357" s="612">
        <v>0.5</v>
      </c>
    </row>
    <row r="358" spans="1:21" ht="14.4" customHeight="1" x14ac:dyDescent="0.3">
      <c r="A358" s="565">
        <v>25</v>
      </c>
      <c r="B358" s="566" t="s">
        <v>463</v>
      </c>
      <c r="C358" s="566">
        <v>89301252</v>
      </c>
      <c r="D358" s="628" t="s">
        <v>2101</v>
      </c>
      <c r="E358" s="629" t="s">
        <v>1586</v>
      </c>
      <c r="F358" s="566" t="s">
        <v>1551</v>
      </c>
      <c r="G358" s="566" t="s">
        <v>1594</v>
      </c>
      <c r="H358" s="566" t="s">
        <v>1090</v>
      </c>
      <c r="I358" s="566" t="s">
        <v>1266</v>
      </c>
      <c r="J358" s="566" t="s">
        <v>1267</v>
      </c>
      <c r="K358" s="566" t="s">
        <v>1513</v>
      </c>
      <c r="L358" s="567">
        <v>184.22</v>
      </c>
      <c r="M358" s="567">
        <v>6079.2599999999993</v>
      </c>
      <c r="N358" s="566">
        <v>33</v>
      </c>
      <c r="O358" s="630">
        <v>8</v>
      </c>
      <c r="P358" s="567">
        <v>368.44</v>
      </c>
      <c r="Q358" s="582">
        <v>6.0606060606060615E-2</v>
      </c>
      <c r="R358" s="566">
        <v>2</v>
      </c>
      <c r="S358" s="582">
        <v>6.0606060606060608E-2</v>
      </c>
      <c r="T358" s="630">
        <v>2</v>
      </c>
      <c r="U358" s="612">
        <v>0.25</v>
      </c>
    </row>
    <row r="359" spans="1:21" ht="14.4" customHeight="1" x14ac:dyDescent="0.3">
      <c r="A359" s="565">
        <v>25</v>
      </c>
      <c r="B359" s="566" t="s">
        <v>463</v>
      </c>
      <c r="C359" s="566">
        <v>89301252</v>
      </c>
      <c r="D359" s="628" t="s">
        <v>2101</v>
      </c>
      <c r="E359" s="629" t="s">
        <v>1586</v>
      </c>
      <c r="F359" s="566" t="s">
        <v>1551</v>
      </c>
      <c r="G359" s="566" t="s">
        <v>1746</v>
      </c>
      <c r="H359" s="566" t="s">
        <v>462</v>
      </c>
      <c r="I359" s="566" t="s">
        <v>1821</v>
      </c>
      <c r="J359" s="566" t="s">
        <v>1748</v>
      </c>
      <c r="K359" s="566" t="s">
        <v>1479</v>
      </c>
      <c r="L359" s="567">
        <v>115.3</v>
      </c>
      <c r="M359" s="567">
        <v>115.3</v>
      </c>
      <c r="N359" s="566">
        <v>1</v>
      </c>
      <c r="O359" s="630">
        <v>1</v>
      </c>
      <c r="P359" s="567"/>
      <c r="Q359" s="582">
        <v>0</v>
      </c>
      <c r="R359" s="566"/>
      <c r="S359" s="582">
        <v>0</v>
      </c>
      <c r="T359" s="630"/>
      <c r="U359" s="612">
        <v>0</v>
      </c>
    </row>
    <row r="360" spans="1:21" ht="14.4" customHeight="1" x14ac:dyDescent="0.3">
      <c r="A360" s="565">
        <v>25</v>
      </c>
      <c r="B360" s="566" t="s">
        <v>463</v>
      </c>
      <c r="C360" s="566">
        <v>89301252</v>
      </c>
      <c r="D360" s="628" t="s">
        <v>2101</v>
      </c>
      <c r="E360" s="629" t="s">
        <v>1586</v>
      </c>
      <c r="F360" s="566" t="s">
        <v>1551</v>
      </c>
      <c r="G360" s="566" t="s">
        <v>1997</v>
      </c>
      <c r="H360" s="566" t="s">
        <v>462</v>
      </c>
      <c r="I360" s="566" t="s">
        <v>656</v>
      </c>
      <c r="J360" s="566" t="s">
        <v>657</v>
      </c>
      <c r="K360" s="566" t="s">
        <v>1998</v>
      </c>
      <c r="L360" s="567">
        <v>0</v>
      </c>
      <c r="M360" s="567">
        <v>0</v>
      </c>
      <c r="N360" s="566">
        <v>1</v>
      </c>
      <c r="O360" s="630">
        <v>0.5</v>
      </c>
      <c r="P360" s="567">
        <v>0</v>
      </c>
      <c r="Q360" s="582"/>
      <c r="R360" s="566">
        <v>1</v>
      </c>
      <c r="S360" s="582">
        <v>1</v>
      </c>
      <c r="T360" s="630">
        <v>0.5</v>
      </c>
      <c r="U360" s="612">
        <v>1</v>
      </c>
    </row>
    <row r="361" spans="1:21" ht="14.4" customHeight="1" x14ac:dyDescent="0.3">
      <c r="A361" s="565">
        <v>25</v>
      </c>
      <c r="B361" s="566" t="s">
        <v>463</v>
      </c>
      <c r="C361" s="566">
        <v>89301252</v>
      </c>
      <c r="D361" s="628" t="s">
        <v>2101</v>
      </c>
      <c r="E361" s="629" t="s">
        <v>1586</v>
      </c>
      <c r="F361" s="566" t="s">
        <v>1551</v>
      </c>
      <c r="G361" s="566" t="s">
        <v>1678</v>
      </c>
      <c r="H361" s="566" t="s">
        <v>462</v>
      </c>
      <c r="I361" s="566" t="s">
        <v>1679</v>
      </c>
      <c r="J361" s="566" t="s">
        <v>1680</v>
      </c>
      <c r="K361" s="566" t="s">
        <v>1681</v>
      </c>
      <c r="L361" s="567">
        <v>71.2</v>
      </c>
      <c r="M361" s="567">
        <v>71.2</v>
      </c>
      <c r="N361" s="566">
        <v>1</v>
      </c>
      <c r="O361" s="630">
        <v>1</v>
      </c>
      <c r="P361" s="567">
        <v>71.2</v>
      </c>
      <c r="Q361" s="582">
        <v>1</v>
      </c>
      <c r="R361" s="566">
        <v>1</v>
      </c>
      <c r="S361" s="582">
        <v>1</v>
      </c>
      <c r="T361" s="630">
        <v>1</v>
      </c>
      <c r="U361" s="612">
        <v>1</v>
      </c>
    </row>
    <row r="362" spans="1:21" ht="14.4" customHeight="1" x14ac:dyDescent="0.3">
      <c r="A362" s="565">
        <v>25</v>
      </c>
      <c r="B362" s="566" t="s">
        <v>463</v>
      </c>
      <c r="C362" s="566">
        <v>89301252</v>
      </c>
      <c r="D362" s="628" t="s">
        <v>2101</v>
      </c>
      <c r="E362" s="629" t="s">
        <v>1586</v>
      </c>
      <c r="F362" s="566" t="s">
        <v>1551</v>
      </c>
      <c r="G362" s="566" t="s">
        <v>1600</v>
      </c>
      <c r="H362" s="566" t="s">
        <v>1090</v>
      </c>
      <c r="I362" s="566" t="s">
        <v>1289</v>
      </c>
      <c r="J362" s="566" t="s">
        <v>1290</v>
      </c>
      <c r="K362" s="566" t="s">
        <v>1291</v>
      </c>
      <c r="L362" s="567">
        <v>154.01</v>
      </c>
      <c r="M362" s="567">
        <v>2310.1499999999996</v>
      </c>
      <c r="N362" s="566">
        <v>15</v>
      </c>
      <c r="O362" s="630">
        <v>13.5</v>
      </c>
      <c r="P362" s="567">
        <v>1540.1</v>
      </c>
      <c r="Q362" s="582">
        <v>0.66666666666666674</v>
      </c>
      <c r="R362" s="566">
        <v>10</v>
      </c>
      <c r="S362" s="582">
        <v>0.66666666666666663</v>
      </c>
      <c r="T362" s="630">
        <v>9.5</v>
      </c>
      <c r="U362" s="612">
        <v>0.70370370370370372</v>
      </c>
    </row>
    <row r="363" spans="1:21" ht="14.4" customHeight="1" x14ac:dyDescent="0.3">
      <c r="A363" s="565">
        <v>25</v>
      </c>
      <c r="B363" s="566" t="s">
        <v>463</v>
      </c>
      <c r="C363" s="566">
        <v>89301252</v>
      </c>
      <c r="D363" s="628" t="s">
        <v>2101</v>
      </c>
      <c r="E363" s="629" t="s">
        <v>1586</v>
      </c>
      <c r="F363" s="566" t="s">
        <v>1551</v>
      </c>
      <c r="G363" s="566" t="s">
        <v>1600</v>
      </c>
      <c r="H363" s="566" t="s">
        <v>1090</v>
      </c>
      <c r="I363" s="566" t="s">
        <v>1296</v>
      </c>
      <c r="J363" s="566" t="s">
        <v>1297</v>
      </c>
      <c r="K363" s="566" t="s">
        <v>1520</v>
      </c>
      <c r="L363" s="567">
        <v>77.010000000000005</v>
      </c>
      <c r="M363" s="567">
        <v>462.06000000000006</v>
      </c>
      <c r="N363" s="566">
        <v>6</v>
      </c>
      <c r="O363" s="630">
        <v>5</v>
      </c>
      <c r="P363" s="567">
        <v>77.010000000000005</v>
      </c>
      <c r="Q363" s="582">
        <v>0.16666666666666666</v>
      </c>
      <c r="R363" s="566">
        <v>1</v>
      </c>
      <c r="S363" s="582">
        <v>0.16666666666666666</v>
      </c>
      <c r="T363" s="630">
        <v>1</v>
      </c>
      <c r="U363" s="612">
        <v>0.2</v>
      </c>
    </row>
    <row r="364" spans="1:21" ht="14.4" customHeight="1" x14ac:dyDescent="0.3">
      <c r="A364" s="565">
        <v>25</v>
      </c>
      <c r="B364" s="566" t="s">
        <v>463</v>
      </c>
      <c r="C364" s="566">
        <v>89301252</v>
      </c>
      <c r="D364" s="628" t="s">
        <v>2101</v>
      </c>
      <c r="E364" s="629" t="s">
        <v>1586</v>
      </c>
      <c r="F364" s="566" t="s">
        <v>1551</v>
      </c>
      <c r="G364" s="566" t="s">
        <v>1935</v>
      </c>
      <c r="H364" s="566" t="s">
        <v>462</v>
      </c>
      <c r="I364" s="566" t="s">
        <v>1936</v>
      </c>
      <c r="J364" s="566" t="s">
        <v>1937</v>
      </c>
      <c r="K364" s="566" t="s">
        <v>1938</v>
      </c>
      <c r="L364" s="567">
        <v>0</v>
      </c>
      <c r="M364" s="567">
        <v>0</v>
      </c>
      <c r="N364" s="566">
        <v>2</v>
      </c>
      <c r="O364" s="630">
        <v>2</v>
      </c>
      <c r="P364" s="567"/>
      <c r="Q364" s="582"/>
      <c r="R364" s="566"/>
      <c r="S364" s="582">
        <v>0</v>
      </c>
      <c r="T364" s="630"/>
      <c r="U364" s="612">
        <v>0</v>
      </c>
    </row>
    <row r="365" spans="1:21" ht="14.4" customHeight="1" x14ac:dyDescent="0.3">
      <c r="A365" s="565">
        <v>25</v>
      </c>
      <c r="B365" s="566" t="s">
        <v>463</v>
      </c>
      <c r="C365" s="566">
        <v>89301252</v>
      </c>
      <c r="D365" s="628" t="s">
        <v>2101</v>
      </c>
      <c r="E365" s="629" t="s">
        <v>1586</v>
      </c>
      <c r="F365" s="566" t="s">
        <v>1551</v>
      </c>
      <c r="G365" s="566" t="s">
        <v>1615</v>
      </c>
      <c r="H365" s="566" t="s">
        <v>1090</v>
      </c>
      <c r="I365" s="566" t="s">
        <v>1149</v>
      </c>
      <c r="J365" s="566" t="s">
        <v>598</v>
      </c>
      <c r="K365" s="566" t="s">
        <v>1532</v>
      </c>
      <c r="L365" s="567">
        <v>48.31</v>
      </c>
      <c r="M365" s="567">
        <v>386.48</v>
      </c>
      <c r="N365" s="566">
        <v>8</v>
      </c>
      <c r="O365" s="630">
        <v>4.5</v>
      </c>
      <c r="P365" s="567">
        <v>193.24</v>
      </c>
      <c r="Q365" s="582">
        <v>0.5</v>
      </c>
      <c r="R365" s="566">
        <v>4</v>
      </c>
      <c r="S365" s="582">
        <v>0.5</v>
      </c>
      <c r="T365" s="630">
        <v>2</v>
      </c>
      <c r="U365" s="612">
        <v>0.44444444444444442</v>
      </c>
    </row>
    <row r="366" spans="1:21" ht="14.4" customHeight="1" x14ac:dyDescent="0.3">
      <c r="A366" s="565">
        <v>25</v>
      </c>
      <c r="B366" s="566" t="s">
        <v>463</v>
      </c>
      <c r="C366" s="566">
        <v>89301252</v>
      </c>
      <c r="D366" s="628" t="s">
        <v>2101</v>
      </c>
      <c r="E366" s="629" t="s">
        <v>1586</v>
      </c>
      <c r="F366" s="566" t="s">
        <v>1551</v>
      </c>
      <c r="G366" s="566" t="s">
        <v>1615</v>
      </c>
      <c r="H366" s="566" t="s">
        <v>1090</v>
      </c>
      <c r="I366" s="566" t="s">
        <v>1099</v>
      </c>
      <c r="J366" s="566" t="s">
        <v>598</v>
      </c>
      <c r="K366" s="566" t="s">
        <v>1533</v>
      </c>
      <c r="L366" s="567">
        <v>96.63</v>
      </c>
      <c r="M366" s="567">
        <v>483.15</v>
      </c>
      <c r="N366" s="566">
        <v>5</v>
      </c>
      <c r="O366" s="630">
        <v>4</v>
      </c>
      <c r="P366" s="567">
        <v>193.26</v>
      </c>
      <c r="Q366" s="582">
        <v>0.4</v>
      </c>
      <c r="R366" s="566">
        <v>2</v>
      </c>
      <c r="S366" s="582">
        <v>0.4</v>
      </c>
      <c r="T366" s="630">
        <v>1</v>
      </c>
      <c r="U366" s="612">
        <v>0.25</v>
      </c>
    </row>
    <row r="367" spans="1:21" ht="14.4" customHeight="1" x14ac:dyDescent="0.3">
      <c r="A367" s="565">
        <v>25</v>
      </c>
      <c r="B367" s="566" t="s">
        <v>463</v>
      </c>
      <c r="C367" s="566">
        <v>89301252</v>
      </c>
      <c r="D367" s="628" t="s">
        <v>2101</v>
      </c>
      <c r="E367" s="629" t="s">
        <v>1586</v>
      </c>
      <c r="F367" s="566" t="s">
        <v>1551</v>
      </c>
      <c r="G367" s="566" t="s">
        <v>1615</v>
      </c>
      <c r="H367" s="566" t="s">
        <v>462</v>
      </c>
      <c r="I367" s="566" t="s">
        <v>1618</v>
      </c>
      <c r="J367" s="566" t="s">
        <v>489</v>
      </c>
      <c r="K367" s="566" t="s">
        <v>1619</v>
      </c>
      <c r="L367" s="567">
        <v>0</v>
      </c>
      <c r="M367" s="567">
        <v>0</v>
      </c>
      <c r="N367" s="566">
        <v>3</v>
      </c>
      <c r="O367" s="630">
        <v>2</v>
      </c>
      <c r="P367" s="567">
        <v>0</v>
      </c>
      <c r="Q367" s="582"/>
      <c r="R367" s="566">
        <v>1</v>
      </c>
      <c r="S367" s="582">
        <v>0.33333333333333331</v>
      </c>
      <c r="T367" s="630">
        <v>0.5</v>
      </c>
      <c r="U367" s="612">
        <v>0.25</v>
      </c>
    </row>
    <row r="368" spans="1:21" ht="14.4" customHeight="1" x14ac:dyDescent="0.3">
      <c r="A368" s="565">
        <v>25</v>
      </c>
      <c r="B368" s="566" t="s">
        <v>463</v>
      </c>
      <c r="C368" s="566">
        <v>89301252</v>
      </c>
      <c r="D368" s="628" t="s">
        <v>2101</v>
      </c>
      <c r="E368" s="629" t="s">
        <v>1586</v>
      </c>
      <c r="F368" s="566" t="s">
        <v>1551</v>
      </c>
      <c r="G368" s="566" t="s">
        <v>1615</v>
      </c>
      <c r="H368" s="566" t="s">
        <v>462</v>
      </c>
      <c r="I368" s="566" t="s">
        <v>488</v>
      </c>
      <c r="J368" s="566" t="s">
        <v>489</v>
      </c>
      <c r="K368" s="566" t="s">
        <v>1534</v>
      </c>
      <c r="L368" s="567">
        <v>96.63</v>
      </c>
      <c r="M368" s="567">
        <v>289.89</v>
      </c>
      <c r="N368" s="566">
        <v>3</v>
      </c>
      <c r="O368" s="630">
        <v>2</v>
      </c>
      <c r="P368" s="567">
        <v>193.26</v>
      </c>
      <c r="Q368" s="582">
        <v>0.66666666666666663</v>
      </c>
      <c r="R368" s="566">
        <v>2</v>
      </c>
      <c r="S368" s="582">
        <v>0.66666666666666663</v>
      </c>
      <c r="T368" s="630">
        <v>1.5</v>
      </c>
      <c r="U368" s="612">
        <v>0.75</v>
      </c>
    </row>
    <row r="369" spans="1:21" ht="14.4" customHeight="1" x14ac:dyDescent="0.3">
      <c r="A369" s="565">
        <v>25</v>
      </c>
      <c r="B369" s="566" t="s">
        <v>463</v>
      </c>
      <c r="C369" s="566">
        <v>89301252</v>
      </c>
      <c r="D369" s="628" t="s">
        <v>2101</v>
      </c>
      <c r="E369" s="629" t="s">
        <v>1586</v>
      </c>
      <c r="F369" s="566" t="s">
        <v>1551</v>
      </c>
      <c r="G369" s="566" t="s">
        <v>1648</v>
      </c>
      <c r="H369" s="566" t="s">
        <v>462</v>
      </c>
      <c r="I369" s="566" t="s">
        <v>631</v>
      </c>
      <c r="J369" s="566" t="s">
        <v>1649</v>
      </c>
      <c r="K369" s="566" t="s">
        <v>1650</v>
      </c>
      <c r="L369" s="567">
        <v>0</v>
      </c>
      <c r="M369" s="567">
        <v>0</v>
      </c>
      <c r="N369" s="566">
        <v>1</v>
      </c>
      <c r="O369" s="630">
        <v>1</v>
      </c>
      <c r="P369" s="567">
        <v>0</v>
      </c>
      <c r="Q369" s="582"/>
      <c r="R369" s="566">
        <v>1</v>
      </c>
      <c r="S369" s="582">
        <v>1</v>
      </c>
      <c r="T369" s="630">
        <v>1</v>
      </c>
      <c r="U369" s="612">
        <v>1</v>
      </c>
    </row>
    <row r="370" spans="1:21" ht="14.4" customHeight="1" x14ac:dyDescent="0.3">
      <c r="A370" s="565">
        <v>25</v>
      </c>
      <c r="B370" s="566" t="s">
        <v>463</v>
      </c>
      <c r="C370" s="566">
        <v>89301252</v>
      </c>
      <c r="D370" s="628" t="s">
        <v>2101</v>
      </c>
      <c r="E370" s="629" t="s">
        <v>1586</v>
      </c>
      <c r="F370" s="566" t="s">
        <v>1551</v>
      </c>
      <c r="G370" s="566" t="s">
        <v>1710</v>
      </c>
      <c r="H370" s="566" t="s">
        <v>462</v>
      </c>
      <c r="I370" s="566" t="s">
        <v>917</v>
      </c>
      <c r="J370" s="566" t="s">
        <v>918</v>
      </c>
      <c r="K370" s="566" t="s">
        <v>1711</v>
      </c>
      <c r="L370" s="567">
        <v>0</v>
      </c>
      <c r="M370" s="567">
        <v>0</v>
      </c>
      <c r="N370" s="566">
        <v>15</v>
      </c>
      <c r="O370" s="630">
        <v>5.5</v>
      </c>
      <c r="P370" s="567">
        <v>0</v>
      </c>
      <c r="Q370" s="582"/>
      <c r="R370" s="566">
        <v>2</v>
      </c>
      <c r="S370" s="582">
        <v>0.13333333333333333</v>
      </c>
      <c r="T370" s="630">
        <v>1</v>
      </c>
      <c r="U370" s="612">
        <v>0.18181818181818182</v>
      </c>
    </row>
    <row r="371" spans="1:21" ht="14.4" customHeight="1" x14ac:dyDescent="0.3">
      <c r="A371" s="565">
        <v>25</v>
      </c>
      <c r="B371" s="566" t="s">
        <v>463</v>
      </c>
      <c r="C371" s="566">
        <v>89301252</v>
      </c>
      <c r="D371" s="628" t="s">
        <v>2101</v>
      </c>
      <c r="E371" s="629" t="s">
        <v>1586</v>
      </c>
      <c r="F371" s="566" t="s">
        <v>1551</v>
      </c>
      <c r="G371" s="566" t="s">
        <v>1710</v>
      </c>
      <c r="H371" s="566" t="s">
        <v>462</v>
      </c>
      <c r="I371" s="566" t="s">
        <v>1999</v>
      </c>
      <c r="J371" s="566" t="s">
        <v>918</v>
      </c>
      <c r="K371" s="566" t="s">
        <v>2000</v>
      </c>
      <c r="L371" s="567">
        <v>0</v>
      </c>
      <c r="M371" s="567">
        <v>0</v>
      </c>
      <c r="N371" s="566">
        <v>3</v>
      </c>
      <c r="O371" s="630">
        <v>3</v>
      </c>
      <c r="P371" s="567"/>
      <c r="Q371" s="582"/>
      <c r="R371" s="566"/>
      <c r="S371" s="582">
        <v>0</v>
      </c>
      <c r="T371" s="630"/>
      <c r="U371" s="612">
        <v>0</v>
      </c>
    </row>
    <row r="372" spans="1:21" ht="14.4" customHeight="1" x14ac:dyDescent="0.3">
      <c r="A372" s="565">
        <v>25</v>
      </c>
      <c r="B372" s="566" t="s">
        <v>463</v>
      </c>
      <c r="C372" s="566">
        <v>89301252</v>
      </c>
      <c r="D372" s="628" t="s">
        <v>2101</v>
      </c>
      <c r="E372" s="629" t="s">
        <v>1587</v>
      </c>
      <c r="F372" s="566" t="s">
        <v>1551</v>
      </c>
      <c r="G372" s="566" t="s">
        <v>1593</v>
      </c>
      <c r="H372" s="566" t="s">
        <v>462</v>
      </c>
      <c r="I372" s="566" t="s">
        <v>1646</v>
      </c>
      <c r="J372" s="566" t="s">
        <v>1504</v>
      </c>
      <c r="K372" s="566" t="s">
        <v>1647</v>
      </c>
      <c r="L372" s="567">
        <v>0</v>
      </c>
      <c r="M372" s="567">
        <v>0</v>
      </c>
      <c r="N372" s="566">
        <v>5</v>
      </c>
      <c r="O372" s="630">
        <v>4.5</v>
      </c>
      <c r="P372" s="567">
        <v>0</v>
      </c>
      <c r="Q372" s="582"/>
      <c r="R372" s="566">
        <v>2</v>
      </c>
      <c r="S372" s="582">
        <v>0.4</v>
      </c>
      <c r="T372" s="630">
        <v>1.5</v>
      </c>
      <c r="U372" s="612">
        <v>0.33333333333333331</v>
      </c>
    </row>
    <row r="373" spans="1:21" ht="14.4" customHeight="1" x14ac:dyDescent="0.3">
      <c r="A373" s="565">
        <v>25</v>
      </c>
      <c r="B373" s="566" t="s">
        <v>463</v>
      </c>
      <c r="C373" s="566">
        <v>89301252</v>
      </c>
      <c r="D373" s="628" t="s">
        <v>2101</v>
      </c>
      <c r="E373" s="629" t="s">
        <v>1587</v>
      </c>
      <c r="F373" s="566" t="s">
        <v>1551</v>
      </c>
      <c r="G373" s="566" t="s">
        <v>1593</v>
      </c>
      <c r="H373" s="566" t="s">
        <v>1090</v>
      </c>
      <c r="I373" s="566" t="s">
        <v>1251</v>
      </c>
      <c r="J373" s="566" t="s">
        <v>1504</v>
      </c>
      <c r="K373" s="566" t="s">
        <v>1505</v>
      </c>
      <c r="L373" s="567">
        <v>333.31</v>
      </c>
      <c r="M373" s="567">
        <v>666.62</v>
      </c>
      <c r="N373" s="566">
        <v>2</v>
      </c>
      <c r="O373" s="630">
        <v>2</v>
      </c>
      <c r="P373" s="567"/>
      <c r="Q373" s="582">
        <v>0</v>
      </c>
      <c r="R373" s="566"/>
      <c r="S373" s="582">
        <v>0</v>
      </c>
      <c r="T373" s="630"/>
      <c r="U373" s="612">
        <v>0</v>
      </c>
    </row>
    <row r="374" spans="1:21" ht="14.4" customHeight="1" x14ac:dyDescent="0.3">
      <c r="A374" s="565">
        <v>25</v>
      </c>
      <c r="B374" s="566" t="s">
        <v>463</v>
      </c>
      <c r="C374" s="566">
        <v>89301252</v>
      </c>
      <c r="D374" s="628" t="s">
        <v>2101</v>
      </c>
      <c r="E374" s="629" t="s">
        <v>1587</v>
      </c>
      <c r="F374" s="566" t="s">
        <v>1551</v>
      </c>
      <c r="G374" s="566" t="s">
        <v>1593</v>
      </c>
      <c r="H374" s="566" t="s">
        <v>1090</v>
      </c>
      <c r="I374" s="566" t="s">
        <v>1375</v>
      </c>
      <c r="J374" s="566" t="s">
        <v>1547</v>
      </c>
      <c r="K374" s="566" t="s">
        <v>1548</v>
      </c>
      <c r="L374" s="567">
        <v>333.31</v>
      </c>
      <c r="M374" s="567">
        <v>999.93000000000006</v>
      </c>
      <c r="N374" s="566">
        <v>3</v>
      </c>
      <c r="O374" s="630">
        <v>3</v>
      </c>
      <c r="P374" s="567">
        <v>333.31</v>
      </c>
      <c r="Q374" s="582">
        <v>0.33333333333333331</v>
      </c>
      <c r="R374" s="566">
        <v>1</v>
      </c>
      <c r="S374" s="582">
        <v>0.33333333333333331</v>
      </c>
      <c r="T374" s="630">
        <v>1</v>
      </c>
      <c r="U374" s="612">
        <v>0.33333333333333331</v>
      </c>
    </row>
    <row r="375" spans="1:21" ht="14.4" customHeight="1" x14ac:dyDescent="0.3">
      <c r="A375" s="565">
        <v>25</v>
      </c>
      <c r="B375" s="566" t="s">
        <v>463</v>
      </c>
      <c r="C375" s="566">
        <v>89301252</v>
      </c>
      <c r="D375" s="628" t="s">
        <v>2101</v>
      </c>
      <c r="E375" s="629" t="s">
        <v>1587</v>
      </c>
      <c r="F375" s="566" t="s">
        <v>1551</v>
      </c>
      <c r="G375" s="566" t="s">
        <v>1632</v>
      </c>
      <c r="H375" s="566" t="s">
        <v>462</v>
      </c>
      <c r="I375" s="566" t="s">
        <v>2001</v>
      </c>
      <c r="J375" s="566" t="s">
        <v>2002</v>
      </c>
      <c r="K375" s="566" t="s">
        <v>2003</v>
      </c>
      <c r="L375" s="567">
        <v>103.3</v>
      </c>
      <c r="M375" s="567">
        <v>103.3</v>
      </c>
      <c r="N375" s="566">
        <v>1</v>
      </c>
      <c r="O375" s="630">
        <v>1</v>
      </c>
      <c r="P375" s="567"/>
      <c r="Q375" s="582">
        <v>0</v>
      </c>
      <c r="R375" s="566"/>
      <c r="S375" s="582">
        <v>0</v>
      </c>
      <c r="T375" s="630"/>
      <c r="U375" s="612">
        <v>0</v>
      </c>
    </row>
    <row r="376" spans="1:21" ht="14.4" customHeight="1" x14ac:dyDescent="0.3">
      <c r="A376" s="565">
        <v>25</v>
      </c>
      <c r="B376" s="566" t="s">
        <v>463</v>
      </c>
      <c r="C376" s="566">
        <v>89301252</v>
      </c>
      <c r="D376" s="628" t="s">
        <v>2101</v>
      </c>
      <c r="E376" s="629" t="s">
        <v>1587</v>
      </c>
      <c r="F376" s="566" t="s">
        <v>1551</v>
      </c>
      <c r="G376" s="566" t="s">
        <v>1872</v>
      </c>
      <c r="H376" s="566" t="s">
        <v>462</v>
      </c>
      <c r="I376" s="566" t="s">
        <v>1873</v>
      </c>
      <c r="J376" s="566" t="s">
        <v>1874</v>
      </c>
      <c r="K376" s="566" t="s">
        <v>1875</v>
      </c>
      <c r="L376" s="567">
        <v>0</v>
      </c>
      <c r="M376" s="567">
        <v>0</v>
      </c>
      <c r="N376" s="566">
        <v>4</v>
      </c>
      <c r="O376" s="630">
        <v>2.5</v>
      </c>
      <c r="P376" s="567">
        <v>0</v>
      </c>
      <c r="Q376" s="582"/>
      <c r="R376" s="566">
        <v>1</v>
      </c>
      <c r="S376" s="582">
        <v>0.25</v>
      </c>
      <c r="T376" s="630">
        <v>0.5</v>
      </c>
      <c r="U376" s="612">
        <v>0.2</v>
      </c>
    </row>
    <row r="377" spans="1:21" ht="14.4" customHeight="1" x14ac:dyDescent="0.3">
      <c r="A377" s="565">
        <v>25</v>
      </c>
      <c r="B377" s="566" t="s">
        <v>463</v>
      </c>
      <c r="C377" s="566">
        <v>89301252</v>
      </c>
      <c r="D377" s="628" t="s">
        <v>2101</v>
      </c>
      <c r="E377" s="629" t="s">
        <v>1587</v>
      </c>
      <c r="F377" s="566" t="s">
        <v>1551</v>
      </c>
      <c r="G377" s="566" t="s">
        <v>1922</v>
      </c>
      <c r="H377" s="566" t="s">
        <v>462</v>
      </c>
      <c r="I377" s="566" t="s">
        <v>2004</v>
      </c>
      <c r="J377" s="566" t="s">
        <v>2005</v>
      </c>
      <c r="K377" s="566" t="s">
        <v>2006</v>
      </c>
      <c r="L377" s="567">
        <v>561.54</v>
      </c>
      <c r="M377" s="567">
        <v>1684.62</v>
      </c>
      <c r="N377" s="566">
        <v>3</v>
      </c>
      <c r="O377" s="630">
        <v>2</v>
      </c>
      <c r="P377" s="567"/>
      <c r="Q377" s="582">
        <v>0</v>
      </c>
      <c r="R377" s="566"/>
      <c r="S377" s="582">
        <v>0</v>
      </c>
      <c r="T377" s="630"/>
      <c r="U377" s="612">
        <v>0</v>
      </c>
    </row>
    <row r="378" spans="1:21" ht="14.4" customHeight="1" x14ac:dyDescent="0.3">
      <c r="A378" s="565">
        <v>25</v>
      </c>
      <c r="B378" s="566" t="s">
        <v>463</v>
      </c>
      <c r="C378" s="566">
        <v>89301252</v>
      </c>
      <c r="D378" s="628" t="s">
        <v>2101</v>
      </c>
      <c r="E378" s="629" t="s">
        <v>1587</v>
      </c>
      <c r="F378" s="566" t="s">
        <v>1551</v>
      </c>
      <c r="G378" s="566" t="s">
        <v>1922</v>
      </c>
      <c r="H378" s="566" t="s">
        <v>462</v>
      </c>
      <c r="I378" s="566" t="s">
        <v>2004</v>
      </c>
      <c r="J378" s="566" t="s">
        <v>2007</v>
      </c>
      <c r="K378" s="566" t="s">
        <v>2006</v>
      </c>
      <c r="L378" s="567">
        <v>561.54</v>
      </c>
      <c r="M378" s="567">
        <v>1123.08</v>
      </c>
      <c r="N378" s="566">
        <v>2</v>
      </c>
      <c r="O378" s="630">
        <v>2</v>
      </c>
      <c r="P378" s="567"/>
      <c r="Q378" s="582">
        <v>0</v>
      </c>
      <c r="R378" s="566"/>
      <c r="S378" s="582">
        <v>0</v>
      </c>
      <c r="T378" s="630"/>
      <c r="U378" s="612">
        <v>0</v>
      </c>
    </row>
    <row r="379" spans="1:21" ht="14.4" customHeight="1" x14ac:dyDescent="0.3">
      <c r="A379" s="565">
        <v>25</v>
      </c>
      <c r="B379" s="566" t="s">
        <v>463</v>
      </c>
      <c r="C379" s="566">
        <v>89301252</v>
      </c>
      <c r="D379" s="628" t="s">
        <v>2101</v>
      </c>
      <c r="E379" s="629" t="s">
        <v>1587</v>
      </c>
      <c r="F379" s="566" t="s">
        <v>1551</v>
      </c>
      <c r="G379" s="566" t="s">
        <v>1600</v>
      </c>
      <c r="H379" s="566" t="s">
        <v>1090</v>
      </c>
      <c r="I379" s="566" t="s">
        <v>1601</v>
      </c>
      <c r="J379" s="566" t="s">
        <v>1290</v>
      </c>
      <c r="K379" s="566" t="s">
        <v>1291</v>
      </c>
      <c r="L379" s="567">
        <v>143.18</v>
      </c>
      <c r="M379" s="567">
        <v>143.18</v>
      </c>
      <c r="N379" s="566">
        <v>1</v>
      </c>
      <c r="O379" s="630">
        <v>1</v>
      </c>
      <c r="P379" s="567">
        <v>143.18</v>
      </c>
      <c r="Q379" s="582">
        <v>1</v>
      </c>
      <c r="R379" s="566">
        <v>1</v>
      </c>
      <c r="S379" s="582">
        <v>1</v>
      </c>
      <c r="T379" s="630">
        <v>1</v>
      </c>
      <c r="U379" s="612">
        <v>1</v>
      </c>
    </row>
    <row r="380" spans="1:21" ht="14.4" customHeight="1" x14ac:dyDescent="0.3">
      <c r="A380" s="565">
        <v>25</v>
      </c>
      <c r="B380" s="566" t="s">
        <v>463</v>
      </c>
      <c r="C380" s="566">
        <v>89301252</v>
      </c>
      <c r="D380" s="628" t="s">
        <v>2101</v>
      </c>
      <c r="E380" s="629" t="s">
        <v>1587</v>
      </c>
      <c r="F380" s="566" t="s">
        <v>1551</v>
      </c>
      <c r="G380" s="566" t="s">
        <v>1756</v>
      </c>
      <c r="H380" s="566" t="s">
        <v>462</v>
      </c>
      <c r="I380" s="566" t="s">
        <v>683</v>
      </c>
      <c r="J380" s="566" t="s">
        <v>1757</v>
      </c>
      <c r="K380" s="566" t="s">
        <v>1758</v>
      </c>
      <c r="L380" s="567">
        <v>64.13</v>
      </c>
      <c r="M380" s="567">
        <v>64.13</v>
      </c>
      <c r="N380" s="566">
        <v>1</v>
      </c>
      <c r="O380" s="630">
        <v>0.5</v>
      </c>
      <c r="P380" s="567"/>
      <c r="Q380" s="582">
        <v>0</v>
      </c>
      <c r="R380" s="566"/>
      <c r="S380" s="582">
        <v>0</v>
      </c>
      <c r="T380" s="630"/>
      <c r="U380" s="612">
        <v>0</v>
      </c>
    </row>
    <row r="381" spans="1:21" ht="14.4" customHeight="1" x14ac:dyDescent="0.3">
      <c r="A381" s="565">
        <v>25</v>
      </c>
      <c r="B381" s="566" t="s">
        <v>463</v>
      </c>
      <c r="C381" s="566">
        <v>89301252</v>
      </c>
      <c r="D381" s="628" t="s">
        <v>2101</v>
      </c>
      <c r="E381" s="629" t="s">
        <v>1587</v>
      </c>
      <c r="F381" s="566" t="s">
        <v>1551</v>
      </c>
      <c r="G381" s="566" t="s">
        <v>1615</v>
      </c>
      <c r="H381" s="566" t="s">
        <v>462</v>
      </c>
      <c r="I381" s="566" t="s">
        <v>2008</v>
      </c>
      <c r="J381" s="566" t="s">
        <v>2009</v>
      </c>
      <c r="K381" s="566" t="s">
        <v>1533</v>
      </c>
      <c r="L381" s="567">
        <v>0</v>
      </c>
      <c r="M381" s="567">
        <v>0</v>
      </c>
      <c r="N381" s="566">
        <v>2</v>
      </c>
      <c r="O381" s="630">
        <v>2</v>
      </c>
      <c r="P381" s="567"/>
      <c r="Q381" s="582"/>
      <c r="R381" s="566"/>
      <c r="S381" s="582">
        <v>0</v>
      </c>
      <c r="T381" s="630"/>
      <c r="U381" s="612">
        <v>0</v>
      </c>
    </row>
    <row r="382" spans="1:21" ht="14.4" customHeight="1" x14ac:dyDescent="0.3">
      <c r="A382" s="565">
        <v>25</v>
      </c>
      <c r="B382" s="566" t="s">
        <v>463</v>
      </c>
      <c r="C382" s="566">
        <v>89301252</v>
      </c>
      <c r="D382" s="628" t="s">
        <v>2101</v>
      </c>
      <c r="E382" s="629" t="s">
        <v>1587</v>
      </c>
      <c r="F382" s="566" t="s">
        <v>1551</v>
      </c>
      <c r="G382" s="566" t="s">
        <v>1615</v>
      </c>
      <c r="H382" s="566" t="s">
        <v>1090</v>
      </c>
      <c r="I382" s="566" t="s">
        <v>1149</v>
      </c>
      <c r="J382" s="566" t="s">
        <v>598</v>
      </c>
      <c r="K382" s="566" t="s">
        <v>1532</v>
      </c>
      <c r="L382" s="567">
        <v>48.31</v>
      </c>
      <c r="M382" s="567">
        <v>48.31</v>
      </c>
      <c r="N382" s="566">
        <v>1</v>
      </c>
      <c r="O382" s="630">
        <v>0.5</v>
      </c>
      <c r="P382" s="567"/>
      <c r="Q382" s="582">
        <v>0</v>
      </c>
      <c r="R382" s="566"/>
      <c r="S382" s="582">
        <v>0</v>
      </c>
      <c r="T382" s="630"/>
      <c r="U382" s="612">
        <v>0</v>
      </c>
    </row>
    <row r="383" spans="1:21" ht="14.4" customHeight="1" x14ac:dyDescent="0.3">
      <c r="A383" s="565">
        <v>25</v>
      </c>
      <c r="B383" s="566" t="s">
        <v>463</v>
      </c>
      <c r="C383" s="566">
        <v>89301252</v>
      </c>
      <c r="D383" s="628" t="s">
        <v>2101</v>
      </c>
      <c r="E383" s="629" t="s">
        <v>1587</v>
      </c>
      <c r="F383" s="566" t="s">
        <v>1551</v>
      </c>
      <c r="G383" s="566" t="s">
        <v>1615</v>
      </c>
      <c r="H383" s="566" t="s">
        <v>462</v>
      </c>
      <c r="I383" s="566" t="s">
        <v>597</v>
      </c>
      <c r="J383" s="566" t="s">
        <v>598</v>
      </c>
      <c r="K383" s="566" t="s">
        <v>1620</v>
      </c>
      <c r="L383" s="567">
        <v>48.31</v>
      </c>
      <c r="M383" s="567">
        <v>48.31</v>
      </c>
      <c r="N383" s="566">
        <v>1</v>
      </c>
      <c r="O383" s="630">
        <v>0.5</v>
      </c>
      <c r="P383" s="567">
        <v>48.31</v>
      </c>
      <c r="Q383" s="582">
        <v>1</v>
      </c>
      <c r="R383" s="566">
        <v>1</v>
      </c>
      <c r="S383" s="582">
        <v>1</v>
      </c>
      <c r="T383" s="630">
        <v>0.5</v>
      </c>
      <c r="U383" s="612">
        <v>1</v>
      </c>
    </row>
    <row r="384" spans="1:21" ht="14.4" customHeight="1" x14ac:dyDescent="0.3">
      <c r="A384" s="565">
        <v>25</v>
      </c>
      <c r="B384" s="566" t="s">
        <v>463</v>
      </c>
      <c r="C384" s="566">
        <v>89301252</v>
      </c>
      <c r="D384" s="628" t="s">
        <v>2101</v>
      </c>
      <c r="E384" s="629" t="s">
        <v>1587</v>
      </c>
      <c r="F384" s="566" t="s">
        <v>1551</v>
      </c>
      <c r="G384" s="566" t="s">
        <v>2010</v>
      </c>
      <c r="H384" s="566" t="s">
        <v>462</v>
      </c>
      <c r="I384" s="566" t="s">
        <v>2011</v>
      </c>
      <c r="J384" s="566" t="s">
        <v>2012</v>
      </c>
      <c r="K384" s="566" t="s">
        <v>752</v>
      </c>
      <c r="L384" s="567">
        <v>0</v>
      </c>
      <c r="M384" s="567">
        <v>0</v>
      </c>
      <c r="N384" s="566">
        <v>1</v>
      </c>
      <c r="O384" s="630">
        <v>1</v>
      </c>
      <c r="P384" s="567">
        <v>0</v>
      </c>
      <c r="Q384" s="582"/>
      <c r="R384" s="566">
        <v>1</v>
      </c>
      <c r="S384" s="582">
        <v>1</v>
      </c>
      <c r="T384" s="630">
        <v>1</v>
      </c>
      <c r="U384" s="612">
        <v>1</v>
      </c>
    </row>
    <row r="385" spans="1:21" ht="14.4" customHeight="1" x14ac:dyDescent="0.3">
      <c r="A385" s="565">
        <v>25</v>
      </c>
      <c r="B385" s="566" t="s">
        <v>463</v>
      </c>
      <c r="C385" s="566">
        <v>89301252</v>
      </c>
      <c r="D385" s="628" t="s">
        <v>2101</v>
      </c>
      <c r="E385" s="629" t="s">
        <v>1587</v>
      </c>
      <c r="F385" s="566" t="s">
        <v>1551</v>
      </c>
      <c r="G385" s="566" t="s">
        <v>2010</v>
      </c>
      <c r="H385" s="566" t="s">
        <v>462</v>
      </c>
      <c r="I385" s="566" t="s">
        <v>2013</v>
      </c>
      <c r="J385" s="566" t="s">
        <v>2012</v>
      </c>
      <c r="K385" s="566" t="s">
        <v>2014</v>
      </c>
      <c r="L385" s="567">
        <v>0</v>
      </c>
      <c r="M385" s="567">
        <v>0</v>
      </c>
      <c r="N385" s="566">
        <v>2</v>
      </c>
      <c r="O385" s="630">
        <v>1</v>
      </c>
      <c r="P385" s="567"/>
      <c r="Q385" s="582"/>
      <c r="R385" s="566"/>
      <c r="S385" s="582">
        <v>0</v>
      </c>
      <c r="T385" s="630"/>
      <c r="U385" s="612">
        <v>0</v>
      </c>
    </row>
    <row r="386" spans="1:21" ht="14.4" customHeight="1" x14ac:dyDescent="0.3">
      <c r="A386" s="565">
        <v>25</v>
      </c>
      <c r="B386" s="566" t="s">
        <v>463</v>
      </c>
      <c r="C386" s="566">
        <v>89301252</v>
      </c>
      <c r="D386" s="628" t="s">
        <v>2101</v>
      </c>
      <c r="E386" s="629" t="s">
        <v>1587</v>
      </c>
      <c r="F386" s="566" t="s">
        <v>1551</v>
      </c>
      <c r="G386" s="566" t="s">
        <v>1794</v>
      </c>
      <c r="H386" s="566" t="s">
        <v>462</v>
      </c>
      <c r="I386" s="566" t="s">
        <v>518</v>
      </c>
      <c r="J386" s="566" t="s">
        <v>1795</v>
      </c>
      <c r="K386" s="566" t="s">
        <v>1796</v>
      </c>
      <c r="L386" s="567">
        <v>22.88</v>
      </c>
      <c r="M386" s="567">
        <v>45.76</v>
      </c>
      <c r="N386" s="566">
        <v>2</v>
      </c>
      <c r="O386" s="630">
        <v>1</v>
      </c>
      <c r="P386" s="567">
        <v>45.76</v>
      </c>
      <c r="Q386" s="582">
        <v>1</v>
      </c>
      <c r="R386" s="566">
        <v>2</v>
      </c>
      <c r="S386" s="582">
        <v>1</v>
      </c>
      <c r="T386" s="630">
        <v>1</v>
      </c>
      <c r="U386" s="612">
        <v>1</v>
      </c>
    </row>
    <row r="387" spans="1:21" ht="14.4" customHeight="1" x14ac:dyDescent="0.3">
      <c r="A387" s="565">
        <v>25</v>
      </c>
      <c r="B387" s="566" t="s">
        <v>463</v>
      </c>
      <c r="C387" s="566">
        <v>89301252</v>
      </c>
      <c r="D387" s="628" t="s">
        <v>2101</v>
      </c>
      <c r="E387" s="629" t="s">
        <v>1587</v>
      </c>
      <c r="F387" s="566" t="s">
        <v>1551</v>
      </c>
      <c r="G387" s="566" t="s">
        <v>1797</v>
      </c>
      <c r="H387" s="566" t="s">
        <v>462</v>
      </c>
      <c r="I387" s="566" t="s">
        <v>1798</v>
      </c>
      <c r="J387" s="566" t="s">
        <v>1799</v>
      </c>
      <c r="K387" s="566" t="s">
        <v>711</v>
      </c>
      <c r="L387" s="567">
        <v>0</v>
      </c>
      <c r="M387" s="567">
        <v>0</v>
      </c>
      <c r="N387" s="566">
        <v>2</v>
      </c>
      <c r="O387" s="630">
        <v>1</v>
      </c>
      <c r="P387" s="567"/>
      <c r="Q387" s="582"/>
      <c r="R387" s="566"/>
      <c r="S387" s="582">
        <v>0</v>
      </c>
      <c r="T387" s="630"/>
      <c r="U387" s="612">
        <v>0</v>
      </c>
    </row>
    <row r="388" spans="1:21" ht="14.4" customHeight="1" x14ac:dyDescent="0.3">
      <c r="A388" s="565">
        <v>25</v>
      </c>
      <c r="B388" s="566" t="s">
        <v>463</v>
      </c>
      <c r="C388" s="566">
        <v>89301252</v>
      </c>
      <c r="D388" s="628" t="s">
        <v>2101</v>
      </c>
      <c r="E388" s="629" t="s">
        <v>1587</v>
      </c>
      <c r="F388" s="566" t="s">
        <v>1551</v>
      </c>
      <c r="G388" s="566" t="s">
        <v>1797</v>
      </c>
      <c r="H388" s="566" t="s">
        <v>462</v>
      </c>
      <c r="I388" s="566" t="s">
        <v>2015</v>
      </c>
      <c r="J388" s="566" t="s">
        <v>1799</v>
      </c>
      <c r="K388" s="566" t="s">
        <v>711</v>
      </c>
      <c r="L388" s="567">
        <v>0</v>
      </c>
      <c r="M388" s="567">
        <v>0</v>
      </c>
      <c r="N388" s="566">
        <v>1</v>
      </c>
      <c r="O388" s="630">
        <v>0.5</v>
      </c>
      <c r="P388" s="567"/>
      <c r="Q388" s="582"/>
      <c r="R388" s="566"/>
      <c r="S388" s="582">
        <v>0</v>
      </c>
      <c r="T388" s="630"/>
      <c r="U388" s="612">
        <v>0</v>
      </c>
    </row>
    <row r="389" spans="1:21" ht="14.4" customHeight="1" x14ac:dyDescent="0.3">
      <c r="A389" s="565">
        <v>25</v>
      </c>
      <c r="B389" s="566" t="s">
        <v>463</v>
      </c>
      <c r="C389" s="566">
        <v>89301252</v>
      </c>
      <c r="D389" s="628" t="s">
        <v>2101</v>
      </c>
      <c r="E389" s="629" t="s">
        <v>1587</v>
      </c>
      <c r="F389" s="566" t="s">
        <v>1551</v>
      </c>
      <c r="G389" s="566" t="s">
        <v>1797</v>
      </c>
      <c r="H389" s="566" t="s">
        <v>462</v>
      </c>
      <c r="I389" s="566" t="s">
        <v>2016</v>
      </c>
      <c r="J389" s="566" t="s">
        <v>2017</v>
      </c>
      <c r="K389" s="566" t="s">
        <v>711</v>
      </c>
      <c r="L389" s="567">
        <v>0</v>
      </c>
      <c r="M389" s="567">
        <v>0</v>
      </c>
      <c r="N389" s="566">
        <v>2</v>
      </c>
      <c r="O389" s="630">
        <v>1</v>
      </c>
      <c r="P389" s="567"/>
      <c r="Q389" s="582"/>
      <c r="R389" s="566"/>
      <c r="S389" s="582">
        <v>0</v>
      </c>
      <c r="T389" s="630"/>
      <c r="U389" s="612">
        <v>0</v>
      </c>
    </row>
    <row r="390" spans="1:21" ht="14.4" customHeight="1" x14ac:dyDescent="0.3">
      <c r="A390" s="565">
        <v>25</v>
      </c>
      <c r="B390" s="566" t="s">
        <v>463</v>
      </c>
      <c r="C390" s="566">
        <v>89301252</v>
      </c>
      <c r="D390" s="628" t="s">
        <v>2101</v>
      </c>
      <c r="E390" s="629" t="s">
        <v>1587</v>
      </c>
      <c r="F390" s="566" t="s">
        <v>1551</v>
      </c>
      <c r="G390" s="566" t="s">
        <v>1797</v>
      </c>
      <c r="H390" s="566" t="s">
        <v>462</v>
      </c>
      <c r="I390" s="566" t="s">
        <v>2018</v>
      </c>
      <c r="J390" s="566" t="s">
        <v>2017</v>
      </c>
      <c r="K390" s="566" t="s">
        <v>2019</v>
      </c>
      <c r="L390" s="567">
        <v>0</v>
      </c>
      <c r="M390" s="567">
        <v>0</v>
      </c>
      <c r="N390" s="566">
        <v>2</v>
      </c>
      <c r="O390" s="630">
        <v>1</v>
      </c>
      <c r="P390" s="567">
        <v>0</v>
      </c>
      <c r="Q390" s="582"/>
      <c r="R390" s="566">
        <v>1</v>
      </c>
      <c r="S390" s="582">
        <v>0.5</v>
      </c>
      <c r="T390" s="630">
        <v>0.5</v>
      </c>
      <c r="U390" s="612">
        <v>0.5</v>
      </c>
    </row>
    <row r="391" spans="1:21" ht="14.4" customHeight="1" x14ac:dyDescent="0.3">
      <c r="A391" s="565">
        <v>25</v>
      </c>
      <c r="B391" s="566" t="s">
        <v>463</v>
      </c>
      <c r="C391" s="566">
        <v>89301252</v>
      </c>
      <c r="D391" s="628" t="s">
        <v>2101</v>
      </c>
      <c r="E391" s="629" t="s">
        <v>1588</v>
      </c>
      <c r="F391" s="566" t="s">
        <v>1551</v>
      </c>
      <c r="G391" s="566" t="s">
        <v>1593</v>
      </c>
      <c r="H391" s="566" t="s">
        <v>1090</v>
      </c>
      <c r="I391" s="566" t="s">
        <v>1251</v>
      </c>
      <c r="J391" s="566" t="s">
        <v>1504</v>
      </c>
      <c r="K391" s="566" t="s">
        <v>1505</v>
      </c>
      <c r="L391" s="567">
        <v>333.31</v>
      </c>
      <c r="M391" s="567">
        <v>1666.5500000000002</v>
      </c>
      <c r="N391" s="566">
        <v>5</v>
      </c>
      <c r="O391" s="630">
        <v>5</v>
      </c>
      <c r="P391" s="567">
        <v>666.62</v>
      </c>
      <c r="Q391" s="582">
        <v>0.39999999999999997</v>
      </c>
      <c r="R391" s="566">
        <v>2</v>
      </c>
      <c r="S391" s="582">
        <v>0.4</v>
      </c>
      <c r="T391" s="630">
        <v>2</v>
      </c>
      <c r="U391" s="612">
        <v>0.4</v>
      </c>
    </row>
    <row r="392" spans="1:21" ht="14.4" customHeight="1" x14ac:dyDescent="0.3">
      <c r="A392" s="565">
        <v>25</v>
      </c>
      <c r="B392" s="566" t="s">
        <v>463</v>
      </c>
      <c r="C392" s="566">
        <v>89301252</v>
      </c>
      <c r="D392" s="628" t="s">
        <v>2101</v>
      </c>
      <c r="E392" s="629" t="s">
        <v>1588</v>
      </c>
      <c r="F392" s="566" t="s">
        <v>1551</v>
      </c>
      <c r="G392" s="566" t="s">
        <v>1716</v>
      </c>
      <c r="H392" s="566" t="s">
        <v>462</v>
      </c>
      <c r="I392" s="566" t="s">
        <v>1867</v>
      </c>
      <c r="J392" s="566" t="s">
        <v>1721</v>
      </c>
      <c r="K392" s="566" t="s">
        <v>1868</v>
      </c>
      <c r="L392" s="567">
        <v>0</v>
      </c>
      <c r="M392" s="567">
        <v>0</v>
      </c>
      <c r="N392" s="566">
        <v>1</v>
      </c>
      <c r="O392" s="630">
        <v>1</v>
      </c>
      <c r="P392" s="567"/>
      <c r="Q392" s="582"/>
      <c r="R392" s="566"/>
      <c r="S392" s="582">
        <v>0</v>
      </c>
      <c r="T392" s="630"/>
      <c r="U392" s="612">
        <v>0</v>
      </c>
    </row>
    <row r="393" spans="1:21" ht="14.4" customHeight="1" x14ac:dyDescent="0.3">
      <c r="A393" s="565">
        <v>25</v>
      </c>
      <c r="B393" s="566" t="s">
        <v>463</v>
      </c>
      <c r="C393" s="566">
        <v>89301252</v>
      </c>
      <c r="D393" s="628" t="s">
        <v>2101</v>
      </c>
      <c r="E393" s="629" t="s">
        <v>1588</v>
      </c>
      <c r="F393" s="566" t="s">
        <v>1551</v>
      </c>
      <c r="G393" s="566" t="s">
        <v>1716</v>
      </c>
      <c r="H393" s="566" t="s">
        <v>462</v>
      </c>
      <c r="I393" s="566" t="s">
        <v>1869</v>
      </c>
      <c r="J393" s="566" t="s">
        <v>1870</v>
      </c>
      <c r="K393" s="566" t="s">
        <v>1871</v>
      </c>
      <c r="L393" s="567">
        <v>0</v>
      </c>
      <c r="M393" s="567">
        <v>0</v>
      </c>
      <c r="N393" s="566">
        <v>1</v>
      </c>
      <c r="O393" s="630">
        <v>1</v>
      </c>
      <c r="P393" s="567">
        <v>0</v>
      </c>
      <c r="Q393" s="582"/>
      <c r="R393" s="566">
        <v>1</v>
      </c>
      <c r="S393" s="582">
        <v>1</v>
      </c>
      <c r="T393" s="630">
        <v>1</v>
      </c>
      <c r="U393" s="612">
        <v>1</v>
      </c>
    </row>
    <row r="394" spans="1:21" ht="14.4" customHeight="1" x14ac:dyDescent="0.3">
      <c r="A394" s="565">
        <v>25</v>
      </c>
      <c r="B394" s="566" t="s">
        <v>463</v>
      </c>
      <c r="C394" s="566">
        <v>89301252</v>
      </c>
      <c r="D394" s="628" t="s">
        <v>2101</v>
      </c>
      <c r="E394" s="629" t="s">
        <v>1588</v>
      </c>
      <c r="F394" s="566" t="s">
        <v>1551</v>
      </c>
      <c r="G394" s="566" t="s">
        <v>1716</v>
      </c>
      <c r="H394" s="566" t="s">
        <v>462</v>
      </c>
      <c r="I394" s="566" t="s">
        <v>2020</v>
      </c>
      <c r="J394" s="566" t="s">
        <v>1870</v>
      </c>
      <c r="K394" s="566" t="s">
        <v>2021</v>
      </c>
      <c r="L394" s="567">
        <v>0</v>
      </c>
      <c r="M394" s="567">
        <v>0</v>
      </c>
      <c r="N394" s="566">
        <v>5</v>
      </c>
      <c r="O394" s="630">
        <v>4</v>
      </c>
      <c r="P394" s="567">
        <v>0</v>
      </c>
      <c r="Q394" s="582"/>
      <c r="R394" s="566">
        <v>4</v>
      </c>
      <c r="S394" s="582">
        <v>0.8</v>
      </c>
      <c r="T394" s="630">
        <v>3</v>
      </c>
      <c r="U394" s="612">
        <v>0.75</v>
      </c>
    </row>
    <row r="395" spans="1:21" ht="14.4" customHeight="1" x14ac:dyDescent="0.3">
      <c r="A395" s="565">
        <v>25</v>
      </c>
      <c r="B395" s="566" t="s">
        <v>463</v>
      </c>
      <c r="C395" s="566">
        <v>89301252</v>
      </c>
      <c r="D395" s="628" t="s">
        <v>2101</v>
      </c>
      <c r="E395" s="629" t="s">
        <v>1588</v>
      </c>
      <c r="F395" s="566" t="s">
        <v>1551</v>
      </c>
      <c r="G395" s="566" t="s">
        <v>1716</v>
      </c>
      <c r="H395" s="566" t="s">
        <v>462</v>
      </c>
      <c r="I395" s="566" t="s">
        <v>2022</v>
      </c>
      <c r="J395" s="566" t="s">
        <v>1870</v>
      </c>
      <c r="K395" s="566" t="s">
        <v>2023</v>
      </c>
      <c r="L395" s="567">
        <v>47.1</v>
      </c>
      <c r="M395" s="567">
        <v>94.2</v>
      </c>
      <c r="N395" s="566">
        <v>2</v>
      </c>
      <c r="O395" s="630">
        <v>2</v>
      </c>
      <c r="P395" s="567"/>
      <c r="Q395" s="582">
        <v>0</v>
      </c>
      <c r="R395" s="566"/>
      <c r="S395" s="582">
        <v>0</v>
      </c>
      <c r="T395" s="630"/>
      <c r="U395" s="612">
        <v>0</v>
      </c>
    </row>
    <row r="396" spans="1:21" ht="14.4" customHeight="1" x14ac:dyDescent="0.3">
      <c r="A396" s="565">
        <v>25</v>
      </c>
      <c r="B396" s="566" t="s">
        <v>463</v>
      </c>
      <c r="C396" s="566">
        <v>89301252</v>
      </c>
      <c r="D396" s="628" t="s">
        <v>2101</v>
      </c>
      <c r="E396" s="629" t="s">
        <v>1588</v>
      </c>
      <c r="F396" s="566" t="s">
        <v>1551</v>
      </c>
      <c r="G396" s="566" t="s">
        <v>1716</v>
      </c>
      <c r="H396" s="566" t="s">
        <v>462</v>
      </c>
      <c r="I396" s="566" t="s">
        <v>1780</v>
      </c>
      <c r="J396" s="566" t="s">
        <v>1721</v>
      </c>
      <c r="K396" s="566" t="s">
        <v>1766</v>
      </c>
      <c r="L396" s="567">
        <v>37.68</v>
      </c>
      <c r="M396" s="567">
        <v>37.68</v>
      </c>
      <c r="N396" s="566">
        <v>1</v>
      </c>
      <c r="O396" s="630">
        <v>1</v>
      </c>
      <c r="P396" s="567">
        <v>37.68</v>
      </c>
      <c r="Q396" s="582">
        <v>1</v>
      </c>
      <c r="R396" s="566">
        <v>1</v>
      </c>
      <c r="S396" s="582">
        <v>1</v>
      </c>
      <c r="T396" s="630">
        <v>1</v>
      </c>
      <c r="U396" s="612">
        <v>1</v>
      </c>
    </row>
    <row r="397" spans="1:21" ht="14.4" customHeight="1" x14ac:dyDescent="0.3">
      <c r="A397" s="565">
        <v>25</v>
      </c>
      <c r="B397" s="566" t="s">
        <v>463</v>
      </c>
      <c r="C397" s="566">
        <v>89301252</v>
      </c>
      <c r="D397" s="628" t="s">
        <v>2101</v>
      </c>
      <c r="E397" s="629" t="s">
        <v>1588</v>
      </c>
      <c r="F397" s="566" t="s">
        <v>1551</v>
      </c>
      <c r="G397" s="566" t="s">
        <v>1716</v>
      </c>
      <c r="H397" s="566" t="s">
        <v>462</v>
      </c>
      <c r="I397" s="566" t="s">
        <v>1720</v>
      </c>
      <c r="J397" s="566" t="s">
        <v>1721</v>
      </c>
      <c r="K397" s="566" t="s">
        <v>1722</v>
      </c>
      <c r="L397" s="567">
        <v>94.2</v>
      </c>
      <c r="M397" s="567">
        <v>94.2</v>
      </c>
      <c r="N397" s="566">
        <v>1</v>
      </c>
      <c r="O397" s="630">
        <v>0.5</v>
      </c>
      <c r="P397" s="567">
        <v>94.2</v>
      </c>
      <c r="Q397" s="582">
        <v>1</v>
      </c>
      <c r="R397" s="566">
        <v>1</v>
      </c>
      <c r="S397" s="582">
        <v>1</v>
      </c>
      <c r="T397" s="630">
        <v>0.5</v>
      </c>
      <c r="U397" s="612">
        <v>1</v>
      </c>
    </row>
    <row r="398" spans="1:21" ht="14.4" customHeight="1" x14ac:dyDescent="0.3">
      <c r="A398" s="565">
        <v>25</v>
      </c>
      <c r="B398" s="566" t="s">
        <v>463</v>
      </c>
      <c r="C398" s="566">
        <v>89301252</v>
      </c>
      <c r="D398" s="628" t="s">
        <v>2101</v>
      </c>
      <c r="E398" s="629" t="s">
        <v>1588</v>
      </c>
      <c r="F398" s="566" t="s">
        <v>1551</v>
      </c>
      <c r="G398" s="566" t="s">
        <v>1682</v>
      </c>
      <c r="H398" s="566" t="s">
        <v>462</v>
      </c>
      <c r="I398" s="566" t="s">
        <v>1730</v>
      </c>
      <c r="J398" s="566" t="s">
        <v>1731</v>
      </c>
      <c r="K398" s="566" t="s">
        <v>1732</v>
      </c>
      <c r="L398" s="567">
        <v>56.41</v>
      </c>
      <c r="M398" s="567">
        <v>56.41</v>
      </c>
      <c r="N398" s="566">
        <v>1</v>
      </c>
      <c r="O398" s="630">
        <v>0.5</v>
      </c>
      <c r="P398" s="567">
        <v>56.41</v>
      </c>
      <c r="Q398" s="582">
        <v>1</v>
      </c>
      <c r="R398" s="566">
        <v>1</v>
      </c>
      <c r="S398" s="582">
        <v>1</v>
      </c>
      <c r="T398" s="630">
        <v>0.5</v>
      </c>
      <c r="U398" s="612">
        <v>1</v>
      </c>
    </row>
    <row r="399" spans="1:21" ht="14.4" customHeight="1" x14ac:dyDescent="0.3">
      <c r="A399" s="565">
        <v>25</v>
      </c>
      <c r="B399" s="566" t="s">
        <v>463</v>
      </c>
      <c r="C399" s="566">
        <v>89301252</v>
      </c>
      <c r="D399" s="628" t="s">
        <v>2101</v>
      </c>
      <c r="E399" s="629" t="s">
        <v>1588</v>
      </c>
      <c r="F399" s="566" t="s">
        <v>1551</v>
      </c>
      <c r="G399" s="566" t="s">
        <v>1682</v>
      </c>
      <c r="H399" s="566" t="s">
        <v>462</v>
      </c>
      <c r="I399" s="566" t="s">
        <v>1730</v>
      </c>
      <c r="J399" s="566" t="s">
        <v>1731</v>
      </c>
      <c r="K399" s="566" t="s">
        <v>1732</v>
      </c>
      <c r="L399" s="567">
        <v>77.08</v>
      </c>
      <c r="M399" s="567">
        <v>231.24</v>
      </c>
      <c r="N399" s="566">
        <v>3</v>
      </c>
      <c r="O399" s="630">
        <v>2</v>
      </c>
      <c r="P399" s="567">
        <v>154.16</v>
      </c>
      <c r="Q399" s="582">
        <v>0.66666666666666663</v>
      </c>
      <c r="R399" s="566">
        <v>2</v>
      </c>
      <c r="S399" s="582">
        <v>0.66666666666666663</v>
      </c>
      <c r="T399" s="630">
        <v>1</v>
      </c>
      <c r="U399" s="612">
        <v>0.5</v>
      </c>
    </row>
    <row r="400" spans="1:21" ht="14.4" customHeight="1" x14ac:dyDescent="0.3">
      <c r="A400" s="565">
        <v>25</v>
      </c>
      <c r="B400" s="566" t="s">
        <v>463</v>
      </c>
      <c r="C400" s="566">
        <v>89301252</v>
      </c>
      <c r="D400" s="628" t="s">
        <v>2101</v>
      </c>
      <c r="E400" s="629" t="s">
        <v>1588</v>
      </c>
      <c r="F400" s="566" t="s">
        <v>1551</v>
      </c>
      <c r="G400" s="566" t="s">
        <v>1600</v>
      </c>
      <c r="H400" s="566" t="s">
        <v>1090</v>
      </c>
      <c r="I400" s="566" t="s">
        <v>1293</v>
      </c>
      <c r="J400" s="566" t="s">
        <v>1521</v>
      </c>
      <c r="K400" s="566" t="s">
        <v>1522</v>
      </c>
      <c r="L400" s="567">
        <v>82.92</v>
      </c>
      <c r="M400" s="567">
        <v>82.92</v>
      </c>
      <c r="N400" s="566">
        <v>1</v>
      </c>
      <c r="O400" s="630">
        <v>1</v>
      </c>
      <c r="P400" s="567">
        <v>82.92</v>
      </c>
      <c r="Q400" s="582">
        <v>1</v>
      </c>
      <c r="R400" s="566">
        <v>1</v>
      </c>
      <c r="S400" s="582">
        <v>1</v>
      </c>
      <c r="T400" s="630">
        <v>1</v>
      </c>
      <c r="U400" s="612">
        <v>1</v>
      </c>
    </row>
    <row r="401" spans="1:21" ht="14.4" customHeight="1" x14ac:dyDescent="0.3">
      <c r="A401" s="565">
        <v>25</v>
      </c>
      <c r="B401" s="566" t="s">
        <v>463</v>
      </c>
      <c r="C401" s="566">
        <v>89301252</v>
      </c>
      <c r="D401" s="628" t="s">
        <v>2101</v>
      </c>
      <c r="E401" s="629" t="s">
        <v>1588</v>
      </c>
      <c r="F401" s="566" t="s">
        <v>1551</v>
      </c>
      <c r="G401" s="566" t="s">
        <v>2024</v>
      </c>
      <c r="H401" s="566" t="s">
        <v>1090</v>
      </c>
      <c r="I401" s="566" t="s">
        <v>2025</v>
      </c>
      <c r="J401" s="566" t="s">
        <v>2026</v>
      </c>
      <c r="K401" s="566" t="s">
        <v>2027</v>
      </c>
      <c r="L401" s="567">
        <v>128.84</v>
      </c>
      <c r="M401" s="567">
        <v>128.84</v>
      </c>
      <c r="N401" s="566">
        <v>1</v>
      </c>
      <c r="O401" s="630">
        <v>1</v>
      </c>
      <c r="P401" s="567"/>
      <c r="Q401" s="582">
        <v>0</v>
      </c>
      <c r="R401" s="566"/>
      <c r="S401" s="582">
        <v>0</v>
      </c>
      <c r="T401" s="630"/>
      <c r="U401" s="612">
        <v>0</v>
      </c>
    </row>
    <row r="402" spans="1:21" ht="14.4" customHeight="1" x14ac:dyDescent="0.3">
      <c r="A402" s="565">
        <v>25</v>
      </c>
      <c r="B402" s="566" t="s">
        <v>463</v>
      </c>
      <c r="C402" s="566">
        <v>89301252</v>
      </c>
      <c r="D402" s="628" t="s">
        <v>2101</v>
      </c>
      <c r="E402" s="629" t="s">
        <v>1588</v>
      </c>
      <c r="F402" s="566" t="s">
        <v>1551</v>
      </c>
      <c r="G402" s="566" t="s">
        <v>1763</v>
      </c>
      <c r="H402" s="566" t="s">
        <v>462</v>
      </c>
      <c r="I402" s="566" t="s">
        <v>2028</v>
      </c>
      <c r="J402" s="566" t="s">
        <v>1765</v>
      </c>
      <c r="K402" s="566" t="s">
        <v>2029</v>
      </c>
      <c r="L402" s="567">
        <v>42.74</v>
      </c>
      <c r="M402" s="567">
        <v>42.74</v>
      </c>
      <c r="N402" s="566">
        <v>1</v>
      </c>
      <c r="O402" s="630">
        <v>1</v>
      </c>
      <c r="P402" s="567"/>
      <c r="Q402" s="582">
        <v>0</v>
      </c>
      <c r="R402" s="566"/>
      <c r="S402" s="582">
        <v>0</v>
      </c>
      <c r="T402" s="630"/>
      <c r="U402" s="612">
        <v>0</v>
      </c>
    </row>
    <row r="403" spans="1:21" ht="14.4" customHeight="1" x14ac:dyDescent="0.3">
      <c r="A403" s="565">
        <v>25</v>
      </c>
      <c r="B403" s="566" t="s">
        <v>463</v>
      </c>
      <c r="C403" s="566">
        <v>89301252</v>
      </c>
      <c r="D403" s="628" t="s">
        <v>2101</v>
      </c>
      <c r="E403" s="629" t="s">
        <v>1588</v>
      </c>
      <c r="F403" s="566" t="s">
        <v>1551</v>
      </c>
      <c r="G403" s="566" t="s">
        <v>1710</v>
      </c>
      <c r="H403" s="566" t="s">
        <v>462</v>
      </c>
      <c r="I403" s="566" t="s">
        <v>2030</v>
      </c>
      <c r="J403" s="566" t="s">
        <v>2031</v>
      </c>
      <c r="K403" s="566" t="s">
        <v>2032</v>
      </c>
      <c r="L403" s="567">
        <v>0</v>
      </c>
      <c r="M403" s="567">
        <v>0</v>
      </c>
      <c r="N403" s="566">
        <v>2</v>
      </c>
      <c r="O403" s="630">
        <v>1</v>
      </c>
      <c r="P403" s="567"/>
      <c r="Q403" s="582"/>
      <c r="R403" s="566"/>
      <c r="S403" s="582">
        <v>0</v>
      </c>
      <c r="T403" s="630"/>
      <c r="U403" s="612">
        <v>0</v>
      </c>
    </row>
    <row r="404" spans="1:21" ht="14.4" customHeight="1" x14ac:dyDescent="0.3">
      <c r="A404" s="565">
        <v>25</v>
      </c>
      <c r="B404" s="566" t="s">
        <v>463</v>
      </c>
      <c r="C404" s="566">
        <v>89301252</v>
      </c>
      <c r="D404" s="628" t="s">
        <v>2101</v>
      </c>
      <c r="E404" s="629" t="s">
        <v>1590</v>
      </c>
      <c r="F404" s="566" t="s">
        <v>1551</v>
      </c>
      <c r="G404" s="566" t="s">
        <v>2033</v>
      </c>
      <c r="H404" s="566" t="s">
        <v>462</v>
      </c>
      <c r="I404" s="566" t="s">
        <v>2034</v>
      </c>
      <c r="J404" s="566" t="s">
        <v>2035</v>
      </c>
      <c r="K404" s="566" t="s">
        <v>2036</v>
      </c>
      <c r="L404" s="567">
        <v>0</v>
      </c>
      <c r="M404" s="567">
        <v>0</v>
      </c>
      <c r="N404" s="566">
        <v>8</v>
      </c>
      <c r="O404" s="630">
        <v>1.5</v>
      </c>
      <c r="P404" s="567"/>
      <c r="Q404" s="582"/>
      <c r="R404" s="566"/>
      <c r="S404" s="582">
        <v>0</v>
      </c>
      <c r="T404" s="630"/>
      <c r="U404" s="612">
        <v>0</v>
      </c>
    </row>
    <row r="405" spans="1:21" ht="14.4" customHeight="1" x14ac:dyDescent="0.3">
      <c r="A405" s="565">
        <v>25</v>
      </c>
      <c r="B405" s="566" t="s">
        <v>463</v>
      </c>
      <c r="C405" s="566">
        <v>89301252</v>
      </c>
      <c r="D405" s="628" t="s">
        <v>2101</v>
      </c>
      <c r="E405" s="629" t="s">
        <v>1590</v>
      </c>
      <c r="F405" s="566" t="s">
        <v>1551</v>
      </c>
      <c r="G405" s="566" t="s">
        <v>2037</v>
      </c>
      <c r="H405" s="566" t="s">
        <v>462</v>
      </c>
      <c r="I405" s="566" t="s">
        <v>2038</v>
      </c>
      <c r="J405" s="566" t="s">
        <v>2039</v>
      </c>
      <c r="K405" s="566" t="s">
        <v>2040</v>
      </c>
      <c r="L405" s="567">
        <v>203.07</v>
      </c>
      <c r="M405" s="567">
        <v>406.14</v>
      </c>
      <c r="N405" s="566">
        <v>2</v>
      </c>
      <c r="O405" s="630">
        <v>1</v>
      </c>
      <c r="P405" s="567">
        <v>406.14</v>
      </c>
      <c r="Q405" s="582">
        <v>1</v>
      </c>
      <c r="R405" s="566">
        <v>2</v>
      </c>
      <c r="S405" s="582">
        <v>1</v>
      </c>
      <c r="T405" s="630">
        <v>1</v>
      </c>
      <c r="U405" s="612">
        <v>1</v>
      </c>
    </row>
    <row r="406" spans="1:21" ht="14.4" customHeight="1" x14ac:dyDescent="0.3">
      <c r="A406" s="565">
        <v>25</v>
      </c>
      <c r="B406" s="566" t="s">
        <v>463</v>
      </c>
      <c r="C406" s="566">
        <v>89301252</v>
      </c>
      <c r="D406" s="628" t="s">
        <v>2101</v>
      </c>
      <c r="E406" s="629" t="s">
        <v>1590</v>
      </c>
      <c r="F406" s="566" t="s">
        <v>1551</v>
      </c>
      <c r="G406" s="566" t="s">
        <v>2037</v>
      </c>
      <c r="H406" s="566" t="s">
        <v>462</v>
      </c>
      <c r="I406" s="566" t="s">
        <v>2041</v>
      </c>
      <c r="J406" s="566" t="s">
        <v>2039</v>
      </c>
      <c r="K406" s="566" t="s">
        <v>2040</v>
      </c>
      <c r="L406" s="567">
        <v>203.07</v>
      </c>
      <c r="M406" s="567">
        <v>203.07</v>
      </c>
      <c r="N406" s="566">
        <v>1</v>
      </c>
      <c r="O406" s="630">
        <v>0.5</v>
      </c>
      <c r="P406" s="567">
        <v>203.07</v>
      </c>
      <c r="Q406" s="582">
        <v>1</v>
      </c>
      <c r="R406" s="566">
        <v>1</v>
      </c>
      <c r="S406" s="582">
        <v>1</v>
      </c>
      <c r="T406" s="630">
        <v>0.5</v>
      </c>
      <c r="U406" s="612">
        <v>1</v>
      </c>
    </row>
    <row r="407" spans="1:21" ht="14.4" customHeight="1" x14ac:dyDescent="0.3">
      <c r="A407" s="565">
        <v>25</v>
      </c>
      <c r="B407" s="566" t="s">
        <v>463</v>
      </c>
      <c r="C407" s="566">
        <v>89301252</v>
      </c>
      <c r="D407" s="628" t="s">
        <v>2101</v>
      </c>
      <c r="E407" s="629" t="s">
        <v>1590</v>
      </c>
      <c r="F407" s="566" t="s">
        <v>1551</v>
      </c>
      <c r="G407" s="566" t="s">
        <v>1593</v>
      </c>
      <c r="H407" s="566" t="s">
        <v>1090</v>
      </c>
      <c r="I407" s="566" t="s">
        <v>1251</v>
      </c>
      <c r="J407" s="566" t="s">
        <v>1504</v>
      </c>
      <c r="K407" s="566" t="s">
        <v>1505</v>
      </c>
      <c r="L407" s="567">
        <v>333.31</v>
      </c>
      <c r="M407" s="567">
        <v>2333.17</v>
      </c>
      <c r="N407" s="566">
        <v>7</v>
      </c>
      <c r="O407" s="630">
        <v>6</v>
      </c>
      <c r="P407" s="567">
        <v>999.93000000000006</v>
      </c>
      <c r="Q407" s="582">
        <v>0.4285714285714286</v>
      </c>
      <c r="R407" s="566">
        <v>3</v>
      </c>
      <c r="S407" s="582">
        <v>0.42857142857142855</v>
      </c>
      <c r="T407" s="630">
        <v>3</v>
      </c>
      <c r="U407" s="612">
        <v>0.5</v>
      </c>
    </row>
    <row r="408" spans="1:21" ht="14.4" customHeight="1" x14ac:dyDescent="0.3">
      <c r="A408" s="565">
        <v>25</v>
      </c>
      <c r="B408" s="566" t="s">
        <v>463</v>
      </c>
      <c r="C408" s="566">
        <v>89301252</v>
      </c>
      <c r="D408" s="628" t="s">
        <v>2101</v>
      </c>
      <c r="E408" s="629" t="s">
        <v>1590</v>
      </c>
      <c r="F408" s="566" t="s">
        <v>1551</v>
      </c>
      <c r="G408" s="566" t="s">
        <v>1665</v>
      </c>
      <c r="H408" s="566" t="s">
        <v>462</v>
      </c>
      <c r="I408" s="566" t="s">
        <v>2042</v>
      </c>
      <c r="J408" s="566" t="s">
        <v>1667</v>
      </c>
      <c r="K408" s="566" t="s">
        <v>2043</v>
      </c>
      <c r="L408" s="567">
        <v>0</v>
      </c>
      <c r="M408" s="567">
        <v>0</v>
      </c>
      <c r="N408" s="566">
        <v>1</v>
      </c>
      <c r="O408" s="630">
        <v>1</v>
      </c>
      <c r="P408" s="567">
        <v>0</v>
      </c>
      <c r="Q408" s="582"/>
      <c r="R408" s="566">
        <v>1</v>
      </c>
      <c r="S408" s="582">
        <v>1</v>
      </c>
      <c r="T408" s="630">
        <v>1</v>
      </c>
      <c r="U408" s="612">
        <v>1</v>
      </c>
    </row>
    <row r="409" spans="1:21" ht="14.4" customHeight="1" x14ac:dyDescent="0.3">
      <c r="A409" s="565">
        <v>25</v>
      </c>
      <c r="B409" s="566" t="s">
        <v>463</v>
      </c>
      <c r="C409" s="566">
        <v>89301252</v>
      </c>
      <c r="D409" s="628" t="s">
        <v>2101</v>
      </c>
      <c r="E409" s="629" t="s">
        <v>1590</v>
      </c>
      <c r="F409" s="566" t="s">
        <v>1551</v>
      </c>
      <c r="G409" s="566" t="s">
        <v>1665</v>
      </c>
      <c r="H409" s="566" t="s">
        <v>1090</v>
      </c>
      <c r="I409" s="566" t="s">
        <v>2044</v>
      </c>
      <c r="J409" s="566" t="s">
        <v>1667</v>
      </c>
      <c r="K409" s="566" t="s">
        <v>2045</v>
      </c>
      <c r="L409" s="567">
        <v>655.86</v>
      </c>
      <c r="M409" s="567">
        <v>655.86</v>
      </c>
      <c r="N409" s="566">
        <v>1</v>
      </c>
      <c r="O409" s="630">
        <v>0.5</v>
      </c>
      <c r="P409" s="567">
        <v>655.86</v>
      </c>
      <c r="Q409" s="582">
        <v>1</v>
      </c>
      <c r="R409" s="566">
        <v>1</v>
      </c>
      <c r="S409" s="582">
        <v>1</v>
      </c>
      <c r="T409" s="630">
        <v>0.5</v>
      </c>
      <c r="U409" s="612">
        <v>1</v>
      </c>
    </row>
    <row r="410" spans="1:21" ht="14.4" customHeight="1" x14ac:dyDescent="0.3">
      <c r="A410" s="565">
        <v>25</v>
      </c>
      <c r="B410" s="566" t="s">
        <v>463</v>
      </c>
      <c r="C410" s="566">
        <v>89301252</v>
      </c>
      <c r="D410" s="628" t="s">
        <v>2101</v>
      </c>
      <c r="E410" s="629" t="s">
        <v>1590</v>
      </c>
      <c r="F410" s="566" t="s">
        <v>1551</v>
      </c>
      <c r="G410" s="566" t="s">
        <v>1668</v>
      </c>
      <c r="H410" s="566" t="s">
        <v>462</v>
      </c>
      <c r="I410" s="566" t="s">
        <v>687</v>
      </c>
      <c r="J410" s="566" t="s">
        <v>1669</v>
      </c>
      <c r="K410" s="566" t="s">
        <v>1670</v>
      </c>
      <c r="L410" s="567">
        <v>0</v>
      </c>
      <c r="M410" s="567">
        <v>0</v>
      </c>
      <c r="N410" s="566">
        <v>1</v>
      </c>
      <c r="O410" s="630">
        <v>0.5</v>
      </c>
      <c r="P410" s="567"/>
      <c r="Q410" s="582"/>
      <c r="R410" s="566"/>
      <c r="S410" s="582">
        <v>0</v>
      </c>
      <c r="T410" s="630"/>
      <c r="U410" s="612">
        <v>0</v>
      </c>
    </row>
    <row r="411" spans="1:21" ht="14.4" customHeight="1" x14ac:dyDescent="0.3">
      <c r="A411" s="565">
        <v>25</v>
      </c>
      <c r="B411" s="566" t="s">
        <v>463</v>
      </c>
      <c r="C411" s="566">
        <v>89301252</v>
      </c>
      <c r="D411" s="628" t="s">
        <v>2101</v>
      </c>
      <c r="E411" s="629" t="s">
        <v>1590</v>
      </c>
      <c r="F411" s="566" t="s">
        <v>1551</v>
      </c>
      <c r="G411" s="566" t="s">
        <v>1594</v>
      </c>
      <c r="H411" s="566" t="s">
        <v>1090</v>
      </c>
      <c r="I411" s="566" t="s">
        <v>1266</v>
      </c>
      <c r="J411" s="566" t="s">
        <v>1267</v>
      </c>
      <c r="K411" s="566" t="s">
        <v>1513</v>
      </c>
      <c r="L411" s="567">
        <v>184.22</v>
      </c>
      <c r="M411" s="567">
        <v>368.44</v>
      </c>
      <c r="N411" s="566">
        <v>2</v>
      </c>
      <c r="O411" s="630">
        <v>1</v>
      </c>
      <c r="P411" s="567">
        <v>368.44</v>
      </c>
      <c r="Q411" s="582">
        <v>1</v>
      </c>
      <c r="R411" s="566">
        <v>2</v>
      </c>
      <c r="S411" s="582">
        <v>1</v>
      </c>
      <c r="T411" s="630">
        <v>1</v>
      </c>
      <c r="U411" s="612">
        <v>1</v>
      </c>
    </row>
    <row r="412" spans="1:21" ht="14.4" customHeight="1" x14ac:dyDescent="0.3">
      <c r="A412" s="565">
        <v>25</v>
      </c>
      <c r="B412" s="566" t="s">
        <v>463</v>
      </c>
      <c r="C412" s="566">
        <v>89301252</v>
      </c>
      <c r="D412" s="628" t="s">
        <v>2101</v>
      </c>
      <c r="E412" s="629" t="s">
        <v>1590</v>
      </c>
      <c r="F412" s="566" t="s">
        <v>1551</v>
      </c>
      <c r="G412" s="566" t="s">
        <v>1746</v>
      </c>
      <c r="H412" s="566" t="s">
        <v>462</v>
      </c>
      <c r="I412" s="566" t="s">
        <v>1961</v>
      </c>
      <c r="J412" s="566" t="s">
        <v>1748</v>
      </c>
      <c r="K412" s="566" t="s">
        <v>1962</v>
      </c>
      <c r="L412" s="567">
        <v>138.61000000000001</v>
      </c>
      <c r="M412" s="567">
        <v>138.61000000000001</v>
      </c>
      <c r="N412" s="566">
        <v>1</v>
      </c>
      <c r="O412" s="630">
        <v>1</v>
      </c>
      <c r="P412" s="567"/>
      <c r="Q412" s="582">
        <v>0</v>
      </c>
      <c r="R412" s="566"/>
      <c r="S412" s="582">
        <v>0</v>
      </c>
      <c r="T412" s="630"/>
      <c r="U412" s="612">
        <v>0</v>
      </c>
    </row>
    <row r="413" spans="1:21" ht="14.4" customHeight="1" x14ac:dyDescent="0.3">
      <c r="A413" s="565">
        <v>25</v>
      </c>
      <c r="B413" s="566" t="s">
        <v>463</v>
      </c>
      <c r="C413" s="566">
        <v>89301252</v>
      </c>
      <c r="D413" s="628" t="s">
        <v>2101</v>
      </c>
      <c r="E413" s="629" t="s">
        <v>1590</v>
      </c>
      <c r="F413" s="566" t="s">
        <v>1551</v>
      </c>
      <c r="G413" s="566" t="s">
        <v>1655</v>
      </c>
      <c r="H413" s="566" t="s">
        <v>462</v>
      </c>
      <c r="I413" s="566" t="s">
        <v>1203</v>
      </c>
      <c r="J413" s="566" t="s">
        <v>1204</v>
      </c>
      <c r="K413" s="566" t="s">
        <v>1656</v>
      </c>
      <c r="L413" s="567">
        <v>50.27</v>
      </c>
      <c r="M413" s="567">
        <v>50.27</v>
      </c>
      <c r="N413" s="566">
        <v>1</v>
      </c>
      <c r="O413" s="630">
        <v>0.5</v>
      </c>
      <c r="P413" s="567"/>
      <c r="Q413" s="582">
        <v>0</v>
      </c>
      <c r="R413" s="566"/>
      <c r="S413" s="582">
        <v>0</v>
      </c>
      <c r="T413" s="630"/>
      <c r="U413" s="612">
        <v>0</v>
      </c>
    </row>
    <row r="414" spans="1:21" ht="14.4" customHeight="1" x14ac:dyDescent="0.3">
      <c r="A414" s="565">
        <v>25</v>
      </c>
      <c r="B414" s="566" t="s">
        <v>463</v>
      </c>
      <c r="C414" s="566">
        <v>89301252</v>
      </c>
      <c r="D414" s="628" t="s">
        <v>2101</v>
      </c>
      <c r="E414" s="629" t="s">
        <v>1590</v>
      </c>
      <c r="F414" s="566" t="s">
        <v>1551</v>
      </c>
      <c r="G414" s="566" t="s">
        <v>1600</v>
      </c>
      <c r="H414" s="566" t="s">
        <v>1090</v>
      </c>
      <c r="I414" s="566" t="s">
        <v>1289</v>
      </c>
      <c r="J414" s="566" t="s">
        <v>1290</v>
      </c>
      <c r="K414" s="566" t="s">
        <v>1291</v>
      </c>
      <c r="L414" s="567">
        <v>154.01</v>
      </c>
      <c r="M414" s="567">
        <v>2926.1899999999996</v>
      </c>
      <c r="N414" s="566">
        <v>19</v>
      </c>
      <c r="O414" s="630">
        <v>7</v>
      </c>
      <c r="P414" s="567">
        <v>770.05</v>
      </c>
      <c r="Q414" s="582">
        <v>0.26315789473684215</v>
      </c>
      <c r="R414" s="566">
        <v>5</v>
      </c>
      <c r="S414" s="582">
        <v>0.26315789473684209</v>
      </c>
      <c r="T414" s="630">
        <v>2</v>
      </c>
      <c r="U414" s="612">
        <v>0.2857142857142857</v>
      </c>
    </row>
    <row r="415" spans="1:21" ht="14.4" customHeight="1" x14ac:dyDescent="0.3">
      <c r="A415" s="565">
        <v>25</v>
      </c>
      <c r="B415" s="566" t="s">
        <v>463</v>
      </c>
      <c r="C415" s="566">
        <v>89301252</v>
      </c>
      <c r="D415" s="628" t="s">
        <v>2101</v>
      </c>
      <c r="E415" s="629" t="s">
        <v>1590</v>
      </c>
      <c r="F415" s="566" t="s">
        <v>1551</v>
      </c>
      <c r="G415" s="566" t="s">
        <v>1811</v>
      </c>
      <c r="H415" s="566" t="s">
        <v>462</v>
      </c>
      <c r="I415" s="566" t="s">
        <v>2046</v>
      </c>
      <c r="J415" s="566" t="s">
        <v>1813</v>
      </c>
      <c r="K415" s="566" t="s">
        <v>2047</v>
      </c>
      <c r="L415" s="567">
        <v>0</v>
      </c>
      <c r="M415" s="567">
        <v>0</v>
      </c>
      <c r="N415" s="566">
        <v>1</v>
      </c>
      <c r="O415" s="630">
        <v>1</v>
      </c>
      <c r="P415" s="567">
        <v>0</v>
      </c>
      <c r="Q415" s="582"/>
      <c r="R415" s="566">
        <v>1</v>
      </c>
      <c r="S415" s="582">
        <v>1</v>
      </c>
      <c r="T415" s="630">
        <v>1</v>
      </c>
      <c r="U415" s="612">
        <v>1</v>
      </c>
    </row>
    <row r="416" spans="1:21" ht="14.4" customHeight="1" x14ac:dyDescent="0.3">
      <c r="A416" s="565">
        <v>25</v>
      </c>
      <c r="B416" s="566" t="s">
        <v>463</v>
      </c>
      <c r="C416" s="566">
        <v>89301252</v>
      </c>
      <c r="D416" s="628" t="s">
        <v>2101</v>
      </c>
      <c r="E416" s="629" t="s">
        <v>1590</v>
      </c>
      <c r="F416" s="566" t="s">
        <v>1551</v>
      </c>
      <c r="G416" s="566" t="s">
        <v>1615</v>
      </c>
      <c r="H416" s="566" t="s">
        <v>1090</v>
      </c>
      <c r="I416" s="566" t="s">
        <v>1790</v>
      </c>
      <c r="J416" s="566" t="s">
        <v>598</v>
      </c>
      <c r="K416" s="566" t="s">
        <v>1791</v>
      </c>
      <c r="L416" s="567">
        <v>193.26</v>
      </c>
      <c r="M416" s="567">
        <v>193.26</v>
      </c>
      <c r="N416" s="566">
        <v>1</v>
      </c>
      <c r="O416" s="630">
        <v>1</v>
      </c>
      <c r="P416" s="567">
        <v>193.26</v>
      </c>
      <c r="Q416" s="582">
        <v>1</v>
      </c>
      <c r="R416" s="566">
        <v>1</v>
      </c>
      <c r="S416" s="582">
        <v>1</v>
      </c>
      <c r="T416" s="630">
        <v>1</v>
      </c>
      <c r="U416" s="612">
        <v>1</v>
      </c>
    </row>
    <row r="417" spans="1:21" ht="14.4" customHeight="1" x14ac:dyDescent="0.3">
      <c r="A417" s="565">
        <v>25</v>
      </c>
      <c r="B417" s="566" t="s">
        <v>463</v>
      </c>
      <c r="C417" s="566">
        <v>89301252</v>
      </c>
      <c r="D417" s="628" t="s">
        <v>2101</v>
      </c>
      <c r="E417" s="629" t="s">
        <v>1590</v>
      </c>
      <c r="F417" s="566" t="s">
        <v>1551</v>
      </c>
      <c r="G417" s="566" t="s">
        <v>1621</v>
      </c>
      <c r="H417" s="566" t="s">
        <v>462</v>
      </c>
      <c r="I417" s="566" t="s">
        <v>608</v>
      </c>
      <c r="J417" s="566" t="s">
        <v>609</v>
      </c>
      <c r="K417" s="566" t="s">
        <v>610</v>
      </c>
      <c r="L417" s="567">
        <v>612.26</v>
      </c>
      <c r="M417" s="567">
        <v>1224.52</v>
      </c>
      <c r="N417" s="566">
        <v>2</v>
      </c>
      <c r="O417" s="630">
        <v>1</v>
      </c>
      <c r="P417" s="567">
        <v>1224.52</v>
      </c>
      <c r="Q417" s="582">
        <v>1</v>
      </c>
      <c r="R417" s="566">
        <v>2</v>
      </c>
      <c r="S417" s="582">
        <v>1</v>
      </c>
      <c r="T417" s="630">
        <v>1</v>
      </c>
      <c r="U417" s="612">
        <v>1</v>
      </c>
    </row>
    <row r="418" spans="1:21" ht="14.4" customHeight="1" x14ac:dyDescent="0.3">
      <c r="A418" s="565">
        <v>25</v>
      </c>
      <c r="B418" s="566" t="s">
        <v>463</v>
      </c>
      <c r="C418" s="566">
        <v>89301252</v>
      </c>
      <c r="D418" s="628" t="s">
        <v>2101</v>
      </c>
      <c r="E418" s="629" t="s">
        <v>1590</v>
      </c>
      <c r="F418" s="566" t="s">
        <v>1551</v>
      </c>
      <c r="G418" s="566" t="s">
        <v>1945</v>
      </c>
      <c r="H418" s="566" t="s">
        <v>462</v>
      </c>
      <c r="I418" s="566" t="s">
        <v>1946</v>
      </c>
      <c r="J418" s="566" t="s">
        <v>1947</v>
      </c>
      <c r="K418" s="566" t="s">
        <v>1948</v>
      </c>
      <c r="L418" s="567">
        <v>0</v>
      </c>
      <c r="M418" s="567">
        <v>0</v>
      </c>
      <c r="N418" s="566">
        <v>1</v>
      </c>
      <c r="O418" s="630">
        <v>0.5</v>
      </c>
      <c r="P418" s="567"/>
      <c r="Q418" s="582"/>
      <c r="R418" s="566"/>
      <c r="S418" s="582">
        <v>0</v>
      </c>
      <c r="T418" s="630"/>
      <c r="U418" s="612">
        <v>0</v>
      </c>
    </row>
    <row r="419" spans="1:21" ht="14.4" customHeight="1" x14ac:dyDescent="0.3">
      <c r="A419" s="565">
        <v>25</v>
      </c>
      <c r="B419" s="566" t="s">
        <v>463</v>
      </c>
      <c r="C419" s="566">
        <v>89301252</v>
      </c>
      <c r="D419" s="628" t="s">
        <v>2101</v>
      </c>
      <c r="E419" s="629" t="s">
        <v>1590</v>
      </c>
      <c r="F419" s="566" t="s">
        <v>1551</v>
      </c>
      <c r="G419" s="566" t="s">
        <v>2048</v>
      </c>
      <c r="H419" s="566" t="s">
        <v>462</v>
      </c>
      <c r="I419" s="566" t="s">
        <v>526</v>
      </c>
      <c r="J419" s="566" t="s">
        <v>2049</v>
      </c>
      <c r="K419" s="566" t="s">
        <v>2050</v>
      </c>
      <c r="L419" s="567">
        <v>91.19</v>
      </c>
      <c r="M419" s="567">
        <v>91.19</v>
      </c>
      <c r="N419" s="566">
        <v>1</v>
      </c>
      <c r="O419" s="630">
        <v>1</v>
      </c>
      <c r="P419" s="567">
        <v>91.19</v>
      </c>
      <c r="Q419" s="582">
        <v>1</v>
      </c>
      <c r="R419" s="566">
        <v>1</v>
      </c>
      <c r="S419" s="582">
        <v>1</v>
      </c>
      <c r="T419" s="630">
        <v>1</v>
      </c>
      <c r="U419" s="612">
        <v>1</v>
      </c>
    </row>
    <row r="420" spans="1:21" ht="14.4" customHeight="1" x14ac:dyDescent="0.3">
      <c r="A420" s="565">
        <v>25</v>
      </c>
      <c r="B420" s="566" t="s">
        <v>463</v>
      </c>
      <c r="C420" s="566">
        <v>89301252</v>
      </c>
      <c r="D420" s="628" t="s">
        <v>2101</v>
      </c>
      <c r="E420" s="629" t="s">
        <v>1590</v>
      </c>
      <c r="F420" s="566" t="s">
        <v>1551</v>
      </c>
      <c r="G420" s="566" t="s">
        <v>1858</v>
      </c>
      <c r="H420" s="566" t="s">
        <v>462</v>
      </c>
      <c r="I420" s="566" t="s">
        <v>1859</v>
      </c>
      <c r="J420" s="566" t="s">
        <v>1241</v>
      </c>
      <c r="K420" s="566" t="s">
        <v>1860</v>
      </c>
      <c r="L420" s="567">
        <v>38.99</v>
      </c>
      <c r="M420" s="567">
        <v>38.99</v>
      </c>
      <c r="N420" s="566">
        <v>1</v>
      </c>
      <c r="O420" s="630">
        <v>1</v>
      </c>
      <c r="P420" s="567">
        <v>38.99</v>
      </c>
      <c r="Q420" s="582">
        <v>1</v>
      </c>
      <c r="R420" s="566">
        <v>1</v>
      </c>
      <c r="S420" s="582">
        <v>1</v>
      </c>
      <c r="T420" s="630">
        <v>1</v>
      </c>
      <c r="U420" s="612">
        <v>1</v>
      </c>
    </row>
    <row r="421" spans="1:21" ht="14.4" customHeight="1" x14ac:dyDescent="0.3">
      <c r="A421" s="565">
        <v>25</v>
      </c>
      <c r="B421" s="566" t="s">
        <v>463</v>
      </c>
      <c r="C421" s="566">
        <v>89301252</v>
      </c>
      <c r="D421" s="628" t="s">
        <v>2101</v>
      </c>
      <c r="E421" s="629" t="s">
        <v>1590</v>
      </c>
      <c r="F421" s="566" t="s">
        <v>1551</v>
      </c>
      <c r="G421" s="566" t="s">
        <v>2051</v>
      </c>
      <c r="H421" s="566" t="s">
        <v>1090</v>
      </c>
      <c r="I421" s="566" t="s">
        <v>2052</v>
      </c>
      <c r="J421" s="566" t="s">
        <v>2053</v>
      </c>
      <c r="K421" s="566" t="s">
        <v>2054</v>
      </c>
      <c r="L421" s="567">
        <v>1492.11</v>
      </c>
      <c r="M421" s="567">
        <v>1492.11</v>
      </c>
      <c r="N421" s="566">
        <v>1</v>
      </c>
      <c r="O421" s="630">
        <v>1</v>
      </c>
      <c r="P421" s="567">
        <v>1492.11</v>
      </c>
      <c r="Q421" s="582">
        <v>1</v>
      </c>
      <c r="R421" s="566">
        <v>1</v>
      </c>
      <c r="S421" s="582">
        <v>1</v>
      </c>
      <c r="T421" s="630">
        <v>1</v>
      </c>
      <c r="U421" s="612">
        <v>1</v>
      </c>
    </row>
    <row r="422" spans="1:21" ht="14.4" customHeight="1" x14ac:dyDescent="0.3">
      <c r="A422" s="565">
        <v>25</v>
      </c>
      <c r="B422" s="566" t="s">
        <v>463</v>
      </c>
      <c r="C422" s="566">
        <v>89301252</v>
      </c>
      <c r="D422" s="628" t="s">
        <v>2101</v>
      </c>
      <c r="E422" s="629" t="s">
        <v>1590</v>
      </c>
      <c r="F422" s="566" t="s">
        <v>1551</v>
      </c>
      <c r="G422" s="566" t="s">
        <v>1797</v>
      </c>
      <c r="H422" s="566" t="s">
        <v>462</v>
      </c>
      <c r="I422" s="566" t="s">
        <v>2055</v>
      </c>
      <c r="J422" s="566" t="s">
        <v>1799</v>
      </c>
      <c r="K422" s="566" t="s">
        <v>2056</v>
      </c>
      <c r="L422" s="567">
        <v>0</v>
      </c>
      <c r="M422" s="567">
        <v>0</v>
      </c>
      <c r="N422" s="566">
        <v>1</v>
      </c>
      <c r="O422" s="630">
        <v>1</v>
      </c>
      <c r="P422" s="567"/>
      <c r="Q422" s="582"/>
      <c r="R422" s="566"/>
      <c r="S422" s="582">
        <v>0</v>
      </c>
      <c r="T422" s="630"/>
      <c r="U422" s="612">
        <v>0</v>
      </c>
    </row>
    <row r="423" spans="1:21" ht="14.4" customHeight="1" x14ac:dyDescent="0.3">
      <c r="A423" s="565">
        <v>25</v>
      </c>
      <c r="B423" s="566" t="s">
        <v>463</v>
      </c>
      <c r="C423" s="566">
        <v>89301252</v>
      </c>
      <c r="D423" s="628" t="s">
        <v>2101</v>
      </c>
      <c r="E423" s="629" t="s">
        <v>1590</v>
      </c>
      <c r="F423" s="566" t="s">
        <v>1551</v>
      </c>
      <c r="G423" s="566" t="s">
        <v>1797</v>
      </c>
      <c r="H423" s="566" t="s">
        <v>462</v>
      </c>
      <c r="I423" s="566" t="s">
        <v>1798</v>
      </c>
      <c r="J423" s="566" t="s">
        <v>1799</v>
      </c>
      <c r="K423" s="566" t="s">
        <v>711</v>
      </c>
      <c r="L423" s="567">
        <v>0</v>
      </c>
      <c r="M423" s="567">
        <v>0</v>
      </c>
      <c r="N423" s="566">
        <v>2</v>
      </c>
      <c r="O423" s="630">
        <v>2</v>
      </c>
      <c r="P423" s="567">
        <v>0</v>
      </c>
      <c r="Q423" s="582"/>
      <c r="R423" s="566">
        <v>1</v>
      </c>
      <c r="S423" s="582">
        <v>0.5</v>
      </c>
      <c r="T423" s="630">
        <v>1</v>
      </c>
      <c r="U423" s="612">
        <v>0.5</v>
      </c>
    </row>
    <row r="424" spans="1:21" ht="14.4" customHeight="1" x14ac:dyDescent="0.3">
      <c r="A424" s="565">
        <v>25</v>
      </c>
      <c r="B424" s="566" t="s">
        <v>463</v>
      </c>
      <c r="C424" s="566">
        <v>89301252</v>
      </c>
      <c r="D424" s="628" t="s">
        <v>2101</v>
      </c>
      <c r="E424" s="629" t="s">
        <v>1591</v>
      </c>
      <c r="F424" s="566" t="s">
        <v>1551</v>
      </c>
      <c r="G424" s="566" t="s">
        <v>1593</v>
      </c>
      <c r="H424" s="566" t="s">
        <v>1090</v>
      </c>
      <c r="I424" s="566" t="s">
        <v>1251</v>
      </c>
      <c r="J424" s="566" t="s">
        <v>1504</v>
      </c>
      <c r="K424" s="566" t="s">
        <v>1505</v>
      </c>
      <c r="L424" s="567">
        <v>333.31</v>
      </c>
      <c r="M424" s="567">
        <v>2333.17</v>
      </c>
      <c r="N424" s="566">
        <v>7</v>
      </c>
      <c r="O424" s="630">
        <v>7</v>
      </c>
      <c r="P424" s="567">
        <v>999.93000000000006</v>
      </c>
      <c r="Q424" s="582">
        <v>0.4285714285714286</v>
      </c>
      <c r="R424" s="566">
        <v>3</v>
      </c>
      <c r="S424" s="582">
        <v>0.42857142857142855</v>
      </c>
      <c r="T424" s="630">
        <v>3</v>
      </c>
      <c r="U424" s="612">
        <v>0.42857142857142855</v>
      </c>
    </row>
    <row r="425" spans="1:21" ht="14.4" customHeight="1" x14ac:dyDescent="0.3">
      <c r="A425" s="565">
        <v>25</v>
      </c>
      <c r="B425" s="566" t="s">
        <v>463</v>
      </c>
      <c r="C425" s="566">
        <v>89301252</v>
      </c>
      <c r="D425" s="628" t="s">
        <v>2101</v>
      </c>
      <c r="E425" s="629" t="s">
        <v>1591</v>
      </c>
      <c r="F425" s="566" t="s">
        <v>1551</v>
      </c>
      <c r="G425" s="566" t="s">
        <v>1594</v>
      </c>
      <c r="H425" s="566" t="s">
        <v>1090</v>
      </c>
      <c r="I425" s="566" t="s">
        <v>1671</v>
      </c>
      <c r="J425" s="566" t="s">
        <v>1672</v>
      </c>
      <c r="K425" s="566" t="s">
        <v>1673</v>
      </c>
      <c r="L425" s="567">
        <v>138.16</v>
      </c>
      <c r="M425" s="567">
        <v>414.48</v>
      </c>
      <c r="N425" s="566">
        <v>3</v>
      </c>
      <c r="O425" s="630">
        <v>3</v>
      </c>
      <c r="P425" s="567">
        <v>276.32</v>
      </c>
      <c r="Q425" s="582">
        <v>0.66666666666666663</v>
      </c>
      <c r="R425" s="566">
        <v>2</v>
      </c>
      <c r="S425" s="582">
        <v>0.66666666666666663</v>
      </c>
      <c r="T425" s="630">
        <v>2</v>
      </c>
      <c r="U425" s="612">
        <v>0.66666666666666663</v>
      </c>
    </row>
    <row r="426" spans="1:21" ht="14.4" customHeight="1" x14ac:dyDescent="0.3">
      <c r="A426" s="565">
        <v>25</v>
      </c>
      <c r="B426" s="566" t="s">
        <v>463</v>
      </c>
      <c r="C426" s="566">
        <v>89301252</v>
      </c>
      <c r="D426" s="628" t="s">
        <v>2101</v>
      </c>
      <c r="E426" s="629" t="s">
        <v>1591</v>
      </c>
      <c r="F426" s="566" t="s">
        <v>1551</v>
      </c>
      <c r="G426" s="566" t="s">
        <v>1594</v>
      </c>
      <c r="H426" s="566" t="s">
        <v>1090</v>
      </c>
      <c r="I426" s="566" t="s">
        <v>1266</v>
      </c>
      <c r="J426" s="566" t="s">
        <v>1267</v>
      </c>
      <c r="K426" s="566" t="s">
        <v>1513</v>
      </c>
      <c r="L426" s="567">
        <v>184.22</v>
      </c>
      <c r="M426" s="567">
        <v>184.22</v>
      </c>
      <c r="N426" s="566">
        <v>1</v>
      </c>
      <c r="O426" s="630">
        <v>1</v>
      </c>
      <c r="P426" s="567"/>
      <c r="Q426" s="582">
        <v>0</v>
      </c>
      <c r="R426" s="566"/>
      <c r="S426" s="582">
        <v>0</v>
      </c>
      <c r="T426" s="630"/>
      <c r="U426" s="612">
        <v>0</v>
      </c>
    </row>
    <row r="427" spans="1:21" ht="14.4" customHeight="1" x14ac:dyDescent="0.3">
      <c r="A427" s="565">
        <v>25</v>
      </c>
      <c r="B427" s="566" t="s">
        <v>463</v>
      </c>
      <c r="C427" s="566">
        <v>89301252</v>
      </c>
      <c r="D427" s="628" t="s">
        <v>2101</v>
      </c>
      <c r="E427" s="629" t="s">
        <v>1591</v>
      </c>
      <c r="F427" s="566" t="s">
        <v>1551</v>
      </c>
      <c r="G427" s="566" t="s">
        <v>1600</v>
      </c>
      <c r="H427" s="566" t="s">
        <v>1090</v>
      </c>
      <c r="I427" s="566" t="s">
        <v>1289</v>
      </c>
      <c r="J427" s="566" t="s">
        <v>1290</v>
      </c>
      <c r="K427" s="566" t="s">
        <v>1291</v>
      </c>
      <c r="L427" s="567">
        <v>154.01</v>
      </c>
      <c r="M427" s="567">
        <v>154.01</v>
      </c>
      <c r="N427" s="566">
        <v>1</v>
      </c>
      <c r="O427" s="630">
        <v>1</v>
      </c>
      <c r="P427" s="567">
        <v>154.01</v>
      </c>
      <c r="Q427" s="582">
        <v>1</v>
      </c>
      <c r="R427" s="566">
        <v>1</v>
      </c>
      <c r="S427" s="582">
        <v>1</v>
      </c>
      <c r="T427" s="630">
        <v>1</v>
      </c>
      <c r="U427" s="612">
        <v>1</v>
      </c>
    </row>
    <row r="428" spans="1:21" ht="14.4" customHeight="1" x14ac:dyDescent="0.3">
      <c r="A428" s="565">
        <v>25</v>
      </c>
      <c r="B428" s="566" t="s">
        <v>463</v>
      </c>
      <c r="C428" s="566">
        <v>89301252</v>
      </c>
      <c r="D428" s="628" t="s">
        <v>2101</v>
      </c>
      <c r="E428" s="629" t="s">
        <v>1591</v>
      </c>
      <c r="F428" s="566" t="s">
        <v>1551</v>
      </c>
      <c r="G428" s="566" t="s">
        <v>1615</v>
      </c>
      <c r="H428" s="566" t="s">
        <v>1090</v>
      </c>
      <c r="I428" s="566" t="s">
        <v>1149</v>
      </c>
      <c r="J428" s="566" t="s">
        <v>598</v>
      </c>
      <c r="K428" s="566" t="s">
        <v>1532</v>
      </c>
      <c r="L428" s="567">
        <v>48.31</v>
      </c>
      <c r="M428" s="567">
        <v>48.31</v>
      </c>
      <c r="N428" s="566">
        <v>1</v>
      </c>
      <c r="O428" s="630">
        <v>1</v>
      </c>
      <c r="P428" s="567"/>
      <c r="Q428" s="582">
        <v>0</v>
      </c>
      <c r="R428" s="566"/>
      <c r="S428" s="582">
        <v>0</v>
      </c>
      <c r="T428" s="630"/>
      <c r="U428" s="612">
        <v>0</v>
      </c>
    </row>
    <row r="429" spans="1:21" ht="14.4" customHeight="1" x14ac:dyDescent="0.3">
      <c r="A429" s="565">
        <v>25</v>
      </c>
      <c r="B429" s="566" t="s">
        <v>463</v>
      </c>
      <c r="C429" s="566">
        <v>89305252</v>
      </c>
      <c r="D429" s="628" t="s">
        <v>2102</v>
      </c>
      <c r="E429" s="629" t="s">
        <v>1567</v>
      </c>
      <c r="F429" s="566" t="s">
        <v>1551</v>
      </c>
      <c r="G429" s="566" t="s">
        <v>1593</v>
      </c>
      <c r="H429" s="566" t="s">
        <v>1090</v>
      </c>
      <c r="I429" s="566" t="s">
        <v>1251</v>
      </c>
      <c r="J429" s="566" t="s">
        <v>1504</v>
      </c>
      <c r="K429" s="566" t="s">
        <v>1505</v>
      </c>
      <c r="L429" s="567">
        <v>333.31</v>
      </c>
      <c r="M429" s="567">
        <v>333.31</v>
      </c>
      <c r="N429" s="566">
        <v>1</v>
      </c>
      <c r="O429" s="630">
        <v>1</v>
      </c>
      <c r="P429" s="567">
        <v>333.31</v>
      </c>
      <c r="Q429" s="582">
        <v>1</v>
      </c>
      <c r="R429" s="566">
        <v>1</v>
      </c>
      <c r="S429" s="582">
        <v>1</v>
      </c>
      <c r="T429" s="630">
        <v>1</v>
      </c>
      <c r="U429" s="612">
        <v>1</v>
      </c>
    </row>
    <row r="430" spans="1:21" ht="14.4" customHeight="1" x14ac:dyDescent="0.3">
      <c r="A430" s="565">
        <v>25</v>
      </c>
      <c r="B430" s="566" t="s">
        <v>463</v>
      </c>
      <c r="C430" s="566">
        <v>89305252</v>
      </c>
      <c r="D430" s="628" t="s">
        <v>2102</v>
      </c>
      <c r="E430" s="629" t="s">
        <v>1571</v>
      </c>
      <c r="F430" s="566" t="s">
        <v>1551</v>
      </c>
      <c r="G430" s="566" t="s">
        <v>1593</v>
      </c>
      <c r="H430" s="566" t="s">
        <v>1090</v>
      </c>
      <c r="I430" s="566" t="s">
        <v>1251</v>
      </c>
      <c r="J430" s="566" t="s">
        <v>1504</v>
      </c>
      <c r="K430" s="566" t="s">
        <v>1505</v>
      </c>
      <c r="L430" s="567">
        <v>333.31</v>
      </c>
      <c r="M430" s="567">
        <v>2999.79</v>
      </c>
      <c r="N430" s="566">
        <v>9</v>
      </c>
      <c r="O430" s="630">
        <v>8.5</v>
      </c>
      <c r="P430" s="567">
        <v>1999.86</v>
      </c>
      <c r="Q430" s="582">
        <v>0.66666666666666663</v>
      </c>
      <c r="R430" s="566">
        <v>6</v>
      </c>
      <c r="S430" s="582">
        <v>0.66666666666666663</v>
      </c>
      <c r="T430" s="630">
        <v>6</v>
      </c>
      <c r="U430" s="612">
        <v>0.70588235294117652</v>
      </c>
    </row>
    <row r="431" spans="1:21" ht="14.4" customHeight="1" x14ac:dyDescent="0.3">
      <c r="A431" s="565">
        <v>25</v>
      </c>
      <c r="B431" s="566" t="s">
        <v>463</v>
      </c>
      <c r="C431" s="566">
        <v>89305252</v>
      </c>
      <c r="D431" s="628" t="s">
        <v>2102</v>
      </c>
      <c r="E431" s="629" t="s">
        <v>1571</v>
      </c>
      <c r="F431" s="566" t="s">
        <v>1551</v>
      </c>
      <c r="G431" s="566" t="s">
        <v>1593</v>
      </c>
      <c r="H431" s="566" t="s">
        <v>1090</v>
      </c>
      <c r="I431" s="566" t="s">
        <v>1375</v>
      </c>
      <c r="J431" s="566" t="s">
        <v>1547</v>
      </c>
      <c r="K431" s="566" t="s">
        <v>1548</v>
      </c>
      <c r="L431" s="567">
        <v>333.31</v>
      </c>
      <c r="M431" s="567">
        <v>333.31</v>
      </c>
      <c r="N431" s="566">
        <v>1</v>
      </c>
      <c r="O431" s="630">
        <v>1</v>
      </c>
      <c r="P431" s="567">
        <v>333.31</v>
      </c>
      <c r="Q431" s="582">
        <v>1</v>
      </c>
      <c r="R431" s="566">
        <v>1</v>
      </c>
      <c r="S431" s="582">
        <v>1</v>
      </c>
      <c r="T431" s="630">
        <v>1</v>
      </c>
      <c r="U431" s="612">
        <v>1</v>
      </c>
    </row>
    <row r="432" spans="1:21" ht="14.4" customHeight="1" x14ac:dyDescent="0.3">
      <c r="A432" s="565">
        <v>25</v>
      </c>
      <c r="B432" s="566" t="s">
        <v>463</v>
      </c>
      <c r="C432" s="566">
        <v>89305252</v>
      </c>
      <c r="D432" s="628" t="s">
        <v>2102</v>
      </c>
      <c r="E432" s="629" t="s">
        <v>1571</v>
      </c>
      <c r="F432" s="566" t="s">
        <v>1551</v>
      </c>
      <c r="G432" s="566" t="s">
        <v>1596</v>
      </c>
      <c r="H432" s="566" t="s">
        <v>462</v>
      </c>
      <c r="I432" s="566" t="s">
        <v>1597</v>
      </c>
      <c r="J432" s="566" t="s">
        <v>1598</v>
      </c>
      <c r="K432" s="566" t="s">
        <v>1599</v>
      </c>
      <c r="L432" s="567">
        <v>184.8</v>
      </c>
      <c r="M432" s="567">
        <v>184.8</v>
      </c>
      <c r="N432" s="566">
        <v>1</v>
      </c>
      <c r="O432" s="630">
        <v>1</v>
      </c>
      <c r="P432" s="567">
        <v>184.8</v>
      </c>
      <c r="Q432" s="582">
        <v>1</v>
      </c>
      <c r="R432" s="566">
        <v>1</v>
      </c>
      <c r="S432" s="582">
        <v>1</v>
      </c>
      <c r="T432" s="630">
        <v>1</v>
      </c>
      <c r="U432" s="612">
        <v>1</v>
      </c>
    </row>
    <row r="433" spans="1:21" ht="14.4" customHeight="1" x14ac:dyDescent="0.3">
      <c r="A433" s="565">
        <v>25</v>
      </c>
      <c r="B433" s="566" t="s">
        <v>463</v>
      </c>
      <c r="C433" s="566">
        <v>89305252</v>
      </c>
      <c r="D433" s="628" t="s">
        <v>2102</v>
      </c>
      <c r="E433" s="629" t="s">
        <v>1571</v>
      </c>
      <c r="F433" s="566" t="s">
        <v>1551</v>
      </c>
      <c r="G433" s="566" t="s">
        <v>1600</v>
      </c>
      <c r="H433" s="566" t="s">
        <v>462</v>
      </c>
      <c r="I433" s="566" t="s">
        <v>1956</v>
      </c>
      <c r="J433" s="566" t="s">
        <v>1290</v>
      </c>
      <c r="K433" s="566" t="s">
        <v>1925</v>
      </c>
      <c r="L433" s="567">
        <v>0</v>
      </c>
      <c r="M433" s="567">
        <v>0</v>
      </c>
      <c r="N433" s="566">
        <v>2</v>
      </c>
      <c r="O433" s="630">
        <v>1</v>
      </c>
      <c r="P433" s="567">
        <v>0</v>
      </c>
      <c r="Q433" s="582"/>
      <c r="R433" s="566">
        <v>2</v>
      </c>
      <c r="S433" s="582">
        <v>1</v>
      </c>
      <c r="T433" s="630">
        <v>1</v>
      </c>
      <c r="U433" s="612">
        <v>1</v>
      </c>
    </row>
    <row r="434" spans="1:21" ht="14.4" customHeight="1" x14ac:dyDescent="0.3">
      <c r="A434" s="565">
        <v>25</v>
      </c>
      <c r="B434" s="566" t="s">
        <v>463</v>
      </c>
      <c r="C434" s="566">
        <v>89305252</v>
      </c>
      <c r="D434" s="628" t="s">
        <v>2102</v>
      </c>
      <c r="E434" s="629" t="s">
        <v>1571</v>
      </c>
      <c r="F434" s="566" t="s">
        <v>1551</v>
      </c>
      <c r="G434" s="566" t="s">
        <v>1615</v>
      </c>
      <c r="H434" s="566" t="s">
        <v>462</v>
      </c>
      <c r="I434" s="566" t="s">
        <v>488</v>
      </c>
      <c r="J434" s="566" t="s">
        <v>489</v>
      </c>
      <c r="K434" s="566" t="s">
        <v>1534</v>
      </c>
      <c r="L434" s="567">
        <v>96.63</v>
      </c>
      <c r="M434" s="567">
        <v>96.63</v>
      </c>
      <c r="N434" s="566">
        <v>1</v>
      </c>
      <c r="O434" s="630">
        <v>0.5</v>
      </c>
      <c r="P434" s="567"/>
      <c r="Q434" s="582">
        <v>0</v>
      </c>
      <c r="R434" s="566"/>
      <c r="S434" s="582">
        <v>0</v>
      </c>
      <c r="T434" s="630"/>
      <c r="U434" s="612">
        <v>0</v>
      </c>
    </row>
    <row r="435" spans="1:21" ht="14.4" customHeight="1" x14ac:dyDescent="0.3">
      <c r="A435" s="565">
        <v>25</v>
      </c>
      <c r="B435" s="566" t="s">
        <v>463</v>
      </c>
      <c r="C435" s="566">
        <v>89305252</v>
      </c>
      <c r="D435" s="628" t="s">
        <v>2102</v>
      </c>
      <c r="E435" s="629" t="s">
        <v>1574</v>
      </c>
      <c r="F435" s="566" t="s">
        <v>1551</v>
      </c>
      <c r="G435" s="566" t="s">
        <v>1593</v>
      </c>
      <c r="H435" s="566" t="s">
        <v>1090</v>
      </c>
      <c r="I435" s="566" t="s">
        <v>1251</v>
      </c>
      <c r="J435" s="566" t="s">
        <v>1504</v>
      </c>
      <c r="K435" s="566" t="s">
        <v>1505</v>
      </c>
      <c r="L435" s="567">
        <v>333.31</v>
      </c>
      <c r="M435" s="567">
        <v>666.62</v>
      </c>
      <c r="N435" s="566">
        <v>2</v>
      </c>
      <c r="O435" s="630">
        <v>2</v>
      </c>
      <c r="P435" s="567">
        <v>666.62</v>
      </c>
      <c r="Q435" s="582">
        <v>1</v>
      </c>
      <c r="R435" s="566">
        <v>2</v>
      </c>
      <c r="S435" s="582">
        <v>1</v>
      </c>
      <c r="T435" s="630">
        <v>2</v>
      </c>
      <c r="U435" s="612">
        <v>1</v>
      </c>
    </row>
    <row r="436" spans="1:21" ht="14.4" customHeight="1" x14ac:dyDescent="0.3">
      <c r="A436" s="565">
        <v>25</v>
      </c>
      <c r="B436" s="566" t="s">
        <v>463</v>
      </c>
      <c r="C436" s="566">
        <v>89305252</v>
      </c>
      <c r="D436" s="628" t="s">
        <v>2102</v>
      </c>
      <c r="E436" s="629" t="s">
        <v>1576</v>
      </c>
      <c r="F436" s="566" t="s">
        <v>1551</v>
      </c>
      <c r="G436" s="566" t="s">
        <v>1593</v>
      </c>
      <c r="H436" s="566" t="s">
        <v>1090</v>
      </c>
      <c r="I436" s="566" t="s">
        <v>1251</v>
      </c>
      <c r="J436" s="566" t="s">
        <v>1504</v>
      </c>
      <c r="K436" s="566" t="s">
        <v>1505</v>
      </c>
      <c r="L436" s="567">
        <v>333.31</v>
      </c>
      <c r="M436" s="567">
        <v>999.93000000000006</v>
      </c>
      <c r="N436" s="566">
        <v>3</v>
      </c>
      <c r="O436" s="630">
        <v>3</v>
      </c>
      <c r="P436" s="567">
        <v>999.93000000000006</v>
      </c>
      <c r="Q436" s="582">
        <v>1</v>
      </c>
      <c r="R436" s="566">
        <v>3</v>
      </c>
      <c r="S436" s="582">
        <v>1</v>
      </c>
      <c r="T436" s="630">
        <v>3</v>
      </c>
      <c r="U436" s="612">
        <v>1</v>
      </c>
    </row>
    <row r="437" spans="1:21" ht="14.4" customHeight="1" x14ac:dyDescent="0.3">
      <c r="A437" s="565">
        <v>25</v>
      </c>
      <c r="B437" s="566" t="s">
        <v>463</v>
      </c>
      <c r="C437" s="566">
        <v>89305252</v>
      </c>
      <c r="D437" s="628" t="s">
        <v>2102</v>
      </c>
      <c r="E437" s="629" t="s">
        <v>1576</v>
      </c>
      <c r="F437" s="566" t="s">
        <v>1551</v>
      </c>
      <c r="G437" s="566" t="s">
        <v>1600</v>
      </c>
      <c r="H437" s="566" t="s">
        <v>1090</v>
      </c>
      <c r="I437" s="566" t="s">
        <v>1293</v>
      </c>
      <c r="J437" s="566" t="s">
        <v>1521</v>
      </c>
      <c r="K437" s="566" t="s">
        <v>1522</v>
      </c>
      <c r="L437" s="567">
        <v>82.92</v>
      </c>
      <c r="M437" s="567">
        <v>82.92</v>
      </c>
      <c r="N437" s="566">
        <v>1</v>
      </c>
      <c r="O437" s="630">
        <v>1</v>
      </c>
      <c r="P437" s="567">
        <v>82.92</v>
      </c>
      <c r="Q437" s="582">
        <v>1</v>
      </c>
      <c r="R437" s="566">
        <v>1</v>
      </c>
      <c r="S437" s="582">
        <v>1</v>
      </c>
      <c r="T437" s="630">
        <v>1</v>
      </c>
      <c r="U437" s="612">
        <v>1</v>
      </c>
    </row>
    <row r="438" spans="1:21" ht="14.4" customHeight="1" x14ac:dyDescent="0.3">
      <c r="A438" s="565">
        <v>25</v>
      </c>
      <c r="B438" s="566" t="s">
        <v>463</v>
      </c>
      <c r="C438" s="566">
        <v>89305252</v>
      </c>
      <c r="D438" s="628" t="s">
        <v>2102</v>
      </c>
      <c r="E438" s="629" t="s">
        <v>1580</v>
      </c>
      <c r="F438" s="566" t="s">
        <v>1551</v>
      </c>
      <c r="G438" s="566" t="s">
        <v>1593</v>
      </c>
      <c r="H438" s="566" t="s">
        <v>1090</v>
      </c>
      <c r="I438" s="566" t="s">
        <v>1251</v>
      </c>
      <c r="J438" s="566" t="s">
        <v>1504</v>
      </c>
      <c r="K438" s="566" t="s">
        <v>1505</v>
      </c>
      <c r="L438" s="567">
        <v>333.31</v>
      </c>
      <c r="M438" s="567">
        <v>1999.8600000000001</v>
      </c>
      <c r="N438" s="566">
        <v>6</v>
      </c>
      <c r="O438" s="630">
        <v>6</v>
      </c>
      <c r="P438" s="567">
        <v>999.93000000000006</v>
      </c>
      <c r="Q438" s="582">
        <v>0.5</v>
      </c>
      <c r="R438" s="566">
        <v>3</v>
      </c>
      <c r="S438" s="582">
        <v>0.5</v>
      </c>
      <c r="T438" s="630">
        <v>3</v>
      </c>
      <c r="U438" s="612">
        <v>0.5</v>
      </c>
    </row>
    <row r="439" spans="1:21" ht="14.4" customHeight="1" x14ac:dyDescent="0.3">
      <c r="A439" s="565">
        <v>25</v>
      </c>
      <c r="B439" s="566" t="s">
        <v>463</v>
      </c>
      <c r="C439" s="566">
        <v>89305252</v>
      </c>
      <c r="D439" s="628" t="s">
        <v>2102</v>
      </c>
      <c r="E439" s="629" t="s">
        <v>1580</v>
      </c>
      <c r="F439" s="566" t="s">
        <v>1551</v>
      </c>
      <c r="G439" s="566" t="s">
        <v>1600</v>
      </c>
      <c r="H439" s="566" t="s">
        <v>1090</v>
      </c>
      <c r="I439" s="566" t="s">
        <v>1289</v>
      </c>
      <c r="J439" s="566" t="s">
        <v>1290</v>
      </c>
      <c r="K439" s="566" t="s">
        <v>1291</v>
      </c>
      <c r="L439" s="567">
        <v>154.01</v>
      </c>
      <c r="M439" s="567">
        <v>154.01</v>
      </c>
      <c r="N439" s="566">
        <v>1</v>
      </c>
      <c r="O439" s="630">
        <v>0.5</v>
      </c>
      <c r="P439" s="567"/>
      <c r="Q439" s="582">
        <v>0</v>
      </c>
      <c r="R439" s="566"/>
      <c r="S439" s="582">
        <v>0</v>
      </c>
      <c r="T439" s="630"/>
      <c r="U439" s="612">
        <v>0</v>
      </c>
    </row>
    <row r="440" spans="1:21" ht="14.4" customHeight="1" x14ac:dyDescent="0.3">
      <c r="A440" s="565">
        <v>25</v>
      </c>
      <c r="B440" s="566" t="s">
        <v>463</v>
      </c>
      <c r="C440" s="566">
        <v>89305252</v>
      </c>
      <c r="D440" s="628" t="s">
        <v>2102</v>
      </c>
      <c r="E440" s="629" t="s">
        <v>1580</v>
      </c>
      <c r="F440" s="566" t="s">
        <v>1551</v>
      </c>
      <c r="G440" s="566" t="s">
        <v>1615</v>
      </c>
      <c r="H440" s="566" t="s">
        <v>1090</v>
      </c>
      <c r="I440" s="566" t="s">
        <v>1149</v>
      </c>
      <c r="J440" s="566" t="s">
        <v>598</v>
      </c>
      <c r="K440" s="566" t="s">
        <v>1532</v>
      </c>
      <c r="L440" s="567">
        <v>48.31</v>
      </c>
      <c r="M440" s="567">
        <v>48.31</v>
      </c>
      <c r="N440" s="566">
        <v>1</v>
      </c>
      <c r="O440" s="630">
        <v>0.5</v>
      </c>
      <c r="P440" s="567"/>
      <c r="Q440" s="582">
        <v>0</v>
      </c>
      <c r="R440" s="566"/>
      <c r="S440" s="582">
        <v>0</v>
      </c>
      <c r="T440" s="630"/>
      <c r="U440" s="612">
        <v>0</v>
      </c>
    </row>
    <row r="441" spans="1:21" ht="14.4" customHeight="1" x14ac:dyDescent="0.3">
      <c r="A441" s="565">
        <v>25</v>
      </c>
      <c r="B441" s="566" t="s">
        <v>463</v>
      </c>
      <c r="C441" s="566">
        <v>89305252</v>
      </c>
      <c r="D441" s="628" t="s">
        <v>2102</v>
      </c>
      <c r="E441" s="629" t="s">
        <v>1583</v>
      </c>
      <c r="F441" s="566" t="s">
        <v>1551</v>
      </c>
      <c r="G441" s="566" t="s">
        <v>1600</v>
      </c>
      <c r="H441" s="566" t="s">
        <v>1090</v>
      </c>
      <c r="I441" s="566" t="s">
        <v>1289</v>
      </c>
      <c r="J441" s="566" t="s">
        <v>1290</v>
      </c>
      <c r="K441" s="566" t="s">
        <v>1291</v>
      </c>
      <c r="L441" s="567">
        <v>154.01</v>
      </c>
      <c r="M441" s="567">
        <v>154.01</v>
      </c>
      <c r="N441" s="566">
        <v>1</v>
      </c>
      <c r="O441" s="630">
        <v>1</v>
      </c>
      <c r="P441" s="567">
        <v>154.01</v>
      </c>
      <c r="Q441" s="582">
        <v>1</v>
      </c>
      <c r="R441" s="566">
        <v>1</v>
      </c>
      <c r="S441" s="582">
        <v>1</v>
      </c>
      <c r="T441" s="630">
        <v>1</v>
      </c>
      <c r="U441" s="612">
        <v>1</v>
      </c>
    </row>
    <row r="442" spans="1:21" ht="14.4" customHeight="1" x14ac:dyDescent="0.3">
      <c r="A442" s="565">
        <v>25</v>
      </c>
      <c r="B442" s="566" t="s">
        <v>463</v>
      </c>
      <c r="C442" s="566">
        <v>89305252</v>
      </c>
      <c r="D442" s="628" t="s">
        <v>2102</v>
      </c>
      <c r="E442" s="629" t="s">
        <v>1584</v>
      </c>
      <c r="F442" s="566" t="s">
        <v>1551</v>
      </c>
      <c r="G442" s="566" t="s">
        <v>1593</v>
      </c>
      <c r="H442" s="566" t="s">
        <v>462</v>
      </c>
      <c r="I442" s="566" t="s">
        <v>1733</v>
      </c>
      <c r="J442" s="566" t="s">
        <v>1734</v>
      </c>
      <c r="K442" s="566" t="s">
        <v>1505</v>
      </c>
      <c r="L442" s="567">
        <v>333.31</v>
      </c>
      <c r="M442" s="567">
        <v>333.31</v>
      </c>
      <c r="N442" s="566">
        <v>1</v>
      </c>
      <c r="O442" s="630">
        <v>1</v>
      </c>
      <c r="P442" s="567"/>
      <c r="Q442" s="582">
        <v>0</v>
      </c>
      <c r="R442" s="566"/>
      <c r="S442" s="582">
        <v>0</v>
      </c>
      <c r="T442" s="630"/>
      <c r="U442" s="612">
        <v>0</v>
      </c>
    </row>
    <row r="443" spans="1:21" ht="14.4" customHeight="1" x14ac:dyDescent="0.3">
      <c r="A443" s="565">
        <v>25</v>
      </c>
      <c r="B443" s="566" t="s">
        <v>463</v>
      </c>
      <c r="C443" s="566">
        <v>89305252</v>
      </c>
      <c r="D443" s="628" t="s">
        <v>2102</v>
      </c>
      <c r="E443" s="629" t="s">
        <v>1584</v>
      </c>
      <c r="F443" s="566" t="s">
        <v>1551</v>
      </c>
      <c r="G443" s="566" t="s">
        <v>1593</v>
      </c>
      <c r="H443" s="566" t="s">
        <v>462</v>
      </c>
      <c r="I443" s="566" t="s">
        <v>1646</v>
      </c>
      <c r="J443" s="566" t="s">
        <v>1504</v>
      </c>
      <c r="K443" s="566" t="s">
        <v>1647</v>
      </c>
      <c r="L443" s="567">
        <v>0</v>
      </c>
      <c r="M443" s="567">
        <v>0</v>
      </c>
      <c r="N443" s="566">
        <v>4</v>
      </c>
      <c r="O443" s="630">
        <v>3.5</v>
      </c>
      <c r="P443" s="567">
        <v>0</v>
      </c>
      <c r="Q443" s="582"/>
      <c r="R443" s="566">
        <v>1</v>
      </c>
      <c r="S443" s="582">
        <v>0.25</v>
      </c>
      <c r="T443" s="630">
        <v>1</v>
      </c>
      <c r="U443" s="612">
        <v>0.2857142857142857</v>
      </c>
    </row>
    <row r="444" spans="1:21" ht="14.4" customHeight="1" x14ac:dyDescent="0.3">
      <c r="A444" s="565">
        <v>25</v>
      </c>
      <c r="B444" s="566" t="s">
        <v>463</v>
      </c>
      <c r="C444" s="566">
        <v>89305252</v>
      </c>
      <c r="D444" s="628" t="s">
        <v>2102</v>
      </c>
      <c r="E444" s="629" t="s">
        <v>1584</v>
      </c>
      <c r="F444" s="566" t="s">
        <v>1551</v>
      </c>
      <c r="G444" s="566" t="s">
        <v>1593</v>
      </c>
      <c r="H444" s="566" t="s">
        <v>1090</v>
      </c>
      <c r="I444" s="566" t="s">
        <v>1251</v>
      </c>
      <c r="J444" s="566" t="s">
        <v>1504</v>
      </c>
      <c r="K444" s="566" t="s">
        <v>1505</v>
      </c>
      <c r="L444" s="567">
        <v>333.31</v>
      </c>
      <c r="M444" s="567">
        <v>1666.5500000000002</v>
      </c>
      <c r="N444" s="566">
        <v>5</v>
      </c>
      <c r="O444" s="630">
        <v>4.5</v>
      </c>
      <c r="P444" s="567">
        <v>999.93000000000006</v>
      </c>
      <c r="Q444" s="582">
        <v>0.6</v>
      </c>
      <c r="R444" s="566">
        <v>3</v>
      </c>
      <c r="S444" s="582">
        <v>0.6</v>
      </c>
      <c r="T444" s="630">
        <v>2.5</v>
      </c>
      <c r="U444" s="612">
        <v>0.55555555555555558</v>
      </c>
    </row>
    <row r="445" spans="1:21" ht="14.4" customHeight="1" x14ac:dyDescent="0.3">
      <c r="A445" s="565">
        <v>25</v>
      </c>
      <c r="B445" s="566" t="s">
        <v>463</v>
      </c>
      <c r="C445" s="566">
        <v>89305252</v>
      </c>
      <c r="D445" s="628" t="s">
        <v>2102</v>
      </c>
      <c r="E445" s="629" t="s">
        <v>1584</v>
      </c>
      <c r="F445" s="566" t="s">
        <v>1551</v>
      </c>
      <c r="G445" s="566" t="s">
        <v>1593</v>
      </c>
      <c r="H445" s="566" t="s">
        <v>1090</v>
      </c>
      <c r="I445" s="566" t="s">
        <v>1375</v>
      </c>
      <c r="J445" s="566" t="s">
        <v>1547</v>
      </c>
      <c r="K445" s="566" t="s">
        <v>1548</v>
      </c>
      <c r="L445" s="567">
        <v>333.31</v>
      </c>
      <c r="M445" s="567">
        <v>333.31</v>
      </c>
      <c r="N445" s="566">
        <v>1</v>
      </c>
      <c r="O445" s="630">
        <v>1</v>
      </c>
      <c r="P445" s="567"/>
      <c r="Q445" s="582">
        <v>0</v>
      </c>
      <c r="R445" s="566"/>
      <c r="S445" s="582">
        <v>0</v>
      </c>
      <c r="T445" s="630"/>
      <c r="U445" s="612">
        <v>0</v>
      </c>
    </row>
    <row r="446" spans="1:21" ht="14.4" customHeight="1" x14ac:dyDescent="0.3">
      <c r="A446" s="565">
        <v>25</v>
      </c>
      <c r="B446" s="566" t="s">
        <v>463</v>
      </c>
      <c r="C446" s="566">
        <v>89305252</v>
      </c>
      <c r="D446" s="628" t="s">
        <v>2102</v>
      </c>
      <c r="E446" s="629" t="s">
        <v>1584</v>
      </c>
      <c r="F446" s="566" t="s">
        <v>1551</v>
      </c>
      <c r="G446" s="566" t="s">
        <v>1600</v>
      </c>
      <c r="H446" s="566" t="s">
        <v>1090</v>
      </c>
      <c r="I446" s="566" t="s">
        <v>1289</v>
      </c>
      <c r="J446" s="566" t="s">
        <v>1290</v>
      </c>
      <c r="K446" s="566" t="s">
        <v>1291</v>
      </c>
      <c r="L446" s="567">
        <v>154.01</v>
      </c>
      <c r="M446" s="567">
        <v>308.02</v>
      </c>
      <c r="N446" s="566">
        <v>2</v>
      </c>
      <c r="O446" s="630">
        <v>2</v>
      </c>
      <c r="P446" s="567">
        <v>308.02</v>
      </c>
      <c r="Q446" s="582">
        <v>1</v>
      </c>
      <c r="R446" s="566">
        <v>2</v>
      </c>
      <c r="S446" s="582">
        <v>1</v>
      </c>
      <c r="T446" s="630">
        <v>2</v>
      </c>
      <c r="U446" s="612">
        <v>1</v>
      </c>
    </row>
    <row r="447" spans="1:21" ht="14.4" customHeight="1" x14ac:dyDescent="0.3">
      <c r="A447" s="565">
        <v>25</v>
      </c>
      <c r="B447" s="566" t="s">
        <v>463</v>
      </c>
      <c r="C447" s="566">
        <v>89305252</v>
      </c>
      <c r="D447" s="628" t="s">
        <v>2102</v>
      </c>
      <c r="E447" s="629" t="s">
        <v>1584</v>
      </c>
      <c r="F447" s="566" t="s">
        <v>1551</v>
      </c>
      <c r="G447" s="566" t="s">
        <v>1615</v>
      </c>
      <c r="H447" s="566" t="s">
        <v>1090</v>
      </c>
      <c r="I447" s="566" t="s">
        <v>1099</v>
      </c>
      <c r="J447" s="566" t="s">
        <v>598</v>
      </c>
      <c r="K447" s="566" t="s">
        <v>1533</v>
      </c>
      <c r="L447" s="567">
        <v>96.63</v>
      </c>
      <c r="M447" s="567">
        <v>96.63</v>
      </c>
      <c r="N447" s="566">
        <v>1</v>
      </c>
      <c r="O447" s="630">
        <v>1</v>
      </c>
      <c r="P447" s="567">
        <v>96.63</v>
      </c>
      <c r="Q447" s="582">
        <v>1</v>
      </c>
      <c r="R447" s="566">
        <v>1</v>
      </c>
      <c r="S447" s="582">
        <v>1</v>
      </c>
      <c r="T447" s="630">
        <v>1</v>
      </c>
      <c r="U447" s="612">
        <v>1</v>
      </c>
    </row>
    <row r="448" spans="1:21" ht="14.4" customHeight="1" x14ac:dyDescent="0.3">
      <c r="A448" s="565">
        <v>25</v>
      </c>
      <c r="B448" s="566" t="s">
        <v>463</v>
      </c>
      <c r="C448" s="566">
        <v>89305252</v>
      </c>
      <c r="D448" s="628" t="s">
        <v>2102</v>
      </c>
      <c r="E448" s="629" t="s">
        <v>1584</v>
      </c>
      <c r="F448" s="566" t="s">
        <v>1551</v>
      </c>
      <c r="G448" s="566" t="s">
        <v>1615</v>
      </c>
      <c r="H448" s="566" t="s">
        <v>462</v>
      </c>
      <c r="I448" s="566" t="s">
        <v>1050</v>
      </c>
      <c r="J448" s="566" t="s">
        <v>598</v>
      </c>
      <c r="K448" s="566" t="s">
        <v>1759</v>
      </c>
      <c r="L448" s="567">
        <v>96.63</v>
      </c>
      <c r="M448" s="567">
        <v>96.63</v>
      </c>
      <c r="N448" s="566">
        <v>1</v>
      </c>
      <c r="O448" s="630">
        <v>0.5</v>
      </c>
      <c r="P448" s="567">
        <v>96.63</v>
      </c>
      <c r="Q448" s="582">
        <v>1</v>
      </c>
      <c r="R448" s="566">
        <v>1</v>
      </c>
      <c r="S448" s="582">
        <v>1</v>
      </c>
      <c r="T448" s="630">
        <v>0.5</v>
      </c>
      <c r="U448" s="612">
        <v>1</v>
      </c>
    </row>
    <row r="449" spans="1:21" ht="14.4" customHeight="1" x14ac:dyDescent="0.3">
      <c r="A449" s="565">
        <v>25</v>
      </c>
      <c r="B449" s="566" t="s">
        <v>463</v>
      </c>
      <c r="C449" s="566">
        <v>89305252</v>
      </c>
      <c r="D449" s="628" t="s">
        <v>2102</v>
      </c>
      <c r="E449" s="629" t="s">
        <v>1584</v>
      </c>
      <c r="F449" s="566" t="s">
        <v>1551</v>
      </c>
      <c r="G449" s="566" t="s">
        <v>1615</v>
      </c>
      <c r="H449" s="566" t="s">
        <v>462</v>
      </c>
      <c r="I449" s="566" t="s">
        <v>488</v>
      </c>
      <c r="J449" s="566" t="s">
        <v>489</v>
      </c>
      <c r="K449" s="566" t="s">
        <v>1534</v>
      </c>
      <c r="L449" s="567">
        <v>96.63</v>
      </c>
      <c r="M449" s="567">
        <v>193.26</v>
      </c>
      <c r="N449" s="566">
        <v>2</v>
      </c>
      <c r="O449" s="630">
        <v>1</v>
      </c>
      <c r="P449" s="567">
        <v>96.63</v>
      </c>
      <c r="Q449" s="582">
        <v>0.5</v>
      </c>
      <c r="R449" s="566">
        <v>1</v>
      </c>
      <c r="S449" s="582">
        <v>0.5</v>
      </c>
      <c r="T449" s="630">
        <v>0.5</v>
      </c>
      <c r="U449" s="612">
        <v>0.5</v>
      </c>
    </row>
    <row r="450" spans="1:21" ht="14.4" customHeight="1" x14ac:dyDescent="0.3">
      <c r="A450" s="565">
        <v>25</v>
      </c>
      <c r="B450" s="566" t="s">
        <v>463</v>
      </c>
      <c r="C450" s="566">
        <v>89305252</v>
      </c>
      <c r="D450" s="628" t="s">
        <v>2102</v>
      </c>
      <c r="E450" s="629" t="s">
        <v>1584</v>
      </c>
      <c r="F450" s="566" t="s">
        <v>1551</v>
      </c>
      <c r="G450" s="566" t="s">
        <v>1710</v>
      </c>
      <c r="H450" s="566" t="s">
        <v>462</v>
      </c>
      <c r="I450" s="566" t="s">
        <v>2057</v>
      </c>
      <c r="J450" s="566" t="s">
        <v>2031</v>
      </c>
      <c r="K450" s="566" t="s">
        <v>2058</v>
      </c>
      <c r="L450" s="567">
        <v>0</v>
      </c>
      <c r="M450" s="567">
        <v>0</v>
      </c>
      <c r="N450" s="566">
        <v>1</v>
      </c>
      <c r="O450" s="630">
        <v>0.5</v>
      </c>
      <c r="P450" s="567">
        <v>0</v>
      </c>
      <c r="Q450" s="582"/>
      <c r="R450" s="566">
        <v>1</v>
      </c>
      <c r="S450" s="582">
        <v>1</v>
      </c>
      <c r="T450" s="630">
        <v>0.5</v>
      </c>
      <c r="U450" s="612">
        <v>1</v>
      </c>
    </row>
    <row r="451" spans="1:21" ht="14.4" customHeight="1" x14ac:dyDescent="0.3">
      <c r="A451" s="565">
        <v>25</v>
      </c>
      <c r="B451" s="566" t="s">
        <v>463</v>
      </c>
      <c r="C451" s="566">
        <v>89305252</v>
      </c>
      <c r="D451" s="628" t="s">
        <v>2102</v>
      </c>
      <c r="E451" s="629" t="s">
        <v>1586</v>
      </c>
      <c r="F451" s="566" t="s">
        <v>1551</v>
      </c>
      <c r="G451" s="566" t="s">
        <v>1593</v>
      </c>
      <c r="H451" s="566" t="s">
        <v>1090</v>
      </c>
      <c r="I451" s="566" t="s">
        <v>1251</v>
      </c>
      <c r="J451" s="566" t="s">
        <v>1504</v>
      </c>
      <c r="K451" s="566" t="s">
        <v>1505</v>
      </c>
      <c r="L451" s="567">
        <v>333.31</v>
      </c>
      <c r="M451" s="567">
        <v>9999.3000000000011</v>
      </c>
      <c r="N451" s="566">
        <v>30</v>
      </c>
      <c r="O451" s="630">
        <v>29</v>
      </c>
      <c r="P451" s="567">
        <v>4333.03</v>
      </c>
      <c r="Q451" s="582">
        <v>0.43333333333333324</v>
      </c>
      <c r="R451" s="566">
        <v>13</v>
      </c>
      <c r="S451" s="582">
        <v>0.43333333333333335</v>
      </c>
      <c r="T451" s="630">
        <v>12.5</v>
      </c>
      <c r="U451" s="612">
        <v>0.43103448275862066</v>
      </c>
    </row>
    <row r="452" spans="1:21" ht="14.4" customHeight="1" x14ac:dyDescent="0.3">
      <c r="A452" s="565">
        <v>25</v>
      </c>
      <c r="B452" s="566" t="s">
        <v>463</v>
      </c>
      <c r="C452" s="566">
        <v>89305252</v>
      </c>
      <c r="D452" s="628" t="s">
        <v>2102</v>
      </c>
      <c r="E452" s="629" t="s">
        <v>1586</v>
      </c>
      <c r="F452" s="566" t="s">
        <v>1551</v>
      </c>
      <c r="G452" s="566" t="s">
        <v>1594</v>
      </c>
      <c r="H452" s="566" t="s">
        <v>1090</v>
      </c>
      <c r="I452" s="566" t="s">
        <v>1266</v>
      </c>
      <c r="J452" s="566" t="s">
        <v>1267</v>
      </c>
      <c r="K452" s="566" t="s">
        <v>1513</v>
      </c>
      <c r="L452" s="567">
        <v>184.22</v>
      </c>
      <c r="M452" s="567">
        <v>921.1</v>
      </c>
      <c r="N452" s="566">
        <v>5</v>
      </c>
      <c r="O452" s="630">
        <v>3</v>
      </c>
      <c r="P452" s="567">
        <v>184.22</v>
      </c>
      <c r="Q452" s="582">
        <v>0.19999999999999998</v>
      </c>
      <c r="R452" s="566">
        <v>1</v>
      </c>
      <c r="S452" s="582">
        <v>0.2</v>
      </c>
      <c r="T452" s="630">
        <v>1</v>
      </c>
      <c r="U452" s="612">
        <v>0.33333333333333331</v>
      </c>
    </row>
    <row r="453" spans="1:21" ht="14.4" customHeight="1" x14ac:dyDescent="0.3">
      <c r="A453" s="565">
        <v>25</v>
      </c>
      <c r="B453" s="566" t="s">
        <v>463</v>
      </c>
      <c r="C453" s="566">
        <v>89305252</v>
      </c>
      <c r="D453" s="628" t="s">
        <v>2102</v>
      </c>
      <c r="E453" s="629" t="s">
        <v>1586</v>
      </c>
      <c r="F453" s="566" t="s">
        <v>1551</v>
      </c>
      <c r="G453" s="566" t="s">
        <v>1600</v>
      </c>
      <c r="H453" s="566" t="s">
        <v>1090</v>
      </c>
      <c r="I453" s="566" t="s">
        <v>1289</v>
      </c>
      <c r="J453" s="566" t="s">
        <v>1290</v>
      </c>
      <c r="K453" s="566" t="s">
        <v>1291</v>
      </c>
      <c r="L453" s="567">
        <v>154.01</v>
      </c>
      <c r="M453" s="567">
        <v>308.02</v>
      </c>
      <c r="N453" s="566">
        <v>2</v>
      </c>
      <c r="O453" s="630">
        <v>1.5</v>
      </c>
      <c r="P453" s="567">
        <v>154.01</v>
      </c>
      <c r="Q453" s="582">
        <v>0.5</v>
      </c>
      <c r="R453" s="566">
        <v>1</v>
      </c>
      <c r="S453" s="582">
        <v>0.5</v>
      </c>
      <c r="T453" s="630">
        <v>1</v>
      </c>
      <c r="U453" s="612">
        <v>0.66666666666666663</v>
      </c>
    </row>
    <row r="454" spans="1:21" ht="14.4" customHeight="1" x14ac:dyDescent="0.3">
      <c r="A454" s="565">
        <v>25</v>
      </c>
      <c r="B454" s="566" t="s">
        <v>463</v>
      </c>
      <c r="C454" s="566">
        <v>89305252</v>
      </c>
      <c r="D454" s="628" t="s">
        <v>2102</v>
      </c>
      <c r="E454" s="629" t="s">
        <v>1586</v>
      </c>
      <c r="F454" s="566" t="s">
        <v>1551</v>
      </c>
      <c r="G454" s="566" t="s">
        <v>1615</v>
      </c>
      <c r="H454" s="566" t="s">
        <v>1090</v>
      </c>
      <c r="I454" s="566" t="s">
        <v>1149</v>
      </c>
      <c r="J454" s="566" t="s">
        <v>598</v>
      </c>
      <c r="K454" s="566" t="s">
        <v>1532</v>
      </c>
      <c r="L454" s="567">
        <v>48.31</v>
      </c>
      <c r="M454" s="567">
        <v>144.93</v>
      </c>
      <c r="N454" s="566">
        <v>3</v>
      </c>
      <c r="O454" s="630">
        <v>1.5</v>
      </c>
      <c r="P454" s="567">
        <v>48.31</v>
      </c>
      <c r="Q454" s="582">
        <v>0.33333333333333331</v>
      </c>
      <c r="R454" s="566">
        <v>1</v>
      </c>
      <c r="S454" s="582">
        <v>0.33333333333333331</v>
      </c>
      <c r="T454" s="630">
        <v>0.5</v>
      </c>
      <c r="U454" s="612">
        <v>0.33333333333333331</v>
      </c>
    </row>
    <row r="455" spans="1:21" ht="14.4" customHeight="1" x14ac:dyDescent="0.3">
      <c r="A455" s="565">
        <v>25</v>
      </c>
      <c r="B455" s="566" t="s">
        <v>463</v>
      </c>
      <c r="C455" s="566">
        <v>89305252</v>
      </c>
      <c r="D455" s="628" t="s">
        <v>2102</v>
      </c>
      <c r="E455" s="629" t="s">
        <v>1586</v>
      </c>
      <c r="F455" s="566" t="s">
        <v>1551</v>
      </c>
      <c r="G455" s="566" t="s">
        <v>1615</v>
      </c>
      <c r="H455" s="566" t="s">
        <v>1090</v>
      </c>
      <c r="I455" s="566" t="s">
        <v>1099</v>
      </c>
      <c r="J455" s="566" t="s">
        <v>598</v>
      </c>
      <c r="K455" s="566" t="s">
        <v>1533</v>
      </c>
      <c r="L455" s="567">
        <v>96.63</v>
      </c>
      <c r="M455" s="567">
        <v>96.63</v>
      </c>
      <c r="N455" s="566">
        <v>1</v>
      </c>
      <c r="O455" s="630">
        <v>1</v>
      </c>
      <c r="P455" s="567"/>
      <c r="Q455" s="582">
        <v>0</v>
      </c>
      <c r="R455" s="566"/>
      <c r="S455" s="582">
        <v>0</v>
      </c>
      <c r="T455" s="630"/>
      <c r="U455" s="612">
        <v>0</v>
      </c>
    </row>
    <row r="456" spans="1:21" ht="14.4" customHeight="1" x14ac:dyDescent="0.3">
      <c r="A456" s="565">
        <v>25</v>
      </c>
      <c r="B456" s="566" t="s">
        <v>463</v>
      </c>
      <c r="C456" s="566">
        <v>89305252</v>
      </c>
      <c r="D456" s="628" t="s">
        <v>2102</v>
      </c>
      <c r="E456" s="629" t="s">
        <v>1586</v>
      </c>
      <c r="F456" s="566" t="s">
        <v>1551</v>
      </c>
      <c r="G456" s="566" t="s">
        <v>1615</v>
      </c>
      <c r="H456" s="566" t="s">
        <v>462</v>
      </c>
      <c r="I456" s="566" t="s">
        <v>488</v>
      </c>
      <c r="J456" s="566" t="s">
        <v>489</v>
      </c>
      <c r="K456" s="566" t="s">
        <v>1534</v>
      </c>
      <c r="L456" s="567">
        <v>96.63</v>
      </c>
      <c r="M456" s="567">
        <v>96.63</v>
      </c>
      <c r="N456" s="566">
        <v>1</v>
      </c>
      <c r="O456" s="630">
        <v>1</v>
      </c>
      <c r="P456" s="567">
        <v>96.63</v>
      </c>
      <c r="Q456" s="582">
        <v>1</v>
      </c>
      <c r="R456" s="566">
        <v>1</v>
      </c>
      <c r="S456" s="582">
        <v>1</v>
      </c>
      <c r="T456" s="630">
        <v>1</v>
      </c>
      <c r="U456" s="612">
        <v>1</v>
      </c>
    </row>
    <row r="457" spans="1:21" ht="14.4" customHeight="1" x14ac:dyDescent="0.3">
      <c r="A457" s="565">
        <v>25</v>
      </c>
      <c r="B457" s="566" t="s">
        <v>463</v>
      </c>
      <c r="C457" s="566">
        <v>89305252</v>
      </c>
      <c r="D457" s="628" t="s">
        <v>2102</v>
      </c>
      <c r="E457" s="629" t="s">
        <v>1590</v>
      </c>
      <c r="F457" s="566" t="s">
        <v>1551</v>
      </c>
      <c r="G457" s="566" t="s">
        <v>2033</v>
      </c>
      <c r="H457" s="566" t="s">
        <v>462</v>
      </c>
      <c r="I457" s="566" t="s">
        <v>2034</v>
      </c>
      <c r="J457" s="566" t="s">
        <v>2035</v>
      </c>
      <c r="K457" s="566" t="s">
        <v>2036</v>
      </c>
      <c r="L457" s="567">
        <v>0</v>
      </c>
      <c r="M457" s="567">
        <v>0</v>
      </c>
      <c r="N457" s="566">
        <v>5</v>
      </c>
      <c r="O457" s="630">
        <v>0.5</v>
      </c>
      <c r="P457" s="567"/>
      <c r="Q457" s="582"/>
      <c r="R457" s="566"/>
      <c r="S457" s="582">
        <v>0</v>
      </c>
      <c r="T457" s="630"/>
      <c r="U457" s="612">
        <v>0</v>
      </c>
    </row>
    <row r="458" spans="1:21" ht="14.4" customHeight="1" x14ac:dyDescent="0.3">
      <c r="A458" s="565">
        <v>25</v>
      </c>
      <c r="B458" s="566" t="s">
        <v>463</v>
      </c>
      <c r="C458" s="566">
        <v>89305252</v>
      </c>
      <c r="D458" s="628" t="s">
        <v>2102</v>
      </c>
      <c r="E458" s="629" t="s">
        <v>1590</v>
      </c>
      <c r="F458" s="566" t="s">
        <v>1551</v>
      </c>
      <c r="G458" s="566" t="s">
        <v>2037</v>
      </c>
      <c r="H458" s="566" t="s">
        <v>462</v>
      </c>
      <c r="I458" s="566" t="s">
        <v>2041</v>
      </c>
      <c r="J458" s="566" t="s">
        <v>2039</v>
      </c>
      <c r="K458" s="566" t="s">
        <v>2040</v>
      </c>
      <c r="L458" s="567">
        <v>203.07</v>
      </c>
      <c r="M458" s="567">
        <v>203.07</v>
      </c>
      <c r="N458" s="566">
        <v>1</v>
      </c>
      <c r="O458" s="630">
        <v>1</v>
      </c>
      <c r="P458" s="567">
        <v>203.07</v>
      </c>
      <c r="Q458" s="582">
        <v>1</v>
      </c>
      <c r="R458" s="566">
        <v>1</v>
      </c>
      <c r="S458" s="582">
        <v>1</v>
      </c>
      <c r="T458" s="630">
        <v>1</v>
      </c>
      <c r="U458" s="612">
        <v>1</v>
      </c>
    </row>
    <row r="459" spans="1:21" ht="14.4" customHeight="1" x14ac:dyDescent="0.3">
      <c r="A459" s="565">
        <v>25</v>
      </c>
      <c r="B459" s="566" t="s">
        <v>463</v>
      </c>
      <c r="C459" s="566">
        <v>89305252</v>
      </c>
      <c r="D459" s="628" t="s">
        <v>2102</v>
      </c>
      <c r="E459" s="629" t="s">
        <v>1590</v>
      </c>
      <c r="F459" s="566" t="s">
        <v>1551</v>
      </c>
      <c r="G459" s="566" t="s">
        <v>1593</v>
      </c>
      <c r="H459" s="566" t="s">
        <v>1090</v>
      </c>
      <c r="I459" s="566" t="s">
        <v>1251</v>
      </c>
      <c r="J459" s="566" t="s">
        <v>1504</v>
      </c>
      <c r="K459" s="566" t="s">
        <v>1505</v>
      </c>
      <c r="L459" s="567">
        <v>333.31</v>
      </c>
      <c r="M459" s="567">
        <v>333.31</v>
      </c>
      <c r="N459" s="566">
        <v>1</v>
      </c>
      <c r="O459" s="630">
        <v>1</v>
      </c>
      <c r="P459" s="567">
        <v>333.31</v>
      </c>
      <c r="Q459" s="582">
        <v>1</v>
      </c>
      <c r="R459" s="566">
        <v>1</v>
      </c>
      <c r="S459" s="582">
        <v>1</v>
      </c>
      <c r="T459" s="630">
        <v>1</v>
      </c>
      <c r="U459" s="612">
        <v>1</v>
      </c>
    </row>
    <row r="460" spans="1:21" ht="14.4" customHeight="1" x14ac:dyDescent="0.3">
      <c r="A460" s="565">
        <v>25</v>
      </c>
      <c r="B460" s="566" t="s">
        <v>463</v>
      </c>
      <c r="C460" s="566">
        <v>89305252</v>
      </c>
      <c r="D460" s="628" t="s">
        <v>2102</v>
      </c>
      <c r="E460" s="629" t="s">
        <v>1590</v>
      </c>
      <c r="F460" s="566" t="s">
        <v>1551</v>
      </c>
      <c r="G460" s="566" t="s">
        <v>1797</v>
      </c>
      <c r="H460" s="566" t="s">
        <v>462</v>
      </c>
      <c r="I460" s="566" t="s">
        <v>1798</v>
      </c>
      <c r="J460" s="566" t="s">
        <v>1799</v>
      </c>
      <c r="K460" s="566" t="s">
        <v>711</v>
      </c>
      <c r="L460" s="567">
        <v>0</v>
      </c>
      <c r="M460" s="567">
        <v>0</v>
      </c>
      <c r="N460" s="566">
        <v>3</v>
      </c>
      <c r="O460" s="630">
        <v>0.5</v>
      </c>
      <c r="P460" s="567"/>
      <c r="Q460" s="582"/>
      <c r="R460" s="566"/>
      <c r="S460" s="582">
        <v>0</v>
      </c>
      <c r="T460" s="630"/>
      <c r="U460" s="612">
        <v>0</v>
      </c>
    </row>
    <row r="461" spans="1:21" ht="14.4" customHeight="1" x14ac:dyDescent="0.3">
      <c r="A461" s="565">
        <v>25</v>
      </c>
      <c r="B461" s="566" t="s">
        <v>463</v>
      </c>
      <c r="C461" s="566">
        <v>89870255</v>
      </c>
      <c r="D461" s="628" t="s">
        <v>2103</v>
      </c>
      <c r="E461" s="629" t="s">
        <v>1562</v>
      </c>
      <c r="F461" s="566" t="s">
        <v>1551</v>
      </c>
      <c r="G461" s="566" t="s">
        <v>1593</v>
      </c>
      <c r="H461" s="566" t="s">
        <v>462</v>
      </c>
      <c r="I461" s="566" t="s">
        <v>1646</v>
      </c>
      <c r="J461" s="566" t="s">
        <v>1504</v>
      </c>
      <c r="K461" s="566" t="s">
        <v>1647</v>
      </c>
      <c r="L461" s="567">
        <v>0</v>
      </c>
      <c r="M461" s="567">
        <v>0</v>
      </c>
      <c r="N461" s="566">
        <v>7</v>
      </c>
      <c r="O461" s="630">
        <v>6.5</v>
      </c>
      <c r="P461" s="567"/>
      <c r="Q461" s="582"/>
      <c r="R461" s="566"/>
      <c r="S461" s="582">
        <v>0</v>
      </c>
      <c r="T461" s="630"/>
      <c r="U461" s="612">
        <v>0</v>
      </c>
    </row>
    <row r="462" spans="1:21" ht="14.4" customHeight="1" x14ac:dyDescent="0.3">
      <c r="A462" s="565">
        <v>25</v>
      </c>
      <c r="B462" s="566" t="s">
        <v>463</v>
      </c>
      <c r="C462" s="566">
        <v>89870255</v>
      </c>
      <c r="D462" s="628" t="s">
        <v>2103</v>
      </c>
      <c r="E462" s="629" t="s">
        <v>1562</v>
      </c>
      <c r="F462" s="566" t="s">
        <v>1551</v>
      </c>
      <c r="G462" s="566" t="s">
        <v>1593</v>
      </c>
      <c r="H462" s="566" t="s">
        <v>1090</v>
      </c>
      <c r="I462" s="566" t="s">
        <v>1251</v>
      </c>
      <c r="J462" s="566" t="s">
        <v>1504</v>
      </c>
      <c r="K462" s="566" t="s">
        <v>1505</v>
      </c>
      <c r="L462" s="567">
        <v>333.31</v>
      </c>
      <c r="M462" s="567">
        <v>1999.86</v>
      </c>
      <c r="N462" s="566">
        <v>6</v>
      </c>
      <c r="O462" s="630">
        <v>6</v>
      </c>
      <c r="P462" s="567"/>
      <c r="Q462" s="582">
        <v>0</v>
      </c>
      <c r="R462" s="566"/>
      <c r="S462" s="582">
        <v>0</v>
      </c>
      <c r="T462" s="630"/>
      <c r="U462" s="612">
        <v>0</v>
      </c>
    </row>
    <row r="463" spans="1:21" ht="14.4" customHeight="1" x14ac:dyDescent="0.3">
      <c r="A463" s="565">
        <v>25</v>
      </c>
      <c r="B463" s="566" t="s">
        <v>463</v>
      </c>
      <c r="C463" s="566">
        <v>89870255</v>
      </c>
      <c r="D463" s="628" t="s">
        <v>2103</v>
      </c>
      <c r="E463" s="629" t="s">
        <v>1562</v>
      </c>
      <c r="F463" s="566" t="s">
        <v>1551</v>
      </c>
      <c r="G463" s="566" t="s">
        <v>1600</v>
      </c>
      <c r="H463" s="566" t="s">
        <v>1090</v>
      </c>
      <c r="I463" s="566" t="s">
        <v>1289</v>
      </c>
      <c r="J463" s="566" t="s">
        <v>1290</v>
      </c>
      <c r="K463" s="566" t="s">
        <v>1291</v>
      </c>
      <c r="L463" s="567">
        <v>154.01</v>
      </c>
      <c r="M463" s="567">
        <v>154.01</v>
      </c>
      <c r="N463" s="566">
        <v>1</v>
      </c>
      <c r="O463" s="630">
        <v>1</v>
      </c>
      <c r="P463" s="567"/>
      <c r="Q463" s="582">
        <v>0</v>
      </c>
      <c r="R463" s="566"/>
      <c r="S463" s="582">
        <v>0</v>
      </c>
      <c r="T463" s="630"/>
      <c r="U463" s="612">
        <v>0</v>
      </c>
    </row>
    <row r="464" spans="1:21" ht="14.4" customHeight="1" x14ac:dyDescent="0.3">
      <c r="A464" s="565">
        <v>25</v>
      </c>
      <c r="B464" s="566" t="s">
        <v>463</v>
      </c>
      <c r="C464" s="566">
        <v>89870255</v>
      </c>
      <c r="D464" s="628" t="s">
        <v>2103</v>
      </c>
      <c r="E464" s="629" t="s">
        <v>1562</v>
      </c>
      <c r="F464" s="566" t="s">
        <v>1551</v>
      </c>
      <c r="G464" s="566" t="s">
        <v>1615</v>
      </c>
      <c r="H464" s="566" t="s">
        <v>1090</v>
      </c>
      <c r="I464" s="566" t="s">
        <v>1149</v>
      </c>
      <c r="J464" s="566" t="s">
        <v>598</v>
      </c>
      <c r="K464" s="566" t="s">
        <v>1532</v>
      </c>
      <c r="L464" s="567">
        <v>48.31</v>
      </c>
      <c r="M464" s="567">
        <v>48.31</v>
      </c>
      <c r="N464" s="566">
        <v>1</v>
      </c>
      <c r="O464" s="630">
        <v>0.5</v>
      </c>
      <c r="P464" s="567"/>
      <c r="Q464" s="582">
        <v>0</v>
      </c>
      <c r="R464" s="566"/>
      <c r="S464" s="582">
        <v>0</v>
      </c>
      <c r="T464" s="630"/>
      <c r="U464" s="612">
        <v>0</v>
      </c>
    </row>
    <row r="465" spans="1:21" ht="14.4" customHeight="1" x14ac:dyDescent="0.3">
      <c r="A465" s="565">
        <v>25</v>
      </c>
      <c r="B465" s="566" t="s">
        <v>463</v>
      </c>
      <c r="C465" s="566">
        <v>89870255</v>
      </c>
      <c r="D465" s="628" t="s">
        <v>2103</v>
      </c>
      <c r="E465" s="629" t="s">
        <v>1563</v>
      </c>
      <c r="F465" s="566" t="s">
        <v>1551</v>
      </c>
      <c r="G465" s="566" t="s">
        <v>1593</v>
      </c>
      <c r="H465" s="566" t="s">
        <v>1090</v>
      </c>
      <c r="I465" s="566" t="s">
        <v>1251</v>
      </c>
      <c r="J465" s="566" t="s">
        <v>1504</v>
      </c>
      <c r="K465" s="566" t="s">
        <v>1505</v>
      </c>
      <c r="L465" s="567">
        <v>333.31</v>
      </c>
      <c r="M465" s="567">
        <v>6666.2000000000025</v>
      </c>
      <c r="N465" s="566">
        <v>20</v>
      </c>
      <c r="O465" s="630">
        <v>19.5</v>
      </c>
      <c r="P465" s="567"/>
      <c r="Q465" s="582">
        <v>0</v>
      </c>
      <c r="R465" s="566"/>
      <c r="S465" s="582">
        <v>0</v>
      </c>
      <c r="T465" s="630"/>
      <c r="U465" s="612">
        <v>0</v>
      </c>
    </row>
    <row r="466" spans="1:21" ht="14.4" customHeight="1" x14ac:dyDescent="0.3">
      <c r="A466" s="565">
        <v>25</v>
      </c>
      <c r="B466" s="566" t="s">
        <v>463</v>
      </c>
      <c r="C466" s="566">
        <v>89870255</v>
      </c>
      <c r="D466" s="628" t="s">
        <v>2103</v>
      </c>
      <c r="E466" s="629" t="s">
        <v>1563</v>
      </c>
      <c r="F466" s="566" t="s">
        <v>1551</v>
      </c>
      <c r="G466" s="566" t="s">
        <v>1593</v>
      </c>
      <c r="H466" s="566" t="s">
        <v>1090</v>
      </c>
      <c r="I466" s="566" t="s">
        <v>1375</v>
      </c>
      <c r="J466" s="566" t="s">
        <v>1547</v>
      </c>
      <c r="K466" s="566" t="s">
        <v>1548</v>
      </c>
      <c r="L466" s="567">
        <v>333.31</v>
      </c>
      <c r="M466" s="567">
        <v>666.62</v>
      </c>
      <c r="N466" s="566">
        <v>2</v>
      </c>
      <c r="O466" s="630">
        <v>2</v>
      </c>
      <c r="P466" s="567"/>
      <c r="Q466" s="582">
        <v>0</v>
      </c>
      <c r="R466" s="566"/>
      <c r="S466" s="582">
        <v>0</v>
      </c>
      <c r="T466" s="630"/>
      <c r="U466" s="612">
        <v>0</v>
      </c>
    </row>
    <row r="467" spans="1:21" ht="14.4" customHeight="1" x14ac:dyDescent="0.3">
      <c r="A467" s="565">
        <v>25</v>
      </c>
      <c r="B467" s="566" t="s">
        <v>463</v>
      </c>
      <c r="C467" s="566">
        <v>89870255</v>
      </c>
      <c r="D467" s="628" t="s">
        <v>2103</v>
      </c>
      <c r="E467" s="629" t="s">
        <v>1563</v>
      </c>
      <c r="F467" s="566" t="s">
        <v>1551</v>
      </c>
      <c r="G467" s="566" t="s">
        <v>1600</v>
      </c>
      <c r="H467" s="566" t="s">
        <v>1090</v>
      </c>
      <c r="I467" s="566" t="s">
        <v>1289</v>
      </c>
      <c r="J467" s="566" t="s">
        <v>1290</v>
      </c>
      <c r="K467" s="566" t="s">
        <v>1291</v>
      </c>
      <c r="L467" s="567">
        <v>154.01</v>
      </c>
      <c r="M467" s="567">
        <v>308.02</v>
      </c>
      <c r="N467" s="566">
        <v>2</v>
      </c>
      <c r="O467" s="630">
        <v>2</v>
      </c>
      <c r="P467" s="567"/>
      <c r="Q467" s="582">
        <v>0</v>
      </c>
      <c r="R467" s="566"/>
      <c r="S467" s="582">
        <v>0</v>
      </c>
      <c r="T467" s="630"/>
      <c r="U467" s="612">
        <v>0</v>
      </c>
    </row>
    <row r="468" spans="1:21" ht="14.4" customHeight="1" x14ac:dyDescent="0.3">
      <c r="A468" s="565">
        <v>25</v>
      </c>
      <c r="B468" s="566" t="s">
        <v>463</v>
      </c>
      <c r="C468" s="566">
        <v>89870255</v>
      </c>
      <c r="D468" s="628" t="s">
        <v>2103</v>
      </c>
      <c r="E468" s="629" t="s">
        <v>1563</v>
      </c>
      <c r="F468" s="566" t="s">
        <v>1551</v>
      </c>
      <c r="G468" s="566" t="s">
        <v>1600</v>
      </c>
      <c r="H468" s="566" t="s">
        <v>1090</v>
      </c>
      <c r="I468" s="566" t="s">
        <v>1601</v>
      </c>
      <c r="J468" s="566" t="s">
        <v>1290</v>
      </c>
      <c r="K468" s="566" t="s">
        <v>1291</v>
      </c>
      <c r="L468" s="567">
        <v>143.18</v>
      </c>
      <c r="M468" s="567">
        <v>143.18</v>
      </c>
      <c r="N468" s="566">
        <v>1</v>
      </c>
      <c r="O468" s="630">
        <v>1</v>
      </c>
      <c r="P468" s="567"/>
      <c r="Q468" s="582">
        <v>0</v>
      </c>
      <c r="R468" s="566"/>
      <c r="S468" s="582">
        <v>0</v>
      </c>
      <c r="T468" s="630"/>
      <c r="U468" s="612">
        <v>0</v>
      </c>
    </row>
    <row r="469" spans="1:21" ht="14.4" customHeight="1" x14ac:dyDescent="0.3">
      <c r="A469" s="565">
        <v>25</v>
      </c>
      <c r="B469" s="566" t="s">
        <v>463</v>
      </c>
      <c r="C469" s="566">
        <v>89870255</v>
      </c>
      <c r="D469" s="628" t="s">
        <v>2103</v>
      </c>
      <c r="E469" s="629" t="s">
        <v>1563</v>
      </c>
      <c r="F469" s="566" t="s">
        <v>1551</v>
      </c>
      <c r="G469" s="566" t="s">
        <v>1615</v>
      </c>
      <c r="H469" s="566" t="s">
        <v>1090</v>
      </c>
      <c r="I469" s="566" t="s">
        <v>1149</v>
      </c>
      <c r="J469" s="566" t="s">
        <v>598</v>
      </c>
      <c r="K469" s="566" t="s">
        <v>1532</v>
      </c>
      <c r="L469" s="567">
        <v>48.31</v>
      </c>
      <c r="M469" s="567">
        <v>48.31</v>
      </c>
      <c r="N469" s="566">
        <v>1</v>
      </c>
      <c r="O469" s="630">
        <v>0.5</v>
      </c>
      <c r="P469" s="567"/>
      <c r="Q469" s="582">
        <v>0</v>
      </c>
      <c r="R469" s="566"/>
      <c r="S469" s="582">
        <v>0</v>
      </c>
      <c r="T469" s="630"/>
      <c r="U469" s="612">
        <v>0</v>
      </c>
    </row>
    <row r="470" spans="1:21" ht="14.4" customHeight="1" x14ac:dyDescent="0.3">
      <c r="A470" s="565">
        <v>25</v>
      </c>
      <c r="B470" s="566" t="s">
        <v>463</v>
      </c>
      <c r="C470" s="566">
        <v>89870255</v>
      </c>
      <c r="D470" s="628" t="s">
        <v>2103</v>
      </c>
      <c r="E470" s="629" t="s">
        <v>1564</v>
      </c>
      <c r="F470" s="566" t="s">
        <v>1551</v>
      </c>
      <c r="G470" s="566" t="s">
        <v>1593</v>
      </c>
      <c r="H470" s="566" t="s">
        <v>462</v>
      </c>
      <c r="I470" s="566" t="s">
        <v>1733</v>
      </c>
      <c r="J470" s="566" t="s">
        <v>1734</v>
      </c>
      <c r="K470" s="566" t="s">
        <v>1505</v>
      </c>
      <c r="L470" s="567">
        <v>333.31</v>
      </c>
      <c r="M470" s="567">
        <v>666.62</v>
      </c>
      <c r="N470" s="566">
        <v>2</v>
      </c>
      <c r="O470" s="630">
        <v>1</v>
      </c>
      <c r="P470" s="567"/>
      <c r="Q470" s="582">
        <v>0</v>
      </c>
      <c r="R470" s="566"/>
      <c r="S470" s="582">
        <v>0</v>
      </c>
      <c r="T470" s="630"/>
      <c r="U470" s="612">
        <v>0</v>
      </c>
    </row>
    <row r="471" spans="1:21" ht="14.4" customHeight="1" x14ac:dyDescent="0.3">
      <c r="A471" s="565">
        <v>25</v>
      </c>
      <c r="B471" s="566" t="s">
        <v>463</v>
      </c>
      <c r="C471" s="566">
        <v>89870255</v>
      </c>
      <c r="D471" s="628" t="s">
        <v>2103</v>
      </c>
      <c r="E471" s="629" t="s">
        <v>1564</v>
      </c>
      <c r="F471" s="566" t="s">
        <v>1551</v>
      </c>
      <c r="G471" s="566" t="s">
        <v>1593</v>
      </c>
      <c r="H471" s="566" t="s">
        <v>462</v>
      </c>
      <c r="I471" s="566" t="s">
        <v>1646</v>
      </c>
      <c r="J471" s="566" t="s">
        <v>1504</v>
      </c>
      <c r="K471" s="566" t="s">
        <v>1647</v>
      </c>
      <c r="L471" s="567">
        <v>0</v>
      </c>
      <c r="M471" s="567">
        <v>0</v>
      </c>
      <c r="N471" s="566">
        <v>1</v>
      </c>
      <c r="O471" s="630">
        <v>0.5</v>
      </c>
      <c r="P471" s="567"/>
      <c r="Q471" s="582"/>
      <c r="R471" s="566"/>
      <c r="S471" s="582">
        <v>0</v>
      </c>
      <c r="T471" s="630"/>
      <c r="U471" s="612">
        <v>0</v>
      </c>
    </row>
    <row r="472" spans="1:21" ht="14.4" customHeight="1" x14ac:dyDescent="0.3">
      <c r="A472" s="565">
        <v>25</v>
      </c>
      <c r="B472" s="566" t="s">
        <v>463</v>
      </c>
      <c r="C472" s="566">
        <v>89870255</v>
      </c>
      <c r="D472" s="628" t="s">
        <v>2103</v>
      </c>
      <c r="E472" s="629" t="s">
        <v>1564</v>
      </c>
      <c r="F472" s="566" t="s">
        <v>1551</v>
      </c>
      <c r="G472" s="566" t="s">
        <v>1593</v>
      </c>
      <c r="H472" s="566" t="s">
        <v>1090</v>
      </c>
      <c r="I472" s="566" t="s">
        <v>1251</v>
      </c>
      <c r="J472" s="566" t="s">
        <v>1504</v>
      </c>
      <c r="K472" s="566" t="s">
        <v>1505</v>
      </c>
      <c r="L472" s="567">
        <v>333.31</v>
      </c>
      <c r="M472" s="567">
        <v>3666.41</v>
      </c>
      <c r="N472" s="566">
        <v>11</v>
      </c>
      <c r="O472" s="630">
        <v>10</v>
      </c>
      <c r="P472" s="567"/>
      <c r="Q472" s="582">
        <v>0</v>
      </c>
      <c r="R472" s="566"/>
      <c r="S472" s="582">
        <v>0</v>
      </c>
      <c r="T472" s="630"/>
      <c r="U472" s="612">
        <v>0</v>
      </c>
    </row>
    <row r="473" spans="1:21" ht="14.4" customHeight="1" x14ac:dyDescent="0.3">
      <c r="A473" s="565">
        <v>25</v>
      </c>
      <c r="B473" s="566" t="s">
        <v>463</v>
      </c>
      <c r="C473" s="566">
        <v>89870255</v>
      </c>
      <c r="D473" s="628" t="s">
        <v>2103</v>
      </c>
      <c r="E473" s="629" t="s">
        <v>1564</v>
      </c>
      <c r="F473" s="566" t="s">
        <v>1551</v>
      </c>
      <c r="G473" s="566" t="s">
        <v>1593</v>
      </c>
      <c r="H473" s="566" t="s">
        <v>1090</v>
      </c>
      <c r="I473" s="566" t="s">
        <v>1375</v>
      </c>
      <c r="J473" s="566" t="s">
        <v>1547</v>
      </c>
      <c r="K473" s="566" t="s">
        <v>1548</v>
      </c>
      <c r="L473" s="567">
        <v>333.31</v>
      </c>
      <c r="M473" s="567">
        <v>666.62</v>
      </c>
      <c r="N473" s="566">
        <v>2</v>
      </c>
      <c r="O473" s="630">
        <v>2</v>
      </c>
      <c r="P473" s="567"/>
      <c r="Q473" s="582">
        <v>0</v>
      </c>
      <c r="R473" s="566"/>
      <c r="S473" s="582">
        <v>0</v>
      </c>
      <c r="T473" s="630"/>
      <c r="U473" s="612">
        <v>0</v>
      </c>
    </row>
    <row r="474" spans="1:21" ht="14.4" customHeight="1" x14ac:dyDescent="0.3">
      <c r="A474" s="565">
        <v>25</v>
      </c>
      <c r="B474" s="566" t="s">
        <v>463</v>
      </c>
      <c r="C474" s="566">
        <v>89870255</v>
      </c>
      <c r="D474" s="628" t="s">
        <v>2103</v>
      </c>
      <c r="E474" s="629" t="s">
        <v>1564</v>
      </c>
      <c r="F474" s="566" t="s">
        <v>1551</v>
      </c>
      <c r="G474" s="566" t="s">
        <v>1600</v>
      </c>
      <c r="H474" s="566" t="s">
        <v>1090</v>
      </c>
      <c r="I474" s="566" t="s">
        <v>1289</v>
      </c>
      <c r="J474" s="566" t="s">
        <v>1290</v>
      </c>
      <c r="K474" s="566" t="s">
        <v>1291</v>
      </c>
      <c r="L474" s="567">
        <v>154.01</v>
      </c>
      <c r="M474" s="567">
        <v>154.01</v>
      </c>
      <c r="N474" s="566">
        <v>1</v>
      </c>
      <c r="O474" s="630">
        <v>1</v>
      </c>
      <c r="P474" s="567"/>
      <c r="Q474" s="582">
        <v>0</v>
      </c>
      <c r="R474" s="566"/>
      <c r="S474" s="582">
        <v>0</v>
      </c>
      <c r="T474" s="630"/>
      <c r="U474" s="612">
        <v>0</v>
      </c>
    </row>
    <row r="475" spans="1:21" ht="14.4" customHeight="1" x14ac:dyDescent="0.3">
      <c r="A475" s="565">
        <v>25</v>
      </c>
      <c r="B475" s="566" t="s">
        <v>463</v>
      </c>
      <c r="C475" s="566">
        <v>89870255</v>
      </c>
      <c r="D475" s="628" t="s">
        <v>2103</v>
      </c>
      <c r="E475" s="629" t="s">
        <v>1564</v>
      </c>
      <c r="F475" s="566" t="s">
        <v>1551</v>
      </c>
      <c r="G475" s="566" t="s">
        <v>1615</v>
      </c>
      <c r="H475" s="566" t="s">
        <v>1090</v>
      </c>
      <c r="I475" s="566" t="s">
        <v>1149</v>
      </c>
      <c r="J475" s="566" t="s">
        <v>598</v>
      </c>
      <c r="K475" s="566" t="s">
        <v>1532</v>
      </c>
      <c r="L475" s="567">
        <v>48.31</v>
      </c>
      <c r="M475" s="567">
        <v>144.93</v>
      </c>
      <c r="N475" s="566">
        <v>3</v>
      </c>
      <c r="O475" s="630">
        <v>1.5</v>
      </c>
      <c r="P475" s="567"/>
      <c r="Q475" s="582">
        <v>0</v>
      </c>
      <c r="R475" s="566"/>
      <c r="S475" s="582">
        <v>0</v>
      </c>
      <c r="T475" s="630"/>
      <c r="U475" s="612">
        <v>0</v>
      </c>
    </row>
    <row r="476" spans="1:21" ht="14.4" customHeight="1" x14ac:dyDescent="0.3">
      <c r="A476" s="565">
        <v>25</v>
      </c>
      <c r="B476" s="566" t="s">
        <v>463</v>
      </c>
      <c r="C476" s="566">
        <v>89870255</v>
      </c>
      <c r="D476" s="628" t="s">
        <v>2103</v>
      </c>
      <c r="E476" s="629" t="s">
        <v>1564</v>
      </c>
      <c r="F476" s="566" t="s">
        <v>1551</v>
      </c>
      <c r="G476" s="566" t="s">
        <v>1615</v>
      </c>
      <c r="H476" s="566" t="s">
        <v>462</v>
      </c>
      <c r="I476" s="566" t="s">
        <v>1050</v>
      </c>
      <c r="J476" s="566" t="s">
        <v>598</v>
      </c>
      <c r="K476" s="566" t="s">
        <v>1759</v>
      </c>
      <c r="L476" s="567">
        <v>96.63</v>
      </c>
      <c r="M476" s="567">
        <v>96.63</v>
      </c>
      <c r="N476" s="566">
        <v>1</v>
      </c>
      <c r="O476" s="630">
        <v>0.5</v>
      </c>
      <c r="P476" s="567"/>
      <c r="Q476" s="582">
        <v>0</v>
      </c>
      <c r="R476" s="566"/>
      <c r="S476" s="582">
        <v>0</v>
      </c>
      <c r="T476" s="630"/>
      <c r="U476" s="612">
        <v>0</v>
      </c>
    </row>
    <row r="477" spans="1:21" ht="14.4" customHeight="1" x14ac:dyDescent="0.3">
      <c r="A477" s="565">
        <v>25</v>
      </c>
      <c r="B477" s="566" t="s">
        <v>463</v>
      </c>
      <c r="C477" s="566">
        <v>89870255</v>
      </c>
      <c r="D477" s="628" t="s">
        <v>2103</v>
      </c>
      <c r="E477" s="629" t="s">
        <v>1564</v>
      </c>
      <c r="F477" s="566" t="s">
        <v>1551</v>
      </c>
      <c r="G477" s="566" t="s">
        <v>1615</v>
      </c>
      <c r="H477" s="566" t="s">
        <v>462</v>
      </c>
      <c r="I477" s="566" t="s">
        <v>597</v>
      </c>
      <c r="J477" s="566" t="s">
        <v>598</v>
      </c>
      <c r="K477" s="566" t="s">
        <v>1620</v>
      </c>
      <c r="L477" s="567">
        <v>48.31</v>
      </c>
      <c r="M477" s="567">
        <v>48.31</v>
      </c>
      <c r="N477" s="566">
        <v>1</v>
      </c>
      <c r="O477" s="630">
        <v>0.5</v>
      </c>
      <c r="P477" s="567"/>
      <c r="Q477" s="582">
        <v>0</v>
      </c>
      <c r="R477" s="566"/>
      <c r="S477" s="582">
        <v>0</v>
      </c>
      <c r="T477" s="630"/>
      <c r="U477" s="612">
        <v>0</v>
      </c>
    </row>
    <row r="478" spans="1:21" ht="14.4" customHeight="1" x14ac:dyDescent="0.3">
      <c r="A478" s="565">
        <v>25</v>
      </c>
      <c r="B478" s="566" t="s">
        <v>463</v>
      </c>
      <c r="C478" s="566">
        <v>89870255</v>
      </c>
      <c r="D478" s="628" t="s">
        <v>2103</v>
      </c>
      <c r="E478" s="629" t="s">
        <v>1565</v>
      </c>
      <c r="F478" s="566" t="s">
        <v>1551</v>
      </c>
      <c r="G478" s="566" t="s">
        <v>1616</v>
      </c>
      <c r="H478" s="566" t="s">
        <v>462</v>
      </c>
      <c r="I478" s="566" t="s">
        <v>2059</v>
      </c>
      <c r="J478" s="566" t="s">
        <v>2060</v>
      </c>
      <c r="K478" s="566" t="s">
        <v>2061</v>
      </c>
      <c r="L478" s="567">
        <v>275.23</v>
      </c>
      <c r="M478" s="567">
        <v>275.23</v>
      </c>
      <c r="N478" s="566">
        <v>1</v>
      </c>
      <c r="O478" s="630">
        <v>1</v>
      </c>
      <c r="P478" s="567"/>
      <c r="Q478" s="582">
        <v>0</v>
      </c>
      <c r="R478" s="566"/>
      <c r="S478" s="582">
        <v>0</v>
      </c>
      <c r="T478" s="630"/>
      <c r="U478" s="612">
        <v>0</v>
      </c>
    </row>
    <row r="479" spans="1:21" ht="14.4" customHeight="1" x14ac:dyDescent="0.3">
      <c r="A479" s="565">
        <v>25</v>
      </c>
      <c r="B479" s="566" t="s">
        <v>463</v>
      </c>
      <c r="C479" s="566">
        <v>89870255</v>
      </c>
      <c r="D479" s="628" t="s">
        <v>2103</v>
      </c>
      <c r="E479" s="629" t="s">
        <v>1565</v>
      </c>
      <c r="F479" s="566" t="s">
        <v>1551</v>
      </c>
      <c r="G479" s="566" t="s">
        <v>1616</v>
      </c>
      <c r="H479" s="566" t="s">
        <v>462</v>
      </c>
      <c r="I479" s="566" t="s">
        <v>2062</v>
      </c>
      <c r="J479" s="566" t="s">
        <v>2063</v>
      </c>
      <c r="K479" s="566" t="s">
        <v>2064</v>
      </c>
      <c r="L479" s="567">
        <v>1354.54</v>
      </c>
      <c r="M479" s="567">
        <v>1354.54</v>
      </c>
      <c r="N479" s="566">
        <v>1</v>
      </c>
      <c r="O479" s="630">
        <v>1</v>
      </c>
      <c r="P479" s="567"/>
      <c r="Q479" s="582">
        <v>0</v>
      </c>
      <c r="R479" s="566"/>
      <c r="S479" s="582">
        <v>0</v>
      </c>
      <c r="T479" s="630"/>
      <c r="U479" s="612">
        <v>0</v>
      </c>
    </row>
    <row r="480" spans="1:21" ht="14.4" customHeight="1" x14ac:dyDescent="0.3">
      <c r="A480" s="565">
        <v>25</v>
      </c>
      <c r="B480" s="566" t="s">
        <v>463</v>
      </c>
      <c r="C480" s="566">
        <v>89870255</v>
      </c>
      <c r="D480" s="628" t="s">
        <v>2103</v>
      </c>
      <c r="E480" s="629" t="s">
        <v>1565</v>
      </c>
      <c r="F480" s="566" t="s">
        <v>1551</v>
      </c>
      <c r="G480" s="566" t="s">
        <v>1593</v>
      </c>
      <c r="H480" s="566" t="s">
        <v>1090</v>
      </c>
      <c r="I480" s="566" t="s">
        <v>1251</v>
      </c>
      <c r="J480" s="566" t="s">
        <v>1504</v>
      </c>
      <c r="K480" s="566" t="s">
        <v>1505</v>
      </c>
      <c r="L480" s="567">
        <v>333.31</v>
      </c>
      <c r="M480" s="567">
        <v>8666.0600000000031</v>
      </c>
      <c r="N480" s="566">
        <v>26</v>
      </c>
      <c r="O480" s="630"/>
      <c r="P480" s="567"/>
      <c r="Q480" s="582">
        <v>0</v>
      </c>
      <c r="R480" s="566"/>
      <c r="S480" s="582">
        <v>0</v>
      </c>
      <c r="T480" s="630"/>
      <c r="U480" s="612"/>
    </row>
    <row r="481" spans="1:21" ht="14.4" customHeight="1" x14ac:dyDescent="0.3">
      <c r="A481" s="565">
        <v>25</v>
      </c>
      <c r="B481" s="566" t="s">
        <v>463</v>
      </c>
      <c r="C481" s="566">
        <v>89870255</v>
      </c>
      <c r="D481" s="628" t="s">
        <v>2103</v>
      </c>
      <c r="E481" s="629" t="s">
        <v>1565</v>
      </c>
      <c r="F481" s="566" t="s">
        <v>1551</v>
      </c>
      <c r="G481" s="566" t="s">
        <v>1593</v>
      </c>
      <c r="H481" s="566" t="s">
        <v>1090</v>
      </c>
      <c r="I481" s="566" t="s">
        <v>1375</v>
      </c>
      <c r="J481" s="566" t="s">
        <v>1547</v>
      </c>
      <c r="K481" s="566" t="s">
        <v>1548</v>
      </c>
      <c r="L481" s="567">
        <v>333.31</v>
      </c>
      <c r="M481" s="567">
        <v>333.31</v>
      </c>
      <c r="N481" s="566">
        <v>1</v>
      </c>
      <c r="O481" s="630"/>
      <c r="P481" s="567"/>
      <c r="Q481" s="582">
        <v>0</v>
      </c>
      <c r="R481" s="566"/>
      <c r="S481" s="582">
        <v>0</v>
      </c>
      <c r="T481" s="630"/>
      <c r="U481" s="612"/>
    </row>
    <row r="482" spans="1:21" ht="14.4" customHeight="1" x14ac:dyDescent="0.3">
      <c r="A482" s="565">
        <v>25</v>
      </c>
      <c r="B482" s="566" t="s">
        <v>463</v>
      </c>
      <c r="C482" s="566">
        <v>89870255</v>
      </c>
      <c r="D482" s="628" t="s">
        <v>2103</v>
      </c>
      <c r="E482" s="629" t="s">
        <v>1565</v>
      </c>
      <c r="F482" s="566" t="s">
        <v>1551</v>
      </c>
      <c r="G482" s="566" t="s">
        <v>2065</v>
      </c>
      <c r="H482" s="566" t="s">
        <v>462</v>
      </c>
      <c r="I482" s="566" t="s">
        <v>2066</v>
      </c>
      <c r="J482" s="566" t="s">
        <v>2067</v>
      </c>
      <c r="K482" s="566" t="s">
        <v>2068</v>
      </c>
      <c r="L482" s="567">
        <v>234.1</v>
      </c>
      <c r="M482" s="567">
        <v>234.1</v>
      </c>
      <c r="N482" s="566">
        <v>1</v>
      </c>
      <c r="O482" s="630">
        <v>1</v>
      </c>
      <c r="P482" s="567"/>
      <c r="Q482" s="582">
        <v>0</v>
      </c>
      <c r="R482" s="566"/>
      <c r="S482" s="582">
        <v>0</v>
      </c>
      <c r="T482" s="630"/>
      <c r="U482" s="612">
        <v>0</v>
      </c>
    </row>
    <row r="483" spans="1:21" ht="14.4" customHeight="1" x14ac:dyDescent="0.3">
      <c r="A483" s="565">
        <v>25</v>
      </c>
      <c r="B483" s="566" t="s">
        <v>463</v>
      </c>
      <c r="C483" s="566">
        <v>89870255</v>
      </c>
      <c r="D483" s="628" t="s">
        <v>2103</v>
      </c>
      <c r="E483" s="629" t="s">
        <v>1565</v>
      </c>
      <c r="F483" s="566" t="s">
        <v>1551</v>
      </c>
      <c r="G483" s="566" t="s">
        <v>1762</v>
      </c>
      <c r="H483" s="566" t="s">
        <v>462</v>
      </c>
      <c r="I483" s="566" t="s">
        <v>623</v>
      </c>
      <c r="J483" s="566" t="s">
        <v>624</v>
      </c>
      <c r="K483" s="566" t="s">
        <v>625</v>
      </c>
      <c r="L483" s="567">
        <v>56.69</v>
      </c>
      <c r="M483" s="567">
        <v>56.69</v>
      </c>
      <c r="N483" s="566">
        <v>1</v>
      </c>
      <c r="O483" s="630"/>
      <c r="P483" s="567"/>
      <c r="Q483" s="582">
        <v>0</v>
      </c>
      <c r="R483" s="566"/>
      <c r="S483" s="582">
        <v>0</v>
      </c>
      <c r="T483" s="630"/>
      <c r="U483" s="612"/>
    </row>
    <row r="484" spans="1:21" ht="14.4" customHeight="1" x14ac:dyDescent="0.3">
      <c r="A484" s="565">
        <v>25</v>
      </c>
      <c r="B484" s="566" t="s">
        <v>463</v>
      </c>
      <c r="C484" s="566">
        <v>89870255</v>
      </c>
      <c r="D484" s="628" t="s">
        <v>2103</v>
      </c>
      <c r="E484" s="629" t="s">
        <v>1565</v>
      </c>
      <c r="F484" s="566" t="s">
        <v>1551</v>
      </c>
      <c r="G484" s="566" t="s">
        <v>1858</v>
      </c>
      <c r="H484" s="566" t="s">
        <v>462</v>
      </c>
      <c r="I484" s="566" t="s">
        <v>1859</v>
      </c>
      <c r="J484" s="566" t="s">
        <v>1241</v>
      </c>
      <c r="K484" s="566" t="s">
        <v>1860</v>
      </c>
      <c r="L484" s="567">
        <v>38.99</v>
      </c>
      <c r="M484" s="567">
        <v>38.99</v>
      </c>
      <c r="N484" s="566">
        <v>1</v>
      </c>
      <c r="O484" s="630"/>
      <c r="P484" s="567"/>
      <c r="Q484" s="582">
        <v>0</v>
      </c>
      <c r="R484" s="566"/>
      <c r="S484" s="582">
        <v>0</v>
      </c>
      <c r="T484" s="630"/>
      <c r="U484" s="612"/>
    </row>
    <row r="485" spans="1:21" ht="14.4" customHeight="1" x14ac:dyDescent="0.3">
      <c r="A485" s="565">
        <v>25</v>
      </c>
      <c r="B485" s="566" t="s">
        <v>463</v>
      </c>
      <c r="C485" s="566">
        <v>89870255</v>
      </c>
      <c r="D485" s="628" t="s">
        <v>2103</v>
      </c>
      <c r="E485" s="629" t="s">
        <v>1565</v>
      </c>
      <c r="F485" s="566" t="s">
        <v>1551</v>
      </c>
      <c r="G485" s="566" t="s">
        <v>1710</v>
      </c>
      <c r="H485" s="566" t="s">
        <v>462</v>
      </c>
      <c r="I485" s="566" t="s">
        <v>2030</v>
      </c>
      <c r="J485" s="566" t="s">
        <v>2031</v>
      </c>
      <c r="K485" s="566" t="s">
        <v>2032</v>
      </c>
      <c r="L485" s="567">
        <v>0</v>
      </c>
      <c r="M485" s="567">
        <v>0</v>
      </c>
      <c r="N485" s="566">
        <v>1</v>
      </c>
      <c r="O485" s="630">
        <v>1</v>
      </c>
      <c r="P485" s="567"/>
      <c r="Q485" s="582"/>
      <c r="R485" s="566"/>
      <c r="S485" s="582">
        <v>0</v>
      </c>
      <c r="T485" s="630"/>
      <c r="U485" s="612">
        <v>0</v>
      </c>
    </row>
    <row r="486" spans="1:21" ht="14.4" customHeight="1" x14ac:dyDescent="0.3">
      <c r="A486" s="565">
        <v>25</v>
      </c>
      <c r="B486" s="566" t="s">
        <v>463</v>
      </c>
      <c r="C486" s="566">
        <v>89870255</v>
      </c>
      <c r="D486" s="628" t="s">
        <v>2103</v>
      </c>
      <c r="E486" s="629" t="s">
        <v>1566</v>
      </c>
      <c r="F486" s="566" t="s">
        <v>1551</v>
      </c>
      <c r="G486" s="566" t="s">
        <v>1593</v>
      </c>
      <c r="H486" s="566" t="s">
        <v>1090</v>
      </c>
      <c r="I486" s="566" t="s">
        <v>1251</v>
      </c>
      <c r="J486" s="566" t="s">
        <v>1504</v>
      </c>
      <c r="K486" s="566" t="s">
        <v>1505</v>
      </c>
      <c r="L486" s="567">
        <v>333.31</v>
      </c>
      <c r="M486" s="567">
        <v>7666.1300000000028</v>
      </c>
      <c r="N486" s="566">
        <v>23</v>
      </c>
      <c r="O486" s="630">
        <v>23</v>
      </c>
      <c r="P486" s="567">
        <v>666.62</v>
      </c>
      <c r="Q486" s="582">
        <v>8.6956521739130405E-2</v>
      </c>
      <c r="R486" s="566">
        <v>2</v>
      </c>
      <c r="S486" s="582">
        <v>8.6956521739130432E-2</v>
      </c>
      <c r="T486" s="630">
        <v>2</v>
      </c>
      <c r="U486" s="612">
        <v>8.6956521739130432E-2</v>
      </c>
    </row>
    <row r="487" spans="1:21" ht="14.4" customHeight="1" x14ac:dyDescent="0.3">
      <c r="A487" s="565">
        <v>25</v>
      </c>
      <c r="B487" s="566" t="s">
        <v>463</v>
      </c>
      <c r="C487" s="566">
        <v>89870255</v>
      </c>
      <c r="D487" s="628" t="s">
        <v>2103</v>
      </c>
      <c r="E487" s="629" t="s">
        <v>1566</v>
      </c>
      <c r="F487" s="566" t="s">
        <v>1551</v>
      </c>
      <c r="G487" s="566" t="s">
        <v>1593</v>
      </c>
      <c r="H487" s="566" t="s">
        <v>1090</v>
      </c>
      <c r="I487" s="566" t="s">
        <v>1735</v>
      </c>
      <c r="J487" s="566" t="s">
        <v>1736</v>
      </c>
      <c r="K487" s="566" t="s">
        <v>1737</v>
      </c>
      <c r="L487" s="567">
        <v>152.36000000000001</v>
      </c>
      <c r="M487" s="567">
        <v>152.36000000000001</v>
      </c>
      <c r="N487" s="566">
        <v>1</v>
      </c>
      <c r="O487" s="630">
        <v>1</v>
      </c>
      <c r="P487" s="567"/>
      <c r="Q487" s="582">
        <v>0</v>
      </c>
      <c r="R487" s="566"/>
      <c r="S487" s="582">
        <v>0</v>
      </c>
      <c r="T487" s="630"/>
      <c r="U487" s="612">
        <v>0</v>
      </c>
    </row>
    <row r="488" spans="1:21" ht="14.4" customHeight="1" x14ac:dyDescent="0.3">
      <c r="A488" s="565">
        <v>25</v>
      </c>
      <c r="B488" s="566" t="s">
        <v>463</v>
      </c>
      <c r="C488" s="566">
        <v>89870255</v>
      </c>
      <c r="D488" s="628" t="s">
        <v>2103</v>
      </c>
      <c r="E488" s="629" t="s">
        <v>1566</v>
      </c>
      <c r="F488" s="566" t="s">
        <v>1551</v>
      </c>
      <c r="G488" s="566" t="s">
        <v>1600</v>
      </c>
      <c r="H488" s="566" t="s">
        <v>1090</v>
      </c>
      <c r="I488" s="566" t="s">
        <v>1289</v>
      </c>
      <c r="J488" s="566" t="s">
        <v>1290</v>
      </c>
      <c r="K488" s="566" t="s">
        <v>1291</v>
      </c>
      <c r="L488" s="567">
        <v>154.01</v>
      </c>
      <c r="M488" s="567">
        <v>308.02</v>
      </c>
      <c r="N488" s="566">
        <v>2</v>
      </c>
      <c r="O488" s="630">
        <v>2</v>
      </c>
      <c r="P488" s="567"/>
      <c r="Q488" s="582">
        <v>0</v>
      </c>
      <c r="R488" s="566"/>
      <c r="S488" s="582">
        <v>0</v>
      </c>
      <c r="T488" s="630"/>
      <c r="U488" s="612">
        <v>0</v>
      </c>
    </row>
    <row r="489" spans="1:21" ht="14.4" customHeight="1" x14ac:dyDescent="0.3">
      <c r="A489" s="565">
        <v>25</v>
      </c>
      <c r="B489" s="566" t="s">
        <v>463</v>
      </c>
      <c r="C489" s="566">
        <v>89870255</v>
      </c>
      <c r="D489" s="628" t="s">
        <v>2103</v>
      </c>
      <c r="E489" s="629" t="s">
        <v>1567</v>
      </c>
      <c r="F489" s="566" t="s">
        <v>1551</v>
      </c>
      <c r="G489" s="566" t="s">
        <v>1770</v>
      </c>
      <c r="H489" s="566" t="s">
        <v>462</v>
      </c>
      <c r="I489" s="566" t="s">
        <v>2069</v>
      </c>
      <c r="J489" s="566" t="s">
        <v>2070</v>
      </c>
      <c r="K489" s="566" t="s">
        <v>2071</v>
      </c>
      <c r="L489" s="567">
        <v>54.23</v>
      </c>
      <c r="M489" s="567">
        <v>108.46</v>
      </c>
      <c r="N489" s="566">
        <v>2</v>
      </c>
      <c r="O489" s="630">
        <v>2</v>
      </c>
      <c r="P489" s="567"/>
      <c r="Q489" s="582">
        <v>0</v>
      </c>
      <c r="R489" s="566"/>
      <c r="S489" s="582">
        <v>0</v>
      </c>
      <c r="T489" s="630"/>
      <c r="U489" s="612">
        <v>0</v>
      </c>
    </row>
    <row r="490" spans="1:21" ht="14.4" customHeight="1" x14ac:dyDescent="0.3">
      <c r="A490" s="565">
        <v>25</v>
      </c>
      <c r="B490" s="566" t="s">
        <v>463</v>
      </c>
      <c r="C490" s="566">
        <v>89870255</v>
      </c>
      <c r="D490" s="628" t="s">
        <v>2103</v>
      </c>
      <c r="E490" s="629" t="s">
        <v>1567</v>
      </c>
      <c r="F490" s="566" t="s">
        <v>1551</v>
      </c>
      <c r="G490" s="566" t="s">
        <v>1593</v>
      </c>
      <c r="H490" s="566" t="s">
        <v>1090</v>
      </c>
      <c r="I490" s="566" t="s">
        <v>1251</v>
      </c>
      <c r="J490" s="566" t="s">
        <v>1504</v>
      </c>
      <c r="K490" s="566" t="s">
        <v>1505</v>
      </c>
      <c r="L490" s="567">
        <v>333.31</v>
      </c>
      <c r="M490" s="567">
        <v>16665.499999999993</v>
      </c>
      <c r="N490" s="566">
        <v>50</v>
      </c>
      <c r="O490" s="630">
        <v>44</v>
      </c>
      <c r="P490" s="567">
        <v>333.31</v>
      </c>
      <c r="Q490" s="582">
        <v>2.0000000000000007E-2</v>
      </c>
      <c r="R490" s="566">
        <v>1</v>
      </c>
      <c r="S490" s="582">
        <v>0.02</v>
      </c>
      <c r="T490" s="630">
        <v>1</v>
      </c>
      <c r="U490" s="612">
        <v>2.2727272727272728E-2</v>
      </c>
    </row>
    <row r="491" spans="1:21" ht="14.4" customHeight="1" x14ac:dyDescent="0.3">
      <c r="A491" s="565">
        <v>25</v>
      </c>
      <c r="B491" s="566" t="s">
        <v>463</v>
      </c>
      <c r="C491" s="566">
        <v>89870255</v>
      </c>
      <c r="D491" s="628" t="s">
        <v>2103</v>
      </c>
      <c r="E491" s="629" t="s">
        <v>1567</v>
      </c>
      <c r="F491" s="566" t="s">
        <v>1551</v>
      </c>
      <c r="G491" s="566" t="s">
        <v>1593</v>
      </c>
      <c r="H491" s="566" t="s">
        <v>1090</v>
      </c>
      <c r="I491" s="566" t="s">
        <v>1861</v>
      </c>
      <c r="J491" s="566" t="s">
        <v>1862</v>
      </c>
      <c r="K491" s="566" t="s">
        <v>1863</v>
      </c>
      <c r="L491" s="567">
        <v>333.31</v>
      </c>
      <c r="M491" s="567">
        <v>666.62</v>
      </c>
      <c r="N491" s="566">
        <v>2</v>
      </c>
      <c r="O491" s="630">
        <v>2</v>
      </c>
      <c r="P491" s="567"/>
      <c r="Q491" s="582">
        <v>0</v>
      </c>
      <c r="R491" s="566"/>
      <c r="S491" s="582">
        <v>0</v>
      </c>
      <c r="T491" s="630"/>
      <c r="U491" s="612">
        <v>0</v>
      </c>
    </row>
    <row r="492" spans="1:21" ht="14.4" customHeight="1" x14ac:dyDescent="0.3">
      <c r="A492" s="565">
        <v>25</v>
      </c>
      <c r="B492" s="566" t="s">
        <v>463</v>
      </c>
      <c r="C492" s="566">
        <v>89870255</v>
      </c>
      <c r="D492" s="628" t="s">
        <v>2103</v>
      </c>
      <c r="E492" s="629" t="s">
        <v>1567</v>
      </c>
      <c r="F492" s="566" t="s">
        <v>1551</v>
      </c>
      <c r="G492" s="566" t="s">
        <v>1593</v>
      </c>
      <c r="H492" s="566" t="s">
        <v>1090</v>
      </c>
      <c r="I492" s="566" t="s">
        <v>1735</v>
      </c>
      <c r="J492" s="566" t="s">
        <v>1736</v>
      </c>
      <c r="K492" s="566" t="s">
        <v>1737</v>
      </c>
      <c r="L492" s="567">
        <v>152.36000000000001</v>
      </c>
      <c r="M492" s="567">
        <v>304.72000000000003</v>
      </c>
      <c r="N492" s="566">
        <v>2</v>
      </c>
      <c r="O492" s="630">
        <v>2</v>
      </c>
      <c r="P492" s="567"/>
      <c r="Q492" s="582">
        <v>0</v>
      </c>
      <c r="R492" s="566"/>
      <c r="S492" s="582">
        <v>0</v>
      </c>
      <c r="T492" s="630"/>
      <c r="U492" s="612">
        <v>0</v>
      </c>
    </row>
    <row r="493" spans="1:21" ht="14.4" customHeight="1" x14ac:dyDescent="0.3">
      <c r="A493" s="565">
        <v>25</v>
      </c>
      <c r="B493" s="566" t="s">
        <v>463</v>
      </c>
      <c r="C493" s="566">
        <v>89870255</v>
      </c>
      <c r="D493" s="628" t="s">
        <v>2103</v>
      </c>
      <c r="E493" s="629" t="s">
        <v>1567</v>
      </c>
      <c r="F493" s="566" t="s">
        <v>1551</v>
      </c>
      <c r="G493" s="566" t="s">
        <v>1594</v>
      </c>
      <c r="H493" s="566" t="s">
        <v>1090</v>
      </c>
      <c r="I493" s="566" t="s">
        <v>1266</v>
      </c>
      <c r="J493" s="566" t="s">
        <v>1267</v>
      </c>
      <c r="K493" s="566" t="s">
        <v>1513</v>
      </c>
      <c r="L493" s="567">
        <v>184.22</v>
      </c>
      <c r="M493" s="567">
        <v>184.22</v>
      </c>
      <c r="N493" s="566">
        <v>1</v>
      </c>
      <c r="O493" s="630">
        <v>1</v>
      </c>
      <c r="P493" s="567"/>
      <c r="Q493" s="582">
        <v>0</v>
      </c>
      <c r="R493" s="566"/>
      <c r="S493" s="582">
        <v>0</v>
      </c>
      <c r="T493" s="630"/>
      <c r="U493" s="612">
        <v>0</v>
      </c>
    </row>
    <row r="494" spans="1:21" ht="14.4" customHeight="1" x14ac:dyDescent="0.3">
      <c r="A494" s="565">
        <v>25</v>
      </c>
      <c r="B494" s="566" t="s">
        <v>463</v>
      </c>
      <c r="C494" s="566">
        <v>89870255</v>
      </c>
      <c r="D494" s="628" t="s">
        <v>2103</v>
      </c>
      <c r="E494" s="629" t="s">
        <v>1567</v>
      </c>
      <c r="F494" s="566" t="s">
        <v>1551</v>
      </c>
      <c r="G494" s="566" t="s">
        <v>1600</v>
      </c>
      <c r="H494" s="566" t="s">
        <v>1090</v>
      </c>
      <c r="I494" s="566" t="s">
        <v>1289</v>
      </c>
      <c r="J494" s="566" t="s">
        <v>1290</v>
      </c>
      <c r="K494" s="566" t="s">
        <v>1291</v>
      </c>
      <c r="L494" s="567">
        <v>154.01</v>
      </c>
      <c r="M494" s="567">
        <v>1078.07</v>
      </c>
      <c r="N494" s="566">
        <v>7</v>
      </c>
      <c r="O494" s="630">
        <v>6.5</v>
      </c>
      <c r="P494" s="567"/>
      <c r="Q494" s="582">
        <v>0</v>
      </c>
      <c r="R494" s="566"/>
      <c r="S494" s="582">
        <v>0</v>
      </c>
      <c r="T494" s="630"/>
      <c r="U494" s="612">
        <v>0</v>
      </c>
    </row>
    <row r="495" spans="1:21" ht="14.4" customHeight="1" x14ac:dyDescent="0.3">
      <c r="A495" s="565">
        <v>25</v>
      </c>
      <c r="B495" s="566" t="s">
        <v>463</v>
      </c>
      <c r="C495" s="566">
        <v>89870255</v>
      </c>
      <c r="D495" s="628" t="s">
        <v>2103</v>
      </c>
      <c r="E495" s="629" t="s">
        <v>1567</v>
      </c>
      <c r="F495" s="566" t="s">
        <v>1551</v>
      </c>
      <c r="G495" s="566" t="s">
        <v>1600</v>
      </c>
      <c r="H495" s="566" t="s">
        <v>1090</v>
      </c>
      <c r="I495" s="566" t="s">
        <v>1601</v>
      </c>
      <c r="J495" s="566" t="s">
        <v>1290</v>
      </c>
      <c r="K495" s="566" t="s">
        <v>1291</v>
      </c>
      <c r="L495" s="567">
        <v>143.18</v>
      </c>
      <c r="M495" s="567">
        <v>429.54</v>
      </c>
      <c r="N495" s="566">
        <v>3</v>
      </c>
      <c r="O495" s="630">
        <v>3</v>
      </c>
      <c r="P495" s="567"/>
      <c r="Q495" s="582">
        <v>0</v>
      </c>
      <c r="R495" s="566"/>
      <c r="S495" s="582">
        <v>0</v>
      </c>
      <c r="T495" s="630"/>
      <c r="U495" s="612">
        <v>0</v>
      </c>
    </row>
    <row r="496" spans="1:21" ht="14.4" customHeight="1" x14ac:dyDescent="0.3">
      <c r="A496" s="565">
        <v>25</v>
      </c>
      <c r="B496" s="566" t="s">
        <v>463</v>
      </c>
      <c r="C496" s="566">
        <v>89870255</v>
      </c>
      <c r="D496" s="628" t="s">
        <v>2103</v>
      </c>
      <c r="E496" s="629" t="s">
        <v>1567</v>
      </c>
      <c r="F496" s="566" t="s">
        <v>1551</v>
      </c>
      <c r="G496" s="566" t="s">
        <v>1615</v>
      </c>
      <c r="H496" s="566" t="s">
        <v>1090</v>
      </c>
      <c r="I496" s="566" t="s">
        <v>1149</v>
      </c>
      <c r="J496" s="566" t="s">
        <v>598</v>
      </c>
      <c r="K496" s="566" t="s">
        <v>1532</v>
      </c>
      <c r="L496" s="567">
        <v>48.31</v>
      </c>
      <c r="M496" s="567">
        <v>821.26999999999975</v>
      </c>
      <c r="N496" s="566">
        <v>17</v>
      </c>
      <c r="O496" s="630">
        <v>10.5</v>
      </c>
      <c r="P496" s="567"/>
      <c r="Q496" s="582">
        <v>0</v>
      </c>
      <c r="R496" s="566"/>
      <c r="S496" s="582">
        <v>0</v>
      </c>
      <c r="T496" s="630"/>
      <c r="U496" s="612">
        <v>0</v>
      </c>
    </row>
    <row r="497" spans="1:21" ht="14.4" customHeight="1" x14ac:dyDescent="0.3">
      <c r="A497" s="565">
        <v>25</v>
      </c>
      <c r="B497" s="566" t="s">
        <v>463</v>
      </c>
      <c r="C497" s="566">
        <v>89870255</v>
      </c>
      <c r="D497" s="628" t="s">
        <v>2103</v>
      </c>
      <c r="E497" s="629" t="s">
        <v>1569</v>
      </c>
      <c r="F497" s="566" t="s">
        <v>1551</v>
      </c>
      <c r="G497" s="566" t="s">
        <v>1593</v>
      </c>
      <c r="H497" s="566" t="s">
        <v>1090</v>
      </c>
      <c r="I497" s="566" t="s">
        <v>1251</v>
      </c>
      <c r="J497" s="566" t="s">
        <v>1504</v>
      </c>
      <c r="K497" s="566" t="s">
        <v>1505</v>
      </c>
      <c r="L497" s="567">
        <v>333.31</v>
      </c>
      <c r="M497" s="567">
        <v>999.93000000000006</v>
      </c>
      <c r="N497" s="566">
        <v>3</v>
      </c>
      <c r="O497" s="630">
        <v>3</v>
      </c>
      <c r="P497" s="567"/>
      <c r="Q497" s="582">
        <v>0</v>
      </c>
      <c r="R497" s="566"/>
      <c r="S497" s="582">
        <v>0</v>
      </c>
      <c r="T497" s="630"/>
      <c r="U497" s="612">
        <v>0</v>
      </c>
    </row>
    <row r="498" spans="1:21" ht="14.4" customHeight="1" x14ac:dyDescent="0.3">
      <c r="A498" s="565">
        <v>25</v>
      </c>
      <c r="B498" s="566" t="s">
        <v>463</v>
      </c>
      <c r="C498" s="566">
        <v>89870255</v>
      </c>
      <c r="D498" s="628" t="s">
        <v>2103</v>
      </c>
      <c r="E498" s="629" t="s">
        <v>1569</v>
      </c>
      <c r="F498" s="566" t="s">
        <v>1551</v>
      </c>
      <c r="G498" s="566" t="s">
        <v>1593</v>
      </c>
      <c r="H498" s="566" t="s">
        <v>1090</v>
      </c>
      <c r="I498" s="566" t="s">
        <v>1375</v>
      </c>
      <c r="J498" s="566" t="s">
        <v>1547</v>
      </c>
      <c r="K498" s="566" t="s">
        <v>1548</v>
      </c>
      <c r="L498" s="567">
        <v>333.31</v>
      </c>
      <c r="M498" s="567">
        <v>333.31</v>
      </c>
      <c r="N498" s="566">
        <v>1</v>
      </c>
      <c r="O498" s="630">
        <v>1</v>
      </c>
      <c r="P498" s="567"/>
      <c r="Q498" s="582">
        <v>0</v>
      </c>
      <c r="R498" s="566"/>
      <c r="S498" s="582">
        <v>0</v>
      </c>
      <c r="T498" s="630"/>
      <c r="U498" s="612">
        <v>0</v>
      </c>
    </row>
    <row r="499" spans="1:21" ht="14.4" customHeight="1" x14ac:dyDescent="0.3">
      <c r="A499" s="565">
        <v>25</v>
      </c>
      <c r="B499" s="566" t="s">
        <v>463</v>
      </c>
      <c r="C499" s="566">
        <v>89870255</v>
      </c>
      <c r="D499" s="628" t="s">
        <v>2103</v>
      </c>
      <c r="E499" s="629" t="s">
        <v>1569</v>
      </c>
      <c r="F499" s="566" t="s">
        <v>1551</v>
      </c>
      <c r="G499" s="566" t="s">
        <v>1997</v>
      </c>
      <c r="H499" s="566" t="s">
        <v>462</v>
      </c>
      <c r="I499" s="566" t="s">
        <v>656</v>
      </c>
      <c r="J499" s="566" t="s">
        <v>657</v>
      </c>
      <c r="K499" s="566" t="s">
        <v>1998</v>
      </c>
      <c r="L499" s="567">
        <v>0</v>
      </c>
      <c r="M499" s="567">
        <v>0</v>
      </c>
      <c r="N499" s="566">
        <v>1</v>
      </c>
      <c r="O499" s="630">
        <v>0.5</v>
      </c>
      <c r="P499" s="567"/>
      <c r="Q499" s="582"/>
      <c r="R499" s="566"/>
      <c r="S499" s="582">
        <v>0</v>
      </c>
      <c r="T499" s="630"/>
      <c r="U499" s="612">
        <v>0</v>
      </c>
    </row>
    <row r="500" spans="1:21" ht="14.4" customHeight="1" x14ac:dyDescent="0.3">
      <c r="A500" s="565">
        <v>25</v>
      </c>
      <c r="B500" s="566" t="s">
        <v>463</v>
      </c>
      <c r="C500" s="566">
        <v>89870255</v>
      </c>
      <c r="D500" s="628" t="s">
        <v>2103</v>
      </c>
      <c r="E500" s="629" t="s">
        <v>1569</v>
      </c>
      <c r="F500" s="566" t="s">
        <v>1551</v>
      </c>
      <c r="G500" s="566" t="s">
        <v>1838</v>
      </c>
      <c r="H500" s="566" t="s">
        <v>462</v>
      </c>
      <c r="I500" s="566" t="s">
        <v>1371</v>
      </c>
      <c r="J500" s="566" t="s">
        <v>1372</v>
      </c>
      <c r="K500" s="566" t="s">
        <v>1373</v>
      </c>
      <c r="L500" s="567">
        <v>72.94</v>
      </c>
      <c r="M500" s="567">
        <v>72.94</v>
      </c>
      <c r="N500" s="566">
        <v>1</v>
      </c>
      <c r="O500" s="630">
        <v>0.5</v>
      </c>
      <c r="P500" s="567"/>
      <c r="Q500" s="582">
        <v>0</v>
      </c>
      <c r="R500" s="566"/>
      <c r="S500" s="582">
        <v>0</v>
      </c>
      <c r="T500" s="630"/>
      <c r="U500" s="612">
        <v>0</v>
      </c>
    </row>
    <row r="501" spans="1:21" ht="14.4" customHeight="1" x14ac:dyDescent="0.3">
      <c r="A501" s="565">
        <v>25</v>
      </c>
      <c r="B501" s="566" t="s">
        <v>463</v>
      </c>
      <c r="C501" s="566">
        <v>89870255</v>
      </c>
      <c r="D501" s="628" t="s">
        <v>2103</v>
      </c>
      <c r="E501" s="629" t="s">
        <v>1570</v>
      </c>
      <c r="F501" s="566" t="s">
        <v>1551</v>
      </c>
      <c r="G501" s="566" t="s">
        <v>1593</v>
      </c>
      <c r="H501" s="566" t="s">
        <v>1090</v>
      </c>
      <c r="I501" s="566" t="s">
        <v>1251</v>
      </c>
      <c r="J501" s="566" t="s">
        <v>1504</v>
      </c>
      <c r="K501" s="566" t="s">
        <v>1505</v>
      </c>
      <c r="L501" s="567">
        <v>333.31</v>
      </c>
      <c r="M501" s="567">
        <v>1333.24</v>
      </c>
      <c r="N501" s="566">
        <v>4</v>
      </c>
      <c r="O501" s="630">
        <v>4</v>
      </c>
      <c r="P501" s="567"/>
      <c r="Q501" s="582">
        <v>0</v>
      </c>
      <c r="R501" s="566"/>
      <c r="S501" s="582">
        <v>0</v>
      </c>
      <c r="T501" s="630"/>
      <c r="U501" s="612">
        <v>0</v>
      </c>
    </row>
    <row r="502" spans="1:21" ht="14.4" customHeight="1" x14ac:dyDescent="0.3">
      <c r="A502" s="565">
        <v>25</v>
      </c>
      <c r="B502" s="566" t="s">
        <v>463</v>
      </c>
      <c r="C502" s="566">
        <v>89870255</v>
      </c>
      <c r="D502" s="628" t="s">
        <v>2103</v>
      </c>
      <c r="E502" s="629" t="s">
        <v>1570</v>
      </c>
      <c r="F502" s="566" t="s">
        <v>1551</v>
      </c>
      <c r="G502" s="566" t="s">
        <v>1593</v>
      </c>
      <c r="H502" s="566" t="s">
        <v>1090</v>
      </c>
      <c r="I502" s="566" t="s">
        <v>2072</v>
      </c>
      <c r="J502" s="566" t="s">
        <v>2073</v>
      </c>
      <c r="K502" s="566" t="s">
        <v>2074</v>
      </c>
      <c r="L502" s="567">
        <v>79.36</v>
      </c>
      <c r="M502" s="567">
        <v>79.36</v>
      </c>
      <c r="N502" s="566">
        <v>1</v>
      </c>
      <c r="O502" s="630">
        <v>1</v>
      </c>
      <c r="P502" s="567"/>
      <c r="Q502" s="582">
        <v>0</v>
      </c>
      <c r="R502" s="566"/>
      <c r="S502" s="582">
        <v>0</v>
      </c>
      <c r="T502" s="630"/>
      <c r="U502" s="612">
        <v>0</v>
      </c>
    </row>
    <row r="503" spans="1:21" ht="14.4" customHeight="1" x14ac:dyDescent="0.3">
      <c r="A503" s="565">
        <v>25</v>
      </c>
      <c r="B503" s="566" t="s">
        <v>463</v>
      </c>
      <c r="C503" s="566">
        <v>89870255</v>
      </c>
      <c r="D503" s="628" t="s">
        <v>2103</v>
      </c>
      <c r="E503" s="629" t="s">
        <v>1574</v>
      </c>
      <c r="F503" s="566" t="s">
        <v>1551</v>
      </c>
      <c r="G503" s="566" t="s">
        <v>1593</v>
      </c>
      <c r="H503" s="566" t="s">
        <v>1090</v>
      </c>
      <c r="I503" s="566" t="s">
        <v>1251</v>
      </c>
      <c r="J503" s="566" t="s">
        <v>1504</v>
      </c>
      <c r="K503" s="566" t="s">
        <v>1505</v>
      </c>
      <c r="L503" s="567">
        <v>333.31</v>
      </c>
      <c r="M503" s="567">
        <v>9665.9900000000016</v>
      </c>
      <c r="N503" s="566">
        <v>29</v>
      </c>
      <c r="O503" s="630">
        <v>28.5</v>
      </c>
      <c r="P503" s="567"/>
      <c r="Q503" s="582">
        <v>0</v>
      </c>
      <c r="R503" s="566"/>
      <c r="S503" s="582">
        <v>0</v>
      </c>
      <c r="T503" s="630"/>
      <c r="U503" s="612">
        <v>0</v>
      </c>
    </row>
    <row r="504" spans="1:21" ht="14.4" customHeight="1" x14ac:dyDescent="0.3">
      <c r="A504" s="565">
        <v>25</v>
      </c>
      <c r="B504" s="566" t="s">
        <v>463</v>
      </c>
      <c r="C504" s="566">
        <v>89870255</v>
      </c>
      <c r="D504" s="628" t="s">
        <v>2103</v>
      </c>
      <c r="E504" s="629" t="s">
        <v>1574</v>
      </c>
      <c r="F504" s="566" t="s">
        <v>1551</v>
      </c>
      <c r="G504" s="566" t="s">
        <v>1593</v>
      </c>
      <c r="H504" s="566" t="s">
        <v>1090</v>
      </c>
      <c r="I504" s="566" t="s">
        <v>1375</v>
      </c>
      <c r="J504" s="566" t="s">
        <v>1547</v>
      </c>
      <c r="K504" s="566" t="s">
        <v>1548</v>
      </c>
      <c r="L504" s="567">
        <v>333.31</v>
      </c>
      <c r="M504" s="567">
        <v>333.31</v>
      </c>
      <c r="N504" s="566">
        <v>1</v>
      </c>
      <c r="O504" s="630">
        <v>1</v>
      </c>
      <c r="P504" s="567"/>
      <c r="Q504" s="582">
        <v>0</v>
      </c>
      <c r="R504" s="566"/>
      <c r="S504" s="582">
        <v>0</v>
      </c>
      <c r="T504" s="630"/>
      <c r="U504" s="612">
        <v>0</v>
      </c>
    </row>
    <row r="505" spans="1:21" ht="14.4" customHeight="1" x14ac:dyDescent="0.3">
      <c r="A505" s="565">
        <v>25</v>
      </c>
      <c r="B505" s="566" t="s">
        <v>463</v>
      </c>
      <c r="C505" s="566">
        <v>89870255</v>
      </c>
      <c r="D505" s="628" t="s">
        <v>2103</v>
      </c>
      <c r="E505" s="629" t="s">
        <v>1574</v>
      </c>
      <c r="F505" s="566" t="s">
        <v>1551</v>
      </c>
      <c r="G505" s="566" t="s">
        <v>1594</v>
      </c>
      <c r="H505" s="566" t="s">
        <v>1090</v>
      </c>
      <c r="I505" s="566" t="s">
        <v>1266</v>
      </c>
      <c r="J505" s="566" t="s">
        <v>1267</v>
      </c>
      <c r="K505" s="566" t="s">
        <v>1513</v>
      </c>
      <c r="L505" s="567">
        <v>184.22</v>
      </c>
      <c r="M505" s="567">
        <v>184.22</v>
      </c>
      <c r="N505" s="566">
        <v>1</v>
      </c>
      <c r="O505" s="630">
        <v>1</v>
      </c>
      <c r="P505" s="567"/>
      <c r="Q505" s="582">
        <v>0</v>
      </c>
      <c r="R505" s="566"/>
      <c r="S505" s="582">
        <v>0</v>
      </c>
      <c r="T505" s="630"/>
      <c r="U505" s="612">
        <v>0</v>
      </c>
    </row>
    <row r="506" spans="1:21" ht="14.4" customHeight="1" x14ac:dyDescent="0.3">
      <c r="A506" s="565">
        <v>25</v>
      </c>
      <c r="B506" s="566" t="s">
        <v>463</v>
      </c>
      <c r="C506" s="566">
        <v>89870255</v>
      </c>
      <c r="D506" s="628" t="s">
        <v>2103</v>
      </c>
      <c r="E506" s="629" t="s">
        <v>1574</v>
      </c>
      <c r="F506" s="566" t="s">
        <v>1551</v>
      </c>
      <c r="G506" s="566" t="s">
        <v>1613</v>
      </c>
      <c r="H506" s="566" t="s">
        <v>462</v>
      </c>
      <c r="I506" s="566" t="s">
        <v>1210</v>
      </c>
      <c r="J506" s="566" t="s">
        <v>1211</v>
      </c>
      <c r="K506" s="566" t="s">
        <v>1614</v>
      </c>
      <c r="L506" s="567">
        <v>31.54</v>
      </c>
      <c r="M506" s="567">
        <v>31.54</v>
      </c>
      <c r="N506" s="566">
        <v>1</v>
      </c>
      <c r="O506" s="630">
        <v>0.5</v>
      </c>
      <c r="P506" s="567"/>
      <c r="Q506" s="582">
        <v>0</v>
      </c>
      <c r="R506" s="566"/>
      <c r="S506" s="582">
        <v>0</v>
      </c>
      <c r="T506" s="630"/>
      <c r="U506" s="612">
        <v>0</v>
      </c>
    </row>
    <row r="507" spans="1:21" ht="14.4" customHeight="1" x14ac:dyDescent="0.3">
      <c r="A507" s="565">
        <v>25</v>
      </c>
      <c r="B507" s="566" t="s">
        <v>463</v>
      </c>
      <c r="C507" s="566">
        <v>89870255</v>
      </c>
      <c r="D507" s="628" t="s">
        <v>2103</v>
      </c>
      <c r="E507" s="629" t="s">
        <v>1574</v>
      </c>
      <c r="F507" s="566" t="s">
        <v>1551</v>
      </c>
      <c r="G507" s="566" t="s">
        <v>1615</v>
      </c>
      <c r="H507" s="566" t="s">
        <v>1090</v>
      </c>
      <c r="I507" s="566" t="s">
        <v>1149</v>
      </c>
      <c r="J507" s="566" t="s">
        <v>598</v>
      </c>
      <c r="K507" s="566" t="s">
        <v>1532</v>
      </c>
      <c r="L507" s="567">
        <v>48.31</v>
      </c>
      <c r="M507" s="567">
        <v>48.31</v>
      </c>
      <c r="N507" s="566">
        <v>1</v>
      </c>
      <c r="O507" s="630">
        <v>1</v>
      </c>
      <c r="P507" s="567"/>
      <c r="Q507" s="582">
        <v>0</v>
      </c>
      <c r="R507" s="566"/>
      <c r="S507" s="582">
        <v>0</v>
      </c>
      <c r="T507" s="630"/>
      <c r="U507" s="612">
        <v>0</v>
      </c>
    </row>
    <row r="508" spans="1:21" ht="14.4" customHeight="1" x14ac:dyDescent="0.3">
      <c r="A508" s="565">
        <v>25</v>
      </c>
      <c r="B508" s="566" t="s">
        <v>463</v>
      </c>
      <c r="C508" s="566">
        <v>89870255</v>
      </c>
      <c r="D508" s="628" t="s">
        <v>2103</v>
      </c>
      <c r="E508" s="629" t="s">
        <v>1575</v>
      </c>
      <c r="F508" s="566" t="s">
        <v>1551</v>
      </c>
      <c r="G508" s="566" t="s">
        <v>1593</v>
      </c>
      <c r="H508" s="566" t="s">
        <v>1090</v>
      </c>
      <c r="I508" s="566" t="s">
        <v>1251</v>
      </c>
      <c r="J508" s="566" t="s">
        <v>1504</v>
      </c>
      <c r="K508" s="566" t="s">
        <v>1505</v>
      </c>
      <c r="L508" s="567">
        <v>333.31</v>
      </c>
      <c r="M508" s="567">
        <v>7666.1300000000037</v>
      </c>
      <c r="N508" s="566">
        <v>23</v>
      </c>
      <c r="O508" s="630">
        <v>22.5</v>
      </c>
      <c r="P508" s="567">
        <v>333.31</v>
      </c>
      <c r="Q508" s="582">
        <v>4.3478260869565195E-2</v>
      </c>
      <c r="R508" s="566">
        <v>1</v>
      </c>
      <c r="S508" s="582">
        <v>4.3478260869565216E-2</v>
      </c>
      <c r="T508" s="630">
        <v>1</v>
      </c>
      <c r="U508" s="612">
        <v>4.4444444444444446E-2</v>
      </c>
    </row>
    <row r="509" spans="1:21" ht="14.4" customHeight="1" x14ac:dyDescent="0.3">
      <c r="A509" s="565">
        <v>25</v>
      </c>
      <c r="B509" s="566" t="s">
        <v>463</v>
      </c>
      <c r="C509" s="566">
        <v>89870255</v>
      </c>
      <c r="D509" s="628" t="s">
        <v>2103</v>
      </c>
      <c r="E509" s="629" t="s">
        <v>1575</v>
      </c>
      <c r="F509" s="566" t="s">
        <v>1551</v>
      </c>
      <c r="G509" s="566" t="s">
        <v>1655</v>
      </c>
      <c r="H509" s="566" t="s">
        <v>462</v>
      </c>
      <c r="I509" s="566" t="s">
        <v>1203</v>
      </c>
      <c r="J509" s="566" t="s">
        <v>1204</v>
      </c>
      <c r="K509" s="566" t="s">
        <v>1656</v>
      </c>
      <c r="L509" s="567">
        <v>31.64</v>
      </c>
      <c r="M509" s="567">
        <v>31.64</v>
      </c>
      <c r="N509" s="566">
        <v>1</v>
      </c>
      <c r="O509" s="630">
        <v>1</v>
      </c>
      <c r="P509" s="567"/>
      <c r="Q509" s="582">
        <v>0</v>
      </c>
      <c r="R509" s="566"/>
      <c r="S509" s="582">
        <v>0</v>
      </c>
      <c r="T509" s="630"/>
      <c r="U509" s="612">
        <v>0</v>
      </c>
    </row>
    <row r="510" spans="1:21" ht="14.4" customHeight="1" x14ac:dyDescent="0.3">
      <c r="A510" s="565">
        <v>25</v>
      </c>
      <c r="B510" s="566" t="s">
        <v>463</v>
      </c>
      <c r="C510" s="566">
        <v>89870255</v>
      </c>
      <c r="D510" s="628" t="s">
        <v>2103</v>
      </c>
      <c r="E510" s="629" t="s">
        <v>1575</v>
      </c>
      <c r="F510" s="566" t="s">
        <v>1551</v>
      </c>
      <c r="G510" s="566" t="s">
        <v>1600</v>
      </c>
      <c r="H510" s="566" t="s">
        <v>1090</v>
      </c>
      <c r="I510" s="566" t="s">
        <v>1289</v>
      </c>
      <c r="J510" s="566" t="s">
        <v>1290</v>
      </c>
      <c r="K510" s="566" t="s">
        <v>1291</v>
      </c>
      <c r="L510" s="567">
        <v>154.01</v>
      </c>
      <c r="M510" s="567">
        <v>154.01</v>
      </c>
      <c r="N510" s="566">
        <v>1</v>
      </c>
      <c r="O510" s="630">
        <v>1</v>
      </c>
      <c r="P510" s="567"/>
      <c r="Q510" s="582">
        <v>0</v>
      </c>
      <c r="R510" s="566"/>
      <c r="S510" s="582">
        <v>0</v>
      </c>
      <c r="T510" s="630"/>
      <c r="U510" s="612">
        <v>0</v>
      </c>
    </row>
    <row r="511" spans="1:21" ht="14.4" customHeight="1" x14ac:dyDescent="0.3">
      <c r="A511" s="565">
        <v>25</v>
      </c>
      <c r="B511" s="566" t="s">
        <v>463</v>
      </c>
      <c r="C511" s="566">
        <v>89870255</v>
      </c>
      <c r="D511" s="628" t="s">
        <v>2103</v>
      </c>
      <c r="E511" s="629" t="s">
        <v>1575</v>
      </c>
      <c r="F511" s="566" t="s">
        <v>1551</v>
      </c>
      <c r="G511" s="566" t="s">
        <v>1600</v>
      </c>
      <c r="H511" s="566" t="s">
        <v>1090</v>
      </c>
      <c r="I511" s="566" t="s">
        <v>1888</v>
      </c>
      <c r="J511" s="566" t="s">
        <v>1297</v>
      </c>
      <c r="K511" s="566" t="s">
        <v>1520</v>
      </c>
      <c r="L511" s="567">
        <v>107.38</v>
      </c>
      <c r="M511" s="567">
        <v>214.76</v>
      </c>
      <c r="N511" s="566">
        <v>2</v>
      </c>
      <c r="O511" s="630">
        <v>1</v>
      </c>
      <c r="P511" s="567"/>
      <c r="Q511" s="582">
        <v>0</v>
      </c>
      <c r="R511" s="566"/>
      <c r="S511" s="582">
        <v>0</v>
      </c>
      <c r="T511" s="630"/>
      <c r="U511" s="612">
        <v>0</v>
      </c>
    </row>
    <row r="512" spans="1:21" ht="14.4" customHeight="1" x14ac:dyDescent="0.3">
      <c r="A512" s="565">
        <v>25</v>
      </c>
      <c r="B512" s="566" t="s">
        <v>463</v>
      </c>
      <c r="C512" s="566">
        <v>89870255</v>
      </c>
      <c r="D512" s="628" t="s">
        <v>2103</v>
      </c>
      <c r="E512" s="629" t="s">
        <v>1575</v>
      </c>
      <c r="F512" s="566" t="s">
        <v>1551</v>
      </c>
      <c r="G512" s="566" t="s">
        <v>1600</v>
      </c>
      <c r="H512" s="566" t="s">
        <v>1090</v>
      </c>
      <c r="I512" s="566" t="s">
        <v>1601</v>
      </c>
      <c r="J512" s="566" t="s">
        <v>1290</v>
      </c>
      <c r="K512" s="566" t="s">
        <v>1291</v>
      </c>
      <c r="L512" s="567">
        <v>143.18</v>
      </c>
      <c r="M512" s="567">
        <v>286.36</v>
      </c>
      <c r="N512" s="566">
        <v>2</v>
      </c>
      <c r="O512" s="630">
        <v>2</v>
      </c>
      <c r="P512" s="567"/>
      <c r="Q512" s="582">
        <v>0</v>
      </c>
      <c r="R512" s="566"/>
      <c r="S512" s="582">
        <v>0</v>
      </c>
      <c r="T512" s="630"/>
      <c r="U512" s="612">
        <v>0</v>
      </c>
    </row>
    <row r="513" spans="1:21" ht="14.4" customHeight="1" x14ac:dyDescent="0.3">
      <c r="A513" s="565">
        <v>25</v>
      </c>
      <c r="B513" s="566" t="s">
        <v>463</v>
      </c>
      <c r="C513" s="566">
        <v>89870255</v>
      </c>
      <c r="D513" s="628" t="s">
        <v>2103</v>
      </c>
      <c r="E513" s="629" t="s">
        <v>1575</v>
      </c>
      <c r="F513" s="566" t="s">
        <v>1551</v>
      </c>
      <c r="G513" s="566" t="s">
        <v>1615</v>
      </c>
      <c r="H513" s="566" t="s">
        <v>462</v>
      </c>
      <c r="I513" s="566" t="s">
        <v>1050</v>
      </c>
      <c r="J513" s="566" t="s">
        <v>598</v>
      </c>
      <c r="K513" s="566" t="s">
        <v>1759</v>
      </c>
      <c r="L513" s="567">
        <v>96.63</v>
      </c>
      <c r="M513" s="567">
        <v>96.63</v>
      </c>
      <c r="N513" s="566">
        <v>1</v>
      </c>
      <c r="O513" s="630">
        <v>0.5</v>
      </c>
      <c r="P513" s="567"/>
      <c r="Q513" s="582">
        <v>0</v>
      </c>
      <c r="R513" s="566"/>
      <c r="S513" s="582">
        <v>0</v>
      </c>
      <c r="T513" s="630"/>
      <c r="U513" s="612">
        <v>0</v>
      </c>
    </row>
    <row r="514" spans="1:21" ht="14.4" customHeight="1" x14ac:dyDescent="0.3">
      <c r="A514" s="565">
        <v>25</v>
      </c>
      <c r="B514" s="566" t="s">
        <v>463</v>
      </c>
      <c r="C514" s="566">
        <v>89870255</v>
      </c>
      <c r="D514" s="628" t="s">
        <v>2103</v>
      </c>
      <c r="E514" s="629" t="s">
        <v>1576</v>
      </c>
      <c r="F514" s="566" t="s">
        <v>1551</v>
      </c>
      <c r="G514" s="566" t="s">
        <v>1593</v>
      </c>
      <c r="H514" s="566" t="s">
        <v>1090</v>
      </c>
      <c r="I514" s="566" t="s">
        <v>1251</v>
      </c>
      <c r="J514" s="566" t="s">
        <v>1504</v>
      </c>
      <c r="K514" s="566" t="s">
        <v>1505</v>
      </c>
      <c r="L514" s="567">
        <v>333.31</v>
      </c>
      <c r="M514" s="567">
        <v>6332.8900000000021</v>
      </c>
      <c r="N514" s="566">
        <v>19</v>
      </c>
      <c r="O514" s="630">
        <v>19</v>
      </c>
      <c r="P514" s="567"/>
      <c r="Q514" s="582">
        <v>0</v>
      </c>
      <c r="R514" s="566"/>
      <c r="S514" s="582">
        <v>0</v>
      </c>
      <c r="T514" s="630"/>
      <c r="U514" s="612">
        <v>0</v>
      </c>
    </row>
    <row r="515" spans="1:21" ht="14.4" customHeight="1" x14ac:dyDescent="0.3">
      <c r="A515" s="565">
        <v>25</v>
      </c>
      <c r="B515" s="566" t="s">
        <v>463</v>
      </c>
      <c r="C515" s="566">
        <v>89870255</v>
      </c>
      <c r="D515" s="628" t="s">
        <v>2103</v>
      </c>
      <c r="E515" s="629" t="s">
        <v>1576</v>
      </c>
      <c r="F515" s="566" t="s">
        <v>1551</v>
      </c>
      <c r="G515" s="566" t="s">
        <v>1593</v>
      </c>
      <c r="H515" s="566" t="s">
        <v>1090</v>
      </c>
      <c r="I515" s="566" t="s">
        <v>1861</v>
      </c>
      <c r="J515" s="566" t="s">
        <v>1862</v>
      </c>
      <c r="K515" s="566" t="s">
        <v>1863</v>
      </c>
      <c r="L515" s="567">
        <v>333.31</v>
      </c>
      <c r="M515" s="567">
        <v>333.31</v>
      </c>
      <c r="N515" s="566">
        <v>1</v>
      </c>
      <c r="O515" s="630">
        <v>1</v>
      </c>
      <c r="P515" s="567"/>
      <c r="Q515" s="582">
        <v>0</v>
      </c>
      <c r="R515" s="566"/>
      <c r="S515" s="582">
        <v>0</v>
      </c>
      <c r="T515" s="630"/>
      <c r="U515" s="612">
        <v>0</v>
      </c>
    </row>
    <row r="516" spans="1:21" ht="14.4" customHeight="1" x14ac:dyDescent="0.3">
      <c r="A516" s="565">
        <v>25</v>
      </c>
      <c r="B516" s="566" t="s">
        <v>463</v>
      </c>
      <c r="C516" s="566">
        <v>89870255</v>
      </c>
      <c r="D516" s="628" t="s">
        <v>2103</v>
      </c>
      <c r="E516" s="629" t="s">
        <v>1576</v>
      </c>
      <c r="F516" s="566" t="s">
        <v>1551</v>
      </c>
      <c r="G516" s="566" t="s">
        <v>1593</v>
      </c>
      <c r="H516" s="566" t="s">
        <v>462</v>
      </c>
      <c r="I516" s="566" t="s">
        <v>2075</v>
      </c>
      <c r="J516" s="566" t="s">
        <v>1736</v>
      </c>
      <c r="K516" s="566" t="s">
        <v>2076</v>
      </c>
      <c r="L516" s="567">
        <v>0</v>
      </c>
      <c r="M516" s="567">
        <v>0</v>
      </c>
      <c r="N516" s="566">
        <v>1</v>
      </c>
      <c r="O516" s="630">
        <v>1</v>
      </c>
      <c r="P516" s="567"/>
      <c r="Q516" s="582"/>
      <c r="R516" s="566"/>
      <c r="S516" s="582">
        <v>0</v>
      </c>
      <c r="T516" s="630"/>
      <c r="U516" s="612">
        <v>0</v>
      </c>
    </row>
    <row r="517" spans="1:21" ht="14.4" customHeight="1" x14ac:dyDescent="0.3">
      <c r="A517" s="565">
        <v>25</v>
      </c>
      <c r="B517" s="566" t="s">
        <v>463</v>
      </c>
      <c r="C517" s="566">
        <v>89870255</v>
      </c>
      <c r="D517" s="628" t="s">
        <v>2103</v>
      </c>
      <c r="E517" s="629" t="s">
        <v>1576</v>
      </c>
      <c r="F517" s="566" t="s">
        <v>1551</v>
      </c>
      <c r="G517" s="566" t="s">
        <v>1600</v>
      </c>
      <c r="H517" s="566" t="s">
        <v>1090</v>
      </c>
      <c r="I517" s="566" t="s">
        <v>1289</v>
      </c>
      <c r="J517" s="566" t="s">
        <v>1290</v>
      </c>
      <c r="K517" s="566" t="s">
        <v>1291</v>
      </c>
      <c r="L517" s="567">
        <v>154.01</v>
      </c>
      <c r="M517" s="567">
        <v>154.01</v>
      </c>
      <c r="N517" s="566">
        <v>1</v>
      </c>
      <c r="O517" s="630">
        <v>1</v>
      </c>
      <c r="P517" s="567"/>
      <c r="Q517" s="582">
        <v>0</v>
      </c>
      <c r="R517" s="566"/>
      <c r="S517" s="582">
        <v>0</v>
      </c>
      <c r="T517" s="630"/>
      <c r="U517" s="612">
        <v>0</v>
      </c>
    </row>
    <row r="518" spans="1:21" ht="14.4" customHeight="1" x14ac:dyDescent="0.3">
      <c r="A518" s="565">
        <v>25</v>
      </c>
      <c r="B518" s="566" t="s">
        <v>463</v>
      </c>
      <c r="C518" s="566">
        <v>89870255</v>
      </c>
      <c r="D518" s="628" t="s">
        <v>2103</v>
      </c>
      <c r="E518" s="629" t="s">
        <v>1578</v>
      </c>
      <c r="F518" s="566" t="s">
        <v>1551</v>
      </c>
      <c r="G518" s="566" t="s">
        <v>1593</v>
      </c>
      <c r="H518" s="566" t="s">
        <v>1090</v>
      </c>
      <c r="I518" s="566" t="s">
        <v>1251</v>
      </c>
      <c r="J518" s="566" t="s">
        <v>1504</v>
      </c>
      <c r="K518" s="566" t="s">
        <v>1505</v>
      </c>
      <c r="L518" s="567">
        <v>333.31</v>
      </c>
      <c r="M518" s="567">
        <v>8999.3700000000026</v>
      </c>
      <c r="N518" s="566">
        <v>27</v>
      </c>
      <c r="O518" s="630">
        <v>26.5</v>
      </c>
      <c r="P518" s="567"/>
      <c r="Q518" s="582">
        <v>0</v>
      </c>
      <c r="R518" s="566"/>
      <c r="S518" s="582">
        <v>0</v>
      </c>
      <c r="T518" s="630"/>
      <c r="U518" s="612">
        <v>0</v>
      </c>
    </row>
    <row r="519" spans="1:21" ht="14.4" customHeight="1" x14ac:dyDescent="0.3">
      <c r="A519" s="565">
        <v>25</v>
      </c>
      <c r="B519" s="566" t="s">
        <v>463</v>
      </c>
      <c r="C519" s="566">
        <v>89870255</v>
      </c>
      <c r="D519" s="628" t="s">
        <v>2103</v>
      </c>
      <c r="E519" s="629" t="s">
        <v>1578</v>
      </c>
      <c r="F519" s="566" t="s">
        <v>1551</v>
      </c>
      <c r="G519" s="566" t="s">
        <v>1593</v>
      </c>
      <c r="H519" s="566" t="s">
        <v>1090</v>
      </c>
      <c r="I519" s="566" t="s">
        <v>1375</v>
      </c>
      <c r="J519" s="566" t="s">
        <v>1547</v>
      </c>
      <c r="K519" s="566" t="s">
        <v>1548</v>
      </c>
      <c r="L519" s="567">
        <v>333.31</v>
      </c>
      <c r="M519" s="567">
        <v>333.31</v>
      </c>
      <c r="N519" s="566">
        <v>1</v>
      </c>
      <c r="O519" s="630">
        <v>1</v>
      </c>
      <c r="P519" s="567"/>
      <c r="Q519" s="582">
        <v>0</v>
      </c>
      <c r="R519" s="566"/>
      <c r="S519" s="582">
        <v>0</v>
      </c>
      <c r="T519" s="630"/>
      <c r="U519" s="612">
        <v>0</v>
      </c>
    </row>
    <row r="520" spans="1:21" ht="14.4" customHeight="1" x14ac:dyDescent="0.3">
      <c r="A520" s="565">
        <v>25</v>
      </c>
      <c r="B520" s="566" t="s">
        <v>463</v>
      </c>
      <c r="C520" s="566">
        <v>89870255</v>
      </c>
      <c r="D520" s="628" t="s">
        <v>2103</v>
      </c>
      <c r="E520" s="629" t="s">
        <v>1578</v>
      </c>
      <c r="F520" s="566" t="s">
        <v>1551</v>
      </c>
      <c r="G520" s="566" t="s">
        <v>1594</v>
      </c>
      <c r="H520" s="566" t="s">
        <v>1090</v>
      </c>
      <c r="I520" s="566" t="s">
        <v>2077</v>
      </c>
      <c r="J520" s="566" t="s">
        <v>2078</v>
      </c>
      <c r="K520" s="566" t="s">
        <v>2079</v>
      </c>
      <c r="L520" s="567">
        <v>46.05</v>
      </c>
      <c r="M520" s="567">
        <v>92.1</v>
      </c>
      <c r="N520" s="566">
        <v>2</v>
      </c>
      <c r="O520" s="630">
        <v>1</v>
      </c>
      <c r="P520" s="567"/>
      <c r="Q520" s="582">
        <v>0</v>
      </c>
      <c r="R520" s="566"/>
      <c r="S520" s="582">
        <v>0</v>
      </c>
      <c r="T520" s="630"/>
      <c r="U520" s="612">
        <v>0</v>
      </c>
    </row>
    <row r="521" spans="1:21" ht="14.4" customHeight="1" x14ac:dyDescent="0.3">
      <c r="A521" s="565">
        <v>25</v>
      </c>
      <c r="B521" s="566" t="s">
        <v>463</v>
      </c>
      <c r="C521" s="566">
        <v>89870255</v>
      </c>
      <c r="D521" s="628" t="s">
        <v>2103</v>
      </c>
      <c r="E521" s="629" t="s">
        <v>1578</v>
      </c>
      <c r="F521" s="566" t="s">
        <v>1551</v>
      </c>
      <c r="G521" s="566" t="s">
        <v>1600</v>
      </c>
      <c r="H521" s="566" t="s">
        <v>1090</v>
      </c>
      <c r="I521" s="566" t="s">
        <v>1289</v>
      </c>
      <c r="J521" s="566" t="s">
        <v>1290</v>
      </c>
      <c r="K521" s="566" t="s">
        <v>1291</v>
      </c>
      <c r="L521" s="567">
        <v>154.01</v>
      </c>
      <c r="M521" s="567">
        <v>462.03</v>
      </c>
      <c r="N521" s="566">
        <v>3</v>
      </c>
      <c r="O521" s="630">
        <v>3</v>
      </c>
      <c r="P521" s="567"/>
      <c r="Q521" s="582">
        <v>0</v>
      </c>
      <c r="R521" s="566"/>
      <c r="S521" s="582">
        <v>0</v>
      </c>
      <c r="T521" s="630"/>
      <c r="U521" s="612">
        <v>0</v>
      </c>
    </row>
    <row r="522" spans="1:21" ht="14.4" customHeight="1" x14ac:dyDescent="0.3">
      <c r="A522" s="565">
        <v>25</v>
      </c>
      <c r="B522" s="566" t="s">
        <v>463</v>
      </c>
      <c r="C522" s="566">
        <v>89870255</v>
      </c>
      <c r="D522" s="628" t="s">
        <v>2103</v>
      </c>
      <c r="E522" s="629" t="s">
        <v>1578</v>
      </c>
      <c r="F522" s="566" t="s">
        <v>1551</v>
      </c>
      <c r="G522" s="566" t="s">
        <v>1615</v>
      </c>
      <c r="H522" s="566" t="s">
        <v>1090</v>
      </c>
      <c r="I522" s="566" t="s">
        <v>1149</v>
      </c>
      <c r="J522" s="566" t="s">
        <v>598</v>
      </c>
      <c r="K522" s="566" t="s">
        <v>1532</v>
      </c>
      <c r="L522" s="567">
        <v>48.31</v>
      </c>
      <c r="M522" s="567">
        <v>338.17</v>
      </c>
      <c r="N522" s="566">
        <v>7</v>
      </c>
      <c r="O522" s="630">
        <v>6.5</v>
      </c>
      <c r="P522" s="567"/>
      <c r="Q522" s="582">
        <v>0</v>
      </c>
      <c r="R522" s="566"/>
      <c r="S522" s="582">
        <v>0</v>
      </c>
      <c r="T522" s="630"/>
      <c r="U522" s="612">
        <v>0</v>
      </c>
    </row>
    <row r="523" spans="1:21" ht="14.4" customHeight="1" x14ac:dyDescent="0.3">
      <c r="A523" s="565">
        <v>25</v>
      </c>
      <c r="B523" s="566" t="s">
        <v>463</v>
      </c>
      <c r="C523" s="566">
        <v>89870255</v>
      </c>
      <c r="D523" s="628" t="s">
        <v>2103</v>
      </c>
      <c r="E523" s="629" t="s">
        <v>1579</v>
      </c>
      <c r="F523" s="566" t="s">
        <v>1551</v>
      </c>
      <c r="G523" s="566" t="s">
        <v>1593</v>
      </c>
      <c r="H523" s="566" t="s">
        <v>462</v>
      </c>
      <c r="I523" s="566" t="s">
        <v>1646</v>
      </c>
      <c r="J523" s="566" t="s">
        <v>1504</v>
      </c>
      <c r="K523" s="566" t="s">
        <v>1647</v>
      </c>
      <c r="L523" s="567">
        <v>0</v>
      </c>
      <c r="M523" s="567">
        <v>0</v>
      </c>
      <c r="N523" s="566">
        <v>1</v>
      </c>
      <c r="O523" s="630">
        <v>1</v>
      </c>
      <c r="P523" s="567"/>
      <c r="Q523" s="582"/>
      <c r="R523" s="566"/>
      <c r="S523" s="582">
        <v>0</v>
      </c>
      <c r="T523" s="630"/>
      <c r="U523" s="612">
        <v>0</v>
      </c>
    </row>
    <row r="524" spans="1:21" ht="14.4" customHeight="1" x14ac:dyDescent="0.3">
      <c r="A524" s="565">
        <v>25</v>
      </c>
      <c r="B524" s="566" t="s">
        <v>463</v>
      </c>
      <c r="C524" s="566">
        <v>89870255</v>
      </c>
      <c r="D524" s="628" t="s">
        <v>2103</v>
      </c>
      <c r="E524" s="629" t="s">
        <v>1579</v>
      </c>
      <c r="F524" s="566" t="s">
        <v>1551</v>
      </c>
      <c r="G524" s="566" t="s">
        <v>1593</v>
      </c>
      <c r="H524" s="566" t="s">
        <v>1090</v>
      </c>
      <c r="I524" s="566" t="s">
        <v>1251</v>
      </c>
      <c r="J524" s="566" t="s">
        <v>1504</v>
      </c>
      <c r="K524" s="566" t="s">
        <v>1505</v>
      </c>
      <c r="L524" s="567">
        <v>333.31</v>
      </c>
      <c r="M524" s="567">
        <v>2999.79</v>
      </c>
      <c r="N524" s="566">
        <v>9</v>
      </c>
      <c r="O524" s="630">
        <v>9</v>
      </c>
      <c r="P524" s="567"/>
      <c r="Q524" s="582">
        <v>0</v>
      </c>
      <c r="R524" s="566"/>
      <c r="S524" s="582">
        <v>0</v>
      </c>
      <c r="T524" s="630"/>
      <c r="U524" s="612">
        <v>0</v>
      </c>
    </row>
    <row r="525" spans="1:21" ht="14.4" customHeight="1" x14ac:dyDescent="0.3">
      <c r="A525" s="565">
        <v>25</v>
      </c>
      <c r="B525" s="566" t="s">
        <v>463</v>
      </c>
      <c r="C525" s="566">
        <v>89870255</v>
      </c>
      <c r="D525" s="628" t="s">
        <v>2103</v>
      </c>
      <c r="E525" s="629" t="s">
        <v>1579</v>
      </c>
      <c r="F525" s="566" t="s">
        <v>1551</v>
      </c>
      <c r="G525" s="566" t="s">
        <v>1593</v>
      </c>
      <c r="H525" s="566" t="s">
        <v>1090</v>
      </c>
      <c r="I525" s="566" t="s">
        <v>1375</v>
      </c>
      <c r="J525" s="566" t="s">
        <v>1547</v>
      </c>
      <c r="K525" s="566" t="s">
        <v>1548</v>
      </c>
      <c r="L525" s="567">
        <v>333.31</v>
      </c>
      <c r="M525" s="567">
        <v>333.31</v>
      </c>
      <c r="N525" s="566">
        <v>1</v>
      </c>
      <c r="O525" s="630">
        <v>1</v>
      </c>
      <c r="P525" s="567"/>
      <c r="Q525" s="582">
        <v>0</v>
      </c>
      <c r="R525" s="566"/>
      <c r="S525" s="582">
        <v>0</v>
      </c>
      <c r="T525" s="630"/>
      <c r="U525" s="612">
        <v>0</v>
      </c>
    </row>
    <row r="526" spans="1:21" ht="14.4" customHeight="1" x14ac:dyDescent="0.3">
      <c r="A526" s="565">
        <v>25</v>
      </c>
      <c r="B526" s="566" t="s">
        <v>463</v>
      </c>
      <c r="C526" s="566">
        <v>89870255</v>
      </c>
      <c r="D526" s="628" t="s">
        <v>2103</v>
      </c>
      <c r="E526" s="629" t="s">
        <v>1579</v>
      </c>
      <c r="F526" s="566" t="s">
        <v>1551</v>
      </c>
      <c r="G526" s="566" t="s">
        <v>2080</v>
      </c>
      <c r="H526" s="566" t="s">
        <v>462</v>
      </c>
      <c r="I526" s="566" t="s">
        <v>2081</v>
      </c>
      <c r="J526" s="566" t="s">
        <v>2082</v>
      </c>
      <c r="K526" s="566" t="s">
        <v>1373</v>
      </c>
      <c r="L526" s="567">
        <v>32.21</v>
      </c>
      <c r="M526" s="567">
        <v>32.21</v>
      </c>
      <c r="N526" s="566">
        <v>1</v>
      </c>
      <c r="O526" s="630">
        <v>0.5</v>
      </c>
      <c r="P526" s="567"/>
      <c r="Q526" s="582">
        <v>0</v>
      </c>
      <c r="R526" s="566"/>
      <c r="S526" s="582">
        <v>0</v>
      </c>
      <c r="T526" s="630"/>
      <c r="U526" s="612">
        <v>0</v>
      </c>
    </row>
    <row r="527" spans="1:21" ht="14.4" customHeight="1" x14ac:dyDescent="0.3">
      <c r="A527" s="565">
        <v>25</v>
      </c>
      <c r="B527" s="566" t="s">
        <v>463</v>
      </c>
      <c r="C527" s="566">
        <v>89870255</v>
      </c>
      <c r="D527" s="628" t="s">
        <v>2103</v>
      </c>
      <c r="E527" s="629" t="s">
        <v>1579</v>
      </c>
      <c r="F527" s="566" t="s">
        <v>1551</v>
      </c>
      <c r="G527" s="566" t="s">
        <v>1762</v>
      </c>
      <c r="H527" s="566" t="s">
        <v>462</v>
      </c>
      <c r="I527" s="566" t="s">
        <v>623</v>
      </c>
      <c r="J527" s="566" t="s">
        <v>624</v>
      </c>
      <c r="K527" s="566" t="s">
        <v>625</v>
      </c>
      <c r="L527" s="567">
        <v>56.69</v>
      </c>
      <c r="M527" s="567">
        <v>56.69</v>
      </c>
      <c r="N527" s="566">
        <v>1</v>
      </c>
      <c r="O527" s="630">
        <v>0.5</v>
      </c>
      <c r="P527" s="567"/>
      <c r="Q527" s="582">
        <v>0</v>
      </c>
      <c r="R527" s="566"/>
      <c r="S527" s="582">
        <v>0</v>
      </c>
      <c r="T527" s="630"/>
      <c r="U527" s="612">
        <v>0</v>
      </c>
    </row>
    <row r="528" spans="1:21" ht="14.4" customHeight="1" x14ac:dyDescent="0.3">
      <c r="A528" s="565">
        <v>25</v>
      </c>
      <c r="B528" s="566" t="s">
        <v>463</v>
      </c>
      <c r="C528" s="566">
        <v>89870255</v>
      </c>
      <c r="D528" s="628" t="s">
        <v>2103</v>
      </c>
      <c r="E528" s="629" t="s">
        <v>1580</v>
      </c>
      <c r="F528" s="566" t="s">
        <v>1551</v>
      </c>
      <c r="G528" s="566" t="s">
        <v>1593</v>
      </c>
      <c r="H528" s="566" t="s">
        <v>1090</v>
      </c>
      <c r="I528" s="566" t="s">
        <v>1251</v>
      </c>
      <c r="J528" s="566" t="s">
        <v>1504</v>
      </c>
      <c r="K528" s="566" t="s">
        <v>1505</v>
      </c>
      <c r="L528" s="567">
        <v>333.31</v>
      </c>
      <c r="M528" s="567">
        <v>666.62</v>
      </c>
      <c r="N528" s="566">
        <v>2</v>
      </c>
      <c r="O528" s="630">
        <v>1.5</v>
      </c>
      <c r="P528" s="567"/>
      <c r="Q528" s="582">
        <v>0</v>
      </c>
      <c r="R528" s="566"/>
      <c r="S528" s="582">
        <v>0</v>
      </c>
      <c r="T528" s="630"/>
      <c r="U528" s="612">
        <v>0</v>
      </c>
    </row>
    <row r="529" spans="1:21" ht="14.4" customHeight="1" x14ac:dyDescent="0.3">
      <c r="A529" s="565">
        <v>25</v>
      </c>
      <c r="B529" s="566" t="s">
        <v>463</v>
      </c>
      <c r="C529" s="566">
        <v>89870255</v>
      </c>
      <c r="D529" s="628" t="s">
        <v>2103</v>
      </c>
      <c r="E529" s="629" t="s">
        <v>1580</v>
      </c>
      <c r="F529" s="566" t="s">
        <v>1551</v>
      </c>
      <c r="G529" s="566" t="s">
        <v>1615</v>
      </c>
      <c r="H529" s="566" t="s">
        <v>1090</v>
      </c>
      <c r="I529" s="566" t="s">
        <v>1149</v>
      </c>
      <c r="J529" s="566" t="s">
        <v>598</v>
      </c>
      <c r="K529" s="566" t="s">
        <v>1532</v>
      </c>
      <c r="L529" s="567">
        <v>48.31</v>
      </c>
      <c r="M529" s="567">
        <v>48.31</v>
      </c>
      <c r="N529" s="566">
        <v>1</v>
      </c>
      <c r="O529" s="630">
        <v>0.5</v>
      </c>
      <c r="P529" s="567"/>
      <c r="Q529" s="582">
        <v>0</v>
      </c>
      <c r="R529" s="566"/>
      <c r="S529" s="582">
        <v>0</v>
      </c>
      <c r="T529" s="630"/>
      <c r="U529" s="612">
        <v>0</v>
      </c>
    </row>
    <row r="530" spans="1:21" ht="14.4" customHeight="1" x14ac:dyDescent="0.3">
      <c r="A530" s="565">
        <v>25</v>
      </c>
      <c r="B530" s="566" t="s">
        <v>463</v>
      </c>
      <c r="C530" s="566">
        <v>89870255</v>
      </c>
      <c r="D530" s="628" t="s">
        <v>2103</v>
      </c>
      <c r="E530" s="629" t="s">
        <v>1582</v>
      </c>
      <c r="F530" s="566" t="s">
        <v>1551</v>
      </c>
      <c r="G530" s="566" t="s">
        <v>1593</v>
      </c>
      <c r="H530" s="566" t="s">
        <v>1090</v>
      </c>
      <c r="I530" s="566" t="s">
        <v>1251</v>
      </c>
      <c r="J530" s="566" t="s">
        <v>1504</v>
      </c>
      <c r="K530" s="566" t="s">
        <v>1505</v>
      </c>
      <c r="L530" s="567">
        <v>333.31</v>
      </c>
      <c r="M530" s="567">
        <v>1333.24</v>
      </c>
      <c r="N530" s="566">
        <v>4</v>
      </c>
      <c r="O530" s="630">
        <v>4</v>
      </c>
      <c r="P530" s="567"/>
      <c r="Q530" s="582">
        <v>0</v>
      </c>
      <c r="R530" s="566"/>
      <c r="S530" s="582">
        <v>0</v>
      </c>
      <c r="T530" s="630"/>
      <c r="U530" s="612">
        <v>0</v>
      </c>
    </row>
    <row r="531" spans="1:21" ht="14.4" customHeight="1" x14ac:dyDescent="0.3">
      <c r="A531" s="565">
        <v>25</v>
      </c>
      <c r="B531" s="566" t="s">
        <v>463</v>
      </c>
      <c r="C531" s="566">
        <v>89870255</v>
      </c>
      <c r="D531" s="628" t="s">
        <v>2103</v>
      </c>
      <c r="E531" s="629" t="s">
        <v>1582</v>
      </c>
      <c r="F531" s="566" t="s">
        <v>1551</v>
      </c>
      <c r="G531" s="566" t="s">
        <v>1600</v>
      </c>
      <c r="H531" s="566" t="s">
        <v>1090</v>
      </c>
      <c r="I531" s="566" t="s">
        <v>1289</v>
      </c>
      <c r="J531" s="566" t="s">
        <v>1290</v>
      </c>
      <c r="K531" s="566" t="s">
        <v>1291</v>
      </c>
      <c r="L531" s="567">
        <v>154.01</v>
      </c>
      <c r="M531" s="567">
        <v>154.01</v>
      </c>
      <c r="N531" s="566">
        <v>1</v>
      </c>
      <c r="O531" s="630">
        <v>1</v>
      </c>
      <c r="P531" s="567"/>
      <c r="Q531" s="582">
        <v>0</v>
      </c>
      <c r="R531" s="566"/>
      <c r="S531" s="582">
        <v>0</v>
      </c>
      <c r="T531" s="630"/>
      <c r="U531" s="612">
        <v>0</v>
      </c>
    </row>
    <row r="532" spans="1:21" ht="14.4" customHeight="1" x14ac:dyDescent="0.3">
      <c r="A532" s="565">
        <v>25</v>
      </c>
      <c r="B532" s="566" t="s">
        <v>463</v>
      </c>
      <c r="C532" s="566">
        <v>89870255</v>
      </c>
      <c r="D532" s="628" t="s">
        <v>2103</v>
      </c>
      <c r="E532" s="629" t="s">
        <v>1585</v>
      </c>
      <c r="F532" s="566" t="s">
        <v>1551</v>
      </c>
      <c r="G532" s="566" t="s">
        <v>1593</v>
      </c>
      <c r="H532" s="566" t="s">
        <v>1090</v>
      </c>
      <c r="I532" s="566" t="s">
        <v>1251</v>
      </c>
      <c r="J532" s="566" t="s">
        <v>1504</v>
      </c>
      <c r="K532" s="566" t="s">
        <v>1505</v>
      </c>
      <c r="L532" s="567">
        <v>333.31</v>
      </c>
      <c r="M532" s="567">
        <v>666.62</v>
      </c>
      <c r="N532" s="566">
        <v>2</v>
      </c>
      <c r="O532" s="630">
        <v>2</v>
      </c>
      <c r="P532" s="567"/>
      <c r="Q532" s="582">
        <v>0</v>
      </c>
      <c r="R532" s="566"/>
      <c r="S532" s="582">
        <v>0</v>
      </c>
      <c r="T532" s="630"/>
      <c r="U532" s="612">
        <v>0</v>
      </c>
    </row>
    <row r="533" spans="1:21" ht="14.4" customHeight="1" x14ac:dyDescent="0.3">
      <c r="A533" s="565">
        <v>25</v>
      </c>
      <c r="B533" s="566" t="s">
        <v>463</v>
      </c>
      <c r="C533" s="566">
        <v>89870255</v>
      </c>
      <c r="D533" s="628" t="s">
        <v>2103</v>
      </c>
      <c r="E533" s="629" t="s">
        <v>1585</v>
      </c>
      <c r="F533" s="566" t="s">
        <v>1551</v>
      </c>
      <c r="G533" s="566" t="s">
        <v>1593</v>
      </c>
      <c r="H533" s="566" t="s">
        <v>1090</v>
      </c>
      <c r="I533" s="566" t="s">
        <v>1375</v>
      </c>
      <c r="J533" s="566" t="s">
        <v>1547</v>
      </c>
      <c r="K533" s="566" t="s">
        <v>1548</v>
      </c>
      <c r="L533" s="567">
        <v>333.31</v>
      </c>
      <c r="M533" s="567">
        <v>333.31</v>
      </c>
      <c r="N533" s="566">
        <v>1</v>
      </c>
      <c r="O533" s="630">
        <v>1</v>
      </c>
      <c r="P533" s="567"/>
      <c r="Q533" s="582">
        <v>0</v>
      </c>
      <c r="R533" s="566"/>
      <c r="S533" s="582">
        <v>0</v>
      </c>
      <c r="T533" s="630"/>
      <c r="U533" s="612">
        <v>0</v>
      </c>
    </row>
    <row r="534" spans="1:21" ht="14.4" customHeight="1" x14ac:dyDescent="0.3">
      <c r="A534" s="565">
        <v>25</v>
      </c>
      <c r="B534" s="566" t="s">
        <v>463</v>
      </c>
      <c r="C534" s="566">
        <v>89870255</v>
      </c>
      <c r="D534" s="628" t="s">
        <v>2103</v>
      </c>
      <c r="E534" s="629" t="s">
        <v>1586</v>
      </c>
      <c r="F534" s="566" t="s">
        <v>1551</v>
      </c>
      <c r="G534" s="566" t="s">
        <v>1593</v>
      </c>
      <c r="H534" s="566" t="s">
        <v>1090</v>
      </c>
      <c r="I534" s="566" t="s">
        <v>1251</v>
      </c>
      <c r="J534" s="566" t="s">
        <v>1504</v>
      </c>
      <c r="K534" s="566" t="s">
        <v>1505</v>
      </c>
      <c r="L534" s="567">
        <v>333.31</v>
      </c>
      <c r="M534" s="567">
        <v>8666.0600000000031</v>
      </c>
      <c r="N534" s="566">
        <v>26</v>
      </c>
      <c r="O534" s="630">
        <v>25.5</v>
      </c>
      <c r="P534" s="567"/>
      <c r="Q534" s="582">
        <v>0</v>
      </c>
      <c r="R534" s="566"/>
      <c r="S534" s="582">
        <v>0</v>
      </c>
      <c r="T534" s="630"/>
      <c r="U534" s="612">
        <v>0</v>
      </c>
    </row>
    <row r="535" spans="1:21" ht="14.4" customHeight="1" x14ac:dyDescent="0.3">
      <c r="A535" s="565">
        <v>25</v>
      </c>
      <c r="B535" s="566" t="s">
        <v>463</v>
      </c>
      <c r="C535" s="566">
        <v>89870255</v>
      </c>
      <c r="D535" s="628" t="s">
        <v>2103</v>
      </c>
      <c r="E535" s="629" t="s">
        <v>1586</v>
      </c>
      <c r="F535" s="566" t="s">
        <v>1551</v>
      </c>
      <c r="G535" s="566" t="s">
        <v>1593</v>
      </c>
      <c r="H535" s="566" t="s">
        <v>1090</v>
      </c>
      <c r="I535" s="566" t="s">
        <v>1861</v>
      </c>
      <c r="J535" s="566" t="s">
        <v>1862</v>
      </c>
      <c r="K535" s="566" t="s">
        <v>1863</v>
      </c>
      <c r="L535" s="567">
        <v>333.31</v>
      </c>
      <c r="M535" s="567">
        <v>333.31</v>
      </c>
      <c r="N535" s="566">
        <v>1</v>
      </c>
      <c r="O535" s="630">
        <v>1</v>
      </c>
      <c r="P535" s="567"/>
      <c r="Q535" s="582">
        <v>0</v>
      </c>
      <c r="R535" s="566"/>
      <c r="S535" s="582">
        <v>0</v>
      </c>
      <c r="T535" s="630"/>
      <c r="U535" s="612">
        <v>0</v>
      </c>
    </row>
    <row r="536" spans="1:21" ht="14.4" customHeight="1" x14ac:dyDescent="0.3">
      <c r="A536" s="565">
        <v>25</v>
      </c>
      <c r="B536" s="566" t="s">
        <v>463</v>
      </c>
      <c r="C536" s="566">
        <v>89870255</v>
      </c>
      <c r="D536" s="628" t="s">
        <v>2103</v>
      </c>
      <c r="E536" s="629" t="s">
        <v>1586</v>
      </c>
      <c r="F536" s="566" t="s">
        <v>1551</v>
      </c>
      <c r="G536" s="566" t="s">
        <v>1593</v>
      </c>
      <c r="H536" s="566" t="s">
        <v>1090</v>
      </c>
      <c r="I536" s="566" t="s">
        <v>1375</v>
      </c>
      <c r="J536" s="566" t="s">
        <v>1547</v>
      </c>
      <c r="K536" s="566" t="s">
        <v>1548</v>
      </c>
      <c r="L536" s="567">
        <v>333.31</v>
      </c>
      <c r="M536" s="567">
        <v>1666.55</v>
      </c>
      <c r="N536" s="566">
        <v>5</v>
      </c>
      <c r="O536" s="630">
        <v>5</v>
      </c>
      <c r="P536" s="567"/>
      <c r="Q536" s="582">
        <v>0</v>
      </c>
      <c r="R536" s="566"/>
      <c r="S536" s="582">
        <v>0</v>
      </c>
      <c r="T536" s="630"/>
      <c r="U536" s="612">
        <v>0</v>
      </c>
    </row>
    <row r="537" spans="1:21" ht="14.4" customHeight="1" x14ac:dyDescent="0.3">
      <c r="A537" s="565">
        <v>25</v>
      </c>
      <c r="B537" s="566" t="s">
        <v>463</v>
      </c>
      <c r="C537" s="566">
        <v>89870255</v>
      </c>
      <c r="D537" s="628" t="s">
        <v>2103</v>
      </c>
      <c r="E537" s="629" t="s">
        <v>1586</v>
      </c>
      <c r="F537" s="566" t="s">
        <v>1551</v>
      </c>
      <c r="G537" s="566" t="s">
        <v>1593</v>
      </c>
      <c r="H537" s="566" t="s">
        <v>1090</v>
      </c>
      <c r="I537" s="566" t="s">
        <v>1735</v>
      </c>
      <c r="J537" s="566" t="s">
        <v>1736</v>
      </c>
      <c r="K537" s="566" t="s">
        <v>1737</v>
      </c>
      <c r="L537" s="567">
        <v>152.36000000000001</v>
      </c>
      <c r="M537" s="567">
        <v>152.36000000000001</v>
      </c>
      <c r="N537" s="566">
        <v>1</v>
      </c>
      <c r="O537" s="630">
        <v>1</v>
      </c>
      <c r="P537" s="567"/>
      <c r="Q537" s="582">
        <v>0</v>
      </c>
      <c r="R537" s="566"/>
      <c r="S537" s="582">
        <v>0</v>
      </c>
      <c r="T537" s="630"/>
      <c r="U537" s="612">
        <v>0</v>
      </c>
    </row>
    <row r="538" spans="1:21" ht="14.4" customHeight="1" x14ac:dyDescent="0.3">
      <c r="A538" s="565">
        <v>25</v>
      </c>
      <c r="B538" s="566" t="s">
        <v>463</v>
      </c>
      <c r="C538" s="566">
        <v>89870255</v>
      </c>
      <c r="D538" s="628" t="s">
        <v>2103</v>
      </c>
      <c r="E538" s="629" t="s">
        <v>1586</v>
      </c>
      <c r="F538" s="566" t="s">
        <v>1551</v>
      </c>
      <c r="G538" s="566" t="s">
        <v>1593</v>
      </c>
      <c r="H538" s="566" t="s">
        <v>1090</v>
      </c>
      <c r="I538" s="566" t="s">
        <v>2083</v>
      </c>
      <c r="J538" s="566" t="s">
        <v>1736</v>
      </c>
      <c r="K538" s="566" t="s">
        <v>2084</v>
      </c>
      <c r="L538" s="567">
        <v>304.74</v>
      </c>
      <c r="M538" s="567">
        <v>304.74</v>
      </c>
      <c r="N538" s="566">
        <v>1</v>
      </c>
      <c r="O538" s="630">
        <v>1</v>
      </c>
      <c r="P538" s="567"/>
      <c r="Q538" s="582">
        <v>0</v>
      </c>
      <c r="R538" s="566"/>
      <c r="S538" s="582">
        <v>0</v>
      </c>
      <c r="T538" s="630"/>
      <c r="U538" s="612">
        <v>0</v>
      </c>
    </row>
    <row r="539" spans="1:21" ht="14.4" customHeight="1" x14ac:dyDescent="0.3">
      <c r="A539" s="565">
        <v>25</v>
      </c>
      <c r="B539" s="566" t="s">
        <v>463</v>
      </c>
      <c r="C539" s="566">
        <v>89870255</v>
      </c>
      <c r="D539" s="628" t="s">
        <v>2103</v>
      </c>
      <c r="E539" s="629" t="s">
        <v>1586</v>
      </c>
      <c r="F539" s="566" t="s">
        <v>1551</v>
      </c>
      <c r="G539" s="566" t="s">
        <v>1594</v>
      </c>
      <c r="H539" s="566" t="s">
        <v>1090</v>
      </c>
      <c r="I539" s="566" t="s">
        <v>1266</v>
      </c>
      <c r="J539" s="566" t="s">
        <v>1267</v>
      </c>
      <c r="K539" s="566" t="s">
        <v>1513</v>
      </c>
      <c r="L539" s="567">
        <v>184.22</v>
      </c>
      <c r="M539" s="567">
        <v>368.44</v>
      </c>
      <c r="N539" s="566">
        <v>2</v>
      </c>
      <c r="O539" s="630">
        <v>1</v>
      </c>
      <c r="P539" s="567"/>
      <c r="Q539" s="582">
        <v>0</v>
      </c>
      <c r="R539" s="566"/>
      <c r="S539" s="582">
        <v>0</v>
      </c>
      <c r="T539" s="630"/>
      <c r="U539" s="612">
        <v>0</v>
      </c>
    </row>
    <row r="540" spans="1:21" ht="14.4" customHeight="1" x14ac:dyDescent="0.3">
      <c r="A540" s="565">
        <v>25</v>
      </c>
      <c r="B540" s="566" t="s">
        <v>463</v>
      </c>
      <c r="C540" s="566">
        <v>89870255</v>
      </c>
      <c r="D540" s="628" t="s">
        <v>2103</v>
      </c>
      <c r="E540" s="629" t="s">
        <v>1586</v>
      </c>
      <c r="F540" s="566" t="s">
        <v>1551</v>
      </c>
      <c r="G540" s="566" t="s">
        <v>1600</v>
      </c>
      <c r="H540" s="566" t="s">
        <v>1090</v>
      </c>
      <c r="I540" s="566" t="s">
        <v>1289</v>
      </c>
      <c r="J540" s="566" t="s">
        <v>1290</v>
      </c>
      <c r="K540" s="566" t="s">
        <v>1291</v>
      </c>
      <c r="L540" s="567">
        <v>154.01</v>
      </c>
      <c r="M540" s="567">
        <v>616.04</v>
      </c>
      <c r="N540" s="566">
        <v>4</v>
      </c>
      <c r="O540" s="630">
        <v>4</v>
      </c>
      <c r="P540" s="567"/>
      <c r="Q540" s="582">
        <v>0</v>
      </c>
      <c r="R540" s="566"/>
      <c r="S540" s="582">
        <v>0</v>
      </c>
      <c r="T540" s="630"/>
      <c r="U540" s="612">
        <v>0</v>
      </c>
    </row>
    <row r="541" spans="1:21" ht="14.4" customHeight="1" x14ac:dyDescent="0.3">
      <c r="A541" s="565">
        <v>25</v>
      </c>
      <c r="B541" s="566" t="s">
        <v>463</v>
      </c>
      <c r="C541" s="566">
        <v>89870255</v>
      </c>
      <c r="D541" s="628" t="s">
        <v>2103</v>
      </c>
      <c r="E541" s="629" t="s">
        <v>1586</v>
      </c>
      <c r="F541" s="566" t="s">
        <v>1551</v>
      </c>
      <c r="G541" s="566" t="s">
        <v>1615</v>
      </c>
      <c r="H541" s="566" t="s">
        <v>1090</v>
      </c>
      <c r="I541" s="566" t="s">
        <v>1149</v>
      </c>
      <c r="J541" s="566" t="s">
        <v>598</v>
      </c>
      <c r="K541" s="566" t="s">
        <v>1532</v>
      </c>
      <c r="L541" s="567">
        <v>48.31</v>
      </c>
      <c r="M541" s="567">
        <v>48.31</v>
      </c>
      <c r="N541" s="566">
        <v>1</v>
      </c>
      <c r="O541" s="630">
        <v>0.5</v>
      </c>
      <c r="P541" s="567"/>
      <c r="Q541" s="582">
        <v>0</v>
      </c>
      <c r="R541" s="566"/>
      <c r="S541" s="582">
        <v>0</v>
      </c>
      <c r="T541" s="630"/>
      <c r="U541" s="612">
        <v>0</v>
      </c>
    </row>
    <row r="542" spans="1:21" ht="14.4" customHeight="1" x14ac:dyDescent="0.3">
      <c r="A542" s="565">
        <v>25</v>
      </c>
      <c r="B542" s="566" t="s">
        <v>463</v>
      </c>
      <c r="C542" s="566">
        <v>89870255</v>
      </c>
      <c r="D542" s="628" t="s">
        <v>2103</v>
      </c>
      <c r="E542" s="629" t="s">
        <v>1587</v>
      </c>
      <c r="F542" s="566" t="s">
        <v>1551</v>
      </c>
      <c r="G542" s="566" t="s">
        <v>1593</v>
      </c>
      <c r="H542" s="566" t="s">
        <v>462</v>
      </c>
      <c r="I542" s="566" t="s">
        <v>2085</v>
      </c>
      <c r="J542" s="566" t="s">
        <v>2086</v>
      </c>
      <c r="K542" s="566" t="s">
        <v>2087</v>
      </c>
      <c r="L542" s="567">
        <v>0</v>
      </c>
      <c r="M542" s="567">
        <v>0</v>
      </c>
      <c r="N542" s="566">
        <v>1</v>
      </c>
      <c r="O542" s="630">
        <v>1</v>
      </c>
      <c r="P542" s="567"/>
      <c r="Q542" s="582"/>
      <c r="R542" s="566"/>
      <c r="S542" s="582">
        <v>0</v>
      </c>
      <c r="T542" s="630"/>
      <c r="U542" s="612">
        <v>0</v>
      </c>
    </row>
    <row r="543" spans="1:21" ht="14.4" customHeight="1" x14ac:dyDescent="0.3">
      <c r="A543" s="565">
        <v>25</v>
      </c>
      <c r="B543" s="566" t="s">
        <v>463</v>
      </c>
      <c r="C543" s="566">
        <v>89870255</v>
      </c>
      <c r="D543" s="628" t="s">
        <v>2103</v>
      </c>
      <c r="E543" s="629" t="s">
        <v>1587</v>
      </c>
      <c r="F543" s="566" t="s">
        <v>1551</v>
      </c>
      <c r="G543" s="566" t="s">
        <v>1593</v>
      </c>
      <c r="H543" s="566" t="s">
        <v>462</v>
      </c>
      <c r="I543" s="566" t="s">
        <v>1646</v>
      </c>
      <c r="J543" s="566" t="s">
        <v>1504</v>
      </c>
      <c r="K543" s="566" t="s">
        <v>1647</v>
      </c>
      <c r="L543" s="567">
        <v>0</v>
      </c>
      <c r="M543" s="567">
        <v>0</v>
      </c>
      <c r="N543" s="566">
        <v>6</v>
      </c>
      <c r="O543" s="630">
        <v>6</v>
      </c>
      <c r="P543" s="567"/>
      <c r="Q543" s="582"/>
      <c r="R543" s="566"/>
      <c r="S543" s="582">
        <v>0</v>
      </c>
      <c r="T543" s="630"/>
      <c r="U543" s="612">
        <v>0</v>
      </c>
    </row>
    <row r="544" spans="1:21" ht="14.4" customHeight="1" x14ac:dyDescent="0.3">
      <c r="A544" s="565">
        <v>25</v>
      </c>
      <c r="B544" s="566" t="s">
        <v>463</v>
      </c>
      <c r="C544" s="566">
        <v>89870255</v>
      </c>
      <c r="D544" s="628" t="s">
        <v>2103</v>
      </c>
      <c r="E544" s="629" t="s">
        <v>1587</v>
      </c>
      <c r="F544" s="566" t="s">
        <v>1551</v>
      </c>
      <c r="G544" s="566" t="s">
        <v>1593</v>
      </c>
      <c r="H544" s="566" t="s">
        <v>1090</v>
      </c>
      <c r="I544" s="566" t="s">
        <v>1861</v>
      </c>
      <c r="J544" s="566" t="s">
        <v>1862</v>
      </c>
      <c r="K544" s="566" t="s">
        <v>1863</v>
      </c>
      <c r="L544" s="567">
        <v>333.31</v>
      </c>
      <c r="M544" s="567">
        <v>333.31</v>
      </c>
      <c r="N544" s="566">
        <v>1</v>
      </c>
      <c r="O544" s="630">
        <v>1</v>
      </c>
      <c r="P544" s="567"/>
      <c r="Q544" s="582">
        <v>0</v>
      </c>
      <c r="R544" s="566"/>
      <c r="S544" s="582">
        <v>0</v>
      </c>
      <c r="T544" s="630"/>
      <c r="U544" s="612">
        <v>0</v>
      </c>
    </row>
    <row r="545" spans="1:21" ht="14.4" customHeight="1" x14ac:dyDescent="0.3">
      <c r="A545" s="565">
        <v>25</v>
      </c>
      <c r="B545" s="566" t="s">
        <v>463</v>
      </c>
      <c r="C545" s="566">
        <v>89870255</v>
      </c>
      <c r="D545" s="628" t="s">
        <v>2103</v>
      </c>
      <c r="E545" s="629" t="s">
        <v>1587</v>
      </c>
      <c r="F545" s="566" t="s">
        <v>1551</v>
      </c>
      <c r="G545" s="566" t="s">
        <v>1593</v>
      </c>
      <c r="H545" s="566" t="s">
        <v>1090</v>
      </c>
      <c r="I545" s="566" t="s">
        <v>1375</v>
      </c>
      <c r="J545" s="566" t="s">
        <v>1547</v>
      </c>
      <c r="K545" s="566" t="s">
        <v>1548</v>
      </c>
      <c r="L545" s="567">
        <v>333.31</v>
      </c>
      <c r="M545" s="567">
        <v>333.31</v>
      </c>
      <c r="N545" s="566">
        <v>1</v>
      </c>
      <c r="O545" s="630">
        <v>1</v>
      </c>
      <c r="P545" s="567"/>
      <c r="Q545" s="582">
        <v>0</v>
      </c>
      <c r="R545" s="566"/>
      <c r="S545" s="582">
        <v>0</v>
      </c>
      <c r="T545" s="630"/>
      <c r="U545" s="612">
        <v>0</v>
      </c>
    </row>
    <row r="546" spans="1:21" ht="14.4" customHeight="1" x14ac:dyDescent="0.3">
      <c r="A546" s="565">
        <v>25</v>
      </c>
      <c r="B546" s="566" t="s">
        <v>463</v>
      </c>
      <c r="C546" s="566">
        <v>89870255</v>
      </c>
      <c r="D546" s="628" t="s">
        <v>2103</v>
      </c>
      <c r="E546" s="629" t="s">
        <v>1587</v>
      </c>
      <c r="F546" s="566" t="s">
        <v>1551</v>
      </c>
      <c r="G546" s="566" t="s">
        <v>1600</v>
      </c>
      <c r="H546" s="566" t="s">
        <v>1090</v>
      </c>
      <c r="I546" s="566" t="s">
        <v>1293</v>
      </c>
      <c r="J546" s="566" t="s">
        <v>1521</v>
      </c>
      <c r="K546" s="566" t="s">
        <v>1522</v>
      </c>
      <c r="L546" s="567">
        <v>82.92</v>
      </c>
      <c r="M546" s="567">
        <v>82.92</v>
      </c>
      <c r="N546" s="566">
        <v>1</v>
      </c>
      <c r="O546" s="630">
        <v>1</v>
      </c>
      <c r="P546" s="567"/>
      <c r="Q546" s="582">
        <v>0</v>
      </c>
      <c r="R546" s="566"/>
      <c r="S546" s="582">
        <v>0</v>
      </c>
      <c r="T546" s="630"/>
      <c r="U546" s="612">
        <v>0</v>
      </c>
    </row>
    <row r="547" spans="1:21" ht="14.4" customHeight="1" x14ac:dyDescent="0.3">
      <c r="A547" s="565">
        <v>25</v>
      </c>
      <c r="B547" s="566" t="s">
        <v>463</v>
      </c>
      <c r="C547" s="566">
        <v>89870255</v>
      </c>
      <c r="D547" s="628" t="s">
        <v>2103</v>
      </c>
      <c r="E547" s="629" t="s">
        <v>1587</v>
      </c>
      <c r="F547" s="566" t="s">
        <v>1551</v>
      </c>
      <c r="G547" s="566" t="s">
        <v>1600</v>
      </c>
      <c r="H547" s="566" t="s">
        <v>462</v>
      </c>
      <c r="I547" s="566" t="s">
        <v>1956</v>
      </c>
      <c r="J547" s="566" t="s">
        <v>1290</v>
      </c>
      <c r="K547" s="566" t="s">
        <v>1925</v>
      </c>
      <c r="L547" s="567">
        <v>0</v>
      </c>
      <c r="M547" s="567">
        <v>0</v>
      </c>
      <c r="N547" s="566">
        <v>1</v>
      </c>
      <c r="O547" s="630">
        <v>1</v>
      </c>
      <c r="P547" s="567"/>
      <c r="Q547" s="582"/>
      <c r="R547" s="566"/>
      <c r="S547" s="582">
        <v>0</v>
      </c>
      <c r="T547" s="630"/>
      <c r="U547" s="612">
        <v>0</v>
      </c>
    </row>
    <row r="548" spans="1:21" ht="14.4" customHeight="1" x14ac:dyDescent="0.3">
      <c r="A548" s="565">
        <v>25</v>
      </c>
      <c r="B548" s="566" t="s">
        <v>463</v>
      </c>
      <c r="C548" s="566">
        <v>89870255</v>
      </c>
      <c r="D548" s="628" t="s">
        <v>2103</v>
      </c>
      <c r="E548" s="629" t="s">
        <v>1587</v>
      </c>
      <c r="F548" s="566" t="s">
        <v>1551</v>
      </c>
      <c r="G548" s="566" t="s">
        <v>1797</v>
      </c>
      <c r="H548" s="566" t="s">
        <v>462</v>
      </c>
      <c r="I548" s="566" t="s">
        <v>1798</v>
      </c>
      <c r="J548" s="566" t="s">
        <v>1799</v>
      </c>
      <c r="K548" s="566" t="s">
        <v>711</v>
      </c>
      <c r="L548" s="567">
        <v>0</v>
      </c>
      <c r="M548" s="567">
        <v>0</v>
      </c>
      <c r="N548" s="566">
        <v>1</v>
      </c>
      <c r="O548" s="630">
        <v>1</v>
      </c>
      <c r="P548" s="567">
        <v>0</v>
      </c>
      <c r="Q548" s="582"/>
      <c r="R548" s="566">
        <v>1</v>
      </c>
      <c r="S548" s="582">
        <v>1</v>
      </c>
      <c r="T548" s="630">
        <v>1</v>
      </c>
      <c r="U548" s="612">
        <v>1</v>
      </c>
    </row>
    <row r="549" spans="1:21" ht="14.4" customHeight="1" x14ac:dyDescent="0.3">
      <c r="A549" s="565">
        <v>25</v>
      </c>
      <c r="B549" s="566" t="s">
        <v>463</v>
      </c>
      <c r="C549" s="566">
        <v>89870255</v>
      </c>
      <c r="D549" s="628" t="s">
        <v>2103</v>
      </c>
      <c r="E549" s="629" t="s">
        <v>1587</v>
      </c>
      <c r="F549" s="566" t="s">
        <v>1551</v>
      </c>
      <c r="G549" s="566" t="s">
        <v>1797</v>
      </c>
      <c r="H549" s="566" t="s">
        <v>462</v>
      </c>
      <c r="I549" s="566" t="s">
        <v>2016</v>
      </c>
      <c r="J549" s="566" t="s">
        <v>2017</v>
      </c>
      <c r="K549" s="566" t="s">
        <v>711</v>
      </c>
      <c r="L549" s="567">
        <v>0</v>
      </c>
      <c r="M549" s="567">
        <v>0</v>
      </c>
      <c r="N549" s="566">
        <v>3</v>
      </c>
      <c r="O549" s="630">
        <v>1</v>
      </c>
      <c r="P549" s="567"/>
      <c r="Q549" s="582"/>
      <c r="R549" s="566"/>
      <c r="S549" s="582">
        <v>0</v>
      </c>
      <c r="T549" s="630"/>
      <c r="U549" s="612">
        <v>0</v>
      </c>
    </row>
    <row r="550" spans="1:21" ht="14.4" customHeight="1" x14ac:dyDescent="0.3">
      <c r="A550" s="565">
        <v>25</v>
      </c>
      <c r="B550" s="566" t="s">
        <v>463</v>
      </c>
      <c r="C550" s="566">
        <v>89870255</v>
      </c>
      <c r="D550" s="628" t="s">
        <v>2103</v>
      </c>
      <c r="E550" s="629" t="s">
        <v>1589</v>
      </c>
      <c r="F550" s="566" t="s">
        <v>1551</v>
      </c>
      <c r="G550" s="566" t="s">
        <v>1593</v>
      </c>
      <c r="H550" s="566" t="s">
        <v>462</v>
      </c>
      <c r="I550" s="566" t="s">
        <v>1733</v>
      </c>
      <c r="J550" s="566" t="s">
        <v>1734</v>
      </c>
      <c r="K550" s="566" t="s">
        <v>1505</v>
      </c>
      <c r="L550" s="567">
        <v>333.31</v>
      </c>
      <c r="M550" s="567">
        <v>666.62</v>
      </c>
      <c r="N550" s="566">
        <v>2</v>
      </c>
      <c r="O550" s="630">
        <v>2</v>
      </c>
      <c r="P550" s="567"/>
      <c r="Q550" s="582">
        <v>0</v>
      </c>
      <c r="R550" s="566"/>
      <c r="S550" s="582">
        <v>0</v>
      </c>
      <c r="T550" s="630"/>
      <c r="U550" s="612">
        <v>0</v>
      </c>
    </row>
    <row r="551" spans="1:21" ht="14.4" customHeight="1" x14ac:dyDescent="0.3">
      <c r="A551" s="565">
        <v>25</v>
      </c>
      <c r="B551" s="566" t="s">
        <v>463</v>
      </c>
      <c r="C551" s="566">
        <v>89870255</v>
      </c>
      <c r="D551" s="628" t="s">
        <v>2103</v>
      </c>
      <c r="E551" s="629" t="s">
        <v>1589</v>
      </c>
      <c r="F551" s="566" t="s">
        <v>1551</v>
      </c>
      <c r="G551" s="566" t="s">
        <v>1593</v>
      </c>
      <c r="H551" s="566" t="s">
        <v>1090</v>
      </c>
      <c r="I551" s="566" t="s">
        <v>1251</v>
      </c>
      <c r="J551" s="566" t="s">
        <v>1504</v>
      </c>
      <c r="K551" s="566" t="s">
        <v>1505</v>
      </c>
      <c r="L551" s="567">
        <v>333.31</v>
      </c>
      <c r="M551" s="567">
        <v>6666.2000000000025</v>
      </c>
      <c r="N551" s="566">
        <v>20</v>
      </c>
      <c r="O551" s="630">
        <v>19.5</v>
      </c>
      <c r="P551" s="567"/>
      <c r="Q551" s="582">
        <v>0</v>
      </c>
      <c r="R551" s="566"/>
      <c r="S551" s="582">
        <v>0</v>
      </c>
      <c r="T551" s="630"/>
      <c r="U551" s="612">
        <v>0</v>
      </c>
    </row>
    <row r="552" spans="1:21" ht="14.4" customHeight="1" x14ac:dyDescent="0.3">
      <c r="A552" s="565">
        <v>25</v>
      </c>
      <c r="B552" s="566" t="s">
        <v>463</v>
      </c>
      <c r="C552" s="566">
        <v>89870255</v>
      </c>
      <c r="D552" s="628" t="s">
        <v>2103</v>
      </c>
      <c r="E552" s="629" t="s">
        <v>1589</v>
      </c>
      <c r="F552" s="566" t="s">
        <v>1551</v>
      </c>
      <c r="G552" s="566" t="s">
        <v>1593</v>
      </c>
      <c r="H552" s="566" t="s">
        <v>1090</v>
      </c>
      <c r="I552" s="566" t="s">
        <v>1375</v>
      </c>
      <c r="J552" s="566" t="s">
        <v>1547</v>
      </c>
      <c r="K552" s="566" t="s">
        <v>1548</v>
      </c>
      <c r="L552" s="567">
        <v>333.31</v>
      </c>
      <c r="M552" s="567">
        <v>333.31</v>
      </c>
      <c r="N552" s="566">
        <v>1</v>
      </c>
      <c r="O552" s="630">
        <v>1</v>
      </c>
      <c r="P552" s="567"/>
      <c r="Q552" s="582">
        <v>0</v>
      </c>
      <c r="R552" s="566"/>
      <c r="S552" s="582">
        <v>0</v>
      </c>
      <c r="T552" s="630"/>
      <c r="U552" s="612">
        <v>0</v>
      </c>
    </row>
    <row r="553" spans="1:21" ht="14.4" customHeight="1" x14ac:dyDescent="0.3">
      <c r="A553" s="565">
        <v>25</v>
      </c>
      <c r="B553" s="566" t="s">
        <v>463</v>
      </c>
      <c r="C553" s="566">
        <v>89870255</v>
      </c>
      <c r="D553" s="628" t="s">
        <v>2103</v>
      </c>
      <c r="E553" s="629" t="s">
        <v>1589</v>
      </c>
      <c r="F553" s="566" t="s">
        <v>1551</v>
      </c>
      <c r="G553" s="566" t="s">
        <v>2088</v>
      </c>
      <c r="H553" s="566" t="s">
        <v>1090</v>
      </c>
      <c r="I553" s="566" t="s">
        <v>2089</v>
      </c>
      <c r="J553" s="566" t="s">
        <v>2090</v>
      </c>
      <c r="K553" s="566" t="s">
        <v>2043</v>
      </c>
      <c r="L553" s="567">
        <v>413.22</v>
      </c>
      <c r="M553" s="567">
        <v>826.44</v>
      </c>
      <c r="N553" s="566">
        <v>2</v>
      </c>
      <c r="O553" s="630">
        <v>1.5</v>
      </c>
      <c r="P553" s="567"/>
      <c r="Q553" s="582">
        <v>0</v>
      </c>
      <c r="R553" s="566"/>
      <c r="S553" s="582">
        <v>0</v>
      </c>
      <c r="T553" s="630"/>
      <c r="U553" s="612">
        <v>0</v>
      </c>
    </row>
    <row r="554" spans="1:21" ht="14.4" customHeight="1" x14ac:dyDescent="0.3">
      <c r="A554" s="565">
        <v>25</v>
      </c>
      <c r="B554" s="566" t="s">
        <v>463</v>
      </c>
      <c r="C554" s="566">
        <v>89870255</v>
      </c>
      <c r="D554" s="628" t="s">
        <v>2103</v>
      </c>
      <c r="E554" s="629" t="s">
        <v>1589</v>
      </c>
      <c r="F554" s="566" t="s">
        <v>1551</v>
      </c>
      <c r="G554" s="566" t="s">
        <v>2091</v>
      </c>
      <c r="H554" s="566" t="s">
        <v>462</v>
      </c>
      <c r="I554" s="566" t="s">
        <v>1207</v>
      </c>
      <c r="J554" s="566" t="s">
        <v>1208</v>
      </c>
      <c r="K554" s="566" t="s">
        <v>2092</v>
      </c>
      <c r="L554" s="567">
        <v>38.65</v>
      </c>
      <c r="M554" s="567">
        <v>38.65</v>
      </c>
      <c r="N554" s="566">
        <v>1</v>
      </c>
      <c r="O554" s="630">
        <v>0.5</v>
      </c>
      <c r="P554" s="567"/>
      <c r="Q554" s="582">
        <v>0</v>
      </c>
      <c r="R554" s="566"/>
      <c r="S554" s="582">
        <v>0</v>
      </c>
      <c r="T554" s="630"/>
      <c r="U554" s="612">
        <v>0</v>
      </c>
    </row>
    <row r="555" spans="1:21" ht="14.4" customHeight="1" x14ac:dyDescent="0.3">
      <c r="A555" s="565">
        <v>25</v>
      </c>
      <c r="B555" s="566" t="s">
        <v>463</v>
      </c>
      <c r="C555" s="566">
        <v>89870255</v>
      </c>
      <c r="D555" s="628" t="s">
        <v>2103</v>
      </c>
      <c r="E555" s="629" t="s">
        <v>1589</v>
      </c>
      <c r="F555" s="566" t="s">
        <v>1551</v>
      </c>
      <c r="G555" s="566" t="s">
        <v>1615</v>
      </c>
      <c r="H555" s="566" t="s">
        <v>1090</v>
      </c>
      <c r="I555" s="566" t="s">
        <v>1149</v>
      </c>
      <c r="J555" s="566" t="s">
        <v>598</v>
      </c>
      <c r="K555" s="566" t="s">
        <v>1532</v>
      </c>
      <c r="L555" s="567">
        <v>48.31</v>
      </c>
      <c r="M555" s="567">
        <v>144.93</v>
      </c>
      <c r="N555" s="566">
        <v>3</v>
      </c>
      <c r="O555" s="630">
        <v>3</v>
      </c>
      <c r="P555" s="567"/>
      <c r="Q555" s="582">
        <v>0</v>
      </c>
      <c r="R555" s="566"/>
      <c r="S555" s="582">
        <v>0</v>
      </c>
      <c r="T555" s="630"/>
      <c r="U555" s="612">
        <v>0</v>
      </c>
    </row>
    <row r="556" spans="1:21" ht="14.4" customHeight="1" x14ac:dyDescent="0.3">
      <c r="A556" s="565">
        <v>25</v>
      </c>
      <c r="B556" s="566" t="s">
        <v>463</v>
      </c>
      <c r="C556" s="566">
        <v>89870255</v>
      </c>
      <c r="D556" s="628" t="s">
        <v>2103</v>
      </c>
      <c r="E556" s="629" t="s">
        <v>1589</v>
      </c>
      <c r="F556" s="566" t="s">
        <v>1551</v>
      </c>
      <c r="G556" s="566" t="s">
        <v>2010</v>
      </c>
      <c r="H556" s="566" t="s">
        <v>462</v>
      </c>
      <c r="I556" s="566" t="s">
        <v>2013</v>
      </c>
      <c r="J556" s="566" t="s">
        <v>2012</v>
      </c>
      <c r="K556" s="566" t="s">
        <v>2014</v>
      </c>
      <c r="L556" s="567">
        <v>0</v>
      </c>
      <c r="M556" s="567">
        <v>0</v>
      </c>
      <c r="N556" s="566">
        <v>1</v>
      </c>
      <c r="O556" s="630">
        <v>0.5</v>
      </c>
      <c r="P556" s="567"/>
      <c r="Q556" s="582"/>
      <c r="R556" s="566"/>
      <c r="S556" s="582">
        <v>0</v>
      </c>
      <c r="T556" s="630"/>
      <c r="U556" s="612">
        <v>0</v>
      </c>
    </row>
    <row r="557" spans="1:21" ht="14.4" customHeight="1" x14ac:dyDescent="0.3">
      <c r="A557" s="565">
        <v>25</v>
      </c>
      <c r="B557" s="566" t="s">
        <v>463</v>
      </c>
      <c r="C557" s="566">
        <v>89870255</v>
      </c>
      <c r="D557" s="628" t="s">
        <v>2103</v>
      </c>
      <c r="E557" s="629" t="s">
        <v>1591</v>
      </c>
      <c r="F557" s="566" t="s">
        <v>1551</v>
      </c>
      <c r="G557" s="566" t="s">
        <v>1770</v>
      </c>
      <c r="H557" s="566" t="s">
        <v>462</v>
      </c>
      <c r="I557" s="566" t="s">
        <v>2093</v>
      </c>
      <c r="J557" s="566" t="s">
        <v>2094</v>
      </c>
      <c r="K557" s="566" t="s">
        <v>2095</v>
      </c>
      <c r="L557" s="567">
        <v>43.32</v>
      </c>
      <c r="M557" s="567">
        <v>43.32</v>
      </c>
      <c r="N557" s="566">
        <v>1</v>
      </c>
      <c r="O557" s="630">
        <v>1</v>
      </c>
      <c r="P557" s="567"/>
      <c r="Q557" s="582">
        <v>0</v>
      </c>
      <c r="R557" s="566"/>
      <c r="S557" s="582">
        <v>0</v>
      </c>
      <c r="T557" s="630"/>
      <c r="U557" s="612">
        <v>0</v>
      </c>
    </row>
    <row r="558" spans="1:21" ht="14.4" customHeight="1" x14ac:dyDescent="0.3">
      <c r="A558" s="565">
        <v>25</v>
      </c>
      <c r="B558" s="566" t="s">
        <v>463</v>
      </c>
      <c r="C558" s="566">
        <v>89870255</v>
      </c>
      <c r="D558" s="628" t="s">
        <v>2103</v>
      </c>
      <c r="E558" s="629" t="s">
        <v>1591</v>
      </c>
      <c r="F558" s="566" t="s">
        <v>1551</v>
      </c>
      <c r="G558" s="566" t="s">
        <v>1770</v>
      </c>
      <c r="H558" s="566" t="s">
        <v>462</v>
      </c>
      <c r="I558" s="566" t="s">
        <v>2069</v>
      </c>
      <c r="J558" s="566" t="s">
        <v>2070</v>
      </c>
      <c r="K558" s="566" t="s">
        <v>2071</v>
      </c>
      <c r="L558" s="567">
        <v>54.23</v>
      </c>
      <c r="M558" s="567">
        <v>54.23</v>
      </c>
      <c r="N558" s="566">
        <v>1</v>
      </c>
      <c r="O558" s="630">
        <v>1</v>
      </c>
      <c r="P558" s="567"/>
      <c r="Q558" s="582">
        <v>0</v>
      </c>
      <c r="R558" s="566"/>
      <c r="S558" s="582">
        <v>0</v>
      </c>
      <c r="T558" s="630"/>
      <c r="U558" s="612">
        <v>0</v>
      </c>
    </row>
    <row r="559" spans="1:21" ht="14.4" customHeight="1" x14ac:dyDescent="0.3">
      <c r="A559" s="565">
        <v>25</v>
      </c>
      <c r="B559" s="566" t="s">
        <v>463</v>
      </c>
      <c r="C559" s="566">
        <v>89870255</v>
      </c>
      <c r="D559" s="628" t="s">
        <v>2103</v>
      </c>
      <c r="E559" s="629" t="s">
        <v>1591</v>
      </c>
      <c r="F559" s="566" t="s">
        <v>1551</v>
      </c>
      <c r="G559" s="566" t="s">
        <v>1593</v>
      </c>
      <c r="H559" s="566" t="s">
        <v>1090</v>
      </c>
      <c r="I559" s="566" t="s">
        <v>1251</v>
      </c>
      <c r="J559" s="566" t="s">
        <v>1504</v>
      </c>
      <c r="K559" s="566" t="s">
        <v>1505</v>
      </c>
      <c r="L559" s="567">
        <v>333.31</v>
      </c>
      <c r="M559" s="567">
        <v>9332.6800000000021</v>
      </c>
      <c r="N559" s="566">
        <v>28</v>
      </c>
      <c r="O559" s="630">
        <v>28</v>
      </c>
      <c r="P559" s="567">
        <v>333.31</v>
      </c>
      <c r="Q559" s="582">
        <v>3.5714285714285705E-2</v>
      </c>
      <c r="R559" s="566">
        <v>1</v>
      </c>
      <c r="S559" s="582">
        <v>3.5714285714285712E-2</v>
      </c>
      <c r="T559" s="630">
        <v>1</v>
      </c>
      <c r="U559" s="612">
        <v>3.5714285714285712E-2</v>
      </c>
    </row>
    <row r="560" spans="1:21" ht="14.4" customHeight="1" x14ac:dyDescent="0.3">
      <c r="A560" s="565">
        <v>25</v>
      </c>
      <c r="B560" s="566" t="s">
        <v>463</v>
      </c>
      <c r="C560" s="566">
        <v>89870255</v>
      </c>
      <c r="D560" s="628" t="s">
        <v>2103</v>
      </c>
      <c r="E560" s="629" t="s">
        <v>1591</v>
      </c>
      <c r="F560" s="566" t="s">
        <v>1551</v>
      </c>
      <c r="G560" s="566" t="s">
        <v>1593</v>
      </c>
      <c r="H560" s="566" t="s">
        <v>1090</v>
      </c>
      <c r="I560" s="566" t="s">
        <v>2072</v>
      </c>
      <c r="J560" s="566" t="s">
        <v>2073</v>
      </c>
      <c r="K560" s="566" t="s">
        <v>2074</v>
      </c>
      <c r="L560" s="567">
        <v>79.36</v>
      </c>
      <c r="M560" s="567">
        <v>79.36</v>
      </c>
      <c r="N560" s="566">
        <v>1</v>
      </c>
      <c r="O560" s="630">
        <v>1</v>
      </c>
      <c r="P560" s="567"/>
      <c r="Q560" s="582">
        <v>0</v>
      </c>
      <c r="R560" s="566"/>
      <c r="S560" s="582">
        <v>0</v>
      </c>
      <c r="T560" s="630"/>
      <c r="U560" s="612">
        <v>0</v>
      </c>
    </row>
    <row r="561" spans="1:21" ht="14.4" customHeight="1" x14ac:dyDescent="0.3">
      <c r="A561" s="565">
        <v>25</v>
      </c>
      <c r="B561" s="566" t="s">
        <v>463</v>
      </c>
      <c r="C561" s="566">
        <v>89870255</v>
      </c>
      <c r="D561" s="628" t="s">
        <v>2103</v>
      </c>
      <c r="E561" s="629" t="s">
        <v>1591</v>
      </c>
      <c r="F561" s="566" t="s">
        <v>1551</v>
      </c>
      <c r="G561" s="566" t="s">
        <v>1593</v>
      </c>
      <c r="H561" s="566" t="s">
        <v>1090</v>
      </c>
      <c r="I561" s="566" t="s">
        <v>1735</v>
      </c>
      <c r="J561" s="566" t="s">
        <v>1736</v>
      </c>
      <c r="K561" s="566" t="s">
        <v>1737</v>
      </c>
      <c r="L561" s="567">
        <v>152.36000000000001</v>
      </c>
      <c r="M561" s="567">
        <v>152.36000000000001</v>
      </c>
      <c r="N561" s="566">
        <v>1</v>
      </c>
      <c r="O561" s="630">
        <v>1</v>
      </c>
      <c r="P561" s="567"/>
      <c r="Q561" s="582">
        <v>0</v>
      </c>
      <c r="R561" s="566"/>
      <c r="S561" s="582">
        <v>0</v>
      </c>
      <c r="T561" s="630"/>
      <c r="U561" s="612">
        <v>0</v>
      </c>
    </row>
    <row r="562" spans="1:21" ht="14.4" customHeight="1" x14ac:dyDescent="0.3">
      <c r="A562" s="565">
        <v>25</v>
      </c>
      <c r="B562" s="566" t="s">
        <v>463</v>
      </c>
      <c r="C562" s="566">
        <v>89870255</v>
      </c>
      <c r="D562" s="628" t="s">
        <v>2103</v>
      </c>
      <c r="E562" s="629" t="s">
        <v>1591</v>
      </c>
      <c r="F562" s="566" t="s">
        <v>1551</v>
      </c>
      <c r="G562" s="566" t="s">
        <v>1593</v>
      </c>
      <c r="H562" s="566" t="s">
        <v>1090</v>
      </c>
      <c r="I562" s="566" t="s">
        <v>2083</v>
      </c>
      <c r="J562" s="566" t="s">
        <v>1736</v>
      </c>
      <c r="K562" s="566" t="s">
        <v>2084</v>
      </c>
      <c r="L562" s="567">
        <v>304.74</v>
      </c>
      <c r="M562" s="567">
        <v>304.74</v>
      </c>
      <c r="N562" s="566">
        <v>1</v>
      </c>
      <c r="O562" s="630">
        <v>1</v>
      </c>
      <c r="P562" s="567"/>
      <c r="Q562" s="582">
        <v>0</v>
      </c>
      <c r="R562" s="566"/>
      <c r="S562" s="582">
        <v>0</v>
      </c>
      <c r="T562" s="630"/>
      <c r="U562" s="612">
        <v>0</v>
      </c>
    </row>
    <row r="563" spans="1:21" ht="14.4" customHeight="1" x14ac:dyDescent="0.3">
      <c r="A563" s="565">
        <v>25</v>
      </c>
      <c r="B563" s="566" t="s">
        <v>463</v>
      </c>
      <c r="C563" s="566">
        <v>89870255</v>
      </c>
      <c r="D563" s="628" t="s">
        <v>2103</v>
      </c>
      <c r="E563" s="629" t="s">
        <v>1591</v>
      </c>
      <c r="F563" s="566" t="s">
        <v>1551</v>
      </c>
      <c r="G563" s="566" t="s">
        <v>2096</v>
      </c>
      <c r="H563" s="566" t="s">
        <v>462</v>
      </c>
      <c r="I563" s="566" t="s">
        <v>2097</v>
      </c>
      <c r="J563" s="566" t="s">
        <v>2098</v>
      </c>
      <c r="K563" s="566" t="s">
        <v>2099</v>
      </c>
      <c r="L563" s="567">
        <v>61.85</v>
      </c>
      <c r="M563" s="567">
        <v>61.85</v>
      </c>
      <c r="N563" s="566">
        <v>1</v>
      </c>
      <c r="O563" s="630">
        <v>1</v>
      </c>
      <c r="P563" s="567"/>
      <c r="Q563" s="582">
        <v>0</v>
      </c>
      <c r="R563" s="566"/>
      <c r="S563" s="582">
        <v>0</v>
      </c>
      <c r="T563" s="630"/>
      <c r="U563" s="612">
        <v>0</v>
      </c>
    </row>
    <row r="564" spans="1:21" ht="14.4" customHeight="1" x14ac:dyDescent="0.3">
      <c r="A564" s="565">
        <v>25</v>
      </c>
      <c r="B564" s="566" t="s">
        <v>463</v>
      </c>
      <c r="C564" s="566">
        <v>89870255</v>
      </c>
      <c r="D564" s="628" t="s">
        <v>2103</v>
      </c>
      <c r="E564" s="629" t="s">
        <v>1591</v>
      </c>
      <c r="F564" s="566" t="s">
        <v>1551</v>
      </c>
      <c r="G564" s="566" t="s">
        <v>1600</v>
      </c>
      <c r="H564" s="566" t="s">
        <v>1090</v>
      </c>
      <c r="I564" s="566" t="s">
        <v>1289</v>
      </c>
      <c r="J564" s="566" t="s">
        <v>1290</v>
      </c>
      <c r="K564" s="566" t="s">
        <v>1291</v>
      </c>
      <c r="L564" s="567">
        <v>154.01</v>
      </c>
      <c r="M564" s="567">
        <v>770.05</v>
      </c>
      <c r="N564" s="566">
        <v>5</v>
      </c>
      <c r="O564" s="630">
        <v>5</v>
      </c>
      <c r="P564" s="567"/>
      <c r="Q564" s="582">
        <v>0</v>
      </c>
      <c r="R564" s="566"/>
      <c r="S564" s="582">
        <v>0</v>
      </c>
      <c r="T564" s="630"/>
      <c r="U564" s="612">
        <v>0</v>
      </c>
    </row>
    <row r="565" spans="1:21" ht="14.4" customHeight="1" x14ac:dyDescent="0.3">
      <c r="A565" s="565">
        <v>25</v>
      </c>
      <c r="B565" s="566" t="s">
        <v>463</v>
      </c>
      <c r="C565" s="566">
        <v>89870255</v>
      </c>
      <c r="D565" s="628" t="s">
        <v>2103</v>
      </c>
      <c r="E565" s="629" t="s">
        <v>1591</v>
      </c>
      <c r="F565" s="566" t="s">
        <v>1551</v>
      </c>
      <c r="G565" s="566" t="s">
        <v>1600</v>
      </c>
      <c r="H565" s="566" t="s">
        <v>1090</v>
      </c>
      <c r="I565" s="566" t="s">
        <v>1296</v>
      </c>
      <c r="J565" s="566" t="s">
        <v>1297</v>
      </c>
      <c r="K565" s="566" t="s">
        <v>1520</v>
      </c>
      <c r="L565" s="567">
        <v>77.010000000000005</v>
      </c>
      <c r="M565" s="567">
        <v>77.010000000000005</v>
      </c>
      <c r="N565" s="566">
        <v>1</v>
      </c>
      <c r="O565" s="630">
        <v>1</v>
      </c>
      <c r="P565" s="567"/>
      <c r="Q565" s="582">
        <v>0</v>
      </c>
      <c r="R565" s="566"/>
      <c r="S565" s="582">
        <v>0</v>
      </c>
      <c r="T565" s="630"/>
      <c r="U565" s="612">
        <v>0</v>
      </c>
    </row>
    <row r="566" spans="1:21" ht="14.4" customHeight="1" x14ac:dyDescent="0.3">
      <c r="A566" s="565">
        <v>25</v>
      </c>
      <c r="B566" s="566" t="s">
        <v>463</v>
      </c>
      <c r="C566" s="566">
        <v>89870255</v>
      </c>
      <c r="D566" s="628" t="s">
        <v>2103</v>
      </c>
      <c r="E566" s="629" t="s">
        <v>1591</v>
      </c>
      <c r="F566" s="566" t="s">
        <v>1551</v>
      </c>
      <c r="G566" s="566" t="s">
        <v>1613</v>
      </c>
      <c r="H566" s="566" t="s">
        <v>462</v>
      </c>
      <c r="I566" s="566" t="s">
        <v>1210</v>
      </c>
      <c r="J566" s="566" t="s">
        <v>1211</v>
      </c>
      <c r="K566" s="566" t="s">
        <v>1614</v>
      </c>
      <c r="L566" s="567">
        <v>31.54</v>
      </c>
      <c r="M566" s="567">
        <v>31.54</v>
      </c>
      <c r="N566" s="566">
        <v>1</v>
      </c>
      <c r="O566" s="630">
        <v>1</v>
      </c>
      <c r="P566" s="567"/>
      <c r="Q566" s="582">
        <v>0</v>
      </c>
      <c r="R566" s="566"/>
      <c r="S566" s="582">
        <v>0</v>
      </c>
      <c r="T566" s="630"/>
      <c r="U566" s="612">
        <v>0</v>
      </c>
    </row>
    <row r="567" spans="1:21" ht="14.4" customHeight="1" x14ac:dyDescent="0.3">
      <c r="A567" s="565">
        <v>25</v>
      </c>
      <c r="B567" s="566" t="s">
        <v>463</v>
      </c>
      <c r="C567" s="566">
        <v>89870255</v>
      </c>
      <c r="D567" s="628" t="s">
        <v>2103</v>
      </c>
      <c r="E567" s="629" t="s">
        <v>1591</v>
      </c>
      <c r="F567" s="566" t="s">
        <v>1551</v>
      </c>
      <c r="G567" s="566" t="s">
        <v>1615</v>
      </c>
      <c r="H567" s="566" t="s">
        <v>1090</v>
      </c>
      <c r="I567" s="566" t="s">
        <v>1149</v>
      </c>
      <c r="J567" s="566" t="s">
        <v>598</v>
      </c>
      <c r="K567" s="566" t="s">
        <v>1532</v>
      </c>
      <c r="L567" s="567">
        <v>48.31</v>
      </c>
      <c r="M567" s="567">
        <v>96.62</v>
      </c>
      <c r="N567" s="566">
        <v>2</v>
      </c>
      <c r="O567" s="630">
        <v>2</v>
      </c>
      <c r="P567" s="567"/>
      <c r="Q567" s="582">
        <v>0</v>
      </c>
      <c r="R567" s="566"/>
      <c r="S567" s="582">
        <v>0</v>
      </c>
      <c r="T567" s="630"/>
      <c r="U567" s="612">
        <v>0</v>
      </c>
    </row>
    <row r="568" spans="1:21" ht="14.4" customHeight="1" x14ac:dyDescent="0.3">
      <c r="A568" s="565">
        <v>25</v>
      </c>
      <c r="B568" s="566" t="s">
        <v>463</v>
      </c>
      <c r="C568" s="566">
        <v>89870255</v>
      </c>
      <c r="D568" s="628" t="s">
        <v>2103</v>
      </c>
      <c r="E568" s="629" t="s">
        <v>1592</v>
      </c>
      <c r="F568" s="566" t="s">
        <v>1551</v>
      </c>
      <c r="G568" s="566" t="s">
        <v>1593</v>
      </c>
      <c r="H568" s="566" t="s">
        <v>1090</v>
      </c>
      <c r="I568" s="566" t="s">
        <v>1251</v>
      </c>
      <c r="J568" s="566" t="s">
        <v>1504</v>
      </c>
      <c r="K568" s="566" t="s">
        <v>1505</v>
      </c>
      <c r="L568" s="567">
        <v>333.31</v>
      </c>
      <c r="M568" s="567">
        <v>999.93000000000006</v>
      </c>
      <c r="N568" s="566">
        <v>3</v>
      </c>
      <c r="O568" s="630">
        <v>2.5</v>
      </c>
      <c r="P568" s="567"/>
      <c r="Q568" s="582">
        <v>0</v>
      </c>
      <c r="R568" s="566"/>
      <c r="S568" s="582">
        <v>0</v>
      </c>
      <c r="T568" s="630"/>
      <c r="U568" s="612">
        <v>0</v>
      </c>
    </row>
    <row r="569" spans="1:21" ht="14.4" customHeight="1" x14ac:dyDescent="0.3">
      <c r="A569" s="565">
        <v>25</v>
      </c>
      <c r="B569" s="566" t="s">
        <v>463</v>
      </c>
      <c r="C569" s="566">
        <v>89870255</v>
      </c>
      <c r="D569" s="628" t="s">
        <v>2103</v>
      </c>
      <c r="E569" s="629" t="s">
        <v>1592</v>
      </c>
      <c r="F569" s="566" t="s">
        <v>1551</v>
      </c>
      <c r="G569" s="566" t="s">
        <v>1600</v>
      </c>
      <c r="H569" s="566" t="s">
        <v>1090</v>
      </c>
      <c r="I569" s="566" t="s">
        <v>1289</v>
      </c>
      <c r="J569" s="566" t="s">
        <v>1290</v>
      </c>
      <c r="K569" s="566" t="s">
        <v>1291</v>
      </c>
      <c r="L569" s="567">
        <v>154.01</v>
      </c>
      <c r="M569" s="567">
        <v>154.01</v>
      </c>
      <c r="N569" s="566">
        <v>1</v>
      </c>
      <c r="O569" s="630">
        <v>1</v>
      </c>
      <c r="P569" s="567"/>
      <c r="Q569" s="582">
        <v>0</v>
      </c>
      <c r="R569" s="566"/>
      <c r="S569" s="582">
        <v>0</v>
      </c>
      <c r="T569" s="630"/>
      <c r="U569" s="612">
        <v>0</v>
      </c>
    </row>
    <row r="570" spans="1:21" ht="14.4" customHeight="1" x14ac:dyDescent="0.3">
      <c r="A570" s="565">
        <v>25</v>
      </c>
      <c r="B570" s="566" t="s">
        <v>463</v>
      </c>
      <c r="C570" s="566">
        <v>89870255</v>
      </c>
      <c r="D570" s="628" t="s">
        <v>2103</v>
      </c>
      <c r="E570" s="629" t="s">
        <v>1592</v>
      </c>
      <c r="F570" s="566" t="s">
        <v>1551</v>
      </c>
      <c r="G570" s="566" t="s">
        <v>1615</v>
      </c>
      <c r="H570" s="566" t="s">
        <v>1090</v>
      </c>
      <c r="I570" s="566" t="s">
        <v>1149</v>
      </c>
      <c r="J570" s="566" t="s">
        <v>598</v>
      </c>
      <c r="K570" s="566" t="s">
        <v>1532</v>
      </c>
      <c r="L570" s="567">
        <v>48.31</v>
      </c>
      <c r="M570" s="567">
        <v>48.31</v>
      </c>
      <c r="N570" s="566">
        <v>1</v>
      </c>
      <c r="O570" s="630">
        <v>0.5</v>
      </c>
      <c r="P570" s="567"/>
      <c r="Q570" s="582">
        <v>0</v>
      </c>
      <c r="R570" s="566"/>
      <c r="S570" s="582">
        <v>0</v>
      </c>
      <c r="T570" s="630"/>
      <c r="U570" s="612">
        <v>0</v>
      </c>
    </row>
    <row r="571" spans="1:21" ht="14.4" customHeight="1" thickBot="1" x14ac:dyDescent="0.35">
      <c r="A571" s="571">
        <v>25</v>
      </c>
      <c r="B571" s="572" t="s">
        <v>463</v>
      </c>
      <c r="C571" s="572">
        <v>89870255</v>
      </c>
      <c r="D571" s="631" t="s">
        <v>2103</v>
      </c>
      <c r="E571" s="632" t="s">
        <v>1592</v>
      </c>
      <c r="F571" s="572" t="s">
        <v>1551</v>
      </c>
      <c r="G571" s="572" t="s">
        <v>1762</v>
      </c>
      <c r="H571" s="572" t="s">
        <v>462</v>
      </c>
      <c r="I571" s="572" t="s">
        <v>623</v>
      </c>
      <c r="J571" s="572" t="s">
        <v>624</v>
      </c>
      <c r="K571" s="572" t="s">
        <v>625</v>
      </c>
      <c r="L571" s="573">
        <v>56.69</v>
      </c>
      <c r="M571" s="573">
        <v>56.69</v>
      </c>
      <c r="N571" s="572">
        <v>1</v>
      </c>
      <c r="O571" s="633"/>
      <c r="P571" s="573"/>
      <c r="Q571" s="583">
        <v>0</v>
      </c>
      <c r="R571" s="572"/>
      <c r="S571" s="583">
        <v>0</v>
      </c>
      <c r="T571" s="633"/>
      <c r="U571" s="613"/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2104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7" t="s">
        <v>228</v>
      </c>
      <c r="B4" s="578" t="s">
        <v>17</v>
      </c>
      <c r="C4" s="579" t="s">
        <v>5</v>
      </c>
      <c r="D4" s="578" t="s">
        <v>17</v>
      </c>
      <c r="E4" s="579" t="s">
        <v>5</v>
      </c>
      <c r="F4" s="580" t="s">
        <v>17</v>
      </c>
    </row>
    <row r="5" spans="1:6" ht="14.4" customHeight="1" x14ac:dyDescent="0.3">
      <c r="A5" s="591" t="s">
        <v>1587</v>
      </c>
      <c r="B5" s="563">
        <v>2807.7</v>
      </c>
      <c r="C5" s="581">
        <v>0.51847734558508529</v>
      </c>
      <c r="D5" s="563">
        <v>2607.5799999999995</v>
      </c>
      <c r="E5" s="581">
        <v>0.48152265441491482</v>
      </c>
      <c r="F5" s="564">
        <v>5415.2799999999988</v>
      </c>
    </row>
    <row r="6" spans="1:6" ht="14.4" customHeight="1" x14ac:dyDescent="0.3">
      <c r="A6" s="592" t="s">
        <v>1584</v>
      </c>
      <c r="B6" s="569">
        <v>2535.7600000000007</v>
      </c>
      <c r="C6" s="582">
        <v>7.935277556028647E-2</v>
      </c>
      <c r="D6" s="569">
        <v>29419.769999999993</v>
      </c>
      <c r="E6" s="582">
        <v>0.92064722443971347</v>
      </c>
      <c r="F6" s="570">
        <v>31955.529999999995</v>
      </c>
    </row>
    <row r="7" spans="1:6" ht="14.4" customHeight="1" x14ac:dyDescent="0.3">
      <c r="A7" s="592" t="s">
        <v>1571</v>
      </c>
      <c r="B7" s="569">
        <v>2138.5100000000002</v>
      </c>
      <c r="C7" s="582">
        <v>0.10712480570100673</v>
      </c>
      <c r="D7" s="569">
        <v>17824.28</v>
      </c>
      <c r="E7" s="582">
        <v>0.8928751942989932</v>
      </c>
      <c r="F7" s="570">
        <v>19962.79</v>
      </c>
    </row>
    <row r="8" spans="1:6" ht="14.4" customHeight="1" x14ac:dyDescent="0.3">
      <c r="A8" s="592" t="s">
        <v>1590</v>
      </c>
      <c r="B8" s="569">
        <v>812.28</v>
      </c>
      <c r="C8" s="582">
        <v>7.8563594264126402E-2</v>
      </c>
      <c r="D8" s="569">
        <v>9526.86</v>
      </c>
      <c r="E8" s="582">
        <v>0.92143640573587349</v>
      </c>
      <c r="F8" s="570">
        <v>10339.140000000001</v>
      </c>
    </row>
    <row r="9" spans="1:6" ht="14.4" customHeight="1" x14ac:dyDescent="0.3">
      <c r="A9" s="592" t="s">
        <v>1586</v>
      </c>
      <c r="B9" s="569">
        <v>691.26</v>
      </c>
      <c r="C9" s="582">
        <v>1.102438630740791E-2</v>
      </c>
      <c r="D9" s="569">
        <v>62011.55000000001</v>
      </c>
      <c r="E9" s="582">
        <v>0.98897561369259201</v>
      </c>
      <c r="F9" s="570">
        <v>62702.810000000012</v>
      </c>
    </row>
    <row r="10" spans="1:6" ht="14.4" customHeight="1" x14ac:dyDescent="0.3">
      <c r="A10" s="592" t="s">
        <v>1564</v>
      </c>
      <c r="B10" s="569">
        <v>666.62</v>
      </c>
      <c r="C10" s="582">
        <v>0.10583756183992427</v>
      </c>
      <c r="D10" s="569">
        <v>5631.9000000000024</v>
      </c>
      <c r="E10" s="582">
        <v>0.89416243816007579</v>
      </c>
      <c r="F10" s="570">
        <v>6298.5200000000023</v>
      </c>
    </row>
    <row r="11" spans="1:6" ht="14.4" customHeight="1" x14ac:dyDescent="0.3">
      <c r="A11" s="592" t="s">
        <v>1589</v>
      </c>
      <c r="B11" s="569">
        <v>666.62</v>
      </c>
      <c r="C11" s="582">
        <v>7.7177424023154834E-2</v>
      </c>
      <c r="D11" s="569">
        <v>7970.880000000001</v>
      </c>
      <c r="E11" s="582">
        <v>0.92282257597684503</v>
      </c>
      <c r="F11" s="570">
        <v>8637.5000000000018</v>
      </c>
    </row>
    <row r="12" spans="1:6" ht="14.4" customHeight="1" x14ac:dyDescent="0.3">
      <c r="A12" s="592" t="s">
        <v>1572</v>
      </c>
      <c r="B12" s="569">
        <v>666.62</v>
      </c>
      <c r="C12" s="582">
        <v>0.41720072097331395</v>
      </c>
      <c r="D12" s="569">
        <v>931.22</v>
      </c>
      <c r="E12" s="582">
        <v>0.58279927902668605</v>
      </c>
      <c r="F12" s="570">
        <v>1597.8400000000001</v>
      </c>
    </row>
    <row r="13" spans="1:6" ht="14.4" customHeight="1" x14ac:dyDescent="0.3">
      <c r="A13" s="592" t="s">
        <v>1573</v>
      </c>
      <c r="B13" s="569">
        <v>635.47</v>
      </c>
      <c r="C13" s="582">
        <v>4.0985055066391829E-2</v>
      </c>
      <c r="D13" s="569">
        <v>14869.450000000003</v>
      </c>
      <c r="E13" s="582">
        <v>0.95901494493360817</v>
      </c>
      <c r="F13" s="570">
        <v>15504.920000000002</v>
      </c>
    </row>
    <row r="14" spans="1:6" ht="14.4" customHeight="1" x14ac:dyDescent="0.3">
      <c r="A14" s="592" t="s">
        <v>1578</v>
      </c>
      <c r="B14" s="569">
        <v>541.13</v>
      </c>
      <c r="C14" s="582">
        <v>1.2621917440768796E-2</v>
      </c>
      <c r="D14" s="569">
        <v>42331.12</v>
      </c>
      <c r="E14" s="582">
        <v>0.98737808255923132</v>
      </c>
      <c r="F14" s="570">
        <v>42872.25</v>
      </c>
    </row>
    <row r="15" spans="1:6" ht="14.4" customHeight="1" x14ac:dyDescent="0.3">
      <c r="A15" s="592" t="s">
        <v>1581</v>
      </c>
      <c r="B15" s="569">
        <v>289.89</v>
      </c>
      <c r="C15" s="582">
        <v>1.5656814973162677E-2</v>
      </c>
      <c r="D15" s="569">
        <v>18225.37</v>
      </c>
      <c r="E15" s="582">
        <v>0.98434318502683738</v>
      </c>
      <c r="F15" s="570">
        <v>18515.259999999998</v>
      </c>
    </row>
    <row r="16" spans="1:6" ht="14.4" customHeight="1" x14ac:dyDescent="0.3">
      <c r="A16" s="592" t="s">
        <v>1576</v>
      </c>
      <c r="B16" s="569">
        <v>275.48</v>
      </c>
      <c r="C16" s="582">
        <v>4.2601414191275212E-3</v>
      </c>
      <c r="D16" s="569">
        <v>64389.040000000008</v>
      </c>
      <c r="E16" s="582">
        <v>0.99573985858087244</v>
      </c>
      <c r="F16" s="570">
        <v>64664.520000000011</v>
      </c>
    </row>
    <row r="17" spans="1:6" ht="14.4" customHeight="1" x14ac:dyDescent="0.3">
      <c r="A17" s="592" t="s">
        <v>1574</v>
      </c>
      <c r="B17" s="569">
        <v>41.55</v>
      </c>
      <c r="C17" s="582">
        <v>8.0698023335421193E-4</v>
      </c>
      <c r="D17" s="569">
        <v>51446.69999999999</v>
      </c>
      <c r="E17" s="582">
        <v>0.99919301976664576</v>
      </c>
      <c r="F17" s="570">
        <v>51488.249999999993</v>
      </c>
    </row>
    <row r="18" spans="1:6" ht="14.4" customHeight="1" x14ac:dyDescent="0.3">
      <c r="A18" s="592" t="s">
        <v>1567</v>
      </c>
      <c r="B18" s="569">
        <v>21.46</v>
      </c>
      <c r="C18" s="582">
        <v>3.3727957773728462E-4</v>
      </c>
      <c r="D18" s="569">
        <v>63605.280000000013</v>
      </c>
      <c r="E18" s="582">
        <v>0.99966272042226267</v>
      </c>
      <c r="F18" s="570">
        <v>63626.740000000013</v>
      </c>
    </row>
    <row r="19" spans="1:6" ht="14.4" customHeight="1" x14ac:dyDescent="0.3">
      <c r="A19" s="592" t="s">
        <v>1577</v>
      </c>
      <c r="B19" s="569"/>
      <c r="C19" s="582">
        <v>0</v>
      </c>
      <c r="D19" s="569">
        <v>7693.0000000000009</v>
      </c>
      <c r="E19" s="582">
        <v>1</v>
      </c>
      <c r="F19" s="570">
        <v>7693.0000000000009</v>
      </c>
    </row>
    <row r="20" spans="1:6" ht="14.4" customHeight="1" x14ac:dyDescent="0.3">
      <c r="A20" s="592" t="s">
        <v>1570</v>
      </c>
      <c r="B20" s="569"/>
      <c r="C20" s="582">
        <v>0</v>
      </c>
      <c r="D20" s="569">
        <v>1412.6</v>
      </c>
      <c r="E20" s="582">
        <v>1</v>
      </c>
      <c r="F20" s="570">
        <v>1412.6</v>
      </c>
    </row>
    <row r="21" spans="1:6" ht="14.4" customHeight="1" x14ac:dyDescent="0.3">
      <c r="A21" s="592" t="s">
        <v>1569</v>
      </c>
      <c r="B21" s="569"/>
      <c r="C21" s="582">
        <v>0</v>
      </c>
      <c r="D21" s="569">
        <v>1333.24</v>
      </c>
      <c r="E21" s="582">
        <v>1</v>
      </c>
      <c r="F21" s="570">
        <v>1333.24</v>
      </c>
    </row>
    <row r="22" spans="1:6" ht="14.4" customHeight="1" x14ac:dyDescent="0.3">
      <c r="A22" s="592" t="s">
        <v>1562</v>
      </c>
      <c r="B22" s="569">
        <v>0</v>
      </c>
      <c r="C22" s="582">
        <v>0</v>
      </c>
      <c r="D22" s="569">
        <v>2202.1800000000003</v>
      </c>
      <c r="E22" s="582">
        <v>1</v>
      </c>
      <c r="F22" s="570">
        <v>2202.1800000000003</v>
      </c>
    </row>
    <row r="23" spans="1:6" ht="14.4" customHeight="1" x14ac:dyDescent="0.3">
      <c r="A23" s="592" t="s">
        <v>1591</v>
      </c>
      <c r="B23" s="569"/>
      <c r="C23" s="582">
        <v>0</v>
      </c>
      <c r="D23" s="569">
        <v>13947.010000000004</v>
      </c>
      <c r="E23" s="582">
        <v>1</v>
      </c>
      <c r="F23" s="570">
        <v>13947.010000000004</v>
      </c>
    </row>
    <row r="24" spans="1:6" ht="14.4" customHeight="1" x14ac:dyDescent="0.3">
      <c r="A24" s="592" t="s">
        <v>1580</v>
      </c>
      <c r="B24" s="569">
        <v>0</v>
      </c>
      <c r="C24" s="582">
        <v>0</v>
      </c>
      <c r="D24" s="569">
        <v>35833.649999999994</v>
      </c>
      <c r="E24" s="582">
        <v>1</v>
      </c>
      <c r="F24" s="570">
        <v>35833.649999999994</v>
      </c>
    </row>
    <row r="25" spans="1:6" ht="14.4" customHeight="1" x14ac:dyDescent="0.3">
      <c r="A25" s="592" t="s">
        <v>1566</v>
      </c>
      <c r="B25" s="569"/>
      <c r="C25" s="582">
        <v>0</v>
      </c>
      <c r="D25" s="569">
        <v>8126.5100000000011</v>
      </c>
      <c r="E25" s="582">
        <v>1</v>
      </c>
      <c r="F25" s="570">
        <v>8126.5100000000011</v>
      </c>
    </row>
    <row r="26" spans="1:6" ht="14.4" customHeight="1" x14ac:dyDescent="0.3">
      <c r="A26" s="592" t="s">
        <v>1575</v>
      </c>
      <c r="B26" s="569"/>
      <c r="C26" s="582">
        <v>0</v>
      </c>
      <c r="D26" s="569">
        <v>9458.93</v>
      </c>
      <c r="E26" s="582">
        <v>1</v>
      </c>
      <c r="F26" s="570">
        <v>9458.93</v>
      </c>
    </row>
    <row r="27" spans="1:6" ht="14.4" customHeight="1" x14ac:dyDescent="0.3">
      <c r="A27" s="592" t="s">
        <v>1588</v>
      </c>
      <c r="B27" s="569"/>
      <c r="C27" s="582">
        <v>0</v>
      </c>
      <c r="D27" s="569">
        <v>3211.79</v>
      </c>
      <c r="E27" s="582">
        <v>1</v>
      </c>
      <c r="F27" s="570">
        <v>3211.79</v>
      </c>
    </row>
    <row r="28" spans="1:6" ht="14.4" customHeight="1" x14ac:dyDescent="0.3">
      <c r="A28" s="592" t="s">
        <v>1582</v>
      </c>
      <c r="B28" s="569">
        <v>0</v>
      </c>
      <c r="C28" s="582">
        <v>0</v>
      </c>
      <c r="D28" s="569">
        <v>1818.93</v>
      </c>
      <c r="E28" s="582">
        <v>1</v>
      </c>
      <c r="F28" s="570">
        <v>1818.93</v>
      </c>
    </row>
    <row r="29" spans="1:6" ht="14.4" customHeight="1" x14ac:dyDescent="0.3">
      <c r="A29" s="592" t="s">
        <v>1563</v>
      </c>
      <c r="B29" s="569"/>
      <c r="C29" s="582">
        <v>0</v>
      </c>
      <c r="D29" s="569">
        <v>9796.07</v>
      </c>
      <c r="E29" s="582">
        <v>1</v>
      </c>
      <c r="F29" s="570">
        <v>9796.07</v>
      </c>
    </row>
    <row r="30" spans="1:6" ht="14.4" customHeight="1" x14ac:dyDescent="0.3">
      <c r="A30" s="592" t="s">
        <v>1583</v>
      </c>
      <c r="B30" s="569"/>
      <c r="C30" s="582">
        <v>0</v>
      </c>
      <c r="D30" s="569">
        <v>34044.71</v>
      </c>
      <c r="E30" s="582">
        <v>1</v>
      </c>
      <c r="F30" s="570">
        <v>34044.71</v>
      </c>
    </row>
    <row r="31" spans="1:6" ht="14.4" customHeight="1" x14ac:dyDescent="0.3">
      <c r="A31" s="592" t="s">
        <v>1579</v>
      </c>
      <c r="B31" s="569">
        <v>0</v>
      </c>
      <c r="C31" s="582">
        <v>0</v>
      </c>
      <c r="D31" s="569">
        <v>3333.1</v>
      </c>
      <c r="E31" s="582">
        <v>1</v>
      </c>
      <c r="F31" s="570">
        <v>3333.1</v>
      </c>
    </row>
    <row r="32" spans="1:6" ht="14.4" customHeight="1" x14ac:dyDescent="0.3">
      <c r="A32" s="592" t="s">
        <v>1565</v>
      </c>
      <c r="B32" s="569"/>
      <c r="C32" s="582">
        <v>0</v>
      </c>
      <c r="D32" s="569">
        <v>10350</v>
      </c>
      <c r="E32" s="582">
        <v>1</v>
      </c>
      <c r="F32" s="570">
        <v>10350</v>
      </c>
    </row>
    <row r="33" spans="1:6" ht="14.4" customHeight="1" x14ac:dyDescent="0.3">
      <c r="A33" s="592" t="s">
        <v>1592</v>
      </c>
      <c r="B33" s="569"/>
      <c r="C33" s="582">
        <v>0</v>
      </c>
      <c r="D33" s="569">
        <v>1202.25</v>
      </c>
      <c r="E33" s="582">
        <v>1</v>
      </c>
      <c r="F33" s="570">
        <v>1202.25</v>
      </c>
    </row>
    <row r="34" spans="1:6" ht="14.4" customHeight="1" x14ac:dyDescent="0.3">
      <c r="A34" s="592" t="s">
        <v>1585</v>
      </c>
      <c r="B34" s="569"/>
      <c r="C34" s="582">
        <v>0</v>
      </c>
      <c r="D34" s="569">
        <v>999.93000000000006</v>
      </c>
      <c r="E34" s="582">
        <v>1</v>
      </c>
      <c r="F34" s="570">
        <v>999.93000000000006</v>
      </c>
    </row>
    <row r="35" spans="1:6" ht="14.4" customHeight="1" thickBot="1" x14ac:dyDescent="0.35">
      <c r="A35" s="593" t="s">
        <v>1568</v>
      </c>
      <c r="B35" s="584"/>
      <c r="C35" s="585">
        <v>0</v>
      </c>
      <c r="D35" s="584">
        <v>381.62</v>
      </c>
      <c r="E35" s="585">
        <v>1</v>
      </c>
      <c r="F35" s="586">
        <v>381.62</v>
      </c>
    </row>
    <row r="36" spans="1:6" ht="14.4" customHeight="1" thickBot="1" x14ac:dyDescent="0.35">
      <c r="A36" s="587" t="s">
        <v>6</v>
      </c>
      <c r="B36" s="588">
        <v>12790.350000000002</v>
      </c>
      <c r="C36" s="589">
        <v>2.3309137385599515E-2</v>
      </c>
      <c r="D36" s="588">
        <v>535936.52</v>
      </c>
      <c r="E36" s="589">
        <v>0.97669086261440075</v>
      </c>
      <c r="F36" s="590">
        <v>548726.86999999988</v>
      </c>
    </row>
    <row r="37" spans="1:6" ht="14.4" customHeight="1" thickBot="1" x14ac:dyDescent="0.35"/>
    <row r="38" spans="1:6" ht="14.4" customHeight="1" x14ac:dyDescent="0.3">
      <c r="A38" s="591" t="s">
        <v>1452</v>
      </c>
      <c r="B38" s="563">
        <v>3050.58</v>
      </c>
      <c r="C38" s="581">
        <v>7.5545183316643684E-3</v>
      </c>
      <c r="D38" s="563">
        <v>400758.08999999898</v>
      </c>
      <c r="E38" s="581">
        <v>0.99244548166833557</v>
      </c>
      <c r="F38" s="564">
        <v>403808.66999999899</v>
      </c>
    </row>
    <row r="39" spans="1:6" ht="14.4" customHeight="1" x14ac:dyDescent="0.3">
      <c r="A39" s="592" t="s">
        <v>2105</v>
      </c>
      <c r="B39" s="569">
        <v>2807.7</v>
      </c>
      <c r="C39" s="582">
        <v>0.75991609716489605</v>
      </c>
      <c r="D39" s="569">
        <v>887.05</v>
      </c>
      <c r="E39" s="582">
        <v>0.24008390283510386</v>
      </c>
      <c r="F39" s="570">
        <v>3694.75</v>
      </c>
    </row>
    <row r="40" spans="1:6" ht="14.4" customHeight="1" x14ac:dyDescent="0.3">
      <c r="A40" s="592" t="s">
        <v>1438</v>
      </c>
      <c r="B40" s="569">
        <v>2136.94</v>
      </c>
      <c r="C40" s="582">
        <v>9.5003738904434309E-2</v>
      </c>
      <c r="D40" s="569">
        <v>20356.280000000002</v>
      </c>
      <c r="E40" s="582">
        <v>0.90499626109556575</v>
      </c>
      <c r="F40" s="570">
        <v>22493.22</v>
      </c>
    </row>
    <row r="41" spans="1:6" ht="14.4" customHeight="1" x14ac:dyDescent="0.3">
      <c r="A41" s="592" t="s">
        <v>1433</v>
      </c>
      <c r="B41" s="569">
        <v>1932.6000000000006</v>
      </c>
      <c r="C41" s="582">
        <v>0.18265815534733015</v>
      </c>
      <c r="D41" s="569">
        <v>8647.8200000000088</v>
      </c>
      <c r="E41" s="582">
        <v>0.8173418446526699</v>
      </c>
      <c r="F41" s="570">
        <v>10580.420000000009</v>
      </c>
    </row>
    <row r="42" spans="1:6" ht="14.4" customHeight="1" x14ac:dyDescent="0.3">
      <c r="A42" s="592" t="s">
        <v>2106</v>
      </c>
      <c r="B42" s="569">
        <v>889</v>
      </c>
      <c r="C42" s="582">
        <v>0.5</v>
      </c>
      <c r="D42" s="569">
        <v>889</v>
      </c>
      <c r="E42" s="582">
        <v>0.5</v>
      </c>
      <c r="F42" s="570">
        <v>1778</v>
      </c>
    </row>
    <row r="43" spans="1:6" ht="14.4" customHeight="1" x14ac:dyDescent="0.3">
      <c r="A43" s="592" t="s">
        <v>2107</v>
      </c>
      <c r="B43" s="569">
        <v>812.28</v>
      </c>
      <c r="C43" s="582">
        <v>1</v>
      </c>
      <c r="D43" s="569"/>
      <c r="E43" s="582">
        <v>0</v>
      </c>
      <c r="F43" s="570">
        <v>812.28</v>
      </c>
    </row>
    <row r="44" spans="1:6" ht="14.4" customHeight="1" x14ac:dyDescent="0.3">
      <c r="A44" s="592" t="s">
        <v>2108</v>
      </c>
      <c r="B44" s="569">
        <v>413.22</v>
      </c>
      <c r="C44" s="582">
        <v>0.75</v>
      </c>
      <c r="D44" s="569">
        <v>137.74</v>
      </c>
      <c r="E44" s="582">
        <v>0.25</v>
      </c>
      <c r="F44" s="570">
        <v>550.96</v>
      </c>
    </row>
    <row r="45" spans="1:6" ht="14.4" customHeight="1" x14ac:dyDescent="0.3">
      <c r="A45" s="592" t="s">
        <v>2109</v>
      </c>
      <c r="B45" s="569">
        <v>314.33999999999997</v>
      </c>
      <c r="C45" s="582">
        <v>0.20335233117046947</v>
      </c>
      <c r="D45" s="569">
        <v>1231.45</v>
      </c>
      <c r="E45" s="582">
        <v>0.79664766882953053</v>
      </c>
      <c r="F45" s="570">
        <v>1545.79</v>
      </c>
    </row>
    <row r="46" spans="1:6" ht="14.4" customHeight="1" x14ac:dyDescent="0.3">
      <c r="A46" s="592" t="s">
        <v>2110</v>
      </c>
      <c r="B46" s="569">
        <v>275.48</v>
      </c>
      <c r="C46" s="582">
        <v>0.33333333333333331</v>
      </c>
      <c r="D46" s="569">
        <v>550.96</v>
      </c>
      <c r="E46" s="582">
        <v>0.66666666666666663</v>
      </c>
      <c r="F46" s="570">
        <v>826.44</v>
      </c>
    </row>
    <row r="47" spans="1:6" ht="14.4" customHeight="1" x14ac:dyDescent="0.3">
      <c r="A47" s="592" t="s">
        <v>2111</v>
      </c>
      <c r="B47" s="569">
        <v>83.1</v>
      </c>
      <c r="C47" s="582">
        <v>0.25</v>
      </c>
      <c r="D47" s="569">
        <v>249.29999999999998</v>
      </c>
      <c r="E47" s="582">
        <v>0.75</v>
      </c>
      <c r="F47" s="570">
        <v>332.4</v>
      </c>
    </row>
    <row r="48" spans="1:6" ht="14.4" customHeight="1" x14ac:dyDescent="0.3">
      <c r="A48" s="592" t="s">
        <v>1464</v>
      </c>
      <c r="B48" s="569">
        <v>75.110000000000014</v>
      </c>
      <c r="C48" s="582">
        <v>0.91497137288342056</v>
      </c>
      <c r="D48" s="569">
        <v>6.98</v>
      </c>
      <c r="E48" s="582">
        <v>8.5028627116579353E-2</v>
      </c>
      <c r="F48" s="570">
        <v>82.090000000000018</v>
      </c>
    </row>
    <row r="49" spans="1:6" ht="14.4" customHeight="1" x14ac:dyDescent="0.3">
      <c r="A49" s="592" t="s">
        <v>1454</v>
      </c>
      <c r="B49" s="569"/>
      <c r="C49" s="582">
        <v>0</v>
      </c>
      <c r="D49" s="569">
        <v>937.92</v>
      </c>
      <c r="E49" s="582">
        <v>1</v>
      </c>
      <c r="F49" s="570">
        <v>937.92</v>
      </c>
    </row>
    <row r="50" spans="1:6" ht="14.4" customHeight="1" x14ac:dyDescent="0.3">
      <c r="A50" s="592" t="s">
        <v>2112</v>
      </c>
      <c r="B50" s="569">
        <v>0</v>
      </c>
      <c r="C50" s="582">
        <v>0</v>
      </c>
      <c r="D50" s="569">
        <v>1014.09</v>
      </c>
      <c r="E50" s="582">
        <v>1</v>
      </c>
      <c r="F50" s="570">
        <v>1014.09</v>
      </c>
    </row>
    <row r="51" spans="1:6" ht="14.4" customHeight="1" x14ac:dyDescent="0.3">
      <c r="A51" s="592" t="s">
        <v>2113</v>
      </c>
      <c r="B51" s="569"/>
      <c r="C51" s="582">
        <v>0</v>
      </c>
      <c r="D51" s="569">
        <v>128.84</v>
      </c>
      <c r="E51" s="582">
        <v>1</v>
      </c>
      <c r="F51" s="570">
        <v>128.84</v>
      </c>
    </row>
    <row r="52" spans="1:6" ht="14.4" customHeight="1" x14ac:dyDescent="0.3">
      <c r="A52" s="592" t="s">
        <v>1453</v>
      </c>
      <c r="B52" s="569"/>
      <c r="C52" s="582">
        <v>0</v>
      </c>
      <c r="D52" s="569">
        <v>22.47</v>
      </c>
      <c r="E52" s="582">
        <v>1</v>
      </c>
      <c r="F52" s="570">
        <v>22.47</v>
      </c>
    </row>
    <row r="53" spans="1:6" ht="14.4" customHeight="1" x14ac:dyDescent="0.3">
      <c r="A53" s="592" t="s">
        <v>2114</v>
      </c>
      <c r="B53" s="569"/>
      <c r="C53" s="582">
        <v>0</v>
      </c>
      <c r="D53" s="569">
        <v>826.44</v>
      </c>
      <c r="E53" s="582">
        <v>1</v>
      </c>
      <c r="F53" s="570">
        <v>826.44</v>
      </c>
    </row>
    <row r="54" spans="1:6" ht="14.4" customHeight="1" x14ac:dyDescent="0.3">
      <c r="A54" s="592" t="s">
        <v>2115</v>
      </c>
      <c r="B54" s="569"/>
      <c r="C54" s="582">
        <v>0</v>
      </c>
      <c r="D54" s="569">
        <v>1345</v>
      </c>
      <c r="E54" s="582">
        <v>1</v>
      </c>
      <c r="F54" s="570">
        <v>1345</v>
      </c>
    </row>
    <row r="55" spans="1:6" ht="14.4" customHeight="1" x14ac:dyDescent="0.3">
      <c r="A55" s="592" t="s">
        <v>2116</v>
      </c>
      <c r="B55" s="569"/>
      <c r="C55" s="582">
        <v>0</v>
      </c>
      <c r="D55" s="569">
        <v>1492.11</v>
      </c>
      <c r="E55" s="582">
        <v>1</v>
      </c>
      <c r="F55" s="570">
        <v>1492.11</v>
      </c>
    </row>
    <row r="56" spans="1:6" ht="14.4" customHeight="1" x14ac:dyDescent="0.3">
      <c r="A56" s="592" t="s">
        <v>1448</v>
      </c>
      <c r="B56" s="569"/>
      <c r="C56" s="582">
        <v>0</v>
      </c>
      <c r="D56" s="569">
        <v>558.88</v>
      </c>
      <c r="E56" s="582">
        <v>1</v>
      </c>
      <c r="F56" s="570">
        <v>558.88</v>
      </c>
    </row>
    <row r="57" spans="1:6" ht="14.4" customHeight="1" x14ac:dyDescent="0.3">
      <c r="A57" s="592" t="s">
        <v>1466</v>
      </c>
      <c r="B57" s="569"/>
      <c r="C57" s="582">
        <v>0</v>
      </c>
      <c r="D57" s="569">
        <v>414.85</v>
      </c>
      <c r="E57" s="582">
        <v>1</v>
      </c>
      <c r="F57" s="570">
        <v>414.85</v>
      </c>
    </row>
    <row r="58" spans="1:6" ht="14.4" customHeight="1" x14ac:dyDescent="0.3">
      <c r="A58" s="592" t="s">
        <v>1441</v>
      </c>
      <c r="B58" s="569"/>
      <c r="C58" s="582">
        <v>0</v>
      </c>
      <c r="D58" s="569">
        <v>32054.5</v>
      </c>
      <c r="E58" s="582">
        <v>1</v>
      </c>
      <c r="F58" s="570">
        <v>32054.5</v>
      </c>
    </row>
    <row r="59" spans="1:6" ht="14.4" customHeight="1" x14ac:dyDescent="0.3">
      <c r="A59" s="592" t="s">
        <v>1458</v>
      </c>
      <c r="B59" s="569">
        <v>0</v>
      </c>
      <c r="C59" s="582">
        <v>0</v>
      </c>
      <c r="D59" s="569">
        <v>60717.370000000017</v>
      </c>
      <c r="E59" s="582">
        <v>1</v>
      </c>
      <c r="F59" s="570">
        <v>60717.370000000017</v>
      </c>
    </row>
    <row r="60" spans="1:6" ht="14.4" customHeight="1" x14ac:dyDescent="0.3">
      <c r="A60" s="592" t="s">
        <v>1469</v>
      </c>
      <c r="B60" s="569">
        <v>0</v>
      </c>
      <c r="C60" s="582">
        <v>0</v>
      </c>
      <c r="D60" s="569">
        <v>2639.52</v>
      </c>
      <c r="E60" s="582">
        <v>1</v>
      </c>
      <c r="F60" s="570">
        <v>2639.52</v>
      </c>
    </row>
    <row r="61" spans="1:6" ht="14.4" customHeight="1" thickBot="1" x14ac:dyDescent="0.35">
      <c r="A61" s="593" t="s">
        <v>2117</v>
      </c>
      <c r="B61" s="584"/>
      <c r="C61" s="585">
        <v>0</v>
      </c>
      <c r="D61" s="584">
        <v>69.86</v>
      </c>
      <c r="E61" s="585">
        <v>1</v>
      </c>
      <c r="F61" s="586">
        <v>69.86</v>
      </c>
    </row>
    <row r="62" spans="1:6" ht="14.4" customHeight="1" thickBot="1" x14ac:dyDescent="0.35">
      <c r="A62" s="587" t="s">
        <v>6</v>
      </c>
      <c r="B62" s="588">
        <v>12790.35</v>
      </c>
      <c r="C62" s="589">
        <v>2.3309137385599556E-2</v>
      </c>
      <c r="D62" s="588">
        <v>535936.51999999897</v>
      </c>
      <c r="E62" s="589">
        <v>0.97669086261440075</v>
      </c>
      <c r="F62" s="590">
        <v>548726.86999999883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3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{E8C76DD3-B4EC-40C4-8B81-6BE18EF3E855}</x14:id>
        </ext>
      </extLst>
    </cfRule>
  </conditionalFormatting>
  <conditionalFormatting sqref="F38:F6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{3DC64B51-DDC4-4E51-8D14-46E234B58AC0}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C76DD3-B4EC-40C4-8B81-6BE18EF3E8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F5:F35</xm:sqref>
        </x14:conditionalFormatting>
        <x14:conditionalFormatting xmlns:xm="http://schemas.microsoft.com/office/excel/2006/main">
          <x14:cfRule type="dataBar" id="{3DC64B51-DDC4-4E51-8D14-46E234B58A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F38:F61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137</v>
      </c>
      <c r="G3" s="56">
        <f>SUBTOTAL(9,G6:G1048576)</f>
        <v>12790.35</v>
      </c>
      <c r="H3" s="57">
        <f>IF(M3=0,0,G3/M3)</f>
        <v>2.3309137385599522E-2</v>
      </c>
      <c r="I3" s="56">
        <f>SUBTOTAL(9,I6:I1048576)</f>
        <v>1963</v>
      </c>
      <c r="J3" s="56">
        <f>SUBTOTAL(9,J6:J1048576)</f>
        <v>535936.51999999979</v>
      </c>
      <c r="K3" s="57">
        <f>IF(M3=0,0,J3/M3)</f>
        <v>0.97669086261440075</v>
      </c>
      <c r="L3" s="56">
        <f>SUBTOTAL(9,L6:L1048576)</f>
        <v>2100</v>
      </c>
      <c r="M3" s="58">
        <f>SUBTOTAL(9,M6:M1048576)</f>
        <v>548726.86999999965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7" t="s">
        <v>212</v>
      </c>
      <c r="B5" s="594" t="s">
        <v>207</v>
      </c>
      <c r="C5" s="594" t="s">
        <v>127</v>
      </c>
      <c r="D5" s="594" t="s">
        <v>208</v>
      </c>
      <c r="E5" s="594" t="s">
        <v>209</v>
      </c>
      <c r="F5" s="595" t="s">
        <v>31</v>
      </c>
      <c r="G5" s="595" t="s">
        <v>17</v>
      </c>
      <c r="H5" s="579" t="s">
        <v>210</v>
      </c>
      <c r="I5" s="578" t="s">
        <v>31</v>
      </c>
      <c r="J5" s="595" t="s">
        <v>17</v>
      </c>
      <c r="K5" s="579" t="s">
        <v>210</v>
      </c>
      <c r="L5" s="578" t="s">
        <v>31</v>
      </c>
      <c r="M5" s="596" t="s">
        <v>17</v>
      </c>
    </row>
    <row r="6" spans="1:13" ht="14.4" customHeight="1" x14ac:dyDescent="0.3">
      <c r="A6" s="559" t="s">
        <v>1562</v>
      </c>
      <c r="B6" s="560" t="s">
        <v>1503</v>
      </c>
      <c r="C6" s="560" t="s">
        <v>1646</v>
      </c>
      <c r="D6" s="560" t="s">
        <v>1504</v>
      </c>
      <c r="E6" s="560" t="s">
        <v>1647</v>
      </c>
      <c r="F6" s="563">
        <v>7</v>
      </c>
      <c r="G6" s="563">
        <v>0</v>
      </c>
      <c r="H6" s="581"/>
      <c r="I6" s="563"/>
      <c r="J6" s="563"/>
      <c r="K6" s="581"/>
      <c r="L6" s="563">
        <v>7</v>
      </c>
      <c r="M6" s="564">
        <v>0</v>
      </c>
    </row>
    <row r="7" spans="1:13" ht="14.4" customHeight="1" x14ac:dyDescent="0.3">
      <c r="A7" s="565" t="s">
        <v>1562</v>
      </c>
      <c r="B7" s="566" t="s">
        <v>1503</v>
      </c>
      <c r="C7" s="566" t="s">
        <v>1251</v>
      </c>
      <c r="D7" s="566" t="s">
        <v>1504</v>
      </c>
      <c r="E7" s="566" t="s">
        <v>1505</v>
      </c>
      <c r="F7" s="569"/>
      <c r="G7" s="569"/>
      <c r="H7" s="582">
        <v>0</v>
      </c>
      <c r="I7" s="569">
        <v>6</v>
      </c>
      <c r="J7" s="569">
        <v>1999.8600000000001</v>
      </c>
      <c r="K7" s="582">
        <v>1</v>
      </c>
      <c r="L7" s="569">
        <v>6</v>
      </c>
      <c r="M7" s="570">
        <v>1999.8600000000001</v>
      </c>
    </row>
    <row r="8" spans="1:13" ht="14.4" customHeight="1" x14ac:dyDescent="0.3">
      <c r="A8" s="565" t="s">
        <v>1562</v>
      </c>
      <c r="B8" s="566" t="s">
        <v>1519</v>
      </c>
      <c r="C8" s="566" t="s">
        <v>1289</v>
      </c>
      <c r="D8" s="566" t="s">
        <v>1290</v>
      </c>
      <c r="E8" s="566" t="s">
        <v>1291</v>
      </c>
      <c r="F8" s="569"/>
      <c r="G8" s="569"/>
      <c r="H8" s="582">
        <v>0</v>
      </c>
      <c r="I8" s="569">
        <v>1</v>
      </c>
      <c r="J8" s="569">
        <v>154.01</v>
      </c>
      <c r="K8" s="582">
        <v>1</v>
      </c>
      <c r="L8" s="569">
        <v>1</v>
      </c>
      <c r="M8" s="570">
        <v>154.01</v>
      </c>
    </row>
    <row r="9" spans="1:13" ht="14.4" customHeight="1" x14ac:dyDescent="0.3">
      <c r="A9" s="565" t="s">
        <v>1562</v>
      </c>
      <c r="B9" s="566" t="s">
        <v>1531</v>
      </c>
      <c r="C9" s="566" t="s">
        <v>1149</v>
      </c>
      <c r="D9" s="566" t="s">
        <v>598</v>
      </c>
      <c r="E9" s="566" t="s">
        <v>1532</v>
      </c>
      <c r="F9" s="569"/>
      <c r="G9" s="569"/>
      <c r="H9" s="582">
        <v>0</v>
      </c>
      <c r="I9" s="569">
        <v>1</v>
      </c>
      <c r="J9" s="569">
        <v>48.31</v>
      </c>
      <c r="K9" s="582">
        <v>1</v>
      </c>
      <c r="L9" s="569">
        <v>1</v>
      </c>
      <c r="M9" s="570">
        <v>48.31</v>
      </c>
    </row>
    <row r="10" spans="1:13" ht="14.4" customHeight="1" x14ac:dyDescent="0.3">
      <c r="A10" s="565" t="s">
        <v>1563</v>
      </c>
      <c r="B10" s="566" t="s">
        <v>1503</v>
      </c>
      <c r="C10" s="566" t="s">
        <v>1251</v>
      </c>
      <c r="D10" s="566" t="s">
        <v>1504</v>
      </c>
      <c r="E10" s="566" t="s">
        <v>1505</v>
      </c>
      <c r="F10" s="569"/>
      <c r="G10" s="569"/>
      <c r="H10" s="582">
        <v>0</v>
      </c>
      <c r="I10" s="569">
        <v>24</v>
      </c>
      <c r="J10" s="569">
        <v>7999.44</v>
      </c>
      <c r="K10" s="582">
        <v>1</v>
      </c>
      <c r="L10" s="569">
        <v>24</v>
      </c>
      <c r="M10" s="570">
        <v>7999.44</v>
      </c>
    </row>
    <row r="11" spans="1:13" ht="14.4" customHeight="1" x14ac:dyDescent="0.3">
      <c r="A11" s="565" t="s">
        <v>1563</v>
      </c>
      <c r="B11" s="566" t="s">
        <v>1503</v>
      </c>
      <c r="C11" s="566" t="s">
        <v>1375</v>
      </c>
      <c r="D11" s="566" t="s">
        <v>1547</v>
      </c>
      <c r="E11" s="566" t="s">
        <v>1548</v>
      </c>
      <c r="F11" s="569"/>
      <c r="G11" s="569"/>
      <c r="H11" s="582">
        <v>0</v>
      </c>
      <c r="I11" s="569">
        <v>3</v>
      </c>
      <c r="J11" s="569">
        <v>999.93000000000006</v>
      </c>
      <c r="K11" s="582">
        <v>1</v>
      </c>
      <c r="L11" s="569">
        <v>3</v>
      </c>
      <c r="M11" s="570">
        <v>999.93000000000006</v>
      </c>
    </row>
    <row r="12" spans="1:13" ht="14.4" customHeight="1" x14ac:dyDescent="0.3">
      <c r="A12" s="565" t="s">
        <v>1563</v>
      </c>
      <c r="B12" s="566" t="s">
        <v>1519</v>
      </c>
      <c r="C12" s="566" t="s">
        <v>1289</v>
      </c>
      <c r="D12" s="566" t="s">
        <v>1290</v>
      </c>
      <c r="E12" s="566" t="s">
        <v>1291</v>
      </c>
      <c r="F12" s="569"/>
      <c r="G12" s="569"/>
      <c r="H12" s="582">
        <v>0</v>
      </c>
      <c r="I12" s="569">
        <v>3</v>
      </c>
      <c r="J12" s="569">
        <v>462.03</v>
      </c>
      <c r="K12" s="582">
        <v>1</v>
      </c>
      <c r="L12" s="569">
        <v>3</v>
      </c>
      <c r="M12" s="570">
        <v>462.03</v>
      </c>
    </row>
    <row r="13" spans="1:13" ht="14.4" customHeight="1" x14ac:dyDescent="0.3">
      <c r="A13" s="565" t="s">
        <v>1563</v>
      </c>
      <c r="B13" s="566" t="s">
        <v>1519</v>
      </c>
      <c r="C13" s="566" t="s">
        <v>1601</v>
      </c>
      <c r="D13" s="566" t="s">
        <v>1290</v>
      </c>
      <c r="E13" s="566" t="s">
        <v>1291</v>
      </c>
      <c r="F13" s="569"/>
      <c r="G13" s="569"/>
      <c r="H13" s="582">
        <v>0</v>
      </c>
      <c r="I13" s="569">
        <v>2</v>
      </c>
      <c r="J13" s="569">
        <v>286.36</v>
      </c>
      <c r="K13" s="582">
        <v>1</v>
      </c>
      <c r="L13" s="569">
        <v>2</v>
      </c>
      <c r="M13" s="570">
        <v>286.36</v>
      </c>
    </row>
    <row r="14" spans="1:13" ht="14.4" customHeight="1" x14ac:dyDescent="0.3">
      <c r="A14" s="565" t="s">
        <v>1563</v>
      </c>
      <c r="B14" s="566" t="s">
        <v>1531</v>
      </c>
      <c r="C14" s="566" t="s">
        <v>1149</v>
      </c>
      <c r="D14" s="566" t="s">
        <v>598</v>
      </c>
      <c r="E14" s="566" t="s">
        <v>1532</v>
      </c>
      <c r="F14" s="569"/>
      <c r="G14" s="569"/>
      <c r="H14" s="582">
        <v>0</v>
      </c>
      <c r="I14" s="569">
        <v>1</v>
      </c>
      <c r="J14" s="569">
        <v>48.31</v>
      </c>
      <c r="K14" s="582">
        <v>1</v>
      </c>
      <c r="L14" s="569">
        <v>1</v>
      </c>
      <c r="M14" s="570">
        <v>48.31</v>
      </c>
    </row>
    <row r="15" spans="1:13" ht="14.4" customHeight="1" x14ac:dyDescent="0.3">
      <c r="A15" s="565" t="s">
        <v>1564</v>
      </c>
      <c r="B15" s="566" t="s">
        <v>1503</v>
      </c>
      <c r="C15" s="566" t="s">
        <v>1733</v>
      </c>
      <c r="D15" s="566" t="s">
        <v>1734</v>
      </c>
      <c r="E15" s="566" t="s">
        <v>1505</v>
      </c>
      <c r="F15" s="569">
        <v>2</v>
      </c>
      <c r="G15" s="569">
        <v>666.62</v>
      </c>
      <c r="H15" s="582">
        <v>1</v>
      </c>
      <c r="I15" s="569"/>
      <c r="J15" s="569"/>
      <c r="K15" s="582">
        <v>0</v>
      </c>
      <c r="L15" s="569">
        <v>2</v>
      </c>
      <c r="M15" s="570">
        <v>666.62</v>
      </c>
    </row>
    <row r="16" spans="1:13" ht="14.4" customHeight="1" x14ac:dyDescent="0.3">
      <c r="A16" s="565" t="s">
        <v>1564</v>
      </c>
      <c r="B16" s="566" t="s">
        <v>1503</v>
      </c>
      <c r="C16" s="566" t="s">
        <v>1646</v>
      </c>
      <c r="D16" s="566" t="s">
        <v>1504</v>
      </c>
      <c r="E16" s="566" t="s">
        <v>1647</v>
      </c>
      <c r="F16" s="569">
        <v>2</v>
      </c>
      <c r="G16" s="569">
        <v>0</v>
      </c>
      <c r="H16" s="582"/>
      <c r="I16" s="569"/>
      <c r="J16" s="569"/>
      <c r="K16" s="582"/>
      <c r="L16" s="569">
        <v>2</v>
      </c>
      <c r="M16" s="570">
        <v>0</v>
      </c>
    </row>
    <row r="17" spans="1:13" ht="14.4" customHeight="1" x14ac:dyDescent="0.3">
      <c r="A17" s="565" t="s">
        <v>1564</v>
      </c>
      <c r="B17" s="566" t="s">
        <v>1503</v>
      </c>
      <c r="C17" s="566" t="s">
        <v>1251</v>
      </c>
      <c r="D17" s="566" t="s">
        <v>1504</v>
      </c>
      <c r="E17" s="566" t="s">
        <v>1505</v>
      </c>
      <c r="F17" s="569"/>
      <c r="G17" s="569"/>
      <c r="H17" s="582">
        <v>0</v>
      </c>
      <c r="I17" s="569">
        <v>14</v>
      </c>
      <c r="J17" s="569">
        <v>4666.34</v>
      </c>
      <c r="K17" s="582">
        <v>1</v>
      </c>
      <c r="L17" s="569">
        <v>14</v>
      </c>
      <c r="M17" s="570">
        <v>4666.34</v>
      </c>
    </row>
    <row r="18" spans="1:13" ht="14.4" customHeight="1" x14ac:dyDescent="0.3">
      <c r="A18" s="565" t="s">
        <v>1564</v>
      </c>
      <c r="B18" s="566" t="s">
        <v>1503</v>
      </c>
      <c r="C18" s="566" t="s">
        <v>1375</v>
      </c>
      <c r="D18" s="566" t="s">
        <v>1547</v>
      </c>
      <c r="E18" s="566" t="s">
        <v>1548</v>
      </c>
      <c r="F18" s="569"/>
      <c r="G18" s="569"/>
      <c r="H18" s="582">
        <v>0</v>
      </c>
      <c r="I18" s="569">
        <v>2</v>
      </c>
      <c r="J18" s="569">
        <v>666.62</v>
      </c>
      <c r="K18" s="582">
        <v>1</v>
      </c>
      <c r="L18" s="569">
        <v>2</v>
      </c>
      <c r="M18" s="570">
        <v>666.62</v>
      </c>
    </row>
    <row r="19" spans="1:13" ht="14.4" customHeight="1" x14ac:dyDescent="0.3">
      <c r="A19" s="565" t="s">
        <v>1564</v>
      </c>
      <c r="B19" s="566" t="s">
        <v>1519</v>
      </c>
      <c r="C19" s="566" t="s">
        <v>1289</v>
      </c>
      <c r="D19" s="566" t="s">
        <v>1290</v>
      </c>
      <c r="E19" s="566" t="s">
        <v>1291</v>
      </c>
      <c r="F19" s="569"/>
      <c r="G19" s="569"/>
      <c r="H19" s="582">
        <v>0</v>
      </c>
      <c r="I19" s="569">
        <v>1</v>
      </c>
      <c r="J19" s="569">
        <v>154.01</v>
      </c>
      <c r="K19" s="582">
        <v>1</v>
      </c>
      <c r="L19" s="569">
        <v>1</v>
      </c>
      <c r="M19" s="570">
        <v>154.01</v>
      </c>
    </row>
    <row r="20" spans="1:13" ht="14.4" customHeight="1" x14ac:dyDescent="0.3">
      <c r="A20" s="565" t="s">
        <v>1564</v>
      </c>
      <c r="B20" s="566" t="s">
        <v>1531</v>
      </c>
      <c r="C20" s="566" t="s">
        <v>1149</v>
      </c>
      <c r="D20" s="566" t="s">
        <v>598</v>
      </c>
      <c r="E20" s="566" t="s">
        <v>1532</v>
      </c>
      <c r="F20" s="569"/>
      <c r="G20" s="569"/>
      <c r="H20" s="582">
        <v>0</v>
      </c>
      <c r="I20" s="569">
        <v>3</v>
      </c>
      <c r="J20" s="569">
        <v>144.93</v>
      </c>
      <c r="K20" s="582">
        <v>1</v>
      </c>
      <c r="L20" s="569">
        <v>3</v>
      </c>
      <c r="M20" s="570">
        <v>144.93</v>
      </c>
    </row>
    <row r="21" spans="1:13" ht="14.4" customHeight="1" x14ac:dyDescent="0.3">
      <c r="A21" s="565" t="s">
        <v>1565</v>
      </c>
      <c r="B21" s="566" t="s">
        <v>1503</v>
      </c>
      <c r="C21" s="566" t="s">
        <v>1251</v>
      </c>
      <c r="D21" s="566" t="s">
        <v>1504</v>
      </c>
      <c r="E21" s="566" t="s">
        <v>1505</v>
      </c>
      <c r="F21" s="569"/>
      <c r="G21" s="569"/>
      <c r="H21" s="582">
        <v>0</v>
      </c>
      <c r="I21" s="569">
        <v>29</v>
      </c>
      <c r="J21" s="569">
        <v>9665.99</v>
      </c>
      <c r="K21" s="582">
        <v>1</v>
      </c>
      <c r="L21" s="569">
        <v>29</v>
      </c>
      <c r="M21" s="570">
        <v>9665.99</v>
      </c>
    </row>
    <row r="22" spans="1:13" ht="14.4" customHeight="1" x14ac:dyDescent="0.3">
      <c r="A22" s="565" t="s">
        <v>1565</v>
      </c>
      <c r="B22" s="566" t="s">
        <v>1503</v>
      </c>
      <c r="C22" s="566" t="s">
        <v>1375</v>
      </c>
      <c r="D22" s="566" t="s">
        <v>1547</v>
      </c>
      <c r="E22" s="566" t="s">
        <v>1548</v>
      </c>
      <c r="F22" s="569"/>
      <c r="G22" s="569"/>
      <c r="H22" s="582">
        <v>0</v>
      </c>
      <c r="I22" s="569">
        <v>1</v>
      </c>
      <c r="J22" s="569">
        <v>333.31</v>
      </c>
      <c r="K22" s="582">
        <v>1</v>
      </c>
      <c r="L22" s="569">
        <v>1</v>
      </c>
      <c r="M22" s="570">
        <v>333.31</v>
      </c>
    </row>
    <row r="23" spans="1:13" ht="14.4" customHeight="1" x14ac:dyDescent="0.3">
      <c r="A23" s="565" t="s">
        <v>1565</v>
      </c>
      <c r="B23" s="566" t="s">
        <v>1511</v>
      </c>
      <c r="C23" s="566" t="s">
        <v>1266</v>
      </c>
      <c r="D23" s="566" t="s">
        <v>1267</v>
      </c>
      <c r="E23" s="566" t="s">
        <v>1513</v>
      </c>
      <c r="F23" s="569"/>
      <c r="G23" s="569"/>
      <c r="H23" s="582">
        <v>0</v>
      </c>
      <c r="I23" s="569">
        <v>1</v>
      </c>
      <c r="J23" s="569">
        <v>184.22</v>
      </c>
      <c r="K23" s="582">
        <v>1</v>
      </c>
      <c r="L23" s="569">
        <v>1</v>
      </c>
      <c r="M23" s="570">
        <v>184.22</v>
      </c>
    </row>
    <row r="24" spans="1:13" ht="14.4" customHeight="1" x14ac:dyDescent="0.3">
      <c r="A24" s="565" t="s">
        <v>1565</v>
      </c>
      <c r="B24" s="566" t="s">
        <v>2118</v>
      </c>
      <c r="C24" s="566" t="s">
        <v>1658</v>
      </c>
      <c r="D24" s="566" t="s">
        <v>1659</v>
      </c>
      <c r="E24" s="566" t="s">
        <v>1660</v>
      </c>
      <c r="F24" s="569"/>
      <c r="G24" s="569"/>
      <c r="H24" s="582">
        <v>0</v>
      </c>
      <c r="I24" s="569">
        <v>1</v>
      </c>
      <c r="J24" s="569">
        <v>69.86</v>
      </c>
      <c r="K24" s="582">
        <v>1</v>
      </c>
      <c r="L24" s="569">
        <v>1</v>
      </c>
      <c r="M24" s="570">
        <v>69.86</v>
      </c>
    </row>
    <row r="25" spans="1:13" ht="14.4" customHeight="1" x14ac:dyDescent="0.3">
      <c r="A25" s="565" t="s">
        <v>1565</v>
      </c>
      <c r="B25" s="566" t="s">
        <v>1531</v>
      </c>
      <c r="C25" s="566" t="s">
        <v>1149</v>
      </c>
      <c r="D25" s="566" t="s">
        <v>598</v>
      </c>
      <c r="E25" s="566" t="s">
        <v>1532</v>
      </c>
      <c r="F25" s="569"/>
      <c r="G25" s="569"/>
      <c r="H25" s="582">
        <v>0</v>
      </c>
      <c r="I25" s="569">
        <v>2</v>
      </c>
      <c r="J25" s="569">
        <v>96.62</v>
      </c>
      <c r="K25" s="582">
        <v>1</v>
      </c>
      <c r="L25" s="569">
        <v>2</v>
      </c>
      <c r="M25" s="570">
        <v>96.62</v>
      </c>
    </row>
    <row r="26" spans="1:13" ht="14.4" customHeight="1" x14ac:dyDescent="0.3">
      <c r="A26" s="565" t="s">
        <v>1566</v>
      </c>
      <c r="B26" s="566" t="s">
        <v>1503</v>
      </c>
      <c r="C26" s="566" t="s">
        <v>1251</v>
      </c>
      <c r="D26" s="566" t="s">
        <v>1504</v>
      </c>
      <c r="E26" s="566" t="s">
        <v>1505</v>
      </c>
      <c r="F26" s="569"/>
      <c r="G26" s="569"/>
      <c r="H26" s="582">
        <v>0</v>
      </c>
      <c r="I26" s="569">
        <v>23</v>
      </c>
      <c r="J26" s="569">
        <v>7666.130000000001</v>
      </c>
      <c r="K26" s="582">
        <v>1</v>
      </c>
      <c r="L26" s="569">
        <v>23</v>
      </c>
      <c r="M26" s="570">
        <v>7666.130000000001</v>
      </c>
    </row>
    <row r="27" spans="1:13" ht="14.4" customHeight="1" x14ac:dyDescent="0.3">
      <c r="A27" s="565" t="s">
        <v>1566</v>
      </c>
      <c r="B27" s="566" t="s">
        <v>1503</v>
      </c>
      <c r="C27" s="566" t="s">
        <v>1735</v>
      </c>
      <c r="D27" s="566" t="s">
        <v>1736</v>
      </c>
      <c r="E27" s="566" t="s">
        <v>1737</v>
      </c>
      <c r="F27" s="569"/>
      <c r="G27" s="569"/>
      <c r="H27" s="582">
        <v>0</v>
      </c>
      <c r="I27" s="569">
        <v>1</v>
      </c>
      <c r="J27" s="569">
        <v>152.36000000000001</v>
      </c>
      <c r="K27" s="582">
        <v>1</v>
      </c>
      <c r="L27" s="569">
        <v>1</v>
      </c>
      <c r="M27" s="570">
        <v>152.36000000000001</v>
      </c>
    </row>
    <row r="28" spans="1:13" ht="14.4" customHeight="1" x14ac:dyDescent="0.3">
      <c r="A28" s="565" t="s">
        <v>1566</v>
      </c>
      <c r="B28" s="566" t="s">
        <v>1519</v>
      </c>
      <c r="C28" s="566" t="s">
        <v>1289</v>
      </c>
      <c r="D28" s="566" t="s">
        <v>1290</v>
      </c>
      <c r="E28" s="566" t="s">
        <v>1291</v>
      </c>
      <c r="F28" s="569"/>
      <c r="G28" s="569"/>
      <c r="H28" s="582">
        <v>0</v>
      </c>
      <c r="I28" s="569">
        <v>2</v>
      </c>
      <c r="J28" s="569">
        <v>308.02</v>
      </c>
      <c r="K28" s="582">
        <v>1</v>
      </c>
      <c r="L28" s="569">
        <v>2</v>
      </c>
      <c r="M28" s="570">
        <v>308.02</v>
      </c>
    </row>
    <row r="29" spans="1:13" ht="14.4" customHeight="1" x14ac:dyDescent="0.3">
      <c r="A29" s="565" t="s">
        <v>1567</v>
      </c>
      <c r="B29" s="566" t="s">
        <v>2119</v>
      </c>
      <c r="C29" s="566" t="s">
        <v>1666</v>
      </c>
      <c r="D29" s="566" t="s">
        <v>1667</v>
      </c>
      <c r="E29" s="566" t="s">
        <v>665</v>
      </c>
      <c r="F29" s="569"/>
      <c r="G29" s="569"/>
      <c r="H29" s="582">
        <v>0</v>
      </c>
      <c r="I29" s="569">
        <v>3</v>
      </c>
      <c r="J29" s="569">
        <v>358.23</v>
      </c>
      <c r="K29" s="582">
        <v>1</v>
      </c>
      <c r="L29" s="569">
        <v>3</v>
      </c>
      <c r="M29" s="570">
        <v>358.23</v>
      </c>
    </row>
    <row r="30" spans="1:13" ht="14.4" customHeight="1" x14ac:dyDescent="0.3">
      <c r="A30" s="565" t="s">
        <v>1567</v>
      </c>
      <c r="B30" s="566" t="s">
        <v>1503</v>
      </c>
      <c r="C30" s="566" t="s">
        <v>1251</v>
      </c>
      <c r="D30" s="566" t="s">
        <v>1504</v>
      </c>
      <c r="E30" s="566" t="s">
        <v>1505</v>
      </c>
      <c r="F30" s="569"/>
      <c r="G30" s="569"/>
      <c r="H30" s="582">
        <v>0</v>
      </c>
      <c r="I30" s="569">
        <v>142</v>
      </c>
      <c r="J30" s="569">
        <v>47330.02</v>
      </c>
      <c r="K30" s="582">
        <v>1</v>
      </c>
      <c r="L30" s="569">
        <v>142</v>
      </c>
      <c r="M30" s="570">
        <v>47330.02</v>
      </c>
    </row>
    <row r="31" spans="1:13" ht="14.4" customHeight="1" x14ac:dyDescent="0.3">
      <c r="A31" s="565" t="s">
        <v>1567</v>
      </c>
      <c r="B31" s="566" t="s">
        <v>1503</v>
      </c>
      <c r="C31" s="566" t="s">
        <v>1861</v>
      </c>
      <c r="D31" s="566" t="s">
        <v>1862</v>
      </c>
      <c r="E31" s="566" t="s">
        <v>1863</v>
      </c>
      <c r="F31" s="569"/>
      <c r="G31" s="569"/>
      <c r="H31" s="582">
        <v>0</v>
      </c>
      <c r="I31" s="569">
        <v>2</v>
      </c>
      <c r="J31" s="569">
        <v>666.62</v>
      </c>
      <c r="K31" s="582">
        <v>1</v>
      </c>
      <c r="L31" s="569">
        <v>2</v>
      </c>
      <c r="M31" s="570">
        <v>666.62</v>
      </c>
    </row>
    <row r="32" spans="1:13" ht="14.4" customHeight="1" x14ac:dyDescent="0.3">
      <c r="A32" s="565" t="s">
        <v>1567</v>
      </c>
      <c r="B32" s="566" t="s">
        <v>1503</v>
      </c>
      <c r="C32" s="566" t="s">
        <v>1735</v>
      </c>
      <c r="D32" s="566" t="s">
        <v>1736</v>
      </c>
      <c r="E32" s="566" t="s">
        <v>1737</v>
      </c>
      <c r="F32" s="569"/>
      <c r="G32" s="569"/>
      <c r="H32" s="582">
        <v>0</v>
      </c>
      <c r="I32" s="569">
        <v>2</v>
      </c>
      <c r="J32" s="569">
        <v>304.72000000000003</v>
      </c>
      <c r="K32" s="582">
        <v>1</v>
      </c>
      <c r="L32" s="569">
        <v>2</v>
      </c>
      <c r="M32" s="570">
        <v>304.72000000000003</v>
      </c>
    </row>
    <row r="33" spans="1:13" ht="14.4" customHeight="1" x14ac:dyDescent="0.3">
      <c r="A33" s="565" t="s">
        <v>1567</v>
      </c>
      <c r="B33" s="566" t="s">
        <v>1511</v>
      </c>
      <c r="C33" s="566" t="s">
        <v>1671</v>
      </c>
      <c r="D33" s="566" t="s">
        <v>1672</v>
      </c>
      <c r="E33" s="566" t="s">
        <v>1673</v>
      </c>
      <c r="F33" s="569"/>
      <c r="G33" s="569"/>
      <c r="H33" s="582">
        <v>0</v>
      </c>
      <c r="I33" s="569">
        <v>1</v>
      </c>
      <c r="J33" s="569">
        <v>138.16</v>
      </c>
      <c r="K33" s="582">
        <v>1</v>
      </c>
      <c r="L33" s="569">
        <v>1</v>
      </c>
      <c r="M33" s="570">
        <v>138.16</v>
      </c>
    </row>
    <row r="34" spans="1:13" ht="14.4" customHeight="1" x14ac:dyDescent="0.3">
      <c r="A34" s="565" t="s">
        <v>1567</v>
      </c>
      <c r="B34" s="566" t="s">
        <v>1511</v>
      </c>
      <c r="C34" s="566" t="s">
        <v>1266</v>
      </c>
      <c r="D34" s="566" t="s">
        <v>1267</v>
      </c>
      <c r="E34" s="566" t="s">
        <v>1513</v>
      </c>
      <c r="F34" s="569"/>
      <c r="G34" s="569"/>
      <c r="H34" s="582">
        <v>0</v>
      </c>
      <c r="I34" s="569">
        <v>4</v>
      </c>
      <c r="J34" s="569">
        <v>736.88</v>
      </c>
      <c r="K34" s="582">
        <v>1</v>
      </c>
      <c r="L34" s="569">
        <v>4</v>
      </c>
      <c r="M34" s="570">
        <v>736.88</v>
      </c>
    </row>
    <row r="35" spans="1:13" ht="14.4" customHeight="1" x14ac:dyDescent="0.3">
      <c r="A35" s="565" t="s">
        <v>1567</v>
      </c>
      <c r="B35" s="566" t="s">
        <v>1511</v>
      </c>
      <c r="C35" s="566" t="s">
        <v>1674</v>
      </c>
      <c r="D35" s="566" t="s">
        <v>1267</v>
      </c>
      <c r="E35" s="566" t="s">
        <v>1518</v>
      </c>
      <c r="F35" s="569">
        <v>1</v>
      </c>
      <c r="G35" s="569">
        <v>0</v>
      </c>
      <c r="H35" s="582"/>
      <c r="I35" s="569"/>
      <c r="J35" s="569"/>
      <c r="K35" s="582"/>
      <c r="L35" s="569">
        <v>1</v>
      </c>
      <c r="M35" s="570">
        <v>0</v>
      </c>
    </row>
    <row r="36" spans="1:13" ht="14.4" customHeight="1" x14ac:dyDescent="0.3">
      <c r="A36" s="565" t="s">
        <v>1567</v>
      </c>
      <c r="B36" s="566" t="s">
        <v>1519</v>
      </c>
      <c r="C36" s="566" t="s">
        <v>1289</v>
      </c>
      <c r="D36" s="566" t="s">
        <v>1290</v>
      </c>
      <c r="E36" s="566" t="s">
        <v>1291</v>
      </c>
      <c r="F36" s="569"/>
      <c r="G36" s="569"/>
      <c r="H36" s="582">
        <v>0</v>
      </c>
      <c r="I36" s="569">
        <v>45</v>
      </c>
      <c r="J36" s="569">
        <v>6930.4499999999989</v>
      </c>
      <c r="K36" s="582">
        <v>1</v>
      </c>
      <c r="L36" s="569">
        <v>45</v>
      </c>
      <c r="M36" s="570">
        <v>6930.4499999999989</v>
      </c>
    </row>
    <row r="37" spans="1:13" ht="14.4" customHeight="1" x14ac:dyDescent="0.3">
      <c r="A37" s="565" t="s">
        <v>1567</v>
      </c>
      <c r="B37" s="566" t="s">
        <v>1519</v>
      </c>
      <c r="C37" s="566" t="s">
        <v>1296</v>
      </c>
      <c r="D37" s="566" t="s">
        <v>1297</v>
      </c>
      <c r="E37" s="566" t="s">
        <v>1520</v>
      </c>
      <c r="F37" s="569"/>
      <c r="G37" s="569"/>
      <c r="H37" s="582">
        <v>0</v>
      </c>
      <c r="I37" s="569">
        <v>7</v>
      </c>
      <c r="J37" s="569">
        <v>539.07000000000005</v>
      </c>
      <c r="K37" s="582">
        <v>1</v>
      </c>
      <c r="L37" s="569">
        <v>7</v>
      </c>
      <c r="M37" s="570">
        <v>539.07000000000005</v>
      </c>
    </row>
    <row r="38" spans="1:13" ht="14.4" customHeight="1" x14ac:dyDescent="0.3">
      <c r="A38" s="565" t="s">
        <v>1567</v>
      </c>
      <c r="B38" s="566" t="s">
        <v>1519</v>
      </c>
      <c r="C38" s="566" t="s">
        <v>1601</v>
      </c>
      <c r="D38" s="566" t="s">
        <v>1290</v>
      </c>
      <c r="E38" s="566" t="s">
        <v>1291</v>
      </c>
      <c r="F38" s="569"/>
      <c r="G38" s="569"/>
      <c r="H38" s="582">
        <v>0</v>
      </c>
      <c r="I38" s="569">
        <v>9</v>
      </c>
      <c r="J38" s="569">
        <v>1288.6200000000001</v>
      </c>
      <c r="K38" s="582">
        <v>1</v>
      </c>
      <c r="L38" s="569">
        <v>9</v>
      </c>
      <c r="M38" s="570">
        <v>1288.6200000000001</v>
      </c>
    </row>
    <row r="39" spans="1:13" ht="14.4" customHeight="1" x14ac:dyDescent="0.3">
      <c r="A39" s="565" t="s">
        <v>1567</v>
      </c>
      <c r="B39" s="566" t="s">
        <v>1531</v>
      </c>
      <c r="C39" s="566" t="s">
        <v>1149</v>
      </c>
      <c r="D39" s="566" t="s">
        <v>598</v>
      </c>
      <c r="E39" s="566" t="s">
        <v>1532</v>
      </c>
      <c r="F39" s="569"/>
      <c r="G39" s="569"/>
      <c r="H39" s="582">
        <v>0</v>
      </c>
      <c r="I39" s="569">
        <v>53</v>
      </c>
      <c r="J39" s="569">
        <v>2560.4299999999998</v>
      </c>
      <c r="K39" s="582">
        <v>1</v>
      </c>
      <c r="L39" s="569">
        <v>53</v>
      </c>
      <c r="M39" s="570">
        <v>2560.4299999999998</v>
      </c>
    </row>
    <row r="40" spans="1:13" ht="14.4" customHeight="1" x14ac:dyDescent="0.3">
      <c r="A40" s="565" t="s">
        <v>1567</v>
      </c>
      <c r="B40" s="566" t="s">
        <v>1531</v>
      </c>
      <c r="C40" s="566" t="s">
        <v>1099</v>
      </c>
      <c r="D40" s="566" t="s">
        <v>598</v>
      </c>
      <c r="E40" s="566" t="s">
        <v>1533</v>
      </c>
      <c r="F40" s="569"/>
      <c r="G40" s="569"/>
      <c r="H40" s="582">
        <v>0</v>
      </c>
      <c r="I40" s="569">
        <v>1</v>
      </c>
      <c r="J40" s="569">
        <v>96.63</v>
      </c>
      <c r="K40" s="582">
        <v>1</v>
      </c>
      <c r="L40" s="569">
        <v>1</v>
      </c>
      <c r="M40" s="570">
        <v>96.63</v>
      </c>
    </row>
    <row r="41" spans="1:13" ht="14.4" customHeight="1" x14ac:dyDescent="0.3">
      <c r="A41" s="565" t="s">
        <v>1567</v>
      </c>
      <c r="B41" s="566" t="s">
        <v>2120</v>
      </c>
      <c r="C41" s="566" t="s">
        <v>1702</v>
      </c>
      <c r="D41" s="566" t="s">
        <v>1703</v>
      </c>
      <c r="E41" s="566" t="s">
        <v>1704</v>
      </c>
      <c r="F41" s="569"/>
      <c r="G41" s="569"/>
      <c r="H41" s="582">
        <v>0</v>
      </c>
      <c r="I41" s="569">
        <v>1</v>
      </c>
      <c r="J41" s="569">
        <v>32.74</v>
      </c>
      <c r="K41" s="582">
        <v>1</v>
      </c>
      <c r="L41" s="569">
        <v>1</v>
      </c>
      <c r="M41" s="570">
        <v>32.74</v>
      </c>
    </row>
    <row r="42" spans="1:13" ht="14.4" customHeight="1" x14ac:dyDescent="0.3">
      <c r="A42" s="565" t="s">
        <v>1567</v>
      </c>
      <c r="B42" s="566" t="s">
        <v>2120</v>
      </c>
      <c r="C42" s="566" t="s">
        <v>1705</v>
      </c>
      <c r="D42" s="566" t="s">
        <v>1706</v>
      </c>
      <c r="E42" s="566" t="s">
        <v>1707</v>
      </c>
      <c r="F42" s="569"/>
      <c r="G42" s="569"/>
      <c r="H42" s="582">
        <v>0</v>
      </c>
      <c r="I42" s="569">
        <v>3</v>
      </c>
      <c r="J42" s="569">
        <v>373.53000000000003</v>
      </c>
      <c r="K42" s="582">
        <v>1</v>
      </c>
      <c r="L42" s="569">
        <v>3</v>
      </c>
      <c r="M42" s="570">
        <v>373.53000000000003</v>
      </c>
    </row>
    <row r="43" spans="1:13" ht="14.4" customHeight="1" x14ac:dyDescent="0.3">
      <c r="A43" s="565" t="s">
        <v>1567</v>
      </c>
      <c r="B43" s="566" t="s">
        <v>2120</v>
      </c>
      <c r="C43" s="566" t="s">
        <v>1708</v>
      </c>
      <c r="D43" s="566" t="s">
        <v>1703</v>
      </c>
      <c r="E43" s="566" t="s">
        <v>1709</v>
      </c>
      <c r="F43" s="569"/>
      <c r="G43" s="569"/>
      <c r="H43" s="582">
        <v>0</v>
      </c>
      <c r="I43" s="569">
        <v>2</v>
      </c>
      <c r="J43" s="569">
        <v>628.70000000000005</v>
      </c>
      <c r="K43" s="582">
        <v>1</v>
      </c>
      <c r="L43" s="569">
        <v>2</v>
      </c>
      <c r="M43" s="570">
        <v>628.70000000000005</v>
      </c>
    </row>
    <row r="44" spans="1:13" ht="14.4" customHeight="1" x14ac:dyDescent="0.3">
      <c r="A44" s="565" t="s">
        <v>1567</v>
      </c>
      <c r="B44" s="566" t="s">
        <v>1538</v>
      </c>
      <c r="C44" s="566" t="s">
        <v>1662</v>
      </c>
      <c r="D44" s="566" t="s">
        <v>1663</v>
      </c>
      <c r="E44" s="566" t="s">
        <v>1664</v>
      </c>
      <c r="F44" s="569">
        <v>2</v>
      </c>
      <c r="G44" s="569">
        <v>21.46</v>
      </c>
      <c r="H44" s="582">
        <v>1</v>
      </c>
      <c r="I44" s="569"/>
      <c r="J44" s="569"/>
      <c r="K44" s="582">
        <v>0</v>
      </c>
      <c r="L44" s="569">
        <v>2</v>
      </c>
      <c r="M44" s="570">
        <v>21.46</v>
      </c>
    </row>
    <row r="45" spans="1:13" ht="14.4" customHeight="1" x14ac:dyDescent="0.3">
      <c r="A45" s="565" t="s">
        <v>1567</v>
      </c>
      <c r="B45" s="566" t="s">
        <v>2121</v>
      </c>
      <c r="C45" s="566" t="s">
        <v>1698</v>
      </c>
      <c r="D45" s="566" t="s">
        <v>1699</v>
      </c>
      <c r="E45" s="566" t="s">
        <v>1700</v>
      </c>
      <c r="F45" s="569"/>
      <c r="G45" s="569"/>
      <c r="H45" s="582">
        <v>0</v>
      </c>
      <c r="I45" s="569">
        <v>5</v>
      </c>
      <c r="J45" s="569">
        <v>1345</v>
      </c>
      <c r="K45" s="582">
        <v>1</v>
      </c>
      <c r="L45" s="569">
        <v>5</v>
      </c>
      <c r="M45" s="570">
        <v>1345</v>
      </c>
    </row>
    <row r="46" spans="1:13" ht="14.4" customHeight="1" x14ac:dyDescent="0.3">
      <c r="A46" s="565" t="s">
        <v>1567</v>
      </c>
      <c r="B46" s="566" t="s">
        <v>2122</v>
      </c>
      <c r="C46" s="566" t="s">
        <v>1694</v>
      </c>
      <c r="D46" s="566" t="s">
        <v>1695</v>
      </c>
      <c r="E46" s="566" t="s">
        <v>1696</v>
      </c>
      <c r="F46" s="569"/>
      <c r="G46" s="569"/>
      <c r="H46" s="582">
        <v>0</v>
      </c>
      <c r="I46" s="569">
        <v>2</v>
      </c>
      <c r="J46" s="569">
        <v>275.48</v>
      </c>
      <c r="K46" s="582">
        <v>1</v>
      </c>
      <c r="L46" s="569">
        <v>2</v>
      </c>
      <c r="M46" s="570">
        <v>275.48</v>
      </c>
    </row>
    <row r="47" spans="1:13" ht="14.4" customHeight="1" x14ac:dyDescent="0.3">
      <c r="A47" s="565" t="s">
        <v>1568</v>
      </c>
      <c r="B47" s="566" t="s">
        <v>1503</v>
      </c>
      <c r="C47" s="566" t="s">
        <v>1251</v>
      </c>
      <c r="D47" s="566" t="s">
        <v>1504</v>
      </c>
      <c r="E47" s="566" t="s">
        <v>1505</v>
      </c>
      <c r="F47" s="569"/>
      <c r="G47" s="569"/>
      <c r="H47" s="582">
        <v>0</v>
      </c>
      <c r="I47" s="569">
        <v>1</v>
      </c>
      <c r="J47" s="569">
        <v>333.31</v>
      </c>
      <c r="K47" s="582">
        <v>1</v>
      </c>
      <c r="L47" s="569">
        <v>1</v>
      </c>
      <c r="M47" s="570">
        <v>333.31</v>
      </c>
    </row>
    <row r="48" spans="1:13" ht="14.4" customHeight="1" x14ac:dyDescent="0.3">
      <c r="A48" s="565" t="s">
        <v>1568</v>
      </c>
      <c r="B48" s="566" t="s">
        <v>1531</v>
      </c>
      <c r="C48" s="566" t="s">
        <v>1149</v>
      </c>
      <c r="D48" s="566" t="s">
        <v>598</v>
      </c>
      <c r="E48" s="566" t="s">
        <v>1532</v>
      </c>
      <c r="F48" s="569"/>
      <c r="G48" s="569"/>
      <c r="H48" s="582">
        <v>0</v>
      </c>
      <c r="I48" s="569">
        <v>1</v>
      </c>
      <c r="J48" s="569">
        <v>48.31</v>
      </c>
      <c r="K48" s="582">
        <v>1</v>
      </c>
      <c r="L48" s="569">
        <v>1</v>
      </c>
      <c r="M48" s="570">
        <v>48.31</v>
      </c>
    </row>
    <row r="49" spans="1:13" ht="14.4" customHeight="1" x14ac:dyDescent="0.3">
      <c r="A49" s="565" t="s">
        <v>1569</v>
      </c>
      <c r="B49" s="566" t="s">
        <v>1503</v>
      </c>
      <c r="C49" s="566" t="s">
        <v>1251</v>
      </c>
      <c r="D49" s="566" t="s">
        <v>1504</v>
      </c>
      <c r="E49" s="566" t="s">
        <v>1505</v>
      </c>
      <c r="F49" s="569"/>
      <c r="G49" s="569"/>
      <c r="H49" s="582">
        <v>0</v>
      </c>
      <c r="I49" s="569">
        <v>3</v>
      </c>
      <c r="J49" s="569">
        <v>999.93000000000006</v>
      </c>
      <c r="K49" s="582">
        <v>1</v>
      </c>
      <c r="L49" s="569">
        <v>3</v>
      </c>
      <c r="M49" s="570">
        <v>999.93000000000006</v>
      </c>
    </row>
    <row r="50" spans="1:13" ht="14.4" customHeight="1" x14ac:dyDescent="0.3">
      <c r="A50" s="565" t="s">
        <v>1569</v>
      </c>
      <c r="B50" s="566" t="s">
        <v>1503</v>
      </c>
      <c r="C50" s="566" t="s">
        <v>1375</v>
      </c>
      <c r="D50" s="566" t="s">
        <v>1547</v>
      </c>
      <c r="E50" s="566" t="s">
        <v>1548</v>
      </c>
      <c r="F50" s="569"/>
      <c r="G50" s="569"/>
      <c r="H50" s="582">
        <v>0</v>
      </c>
      <c r="I50" s="569">
        <v>1</v>
      </c>
      <c r="J50" s="569">
        <v>333.31</v>
      </c>
      <c r="K50" s="582">
        <v>1</v>
      </c>
      <c r="L50" s="569">
        <v>1</v>
      </c>
      <c r="M50" s="570">
        <v>333.31</v>
      </c>
    </row>
    <row r="51" spans="1:13" ht="14.4" customHeight="1" x14ac:dyDescent="0.3">
      <c r="A51" s="565" t="s">
        <v>1570</v>
      </c>
      <c r="B51" s="566" t="s">
        <v>1503</v>
      </c>
      <c r="C51" s="566" t="s">
        <v>1251</v>
      </c>
      <c r="D51" s="566" t="s">
        <v>1504</v>
      </c>
      <c r="E51" s="566" t="s">
        <v>1505</v>
      </c>
      <c r="F51" s="569"/>
      <c r="G51" s="569"/>
      <c r="H51" s="582">
        <v>0</v>
      </c>
      <c r="I51" s="569">
        <v>4</v>
      </c>
      <c r="J51" s="569">
        <v>1333.24</v>
      </c>
      <c r="K51" s="582">
        <v>1</v>
      </c>
      <c r="L51" s="569">
        <v>4</v>
      </c>
      <c r="M51" s="570">
        <v>1333.24</v>
      </c>
    </row>
    <row r="52" spans="1:13" ht="14.4" customHeight="1" x14ac:dyDescent="0.3">
      <c r="A52" s="565" t="s">
        <v>1570</v>
      </c>
      <c r="B52" s="566" t="s">
        <v>1503</v>
      </c>
      <c r="C52" s="566" t="s">
        <v>2072</v>
      </c>
      <c r="D52" s="566" t="s">
        <v>2073</v>
      </c>
      <c r="E52" s="566" t="s">
        <v>2074</v>
      </c>
      <c r="F52" s="569"/>
      <c r="G52" s="569"/>
      <c r="H52" s="582">
        <v>0</v>
      </c>
      <c r="I52" s="569">
        <v>1</v>
      </c>
      <c r="J52" s="569">
        <v>79.36</v>
      </c>
      <c r="K52" s="582">
        <v>1</v>
      </c>
      <c r="L52" s="569">
        <v>1</v>
      </c>
      <c r="M52" s="570">
        <v>79.36</v>
      </c>
    </row>
    <row r="53" spans="1:13" ht="14.4" customHeight="1" x14ac:dyDescent="0.3">
      <c r="A53" s="565" t="s">
        <v>1571</v>
      </c>
      <c r="B53" s="566" t="s">
        <v>1490</v>
      </c>
      <c r="C53" s="566" t="s">
        <v>1091</v>
      </c>
      <c r="D53" s="566" t="s">
        <v>1092</v>
      </c>
      <c r="E53" s="566" t="s">
        <v>1093</v>
      </c>
      <c r="F53" s="569"/>
      <c r="G53" s="569"/>
      <c r="H53" s="582">
        <v>0</v>
      </c>
      <c r="I53" s="569">
        <v>1</v>
      </c>
      <c r="J53" s="569">
        <v>22.47</v>
      </c>
      <c r="K53" s="582">
        <v>1</v>
      </c>
      <c r="L53" s="569">
        <v>1</v>
      </c>
      <c r="M53" s="570">
        <v>22.47</v>
      </c>
    </row>
    <row r="54" spans="1:13" ht="14.4" customHeight="1" x14ac:dyDescent="0.3">
      <c r="A54" s="565" t="s">
        <v>1571</v>
      </c>
      <c r="B54" s="566" t="s">
        <v>2123</v>
      </c>
      <c r="C54" s="566" t="s">
        <v>1750</v>
      </c>
      <c r="D54" s="566" t="s">
        <v>1751</v>
      </c>
      <c r="E54" s="566" t="s">
        <v>1752</v>
      </c>
      <c r="F54" s="569">
        <v>1</v>
      </c>
      <c r="G54" s="569">
        <v>41.55</v>
      </c>
      <c r="H54" s="582">
        <v>1</v>
      </c>
      <c r="I54" s="569"/>
      <c r="J54" s="569"/>
      <c r="K54" s="582">
        <v>0</v>
      </c>
      <c r="L54" s="569">
        <v>1</v>
      </c>
      <c r="M54" s="570">
        <v>41.55</v>
      </c>
    </row>
    <row r="55" spans="1:13" ht="14.4" customHeight="1" x14ac:dyDescent="0.3">
      <c r="A55" s="565" t="s">
        <v>1571</v>
      </c>
      <c r="B55" s="566" t="s">
        <v>1503</v>
      </c>
      <c r="C55" s="566" t="s">
        <v>1733</v>
      </c>
      <c r="D55" s="566" t="s">
        <v>1734</v>
      </c>
      <c r="E55" s="566" t="s">
        <v>1505</v>
      </c>
      <c r="F55" s="569">
        <v>1</v>
      </c>
      <c r="G55" s="569">
        <v>333.31</v>
      </c>
      <c r="H55" s="582">
        <v>1</v>
      </c>
      <c r="I55" s="569"/>
      <c r="J55" s="569"/>
      <c r="K55" s="582">
        <v>0</v>
      </c>
      <c r="L55" s="569">
        <v>1</v>
      </c>
      <c r="M55" s="570">
        <v>333.31</v>
      </c>
    </row>
    <row r="56" spans="1:13" ht="14.4" customHeight="1" x14ac:dyDescent="0.3">
      <c r="A56" s="565" t="s">
        <v>1571</v>
      </c>
      <c r="B56" s="566" t="s">
        <v>1503</v>
      </c>
      <c r="C56" s="566" t="s">
        <v>1251</v>
      </c>
      <c r="D56" s="566" t="s">
        <v>1504</v>
      </c>
      <c r="E56" s="566" t="s">
        <v>1505</v>
      </c>
      <c r="F56" s="569"/>
      <c r="G56" s="569"/>
      <c r="H56" s="582">
        <v>0</v>
      </c>
      <c r="I56" s="569">
        <v>43</v>
      </c>
      <c r="J56" s="569">
        <v>14332.329999999998</v>
      </c>
      <c r="K56" s="582">
        <v>1</v>
      </c>
      <c r="L56" s="569">
        <v>43</v>
      </c>
      <c r="M56" s="570">
        <v>14332.329999999998</v>
      </c>
    </row>
    <row r="57" spans="1:13" ht="14.4" customHeight="1" x14ac:dyDescent="0.3">
      <c r="A57" s="565" t="s">
        <v>1571</v>
      </c>
      <c r="B57" s="566" t="s">
        <v>1503</v>
      </c>
      <c r="C57" s="566" t="s">
        <v>1375</v>
      </c>
      <c r="D57" s="566" t="s">
        <v>1547</v>
      </c>
      <c r="E57" s="566" t="s">
        <v>1548</v>
      </c>
      <c r="F57" s="569"/>
      <c r="G57" s="569"/>
      <c r="H57" s="582">
        <v>0</v>
      </c>
      <c r="I57" s="569">
        <v>1</v>
      </c>
      <c r="J57" s="569">
        <v>333.31</v>
      </c>
      <c r="K57" s="582">
        <v>1</v>
      </c>
      <c r="L57" s="569">
        <v>1</v>
      </c>
      <c r="M57" s="570">
        <v>333.31</v>
      </c>
    </row>
    <row r="58" spans="1:13" ht="14.4" customHeight="1" x14ac:dyDescent="0.3">
      <c r="A58" s="565" t="s">
        <v>1571</v>
      </c>
      <c r="B58" s="566" t="s">
        <v>1503</v>
      </c>
      <c r="C58" s="566" t="s">
        <v>1735</v>
      </c>
      <c r="D58" s="566" t="s">
        <v>1736</v>
      </c>
      <c r="E58" s="566" t="s">
        <v>1737</v>
      </c>
      <c r="F58" s="569"/>
      <c r="G58" s="569"/>
      <c r="H58" s="582">
        <v>0</v>
      </c>
      <c r="I58" s="569">
        <v>1</v>
      </c>
      <c r="J58" s="569">
        <v>152.36000000000001</v>
      </c>
      <c r="K58" s="582">
        <v>1</v>
      </c>
      <c r="L58" s="569">
        <v>1</v>
      </c>
      <c r="M58" s="570">
        <v>152.36000000000001</v>
      </c>
    </row>
    <row r="59" spans="1:13" ht="14.4" customHeight="1" x14ac:dyDescent="0.3">
      <c r="A59" s="565" t="s">
        <v>1571</v>
      </c>
      <c r="B59" s="566" t="s">
        <v>1511</v>
      </c>
      <c r="C59" s="566" t="s">
        <v>1595</v>
      </c>
      <c r="D59" s="566" t="s">
        <v>1267</v>
      </c>
      <c r="E59" s="566" t="s">
        <v>1513</v>
      </c>
      <c r="F59" s="569">
        <v>4</v>
      </c>
      <c r="G59" s="569">
        <v>736.88</v>
      </c>
      <c r="H59" s="582">
        <v>1</v>
      </c>
      <c r="I59" s="569"/>
      <c r="J59" s="569"/>
      <c r="K59" s="582">
        <v>0</v>
      </c>
      <c r="L59" s="569">
        <v>4</v>
      </c>
      <c r="M59" s="570">
        <v>736.88</v>
      </c>
    </row>
    <row r="60" spans="1:13" ht="14.4" customHeight="1" x14ac:dyDescent="0.3">
      <c r="A60" s="565" t="s">
        <v>1571</v>
      </c>
      <c r="B60" s="566" t="s">
        <v>1511</v>
      </c>
      <c r="C60" s="566" t="s">
        <v>1266</v>
      </c>
      <c r="D60" s="566" t="s">
        <v>1267</v>
      </c>
      <c r="E60" s="566" t="s">
        <v>1513</v>
      </c>
      <c r="F60" s="569"/>
      <c r="G60" s="569"/>
      <c r="H60" s="582">
        <v>0</v>
      </c>
      <c r="I60" s="569">
        <v>4</v>
      </c>
      <c r="J60" s="569">
        <v>736.88</v>
      </c>
      <c r="K60" s="582">
        <v>1</v>
      </c>
      <c r="L60" s="569">
        <v>4</v>
      </c>
      <c r="M60" s="570">
        <v>736.88</v>
      </c>
    </row>
    <row r="61" spans="1:13" ht="14.4" customHeight="1" x14ac:dyDescent="0.3">
      <c r="A61" s="565" t="s">
        <v>1571</v>
      </c>
      <c r="B61" s="566" t="s">
        <v>1511</v>
      </c>
      <c r="C61" s="566" t="s">
        <v>1742</v>
      </c>
      <c r="D61" s="566" t="s">
        <v>1267</v>
      </c>
      <c r="E61" s="566" t="s">
        <v>1513</v>
      </c>
      <c r="F61" s="569">
        <v>4</v>
      </c>
      <c r="G61" s="569">
        <v>736.88</v>
      </c>
      <c r="H61" s="582">
        <v>1</v>
      </c>
      <c r="I61" s="569"/>
      <c r="J61" s="569"/>
      <c r="K61" s="582">
        <v>0</v>
      </c>
      <c r="L61" s="569">
        <v>4</v>
      </c>
      <c r="M61" s="570">
        <v>736.88</v>
      </c>
    </row>
    <row r="62" spans="1:13" ht="14.4" customHeight="1" x14ac:dyDescent="0.3">
      <c r="A62" s="565" t="s">
        <v>1571</v>
      </c>
      <c r="B62" s="566" t="s">
        <v>1519</v>
      </c>
      <c r="C62" s="566" t="s">
        <v>1289</v>
      </c>
      <c r="D62" s="566" t="s">
        <v>1290</v>
      </c>
      <c r="E62" s="566" t="s">
        <v>1291</v>
      </c>
      <c r="F62" s="569"/>
      <c r="G62" s="569"/>
      <c r="H62" s="582">
        <v>0</v>
      </c>
      <c r="I62" s="569">
        <v>9</v>
      </c>
      <c r="J62" s="569">
        <v>1386.09</v>
      </c>
      <c r="K62" s="582">
        <v>1</v>
      </c>
      <c r="L62" s="569">
        <v>9</v>
      </c>
      <c r="M62" s="570">
        <v>1386.09</v>
      </c>
    </row>
    <row r="63" spans="1:13" ht="14.4" customHeight="1" x14ac:dyDescent="0.3">
      <c r="A63" s="565" t="s">
        <v>1571</v>
      </c>
      <c r="B63" s="566" t="s">
        <v>1519</v>
      </c>
      <c r="C63" s="566" t="s">
        <v>1601</v>
      </c>
      <c r="D63" s="566" t="s">
        <v>1290</v>
      </c>
      <c r="E63" s="566" t="s">
        <v>1291</v>
      </c>
      <c r="F63" s="569"/>
      <c r="G63" s="569"/>
      <c r="H63" s="582">
        <v>0</v>
      </c>
      <c r="I63" s="569">
        <v>5</v>
      </c>
      <c r="J63" s="569">
        <v>715.90000000000009</v>
      </c>
      <c r="K63" s="582">
        <v>1</v>
      </c>
      <c r="L63" s="569">
        <v>5</v>
      </c>
      <c r="M63" s="570">
        <v>715.90000000000009</v>
      </c>
    </row>
    <row r="64" spans="1:13" ht="14.4" customHeight="1" x14ac:dyDescent="0.3">
      <c r="A64" s="565" t="s">
        <v>1571</v>
      </c>
      <c r="B64" s="566" t="s">
        <v>1519</v>
      </c>
      <c r="C64" s="566" t="s">
        <v>1956</v>
      </c>
      <c r="D64" s="566" t="s">
        <v>1290</v>
      </c>
      <c r="E64" s="566" t="s">
        <v>1925</v>
      </c>
      <c r="F64" s="569">
        <v>2</v>
      </c>
      <c r="G64" s="569">
        <v>0</v>
      </c>
      <c r="H64" s="582"/>
      <c r="I64" s="569"/>
      <c r="J64" s="569"/>
      <c r="K64" s="582"/>
      <c r="L64" s="569">
        <v>2</v>
      </c>
      <c r="M64" s="570">
        <v>0</v>
      </c>
    </row>
    <row r="65" spans="1:13" ht="14.4" customHeight="1" x14ac:dyDescent="0.3">
      <c r="A65" s="565" t="s">
        <v>1571</v>
      </c>
      <c r="B65" s="566" t="s">
        <v>1531</v>
      </c>
      <c r="C65" s="566" t="s">
        <v>1149</v>
      </c>
      <c r="D65" s="566" t="s">
        <v>598</v>
      </c>
      <c r="E65" s="566" t="s">
        <v>1532</v>
      </c>
      <c r="F65" s="569"/>
      <c r="G65" s="569"/>
      <c r="H65" s="582">
        <v>0</v>
      </c>
      <c r="I65" s="569">
        <v>1</v>
      </c>
      <c r="J65" s="569">
        <v>48.31</v>
      </c>
      <c r="K65" s="582">
        <v>1</v>
      </c>
      <c r="L65" s="569">
        <v>1</v>
      </c>
      <c r="M65" s="570">
        <v>48.31</v>
      </c>
    </row>
    <row r="66" spans="1:13" ht="14.4" customHeight="1" x14ac:dyDescent="0.3">
      <c r="A66" s="565" t="s">
        <v>1571</v>
      </c>
      <c r="B66" s="566" t="s">
        <v>1531</v>
      </c>
      <c r="C66" s="566" t="s">
        <v>1099</v>
      </c>
      <c r="D66" s="566" t="s">
        <v>598</v>
      </c>
      <c r="E66" s="566" t="s">
        <v>1533</v>
      </c>
      <c r="F66" s="569"/>
      <c r="G66" s="569"/>
      <c r="H66" s="582">
        <v>0</v>
      </c>
      <c r="I66" s="569">
        <v>1</v>
      </c>
      <c r="J66" s="569">
        <v>96.63</v>
      </c>
      <c r="K66" s="582">
        <v>1</v>
      </c>
      <c r="L66" s="569">
        <v>1</v>
      </c>
      <c r="M66" s="570">
        <v>96.63</v>
      </c>
    </row>
    <row r="67" spans="1:13" ht="14.4" customHeight="1" x14ac:dyDescent="0.3">
      <c r="A67" s="565" t="s">
        <v>1571</v>
      </c>
      <c r="B67" s="566" t="s">
        <v>1531</v>
      </c>
      <c r="C67" s="566" t="s">
        <v>488</v>
      </c>
      <c r="D67" s="566" t="s">
        <v>489</v>
      </c>
      <c r="E67" s="566" t="s">
        <v>1534</v>
      </c>
      <c r="F67" s="569">
        <v>3</v>
      </c>
      <c r="G67" s="569">
        <v>289.89</v>
      </c>
      <c r="H67" s="582">
        <v>1</v>
      </c>
      <c r="I67" s="569"/>
      <c r="J67" s="569"/>
      <c r="K67" s="582">
        <v>0</v>
      </c>
      <c r="L67" s="569">
        <v>3</v>
      </c>
      <c r="M67" s="570">
        <v>289.89</v>
      </c>
    </row>
    <row r="68" spans="1:13" ht="14.4" customHeight="1" x14ac:dyDescent="0.3">
      <c r="A68" s="565" t="s">
        <v>1572</v>
      </c>
      <c r="B68" s="566" t="s">
        <v>1503</v>
      </c>
      <c r="C68" s="566" t="s">
        <v>1774</v>
      </c>
      <c r="D68" s="566" t="s">
        <v>1734</v>
      </c>
      <c r="E68" s="566" t="s">
        <v>1775</v>
      </c>
      <c r="F68" s="569">
        <v>1</v>
      </c>
      <c r="G68" s="569">
        <v>333.31</v>
      </c>
      <c r="H68" s="582">
        <v>1</v>
      </c>
      <c r="I68" s="569"/>
      <c r="J68" s="569"/>
      <c r="K68" s="582">
        <v>0</v>
      </c>
      <c r="L68" s="569">
        <v>1</v>
      </c>
      <c r="M68" s="570">
        <v>333.31</v>
      </c>
    </row>
    <row r="69" spans="1:13" ht="14.4" customHeight="1" x14ac:dyDescent="0.3">
      <c r="A69" s="565" t="s">
        <v>1572</v>
      </c>
      <c r="B69" s="566" t="s">
        <v>1503</v>
      </c>
      <c r="C69" s="566" t="s">
        <v>1251</v>
      </c>
      <c r="D69" s="566" t="s">
        <v>1504</v>
      </c>
      <c r="E69" s="566" t="s">
        <v>1505</v>
      </c>
      <c r="F69" s="569"/>
      <c r="G69" s="569"/>
      <c r="H69" s="582">
        <v>0</v>
      </c>
      <c r="I69" s="569">
        <v>1</v>
      </c>
      <c r="J69" s="569">
        <v>333.31</v>
      </c>
      <c r="K69" s="582">
        <v>1</v>
      </c>
      <c r="L69" s="569">
        <v>1</v>
      </c>
      <c r="M69" s="570">
        <v>333.31</v>
      </c>
    </row>
    <row r="70" spans="1:13" ht="14.4" customHeight="1" x14ac:dyDescent="0.3">
      <c r="A70" s="565" t="s">
        <v>1572</v>
      </c>
      <c r="B70" s="566" t="s">
        <v>1503</v>
      </c>
      <c r="C70" s="566" t="s">
        <v>1776</v>
      </c>
      <c r="D70" s="566" t="s">
        <v>1734</v>
      </c>
      <c r="E70" s="566" t="s">
        <v>2124</v>
      </c>
      <c r="F70" s="569">
        <v>1</v>
      </c>
      <c r="G70" s="569">
        <v>333.31</v>
      </c>
      <c r="H70" s="582">
        <v>1</v>
      </c>
      <c r="I70" s="569"/>
      <c r="J70" s="569"/>
      <c r="K70" s="582">
        <v>0</v>
      </c>
      <c r="L70" s="569">
        <v>1</v>
      </c>
      <c r="M70" s="570">
        <v>333.31</v>
      </c>
    </row>
    <row r="71" spans="1:13" ht="14.4" customHeight="1" x14ac:dyDescent="0.3">
      <c r="A71" s="565" t="s">
        <v>1572</v>
      </c>
      <c r="B71" s="566" t="s">
        <v>1519</v>
      </c>
      <c r="C71" s="566" t="s">
        <v>1289</v>
      </c>
      <c r="D71" s="566" t="s">
        <v>1290</v>
      </c>
      <c r="E71" s="566" t="s">
        <v>1291</v>
      </c>
      <c r="F71" s="569"/>
      <c r="G71" s="569"/>
      <c r="H71" s="582">
        <v>0</v>
      </c>
      <c r="I71" s="569">
        <v>2</v>
      </c>
      <c r="J71" s="569">
        <v>308.02</v>
      </c>
      <c r="K71" s="582">
        <v>1</v>
      </c>
      <c r="L71" s="569">
        <v>2</v>
      </c>
      <c r="M71" s="570">
        <v>308.02</v>
      </c>
    </row>
    <row r="72" spans="1:13" ht="14.4" customHeight="1" x14ac:dyDescent="0.3">
      <c r="A72" s="565" t="s">
        <v>1572</v>
      </c>
      <c r="B72" s="566" t="s">
        <v>1531</v>
      </c>
      <c r="C72" s="566" t="s">
        <v>1099</v>
      </c>
      <c r="D72" s="566" t="s">
        <v>598</v>
      </c>
      <c r="E72" s="566" t="s">
        <v>1533</v>
      </c>
      <c r="F72" s="569"/>
      <c r="G72" s="569"/>
      <c r="H72" s="582">
        <v>0</v>
      </c>
      <c r="I72" s="569">
        <v>1</v>
      </c>
      <c r="J72" s="569">
        <v>96.63</v>
      </c>
      <c r="K72" s="582">
        <v>1</v>
      </c>
      <c r="L72" s="569">
        <v>1</v>
      </c>
      <c r="M72" s="570">
        <v>96.63</v>
      </c>
    </row>
    <row r="73" spans="1:13" ht="14.4" customHeight="1" x14ac:dyDescent="0.3">
      <c r="A73" s="565" t="s">
        <v>1572</v>
      </c>
      <c r="B73" s="566" t="s">
        <v>1531</v>
      </c>
      <c r="C73" s="566" t="s">
        <v>1790</v>
      </c>
      <c r="D73" s="566" t="s">
        <v>598</v>
      </c>
      <c r="E73" s="566" t="s">
        <v>1791</v>
      </c>
      <c r="F73" s="569"/>
      <c r="G73" s="569"/>
      <c r="H73" s="582">
        <v>0</v>
      </c>
      <c r="I73" s="569">
        <v>1</v>
      </c>
      <c r="J73" s="569">
        <v>193.26</v>
      </c>
      <c r="K73" s="582">
        <v>1</v>
      </c>
      <c r="L73" s="569">
        <v>1</v>
      </c>
      <c r="M73" s="570">
        <v>193.26</v>
      </c>
    </row>
    <row r="74" spans="1:13" ht="14.4" customHeight="1" x14ac:dyDescent="0.3">
      <c r="A74" s="565" t="s">
        <v>1572</v>
      </c>
      <c r="B74" s="566" t="s">
        <v>1531</v>
      </c>
      <c r="C74" s="566" t="s">
        <v>1792</v>
      </c>
      <c r="D74" s="566" t="s">
        <v>598</v>
      </c>
      <c r="E74" s="566" t="s">
        <v>1793</v>
      </c>
      <c r="F74" s="569">
        <v>1</v>
      </c>
      <c r="G74" s="569">
        <v>0</v>
      </c>
      <c r="H74" s="582"/>
      <c r="I74" s="569"/>
      <c r="J74" s="569"/>
      <c r="K74" s="582"/>
      <c r="L74" s="569">
        <v>1</v>
      </c>
      <c r="M74" s="570">
        <v>0</v>
      </c>
    </row>
    <row r="75" spans="1:13" ht="14.4" customHeight="1" x14ac:dyDescent="0.3">
      <c r="A75" s="565" t="s">
        <v>1573</v>
      </c>
      <c r="B75" s="566" t="s">
        <v>1471</v>
      </c>
      <c r="C75" s="566" t="s">
        <v>1819</v>
      </c>
      <c r="D75" s="566" t="s">
        <v>1644</v>
      </c>
      <c r="E75" s="566" t="s">
        <v>1820</v>
      </c>
      <c r="F75" s="569">
        <v>2</v>
      </c>
      <c r="G75" s="569">
        <v>0</v>
      </c>
      <c r="H75" s="582"/>
      <c r="I75" s="569"/>
      <c r="J75" s="569"/>
      <c r="K75" s="582"/>
      <c r="L75" s="569">
        <v>2</v>
      </c>
      <c r="M75" s="570">
        <v>0</v>
      </c>
    </row>
    <row r="76" spans="1:13" ht="14.4" customHeight="1" x14ac:dyDescent="0.3">
      <c r="A76" s="565" t="s">
        <v>1573</v>
      </c>
      <c r="B76" s="566" t="s">
        <v>1503</v>
      </c>
      <c r="C76" s="566" t="s">
        <v>1646</v>
      </c>
      <c r="D76" s="566" t="s">
        <v>1504</v>
      </c>
      <c r="E76" s="566" t="s">
        <v>1647</v>
      </c>
      <c r="F76" s="569">
        <v>3</v>
      </c>
      <c r="G76" s="569">
        <v>0</v>
      </c>
      <c r="H76" s="582"/>
      <c r="I76" s="569"/>
      <c r="J76" s="569"/>
      <c r="K76" s="582"/>
      <c r="L76" s="569">
        <v>3</v>
      </c>
      <c r="M76" s="570">
        <v>0</v>
      </c>
    </row>
    <row r="77" spans="1:13" ht="14.4" customHeight="1" x14ac:dyDescent="0.3">
      <c r="A77" s="565" t="s">
        <v>1573</v>
      </c>
      <c r="B77" s="566" t="s">
        <v>1503</v>
      </c>
      <c r="C77" s="566" t="s">
        <v>1251</v>
      </c>
      <c r="D77" s="566" t="s">
        <v>1504</v>
      </c>
      <c r="E77" s="566" t="s">
        <v>1505</v>
      </c>
      <c r="F77" s="569"/>
      <c r="G77" s="569"/>
      <c r="H77" s="582">
        <v>0</v>
      </c>
      <c r="I77" s="569">
        <v>9</v>
      </c>
      <c r="J77" s="569">
        <v>2999.79</v>
      </c>
      <c r="K77" s="582">
        <v>1</v>
      </c>
      <c r="L77" s="569">
        <v>9</v>
      </c>
      <c r="M77" s="570">
        <v>2999.79</v>
      </c>
    </row>
    <row r="78" spans="1:13" ht="14.4" customHeight="1" x14ac:dyDescent="0.3">
      <c r="A78" s="565" t="s">
        <v>1573</v>
      </c>
      <c r="B78" s="566" t="s">
        <v>1503</v>
      </c>
      <c r="C78" s="566" t="s">
        <v>1800</v>
      </c>
      <c r="D78" s="566" t="s">
        <v>1801</v>
      </c>
      <c r="E78" s="566" t="s">
        <v>1802</v>
      </c>
      <c r="F78" s="569"/>
      <c r="G78" s="569"/>
      <c r="H78" s="582">
        <v>0</v>
      </c>
      <c r="I78" s="569">
        <v>1</v>
      </c>
      <c r="J78" s="569">
        <v>284.61</v>
      </c>
      <c r="K78" s="582">
        <v>1</v>
      </c>
      <c r="L78" s="569">
        <v>1</v>
      </c>
      <c r="M78" s="570">
        <v>284.61</v>
      </c>
    </row>
    <row r="79" spans="1:13" ht="14.4" customHeight="1" x14ac:dyDescent="0.3">
      <c r="A79" s="565" t="s">
        <v>1573</v>
      </c>
      <c r="B79" s="566" t="s">
        <v>1503</v>
      </c>
      <c r="C79" s="566" t="s">
        <v>1375</v>
      </c>
      <c r="D79" s="566" t="s">
        <v>1547</v>
      </c>
      <c r="E79" s="566" t="s">
        <v>1548</v>
      </c>
      <c r="F79" s="569"/>
      <c r="G79" s="569"/>
      <c r="H79" s="582">
        <v>0</v>
      </c>
      <c r="I79" s="569">
        <v>27</v>
      </c>
      <c r="J79" s="569">
        <v>8999.3700000000008</v>
      </c>
      <c r="K79" s="582">
        <v>1</v>
      </c>
      <c r="L79" s="569">
        <v>27</v>
      </c>
      <c r="M79" s="570">
        <v>8999.3700000000008</v>
      </c>
    </row>
    <row r="80" spans="1:13" ht="14.4" customHeight="1" x14ac:dyDescent="0.3">
      <c r="A80" s="565" t="s">
        <v>1573</v>
      </c>
      <c r="B80" s="566" t="s">
        <v>2125</v>
      </c>
      <c r="C80" s="566" t="s">
        <v>1804</v>
      </c>
      <c r="D80" s="566" t="s">
        <v>1805</v>
      </c>
      <c r="E80" s="566" t="s">
        <v>1806</v>
      </c>
      <c r="F80" s="569">
        <v>1</v>
      </c>
      <c r="G80" s="569">
        <v>222.25</v>
      </c>
      <c r="H80" s="582">
        <v>1</v>
      </c>
      <c r="I80" s="569"/>
      <c r="J80" s="569"/>
      <c r="K80" s="582">
        <v>0</v>
      </c>
      <c r="L80" s="569">
        <v>1</v>
      </c>
      <c r="M80" s="570">
        <v>222.25</v>
      </c>
    </row>
    <row r="81" spans="1:13" ht="14.4" customHeight="1" x14ac:dyDescent="0.3">
      <c r="A81" s="565" t="s">
        <v>1573</v>
      </c>
      <c r="B81" s="566" t="s">
        <v>1519</v>
      </c>
      <c r="C81" s="566" t="s">
        <v>1289</v>
      </c>
      <c r="D81" s="566" t="s">
        <v>1290</v>
      </c>
      <c r="E81" s="566" t="s">
        <v>1291</v>
      </c>
      <c r="F81" s="569"/>
      <c r="G81" s="569"/>
      <c r="H81" s="582">
        <v>0</v>
      </c>
      <c r="I81" s="569">
        <v>14</v>
      </c>
      <c r="J81" s="569">
        <v>2156.14</v>
      </c>
      <c r="K81" s="582">
        <v>1</v>
      </c>
      <c r="L81" s="569">
        <v>14</v>
      </c>
      <c r="M81" s="570">
        <v>2156.14</v>
      </c>
    </row>
    <row r="82" spans="1:13" ht="14.4" customHeight="1" x14ac:dyDescent="0.3">
      <c r="A82" s="565" t="s">
        <v>1573</v>
      </c>
      <c r="B82" s="566" t="s">
        <v>1519</v>
      </c>
      <c r="C82" s="566" t="s">
        <v>1601</v>
      </c>
      <c r="D82" s="566" t="s">
        <v>1290</v>
      </c>
      <c r="E82" s="566" t="s">
        <v>1291</v>
      </c>
      <c r="F82" s="569"/>
      <c r="G82" s="569"/>
      <c r="H82" s="582">
        <v>0</v>
      </c>
      <c r="I82" s="569">
        <v>3</v>
      </c>
      <c r="J82" s="569">
        <v>429.54</v>
      </c>
      <c r="K82" s="582">
        <v>1</v>
      </c>
      <c r="L82" s="569">
        <v>3</v>
      </c>
      <c r="M82" s="570">
        <v>429.54</v>
      </c>
    </row>
    <row r="83" spans="1:13" ht="14.4" customHeight="1" x14ac:dyDescent="0.3">
      <c r="A83" s="565" t="s">
        <v>1573</v>
      </c>
      <c r="B83" s="566" t="s">
        <v>1531</v>
      </c>
      <c r="C83" s="566" t="s">
        <v>1815</v>
      </c>
      <c r="D83" s="566" t="s">
        <v>598</v>
      </c>
      <c r="E83" s="566" t="s">
        <v>1816</v>
      </c>
      <c r="F83" s="569">
        <v>1</v>
      </c>
      <c r="G83" s="569">
        <v>0</v>
      </c>
      <c r="H83" s="582"/>
      <c r="I83" s="569"/>
      <c r="J83" s="569"/>
      <c r="K83" s="582"/>
      <c r="L83" s="569">
        <v>1</v>
      </c>
      <c r="M83" s="570">
        <v>0</v>
      </c>
    </row>
    <row r="84" spans="1:13" ht="14.4" customHeight="1" x14ac:dyDescent="0.3">
      <c r="A84" s="565" t="s">
        <v>1573</v>
      </c>
      <c r="B84" s="566" t="s">
        <v>1531</v>
      </c>
      <c r="C84" s="566" t="s">
        <v>1817</v>
      </c>
      <c r="D84" s="566" t="s">
        <v>598</v>
      </c>
      <c r="E84" s="566" t="s">
        <v>1818</v>
      </c>
      <c r="F84" s="569">
        <v>1</v>
      </c>
      <c r="G84" s="569">
        <v>0</v>
      </c>
      <c r="H84" s="582"/>
      <c r="I84" s="569"/>
      <c r="J84" s="569"/>
      <c r="K84" s="582"/>
      <c r="L84" s="569">
        <v>1</v>
      </c>
      <c r="M84" s="570">
        <v>0</v>
      </c>
    </row>
    <row r="85" spans="1:13" ht="14.4" customHeight="1" x14ac:dyDescent="0.3">
      <c r="A85" s="565" t="s">
        <v>1573</v>
      </c>
      <c r="B85" s="566" t="s">
        <v>2126</v>
      </c>
      <c r="C85" s="566" t="s">
        <v>1812</v>
      </c>
      <c r="D85" s="566" t="s">
        <v>1813</v>
      </c>
      <c r="E85" s="566" t="s">
        <v>1814</v>
      </c>
      <c r="F85" s="569">
        <v>1</v>
      </c>
      <c r="G85" s="569">
        <v>413.22</v>
      </c>
      <c r="H85" s="582">
        <v>1</v>
      </c>
      <c r="I85" s="569"/>
      <c r="J85" s="569"/>
      <c r="K85" s="582">
        <v>0</v>
      </c>
      <c r="L85" s="569">
        <v>1</v>
      </c>
      <c r="M85" s="570">
        <v>413.22</v>
      </c>
    </row>
    <row r="86" spans="1:13" ht="14.4" customHeight="1" x14ac:dyDescent="0.3">
      <c r="A86" s="565" t="s">
        <v>1574</v>
      </c>
      <c r="B86" s="566" t="s">
        <v>2123</v>
      </c>
      <c r="C86" s="566" t="s">
        <v>1822</v>
      </c>
      <c r="D86" s="566" t="s">
        <v>1823</v>
      </c>
      <c r="E86" s="566" t="s">
        <v>1818</v>
      </c>
      <c r="F86" s="569">
        <v>1</v>
      </c>
      <c r="G86" s="569">
        <v>41.55</v>
      </c>
      <c r="H86" s="582">
        <v>1</v>
      </c>
      <c r="I86" s="569"/>
      <c r="J86" s="569"/>
      <c r="K86" s="582">
        <v>0</v>
      </c>
      <c r="L86" s="569">
        <v>1</v>
      </c>
      <c r="M86" s="570">
        <v>41.55</v>
      </c>
    </row>
    <row r="87" spans="1:13" ht="14.4" customHeight="1" x14ac:dyDescent="0.3">
      <c r="A87" s="565" t="s">
        <v>1574</v>
      </c>
      <c r="B87" s="566" t="s">
        <v>1503</v>
      </c>
      <c r="C87" s="566" t="s">
        <v>1251</v>
      </c>
      <c r="D87" s="566" t="s">
        <v>1504</v>
      </c>
      <c r="E87" s="566" t="s">
        <v>1505</v>
      </c>
      <c r="F87" s="569"/>
      <c r="G87" s="569"/>
      <c r="H87" s="582">
        <v>0</v>
      </c>
      <c r="I87" s="569">
        <v>114</v>
      </c>
      <c r="J87" s="569">
        <v>37997.340000000004</v>
      </c>
      <c r="K87" s="582">
        <v>1</v>
      </c>
      <c r="L87" s="569">
        <v>114</v>
      </c>
      <c r="M87" s="570">
        <v>37997.340000000004</v>
      </c>
    </row>
    <row r="88" spans="1:13" ht="14.4" customHeight="1" x14ac:dyDescent="0.3">
      <c r="A88" s="565" t="s">
        <v>1574</v>
      </c>
      <c r="B88" s="566" t="s">
        <v>1503</v>
      </c>
      <c r="C88" s="566" t="s">
        <v>1375</v>
      </c>
      <c r="D88" s="566" t="s">
        <v>1547</v>
      </c>
      <c r="E88" s="566" t="s">
        <v>1548</v>
      </c>
      <c r="F88" s="569"/>
      <c r="G88" s="569"/>
      <c r="H88" s="582">
        <v>0</v>
      </c>
      <c r="I88" s="569">
        <v>2</v>
      </c>
      <c r="J88" s="569">
        <v>666.62</v>
      </c>
      <c r="K88" s="582">
        <v>1</v>
      </c>
      <c r="L88" s="569">
        <v>2</v>
      </c>
      <c r="M88" s="570">
        <v>666.62</v>
      </c>
    </row>
    <row r="89" spans="1:13" ht="14.4" customHeight="1" x14ac:dyDescent="0.3">
      <c r="A89" s="565" t="s">
        <v>1574</v>
      </c>
      <c r="B89" s="566" t="s">
        <v>1511</v>
      </c>
      <c r="C89" s="566" t="s">
        <v>1266</v>
      </c>
      <c r="D89" s="566" t="s">
        <v>1267</v>
      </c>
      <c r="E89" s="566" t="s">
        <v>1513</v>
      </c>
      <c r="F89" s="569"/>
      <c r="G89" s="569"/>
      <c r="H89" s="582">
        <v>0</v>
      </c>
      <c r="I89" s="569">
        <v>19</v>
      </c>
      <c r="J89" s="569">
        <v>3500.1799999999994</v>
      </c>
      <c r="K89" s="582">
        <v>1</v>
      </c>
      <c r="L89" s="569">
        <v>19</v>
      </c>
      <c r="M89" s="570">
        <v>3500.1799999999994</v>
      </c>
    </row>
    <row r="90" spans="1:13" ht="14.4" customHeight="1" x14ac:dyDescent="0.3">
      <c r="A90" s="565" t="s">
        <v>1574</v>
      </c>
      <c r="B90" s="566" t="s">
        <v>1519</v>
      </c>
      <c r="C90" s="566" t="s">
        <v>1289</v>
      </c>
      <c r="D90" s="566" t="s">
        <v>1290</v>
      </c>
      <c r="E90" s="566" t="s">
        <v>1291</v>
      </c>
      <c r="F90" s="569"/>
      <c r="G90" s="569"/>
      <c r="H90" s="582">
        <v>0</v>
      </c>
      <c r="I90" s="569">
        <v>26</v>
      </c>
      <c r="J90" s="569">
        <v>4004.2599999999993</v>
      </c>
      <c r="K90" s="582">
        <v>1</v>
      </c>
      <c r="L90" s="569">
        <v>26</v>
      </c>
      <c r="M90" s="570">
        <v>4004.2599999999993</v>
      </c>
    </row>
    <row r="91" spans="1:13" ht="14.4" customHeight="1" x14ac:dyDescent="0.3">
      <c r="A91" s="565" t="s">
        <v>1574</v>
      </c>
      <c r="B91" s="566" t="s">
        <v>1519</v>
      </c>
      <c r="C91" s="566" t="s">
        <v>1601</v>
      </c>
      <c r="D91" s="566" t="s">
        <v>1290</v>
      </c>
      <c r="E91" s="566" t="s">
        <v>1291</v>
      </c>
      <c r="F91" s="569"/>
      <c r="G91" s="569"/>
      <c r="H91" s="582">
        <v>0</v>
      </c>
      <c r="I91" s="569">
        <v>1</v>
      </c>
      <c r="J91" s="569">
        <v>143.18</v>
      </c>
      <c r="K91" s="582">
        <v>1</v>
      </c>
      <c r="L91" s="569">
        <v>1</v>
      </c>
      <c r="M91" s="570">
        <v>143.18</v>
      </c>
    </row>
    <row r="92" spans="1:13" ht="14.4" customHeight="1" x14ac:dyDescent="0.3">
      <c r="A92" s="565" t="s">
        <v>1574</v>
      </c>
      <c r="B92" s="566" t="s">
        <v>1528</v>
      </c>
      <c r="C92" s="566" t="s">
        <v>1606</v>
      </c>
      <c r="D92" s="566" t="s">
        <v>1607</v>
      </c>
      <c r="E92" s="566" t="s">
        <v>1608</v>
      </c>
      <c r="F92" s="569"/>
      <c r="G92" s="569"/>
      <c r="H92" s="582">
        <v>0</v>
      </c>
      <c r="I92" s="569">
        <v>6</v>
      </c>
      <c r="J92" s="569">
        <v>4693.32</v>
      </c>
      <c r="K92" s="582">
        <v>1</v>
      </c>
      <c r="L92" s="569">
        <v>6</v>
      </c>
      <c r="M92" s="570">
        <v>4693.32</v>
      </c>
    </row>
    <row r="93" spans="1:13" ht="14.4" customHeight="1" x14ac:dyDescent="0.3">
      <c r="A93" s="565" t="s">
        <v>1574</v>
      </c>
      <c r="B93" s="566" t="s">
        <v>1531</v>
      </c>
      <c r="C93" s="566" t="s">
        <v>1149</v>
      </c>
      <c r="D93" s="566" t="s">
        <v>598</v>
      </c>
      <c r="E93" s="566" t="s">
        <v>1532</v>
      </c>
      <c r="F93" s="569"/>
      <c r="G93" s="569"/>
      <c r="H93" s="582">
        <v>0</v>
      </c>
      <c r="I93" s="569">
        <v>3</v>
      </c>
      <c r="J93" s="569">
        <v>144.93</v>
      </c>
      <c r="K93" s="582">
        <v>1</v>
      </c>
      <c r="L93" s="569">
        <v>3</v>
      </c>
      <c r="M93" s="570">
        <v>144.93</v>
      </c>
    </row>
    <row r="94" spans="1:13" ht="14.4" customHeight="1" x14ac:dyDescent="0.3">
      <c r="A94" s="565" t="s">
        <v>1574</v>
      </c>
      <c r="B94" s="566" t="s">
        <v>1531</v>
      </c>
      <c r="C94" s="566" t="s">
        <v>1099</v>
      </c>
      <c r="D94" s="566" t="s">
        <v>598</v>
      </c>
      <c r="E94" s="566" t="s">
        <v>1533</v>
      </c>
      <c r="F94" s="569"/>
      <c r="G94" s="569"/>
      <c r="H94" s="582">
        <v>0</v>
      </c>
      <c r="I94" s="569">
        <v>3</v>
      </c>
      <c r="J94" s="569">
        <v>289.89</v>
      </c>
      <c r="K94" s="582">
        <v>1</v>
      </c>
      <c r="L94" s="569">
        <v>3</v>
      </c>
      <c r="M94" s="570">
        <v>289.89</v>
      </c>
    </row>
    <row r="95" spans="1:13" ht="14.4" customHeight="1" x14ac:dyDescent="0.3">
      <c r="A95" s="565" t="s">
        <v>1574</v>
      </c>
      <c r="B95" s="566" t="s">
        <v>1531</v>
      </c>
      <c r="C95" s="566" t="s">
        <v>1839</v>
      </c>
      <c r="D95" s="566" t="s">
        <v>598</v>
      </c>
      <c r="E95" s="566" t="s">
        <v>1840</v>
      </c>
      <c r="F95" s="569">
        <v>1</v>
      </c>
      <c r="G95" s="569">
        <v>0</v>
      </c>
      <c r="H95" s="582"/>
      <c r="I95" s="569"/>
      <c r="J95" s="569"/>
      <c r="K95" s="582"/>
      <c r="L95" s="569">
        <v>1</v>
      </c>
      <c r="M95" s="570">
        <v>0</v>
      </c>
    </row>
    <row r="96" spans="1:13" ht="14.4" customHeight="1" x14ac:dyDescent="0.3">
      <c r="A96" s="565" t="s">
        <v>1574</v>
      </c>
      <c r="B96" s="566" t="s">
        <v>1538</v>
      </c>
      <c r="C96" s="566" t="s">
        <v>1130</v>
      </c>
      <c r="D96" s="566" t="s">
        <v>1539</v>
      </c>
      <c r="E96" s="566" t="s">
        <v>1540</v>
      </c>
      <c r="F96" s="569"/>
      <c r="G96" s="569"/>
      <c r="H96" s="582">
        <v>0</v>
      </c>
      <c r="I96" s="569">
        <v>1</v>
      </c>
      <c r="J96" s="569">
        <v>6.98</v>
      </c>
      <c r="K96" s="582">
        <v>1</v>
      </c>
      <c r="L96" s="569">
        <v>1</v>
      </c>
      <c r="M96" s="570">
        <v>6.98</v>
      </c>
    </row>
    <row r="97" spans="1:13" ht="14.4" customHeight="1" x14ac:dyDescent="0.3">
      <c r="A97" s="565" t="s">
        <v>1575</v>
      </c>
      <c r="B97" s="566" t="s">
        <v>1503</v>
      </c>
      <c r="C97" s="566" t="s">
        <v>1251</v>
      </c>
      <c r="D97" s="566" t="s">
        <v>1504</v>
      </c>
      <c r="E97" s="566" t="s">
        <v>1505</v>
      </c>
      <c r="F97" s="569"/>
      <c r="G97" s="569"/>
      <c r="H97" s="582">
        <v>0</v>
      </c>
      <c r="I97" s="569">
        <v>26</v>
      </c>
      <c r="J97" s="569">
        <v>8666.0600000000013</v>
      </c>
      <c r="K97" s="582">
        <v>1</v>
      </c>
      <c r="L97" s="569">
        <v>26</v>
      </c>
      <c r="M97" s="570">
        <v>8666.0600000000013</v>
      </c>
    </row>
    <row r="98" spans="1:13" ht="14.4" customHeight="1" x14ac:dyDescent="0.3">
      <c r="A98" s="565" t="s">
        <v>1575</v>
      </c>
      <c r="B98" s="566" t="s">
        <v>1519</v>
      </c>
      <c r="C98" s="566" t="s">
        <v>1289</v>
      </c>
      <c r="D98" s="566" t="s">
        <v>1290</v>
      </c>
      <c r="E98" s="566" t="s">
        <v>1291</v>
      </c>
      <c r="F98" s="569"/>
      <c r="G98" s="569"/>
      <c r="H98" s="582">
        <v>0</v>
      </c>
      <c r="I98" s="569">
        <v>1</v>
      </c>
      <c r="J98" s="569">
        <v>154.01</v>
      </c>
      <c r="K98" s="582">
        <v>1</v>
      </c>
      <c r="L98" s="569">
        <v>1</v>
      </c>
      <c r="M98" s="570">
        <v>154.01</v>
      </c>
    </row>
    <row r="99" spans="1:13" ht="14.4" customHeight="1" x14ac:dyDescent="0.3">
      <c r="A99" s="565" t="s">
        <v>1575</v>
      </c>
      <c r="B99" s="566" t="s">
        <v>1519</v>
      </c>
      <c r="C99" s="566" t="s">
        <v>1888</v>
      </c>
      <c r="D99" s="566" t="s">
        <v>1297</v>
      </c>
      <c r="E99" s="566" t="s">
        <v>1520</v>
      </c>
      <c r="F99" s="569"/>
      <c r="G99" s="569"/>
      <c r="H99" s="582">
        <v>0</v>
      </c>
      <c r="I99" s="569">
        <v>2</v>
      </c>
      <c r="J99" s="569">
        <v>214.76</v>
      </c>
      <c r="K99" s="582">
        <v>1</v>
      </c>
      <c r="L99" s="569">
        <v>2</v>
      </c>
      <c r="M99" s="570">
        <v>214.76</v>
      </c>
    </row>
    <row r="100" spans="1:13" ht="14.4" customHeight="1" x14ac:dyDescent="0.3">
      <c r="A100" s="565" t="s">
        <v>1575</v>
      </c>
      <c r="B100" s="566" t="s">
        <v>1519</v>
      </c>
      <c r="C100" s="566" t="s">
        <v>1601</v>
      </c>
      <c r="D100" s="566" t="s">
        <v>1290</v>
      </c>
      <c r="E100" s="566" t="s">
        <v>1291</v>
      </c>
      <c r="F100" s="569"/>
      <c r="G100" s="569"/>
      <c r="H100" s="582">
        <v>0</v>
      </c>
      <c r="I100" s="569">
        <v>2</v>
      </c>
      <c r="J100" s="569">
        <v>286.36</v>
      </c>
      <c r="K100" s="582">
        <v>1</v>
      </c>
      <c r="L100" s="569">
        <v>2</v>
      </c>
      <c r="M100" s="570">
        <v>286.36</v>
      </c>
    </row>
    <row r="101" spans="1:13" ht="14.4" customHeight="1" x14ac:dyDescent="0.3">
      <c r="A101" s="565" t="s">
        <v>1575</v>
      </c>
      <c r="B101" s="566" t="s">
        <v>2126</v>
      </c>
      <c r="C101" s="566" t="s">
        <v>1856</v>
      </c>
      <c r="D101" s="566" t="s">
        <v>1857</v>
      </c>
      <c r="E101" s="566" t="s">
        <v>738</v>
      </c>
      <c r="F101" s="569"/>
      <c r="G101" s="569"/>
      <c r="H101" s="582">
        <v>0</v>
      </c>
      <c r="I101" s="569">
        <v>1</v>
      </c>
      <c r="J101" s="569">
        <v>137.74</v>
      </c>
      <c r="K101" s="582">
        <v>1</v>
      </c>
      <c r="L101" s="569">
        <v>1</v>
      </c>
      <c r="M101" s="570">
        <v>137.74</v>
      </c>
    </row>
    <row r="102" spans="1:13" ht="14.4" customHeight="1" x14ac:dyDescent="0.3">
      <c r="A102" s="565" t="s">
        <v>1576</v>
      </c>
      <c r="B102" s="566" t="s">
        <v>1483</v>
      </c>
      <c r="C102" s="566" t="s">
        <v>1895</v>
      </c>
      <c r="D102" s="566" t="s">
        <v>1114</v>
      </c>
      <c r="E102" s="566" t="s">
        <v>1896</v>
      </c>
      <c r="F102" s="569"/>
      <c r="G102" s="569"/>
      <c r="H102" s="582">
        <v>0</v>
      </c>
      <c r="I102" s="569">
        <v>2</v>
      </c>
      <c r="J102" s="569">
        <v>937.92</v>
      </c>
      <c r="K102" s="582">
        <v>1</v>
      </c>
      <c r="L102" s="569">
        <v>2</v>
      </c>
      <c r="M102" s="570">
        <v>937.92</v>
      </c>
    </row>
    <row r="103" spans="1:13" ht="14.4" customHeight="1" x14ac:dyDescent="0.3">
      <c r="A103" s="565" t="s">
        <v>1576</v>
      </c>
      <c r="B103" s="566" t="s">
        <v>1503</v>
      </c>
      <c r="C103" s="566" t="s">
        <v>1646</v>
      </c>
      <c r="D103" s="566" t="s">
        <v>1504</v>
      </c>
      <c r="E103" s="566" t="s">
        <v>1647</v>
      </c>
      <c r="F103" s="569">
        <v>4</v>
      </c>
      <c r="G103" s="569">
        <v>0</v>
      </c>
      <c r="H103" s="582"/>
      <c r="I103" s="569"/>
      <c r="J103" s="569"/>
      <c r="K103" s="582"/>
      <c r="L103" s="569">
        <v>4</v>
      </c>
      <c r="M103" s="570">
        <v>0</v>
      </c>
    </row>
    <row r="104" spans="1:13" ht="14.4" customHeight="1" x14ac:dyDescent="0.3">
      <c r="A104" s="565" t="s">
        <v>1576</v>
      </c>
      <c r="B104" s="566" t="s">
        <v>1503</v>
      </c>
      <c r="C104" s="566" t="s">
        <v>1251</v>
      </c>
      <c r="D104" s="566" t="s">
        <v>1504</v>
      </c>
      <c r="E104" s="566" t="s">
        <v>1505</v>
      </c>
      <c r="F104" s="569"/>
      <c r="G104" s="569"/>
      <c r="H104" s="582">
        <v>0</v>
      </c>
      <c r="I104" s="569">
        <v>159</v>
      </c>
      <c r="J104" s="569">
        <v>52996.290000000008</v>
      </c>
      <c r="K104" s="582">
        <v>1</v>
      </c>
      <c r="L104" s="569">
        <v>159</v>
      </c>
      <c r="M104" s="570">
        <v>52996.290000000008</v>
      </c>
    </row>
    <row r="105" spans="1:13" ht="14.4" customHeight="1" x14ac:dyDescent="0.3">
      <c r="A105" s="565" t="s">
        <v>1576</v>
      </c>
      <c r="B105" s="566" t="s">
        <v>1503</v>
      </c>
      <c r="C105" s="566" t="s">
        <v>1861</v>
      </c>
      <c r="D105" s="566" t="s">
        <v>1862</v>
      </c>
      <c r="E105" s="566" t="s">
        <v>1863</v>
      </c>
      <c r="F105" s="569"/>
      <c r="G105" s="569"/>
      <c r="H105" s="582">
        <v>0</v>
      </c>
      <c r="I105" s="569">
        <v>5</v>
      </c>
      <c r="J105" s="569">
        <v>1666.55</v>
      </c>
      <c r="K105" s="582">
        <v>1</v>
      </c>
      <c r="L105" s="569">
        <v>5</v>
      </c>
      <c r="M105" s="570">
        <v>1666.55</v>
      </c>
    </row>
    <row r="106" spans="1:13" ht="14.4" customHeight="1" x14ac:dyDescent="0.3">
      <c r="A106" s="565" t="s">
        <v>1576</v>
      </c>
      <c r="B106" s="566" t="s">
        <v>1503</v>
      </c>
      <c r="C106" s="566" t="s">
        <v>2075</v>
      </c>
      <c r="D106" s="566" t="s">
        <v>1736</v>
      </c>
      <c r="E106" s="566" t="s">
        <v>2076</v>
      </c>
      <c r="F106" s="569">
        <v>1</v>
      </c>
      <c r="G106" s="569">
        <v>0</v>
      </c>
      <c r="H106" s="582"/>
      <c r="I106" s="569"/>
      <c r="J106" s="569"/>
      <c r="K106" s="582"/>
      <c r="L106" s="569">
        <v>1</v>
      </c>
      <c r="M106" s="570">
        <v>0</v>
      </c>
    </row>
    <row r="107" spans="1:13" ht="14.4" customHeight="1" x14ac:dyDescent="0.3">
      <c r="A107" s="565" t="s">
        <v>1576</v>
      </c>
      <c r="B107" s="566" t="s">
        <v>1503</v>
      </c>
      <c r="C107" s="566" t="s">
        <v>1735</v>
      </c>
      <c r="D107" s="566" t="s">
        <v>1736</v>
      </c>
      <c r="E107" s="566" t="s">
        <v>1737</v>
      </c>
      <c r="F107" s="569"/>
      <c r="G107" s="569"/>
      <c r="H107" s="582">
        <v>0</v>
      </c>
      <c r="I107" s="569">
        <v>1</v>
      </c>
      <c r="J107" s="569">
        <v>152.36000000000001</v>
      </c>
      <c r="K107" s="582">
        <v>1</v>
      </c>
      <c r="L107" s="569">
        <v>1</v>
      </c>
      <c r="M107" s="570">
        <v>152.36000000000001</v>
      </c>
    </row>
    <row r="108" spans="1:13" ht="14.4" customHeight="1" x14ac:dyDescent="0.3">
      <c r="A108" s="565" t="s">
        <v>1576</v>
      </c>
      <c r="B108" s="566" t="s">
        <v>1511</v>
      </c>
      <c r="C108" s="566" t="s">
        <v>1266</v>
      </c>
      <c r="D108" s="566" t="s">
        <v>1267</v>
      </c>
      <c r="E108" s="566" t="s">
        <v>1513</v>
      </c>
      <c r="F108" s="569"/>
      <c r="G108" s="569"/>
      <c r="H108" s="582">
        <v>0</v>
      </c>
      <c r="I108" s="569">
        <v>4</v>
      </c>
      <c r="J108" s="569">
        <v>736.88</v>
      </c>
      <c r="K108" s="582">
        <v>1</v>
      </c>
      <c r="L108" s="569">
        <v>4</v>
      </c>
      <c r="M108" s="570">
        <v>736.88</v>
      </c>
    </row>
    <row r="109" spans="1:13" ht="14.4" customHeight="1" x14ac:dyDescent="0.3">
      <c r="A109" s="565" t="s">
        <v>1576</v>
      </c>
      <c r="B109" s="566" t="s">
        <v>1511</v>
      </c>
      <c r="C109" s="566" t="s">
        <v>1674</v>
      </c>
      <c r="D109" s="566" t="s">
        <v>1267</v>
      </c>
      <c r="E109" s="566" t="s">
        <v>1518</v>
      </c>
      <c r="F109" s="569">
        <v>1</v>
      </c>
      <c r="G109" s="569">
        <v>0</v>
      </c>
      <c r="H109" s="582"/>
      <c r="I109" s="569"/>
      <c r="J109" s="569"/>
      <c r="K109" s="582"/>
      <c r="L109" s="569">
        <v>1</v>
      </c>
      <c r="M109" s="570">
        <v>0</v>
      </c>
    </row>
    <row r="110" spans="1:13" ht="14.4" customHeight="1" x14ac:dyDescent="0.3">
      <c r="A110" s="565" t="s">
        <v>1576</v>
      </c>
      <c r="B110" s="566" t="s">
        <v>1519</v>
      </c>
      <c r="C110" s="566" t="s">
        <v>1289</v>
      </c>
      <c r="D110" s="566" t="s">
        <v>1290</v>
      </c>
      <c r="E110" s="566" t="s">
        <v>1291</v>
      </c>
      <c r="F110" s="569"/>
      <c r="G110" s="569"/>
      <c r="H110" s="582">
        <v>0</v>
      </c>
      <c r="I110" s="569">
        <v>25</v>
      </c>
      <c r="J110" s="569">
        <v>3850.25</v>
      </c>
      <c r="K110" s="582">
        <v>1</v>
      </c>
      <c r="L110" s="569">
        <v>25</v>
      </c>
      <c r="M110" s="570">
        <v>3850.25</v>
      </c>
    </row>
    <row r="111" spans="1:13" ht="14.4" customHeight="1" x14ac:dyDescent="0.3">
      <c r="A111" s="565" t="s">
        <v>1576</v>
      </c>
      <c r="B111" s="566" t="s">
        <v>1519</v>
      </c>
      <c r="C111" s="566" t="s">
        <v>1296</v>
      </c>
      <c r="D111" s="566" t="s">
        <v>1297</v>
      </c>
      <c r="E111" s="566" t="s">
        <v>1520</v>
      </c>
      <c r="F111" s="569"/>
      <c r="G111" s="569"/>
      <c r="H111" s="582">
        <v>0</v>
      </c>
      <c r="I111" s="569">
        <v>4</v>
      </c>
      <c r="J111" s="569">
        <v>308.04000000000002</v>
      </c>
      <c r="K111" s="582">
        <v>1</v>
      </c>
      <c r="L111" s="569">
        <v>4</v>
      </c>
      <c r="M111" s="570">
        <v>308.04000000000002</v>
      </c>
    </row>
    <row r="112" spans="1:13" ht="14.4" customHeight="1" x14ac:dyDescent="0.3">
      <c r="A112" s="565" t="s">
        <v>1576</v>
      </c>
      <c r="B112" s="566" t="s">
        <v>1519</v>
      </c>
      <c r="C112" s="566" t="s">
        <v>1888</v>
      </c>
      <c r="D112" s="566" t="s">
        <v>1297</v>
      </c>
      <c r="E112" s="566" t="s">
        <v>1520</v>
      </c>
      <c r="F112" s="569"/>
      <c r="G112" s="569"/>
      <c r="H112" s="582">
        <v>0</v>
      </c>
      <c r="I112" s="569">
        <v>2</v>
      </c>
      <c r="J112" s="569">
        <v>214.76</v>
      </c>
      <c r="K112" s="582">
        <v>1</v>
      </c>
      <c r="L112" s="569">
        <v>2</v>
      </c>
      <c r="M112" s="570">
        <v>214.76</v>
      </c>
    </row>
    <row r="113" spans="1:13" ht="14.4" customHeight="1" x14ac:dyDescent="0.3">
      <c r="A113" s="565" t="s">
        <v>1576</v>
      </c>
      <c r="B113" s="566" t="s">
        <v>1519</v>
      </c>
      <c r="C113" s="566" t="s">
        <v>1293</v>
      </c>
      <c r="D113" s="566" t="s">
        <v>1521</v>
      </c>
      <c r="E113" s="566" t="s">
        <v>1522</v>
      </c>
      <c r="F113" s="569"/>
      <c r="G113" s="569"/>
      <c r="H113" s="582">
        <v>0</v>
      </c>
      <c r="I113" s="569">
        <v>4</v>
      </c>
      <c r="J113" s="569">
        <v>331.68</v>
      </c>
      <c r="K113" s="582">
        <v>1</v>
      </c>
      <c r="L113" s="569">
        <v>4</v>
      </c>
      <c r="M113" s="570">
        <v>331.68</v>
      </c>
    </row>
    <row r="114" spans="1:13" ht="14.4" customHeight="1" x14ac:dyDescent="0.3">
      <c r="A114" s="565" t="s">
        <v>1576</v>
      </c>
      <c r="B114" s="566" t="s">
        <v>1519</v>
      </c>
      <c r="C114" s="566" t="s">
        <v>1601</v>
      </c>
      <c r="D114" s="566" t="s">
        <v>1290</v>
      </c>
      <c r="E114" s="566" t="s">
        <v>1291</v>
      </c>
      <c r="F114" s="569"/>
      <c r="G114" s="569"/>
      <c r="H114" s="582">
        <v>0</v>
      </c>
      <c r="I114" s="569">
        <v>15</v>
      </c>
      <c r="J114" s="569">
        <v>2147.6999999999998</v>
      </c>
      <c r="K114" s="582">
        <v>1</v>
      </c>
      <c r="L114" s="569">
        <v>15</v>
      </c>
      <c r="M114" s="570">
        <v>2147.6999999999998</v>
      </c>
    </row>
    <row r="115" spans="1:13" ht="14.4" customHeight="1" x14ac:dyDescent="0.3">
      <c r="A115" s="565" t="s">
        <v>1576</v>
      </c>
      <c r="B115" s="566" t="s">
        <v>1519</v>
      </c>
      <c r="C115" s="566" t="s">
        <v>1889</v>
      </c>
      <c r="D115" s="566" t="s">
        <v>1297</v>
      </c>
      <c r="E115" s="566" t="s">
        <v>1890</v>
      </c>
      <c r="F115" s="569"/>
      <c r="G115" s="569"/>
      <c r="H115" s="582">
        <v>0</v>
      </c>
      <c r="I115" s="569">
        <v>1</v>
      </c>
      <c r="J115" s="569">
        <v>481.27</v>
      </c>
      <c r="K115" s="582">
        <v>1</v>
      </c>
      <c r="L115" s="569">
        <v>1</v>
      </c>
      <c r="M115" s="570">
        <v>481.27</v>
      </c>
    </row>
    <row r="116" spans="1:13" ht="14.4" customHeight="1" x14ac:dyDescent="0.3">
      <c r="A116" s="565" t="s">
        <v>1576</v>
      </c>
      <c r="B116" s="566" t="s">
        <v>1531</v>
      </c>
      <c r="C116" s="566" t="s">
        <v>1149</v>
      </c>
      <c r="D116" s="566" t="s">
        <v>598</v>
      </c>
      <c r="E116" s="566" t="s">
        <v>1532</v>
      </c>
      <c r="F116" s="569"/>
      <c r="G116" s="569"/>
      <c r="H116" s="582">
        <v>0</v>
      </c>
      <c r="I116" s="569">
        <v>6</v>
      </c>
      <c r="J116" s="569">
        <v>289.86</v>
      </c>
      <c r="K116" s="582">
        <v>1</v>
      </c>
      <c r="L116" s="569">
        <v>6</v>
      </c>
      <c r="M116" s="570">
        <v>289.86</v>
      </c>
    </row>
    <row r="117" spans="1:13" ht="14.4" customHeight="1" x14ac:dyDescent="0.3">
      <c r="A117" s="565" t="s">
        <v>1576</v>
      </c>
      <c r="B117" s="566" t="s">
        <v>1531</v>
      </c>
      <c r="C117" s="566" t="s">
        <v>1897</v>
      </c>
      <c r="D117" s="566" t="s">
        <v>489</v>
      </c>
      <c r="E117" s="566" t="s">
        <v>1898</v>
      </c>
      <c r="F117" s="569">
        <v>2</v>
      </c>
      <c r="G117" s="569">
        <v>0</v>
      </c>
      <c r="H117" s="582"/>
      <c r="I117" s="569"/>
      <c r="J117" s="569"/>
      <c r="K117" s="582"/>
      <c r="L117" s="569">
        <v>2</v>
      </c>
      <c r="M117" s="570">
        <v>0</v>
      </c>
    </row>
    <row r="118" spans="1:13" ht="14.4" customHeight="1" x14ac:dyDescent="0.3">
      <c r="A118" s="565" t="s">
        <v>1576</v>
      </c>
      <c r="B118" s="566" t="s">
        <v>2122</v>
      </c>
      <c r="C118" s="566" t="s">
        <v>1891</v>
      </c>
      <c r="D118" s="566" t="s">
        <v>1892</v>
      </c>
      <c r="E118" s="566" t="s">
        <v>1893</v>
      </c>
      <c r="F118" s="569">
        <v>1</v>
      </c>
      <c r="G118" s="569">
        <v>275.48</v>
      </c>
      <c r="H118" s="582">
        <v>1</v>
      </c>
      <c r="I118" s="569"/>
      <c r="J118" s="569"/>
      <c r="K118" s="582">
        <v>0</v>
      </c>
      <c r="L118" s="569">
        <v>1</v>
      </c>
      <c r="M118" s="570">
        <v>275.48</v>
      </c>
    </row>
    <row r="119" spans="1:13" ht="14.4" customHeight="1" x14ac:dyDescent="0.3">
      <c r="A119" s="565" t="s">
        <v>1576</v>
      </c>
      <c r="B119" s="566" t="s">
        <v>2122</v>
      </c>
      <c r="C119" s="566" t="s">
        <v>1694</v>
      </c>
      <c r="D119" s="566" t="s">
        <v>1695</v>
      </c>
      <c r="E119" s="566" t="s">
        <v>1696</v>
      </c>
      <c r="F119" s="569"/>
      <c r="G119" s="569"/>
      <c r="H119" s="582">
        <v>0</v>
      </c>
      <c r="I119" s="569">
        <v>2</v>
      </c>
      <c r="J119" s="569">
        <v>275.48</v>
      </c>
      <c r="K119" s="582">
        <v>1</v>
      </c>
      <c r="L119" s="569">
        <v>2</v>
      </c>
      <c r="M119" s="570">
        <v>275.48</v>
      </c>
    </row>
    <row r="120" spans="1:13" ht="14.4" customHeight="1" x14ac:dyDescent="0.3">
      <c r="A120" s="565" t="s">
        <v>1577</v>
      </c>
      <c r="B120" s="566" t="s">
        <v>2123</v>
      </c>
      <c r="C120" s="566" t="s">
        <v>1902</v>
      </c>
      <c r="D120" s="566" t="s">
        <v>1903</v>
      </c>
      <c r="E120" s="566" t="s">
        <v>1818</v>
      </c>
      <c r="F120" s="569"/>
      <c r="G120" s="569"/>
      <c r="H120" s="582">
        <v>0</v>
      </c>
      <c r="I120" s="569">
        <v>2</v>
      </c>
      <c r="J120" s="569">
        <v>83.1</v>
      </c>
      <c r="K120" s="582">
        <v>1</v>
      </c>
      <c r="L120" s="569">
        <v>2</v>
      </c>
      <c r="M120" s="570">
        <v>83.1</v>
      </c>
    </row>
    <row r="121" spans="1:13" ht="14.4" customHeight="1" x14ac:dyDescent="0.3">
      <c r="A121" s="565" t="s">
        <v>1577</v>
      </c>
      <c r="B121" s="566" t="s">
        <v>1503</v>
      </c>
      <c r="C121" s="566" t="s">
        <v>1251</v>
      </c>
      <c r="D121" s="566" t="s">
        <v>1504</v>
      </c>
      <c r="E121" s="566" t="s">
        <v>1505</v>
      </c>
      <c r="F121" s="569"/>
      <c r="G121" s="569"/>
      <c r="H121" s="582">
        <v>0</v>
      </c>
      <c r="I121" s="569">
        <v>18</v>
      </c>
      <c r="J121" s="569">
        <v>5999.58</v>
      </c>
      <c r="K121" s="582">
        <v>1</v>
      </c>
      <c r="L121" s="569">
        <v>18</v>
      </c>
      <c r="M121" s="570">
        <v>5999.58</v>
      </c>
    </row>
    <row r="122" spans="1:13" ht="14.4" customHeight="1" x14ac:dyDescent="0.3">
      <c r="A122" s="565" t="s">
        <v>1577</v>
      </c>
      <c r="B122" s="566" t="s">
        <v>1511</v>
      </c>
      <c r="C122" s="566" t="s">
        <v>1266</v>
      </c>
      <c r="D122" s="566" t="s">
        <v>1267</v>
      </c>
      <c r="E122" s="566" t="s">
        <v>1513</v>
      </c>
      <c r="F122" s="569"/>
      <c r="G122" s="569"/>
      <c r="H122" s="582">
        <v>0</v>
      </c>
      <c r="I122" s="569">
        <v>4</v>
      </c>
      <c r="J122" s="569">
        <v>736.88</v>
      </c>
      <c r="K122" s="582">
        <v>1</v>
      </c>
      <c r="L122" s="569">
        <v>4</v>
      </c>
      <c r="M122" s="570">
        <v>736.88</v>
      </c>
    </row>
    <row r="123" spans="1:13" ht="14.4" customHeight="1" x14ac:dyDescent="0.3">
      <c r="A123" s="565" t="s">
        <v>1577</v>
      </c>
      <c r="B123" s="566" t="s">
        <v>1519</v>
      </c>
      <c r="C123" s="566" t="s">
        <v>1289</v>
      </c>
      <c r="D123" s="566" t="s">
        <v>1290</v>
      </c>
      <c r="E123" s="566" t="s">
        <v>1291</v>
      </c>
      <c r="F123" s="569"/>
      <c r="G123" s="569"/>
      <c r="H123" s="582">
        <v>0</v>
      </c>
      <c r="I123" s="569">
        <v>1</v>
      </c>
      <c r="J123" s="569">
        <v>154.01</v>
      </c>
      <c r="K123" s="582">
        <v>1</v>
      </c>
      <c r="L123" s="569">
        <v>1</v>
      </c>
      <c r="M123" s="570">
        <v>154.01</v>
      </c>
    </row>
    <row r="124" spans="1:13" ht="14.4" customHeight="1" x14ac:dyDescent="0.3">
      <c r="A124" s="565" t="s">
        <v>1577</v>
      </c>
      <c r="B124" s="566" t="s">
        <v>1519</v>
      </c>
      <c r="C124" s="566" t="s">
        <v>1601</v>
      </c>
      <c r="D124" s="566" t="s">
        <v>1290</v>
      </c>
      <c r="E124" s="566" t="s">
        <v>1291</v>
      </c>
      <c r="F124" s="569"/>
      <c r="G124" s="569"/>
      <c r="H124" s="582">
        <v>0</v>
      </c>
      <c r="I124" s="569">
        <v>3</v>
      </c>
      <c r="J124" s="569">
        <v>429.54</v>
      </c>
      <c r="K124" s="582">
        <v>1</v>
      </c>
      <c r="L124" s="569">
        <v>3</v>
      </c>
      <c r="M124" s="570">
        <v>429.54</v>
      </c>
    </row>
    <row r="125" spans="1:13" ht="14.4" customHeight="1" x14ac:dyDescent="0.3">
      <c r="A125" s="565" t="s">
        <v>1577</v>
      </c>
      <c r="B125" s="566" t="s">
        <v>1531</v>
      </c>
      <c r="C125" s="566" t="s">
        <v>1099</v>
      </c>
      <c r="D125" s="566" t="s">
        <v>598</v>
      </c>
      <c r="E125" s="566" t="s">
        <v>1533</v>
      </c>
      <c r="F125" s="569"/>
      <c r="G125" s="569"/>
      <c r="H125" s="582">
        <v>0</v>
      </c>
      <c r="I125" s="569">
        <v>1</v>
      </c>
      <c r="J125" s="569">
        <v>96.63</v>
      </c>
      <c r="K125" s="582">
        <v>1</v>
      </c>
      <c r="L125" s="569">
        <v>1</v>
      </c>
      <c r="M125" s="570">
        <v>96.63</v>
      </c>
    </row>
    <row r="126" spans="1:13" ht="14.4" customHeight="1" x14ac:dyDescent="0.3">
      <c r="A126" s="565" t="s">
        <v>1577</v>
      </c>
      <c r="B126" s="566" t="s">
        <v>1531</v>
      </c>
      <c r="C126" s="566" t="s">
        <v>1790</v>
      </c>
      <c r="D126" s="566" t="s">
        <v>598</v>
      </c>
      <c r="E126" s="566" t="s">
        <v>1791</v>
      </c>
      <c r="F126" s="569"/>
      <c r="G126" s="569"/>
      <c r="H126" s="582">
        <v>0</v>
      </c>
      <c r="I126" s="569">
        <v>1</v>
      </c>
      <c r="J126" s="569">
        <v>193.26</v>
      </c>
      <c r="K126" s="582">
        <v>1</v>
      </c>
      <c r="L126" s="569">
        <v>1</v>
      </c>
      <c r="M126" s="570">
        <v>193.26</v>
      </c>
    </row>
    <row r="127" spans="1:13" ht="14.4" customHeight="1" x14ac:dyDescent="0.3">
      <c r="A127" s="565" t="s">
        <v>1578</v>
      </c>
      <c r="B127" s="566" t="s">
        <v>1471</v>
      </c>
      <c r="C127" s="566" t="s">
        <v>1622</v>
      </c>
      <c r="D127" s="566" t="s">
        <v>609</v>
      </c>
      <c r="E127" s="566" t="s">
        <v>1623</v>
      </c>
      <c r="F127" s="569"/>
      <c r="G127" s="569"/>
      <c r="H127" s="582">
        <v>0</v>
      </c>
      <c r="I127" s="569">
        <v>1</v>
      </c>
      <c r="J127" s="569">
        <v>190.48</v>
      </c>
      <c r="K127" s="582">
        <v>1</v>
      </c>
      <c r="L127" s="569">
        <v>1</v>
      </c>
      <c r="M127" s="570">
        <v>190.48</v>
      </c>
    </row>
    <row r="128" spans="1:13" ht="14.4" customHeight="1" x14ac:dyDescent="0.3">
      <c r="A128" s="565" t="s">
        <v>1578</v>
      </c>
      <c r="B128" s="566" t="s">
        <v>1503</v>
      </c>
      <c r="C128" s="566" t="s">
        <v>1251</v>
      </c>
      <c r="D128" s="566" t="s">
        <v>1504</v>
      </c>
      <c r="E128" s="566" t="s">
        <v>1505</v>
      </c>
      <c r="F128" s="569"/>
      <c r="G128" s="569"/>
      <c r="H128" s="582">
        <v>0</v>
      </c>
      <c r="I128" s="569">
        <v>95</v>
      </c>
      <c r="J128" s="569">
        <v>31664.450000000004</v>
      </c>
      <c r="K128" s="582">
        <v>1</v>
      </c>
      <c r="L128" s="569">
        <v>95</v>
      </c>
      <c r="M128" s="570">
        <v>31664.450000000004</v>
      </c>
    </row>
    <row r="129" spans="1:13" ht="14.4" customHeight="1" x14ac:dyDescent="0.3">
      <c r="A129" s="565" t="s">
        <v>1578</v>
      </c>
      <c r="B129" s="566" t="s">
        <v>1503</v>
      </c>
      <c r="C129" s="566" t="s">
        <v>1375</v>
      </c>
      <c r="D129" s="566" t="s">
        <v>1547</v>
      </c>
      <c r="E129" s="566" t="s">
        <v>1548</v>
      </c>
      <c r="F129" s="569"/>
      <c r="G129" s="569"/>
      <c r="H129" s="582">
        <v>0</v>
      </c>
      <c r="I129" s="569">
        <v>2</v>
      </c>
      <c r="J129" s="569">
        <v>666.62</v>
      </c>
      <c r="K129" s="582">
        <v>1</v>
      </c>
      <c r="L129" s="569">
        <v>2</v>
      </c>
      <c r="M129" s="570">
        <v>666.62</v>
      </c>
    </row>
    <row r="130" spans="1:13" ht="14.4" customHeight="1" x14ac:dyDescent="0.3">
      <c r="A130" s="565" t="s">
        <v>1578</v>
      </c>
      <c r="B130" s="566" t="s">
        <v>1511</v>
      </c>
      <c r="C130" s="566" t="s">
        <v>2077</v>
      </c>
      <c r="D130" s="566" t="s">
        <v>2078</v>
      </c>
      <c r="E130" s="566" t="s">
        <v>2079</v>
      </c>
      <c r="F130" s="569"/>
      <c r="G130" s="569"/>
      <c r="H130" s="582">
        <v>0</v>
      </c>
      <c r="I130" s="569">
        <v>2</v>
      </c>
      <c r="J130" s="569">
        <v>92.1</v>
      </c>
      <c r="K130" s="582">
        <v>1</v>
      </c>
      <c r="L130" s="569">
        <v>2</v>
      </c>
      <c r="M130" s="570">
        <v>92.1</v>
      </c>
    </row>
    <row r="131" spans="1:13" ht="14.4" customHeight="1" x14ac:dyDescent="0.3">
      <c r="A131" s="565" t="s">
        <v>1578</v>
      </c>
      <c r="B131" s="566" t="s">
        <v>1511</v>
      </c>
      <c r="C131" s="566" t="s">
        <v>1266</v>
      </c>
      <c r="D131" s="566" t="s">
        <v>1267</v>
      </c>
      <c r="E131" s="566" t="s">
        <v>1513</v>
      </c>
      <c r="F131" s="569"/>
      <c r="G131" s="569"/>
      <c r="H131" s="582">
        <v>0</v>
      </c>
      <c r="I131" s="569">
        <v>9</v>
      </c>
      <c r="J131" s="569">
        <v>1657.98</v>
      </c>
      <c r="K131" s="582">
        <v>1</v>
      </c>
      <c r="L131" s="569">
        <v>9</v>
      </c>
      <c r="M131" s="570">
        <v>1657.98</v>
      </c>
    </row>
    <row r="132" spans="1:13" ht="14.4" customHeight="1" x14ac:dyDescent="0.3">
      <c r="A132" s="565" t="s">
        <v>1578</v>
      </c>
      <c r="B132" s="566" t="s">
        <v>2125</v>
      </c>
      <c r="C132" s="566" t="s">
        <v>1906</v>
      </c>
      <c r="D132" s="566" t="s">
        <v>1805</v>
      </c>
      <c r="E132" s="566" t="s">
        <v>1806</v>
      </c>
      <c r="F132" s="569">
        <v>2</v>
      </c>
      <c r="G132" s="569">
        <v>444.5</v>
      </c>
      <c r="H132" s="582">
        <v>1</v>
      </c>
      <c r="I132" s="569"/>
      <c r="J132" s="569"/>
      <c r="K132" s="582">
        <v>0</v>
      </c>
      <c r="L132" s="569">
        <v>2</v>
      </c>
      <c r="M132" s="570">
        <v>444.5</v>
      </c>
    </row>
    <row r="133" spans="1:13" ht="14.4" customHeight="1" x14ac:dyDescent="0.3">
      <c r="A133" s="565" t="s">
        <v>1578</v>
      </c>
      <c r="B133" s="566" t="s">
        <v>1519</v>
      </c>
      <c r="C133" s="566" t="s">
        <v>1289</v>
      </c>
      <c r="D133" s="566" t="s">
        <v>1290</v>
      </c>
      <c r="E133" s="566" t="s">
        <v>1291</v>
      </c>
      <c r="F133" s="569"/>
      <c r="G133" s="569"/>
      <c r="H133" s="582">
        <v>0</v>
      </c>
      <c r="I133" s="569">
        <v>43</v>
      </c>
      <c r="J133" s="569">
        <v>6622.4299999999994</v>
      </c>
      <c r="K133" s="582">
        <v>1</v>
      </c>
      <c r="L133" s="569">
        <v>43</v>
      </c>
      <c r="M133" s="570">
        <v>6622.4299999999994</v>
      </c>
    </row>
    <row r="134" spans="1:13" ht="14.4" customHeight="1" x14ac:dyDescent="0.3">
      <c r="A134" s="565" t="s">
        <v>1578</v>
      </c>
      <c r="B134" s="566" t="s">
        <v>1519</v>
      </c>
      <c r="C134" s="566" t="s">
        <v>1296</v>
      </c>
      <c r="D134" s="566" t="s">
        <v>1297</v>
      </c>
      <c r="E134" s="566" t="s">
        <v>1520</v>
      </c>
      <c r="F134" s="569"/>
      <c r="G134" s="569"/>
      <c r="H134" s="582">
        <v>0</v>
      </c>
      <c r="I134" s="569">
        <v>3</v>
      </c>
      <c r="J134" s="569">
        <v>231.03000000000003</v>
      </c>
      <c r="K134" s="582">
        <v>1</v>
      </c>
      <c r="L134" s="569">
        <v>3</v>
      </c>
      <c r="M134" s="570">
        <v>231.03000000000003</v>
      </c>
    </row>
    <row r="135" spans="1:13" ht="14.4" customHeight="1" x14ac:dyDescent="0.3">
      <c r="A135" s="565" t="s">
        <v>1578</v>
      </c>
      <c r="B135" s="566" t="s">
        <v>1519</v>
      </c>
      <c r="C135" s="566" t="s">
        <v>1601</v>
      </c>
      <c r="D135" s="566" t="s">
        <v>1290</v>
      </c>
      <c r="E135" s="566" t="s">
        <v>1291</v>
      </c>
      <c r="F135" s="569"/>
      <c r="G135" s="569"/>
      <c r="H135" s="582">
        <v>0</v>
      </c>
      <c r="I135" s="569">
        <v>1</v>
      </c>
      <c r="J135" s="569">
        <v>143.18</v>
      </c>
      <c r="K135" s="582">
        <v>1</v>
      </c>
      <c r="L135" s="569">
        <v>1</v>
      </c>
      <c r="M135" s="570">
        <v>143.18</v>
      </c>
    </row>
    <row r="136" spans="1:13" ht="14.4" customHeight="1" x14ac:dyDescent="0.3">
      <c r="A136" s="565" t="s">
        <v>1578</v>
      </c>
      <c r="B136" s="566" t="s">
        <v>1531</v>
      </c>
      <c r="C136" s="566" t="s">
        <v>1149</v>
      </c>
      <c r="D136" s="566" t="s">
        <v>598</v>
      </c>
      <c r="E136" s="566" t="s">
        <v>1532</v>
      </c>
      <c r="F136" s="569"/>
      <c r="G136" s="569"/>
      <c r="H136" s="582">
        <v>0</v>
      </c>
      <c r="I136" s="569">
        <v>16</v>
      </c>
      <c r="J136" s="569">
        <v>772.96000000000015</v>
      </c>
      <c r="K136" s="582">
        <v>1</v>
      </c>
      <c r="L136" s="569">
        <v>16</v>
      </c>
      <c r="M136" s="570">
        <v>772.96000000000015</v>
      </c>
    </row>
    <row r="137" spans="1:13" ht="14.4" customHeight="1" x14ac:dyDescent="0.3">
      <c r="A137" s="565" t="s">
        <v>1578</v>
      </c>
      <c r="B137" s="566" t="s">
        <v>1531</v>
      </c>
      <c r="C137" s="566" t="s">
        <v>1099</v>
      </c>
      <c r="D137" s="566" t="s">
        <v>598</v>
      </c>
      <c r="E137" s="566" t="s">
        <v>1533</v>
      </c>
      <c r="F137" s="569"/>
      <c r="G137" s="569"/>
      <c r="H137" s="582">
        <v>0</v>
      </c>
      <c r="I137" s="569">
        <v>3</v>
      </c>
      <c r="J137" s="569">
        <v>289.89</v>
      </c>
      <c r="K137" s="582">
        <v>1</v>
      </c>
      <c r="L137" s="569">
        <v>3</v>
      </c>
      <c r="M137" s="570">
        <v>289.89</v>
      </c>
    </row>
    <row r="138" spans="1:13" ht="14.4" customHeight="1" x14ac:dyDescent="0.3">
      <c r="A138" s="565" t="s">
        <v>1578</v>
      </c>
      <c r="B138" s="566" t="s">
        <v>1531</v>
      </c>
      <c r="C138" s="566" t="s">
        <v>1618</v>
      </c>
      <c r="D138" s="566" t="s">
        <v>489</v>
      </c>
      <c r="E138" s="566" t="s">
        <v>1619</v>
      </c>
      <c r="F138" s="569">
        <v>3</v>
      </c>
      <c r="G138" s="569">
        <v>0</v>
      </c>
      <c r="H138" s="582"/>
      <c r="I138" s="569"/>
      <c r="J138" s="569"/>
      <c r="K138" s="582"/>
      <c r="L138" s="569">
        <v>3</v>
      </c>
      <c r="M138" s="570">
        <v>0</v>
      </c>
    </row>
    <row r="139" spans="1:13" ht="14.4" customHeight="1" x14ac:dyDescent="0.3">
      <c r="A139" s="565" t="s">
        <v>1578</v>
      </c>
      <c r="B139" s="566" t="s">
        <v>1531</v>
      </c>
      <c r="C139" s="566" t="s">
        <v>488</v>
      </c>
      <c r="D139" s="566" t="s">
        <v>489</v>
      </c>
      <c r="E139" s="566" t="s">
        <v>1534</v>
      </c>
      <c r="F139" s="569">
        <v>1</v>
      </c>
      <c r="G139" s="569">
        <v>96.63</v>
      </c>
      <c r="H139" s="582">
        <v>1</v>
      </c>
      <c r="I139" s="569"/>
      <c r="J139" s="569"/>
      <c r="K139" s="582">
        <v>0</v>
      </c>
      <c r="L139" s="569">
        <v>1</v>
      </c>
      <c r="M139" s="570">
        <v>96.63</v>
      </c>
    </row>
    <row r="140" spans="1:13" ht="14.4" customHeight="1" x14ac:dyDescent="0.3">
      <c r="A140" s="565" t="s">
        <v>1579</v>
      </c>
      <c r="B140" s="566" t="s">
        <v>1503</v>
      </c>
      <c r="C140" s="566" t="s">
        <v>1646</v>
      </c>
      <c r="D140" s="566" t="s">
        <v>1504</v>
      </c>
      <c r="E140" s="566" t="s">
        <v>1647</v>
      </c>
      <c r="F140" s="569">
        <v>1</v>
      </c>
      <c r="G140" s="569">
        <v>0</v>
      </c>
      <c r="H140" s="582"/>
      <c r="I140" s="569"/>
      <c r="J140" s="569"/>
      <c r="K140" s="582"/>
      <c r="L140" s="569">
        <v>1</v>
      </c>
      <c r="M140" s="570">
        <v>0</v>
      </c>
    </row>
    <row r="141" spans="1:13" ht="14.4" customHeight="1" x14ac:dyDescent="0.3">
      <c r="A141" s="565" t="s">
        <v>1579</v>
      </c>
      <c r="B141" s="566" t="s">
        <v>1503</v>
      </c>
      <c r="C141" s="566" t="s">
        <v>1251</v>
      </c>
      <c r="D141" s="566" t="s">
        <v>1504</v>
      </c>
      <c r="E141" s="566" t="s">
        <v>1505</v>
      </c>
      <c r="F141" s="569"/>
      <c r="G141" s="569"/>
      <c r="H141" s="582">
        <v>0</v>
      </c>
      <c r="I141" s="569">
        <v>9</v>
      </c>
      <c r="J141" s="569">
        <v>2999.79</v>
      </c>
      <c r="K141" s="582">
        <v>1</v>
      </c>
      <c r="L141" s="569">
        <v>9</v>
      </c>
      <c r="M141" s="570">
        <v>2999.79</v>
      </c>
    </row>
    <row r="142" spans="1:13" ht="14.4" customHeight="1" x14ac:dyDescent="0.3">
      <c r="A142" s="565" t="s">
        <v>1579</v>
      </c>
      <c r="B142" s="566" t="s">
        <v>1503</v>
      </c>
      <c r="C142" s="566" t="s">
        <v>1375</v>
      </c>
      <c r="D142" s="566" t="s">
        <v>1547</v>
      </c>
      <c r="E142" s="566" t="s">
        <v>1548</v>
      </c>
      <c r="F142" s="569"/>
      <c r="G142" s="569"/>
      <c r="H142" s="582">
        <v>0</v>
      </c>
      <c r="I142" s="569">
        <v>1</v>
      </c>
      <c r="J142" s="569">
        <v>333.31</v>
      </c>
      <c r="K142" s="582">
        <v>1</v>
      </c>
      <c r="L142" s="569">
        <v>1</v>
      </c>
      <c r="M142" s="570">
        <v>333.31</v>
      </c>
    </row>
    <row r="143" spans="1:13" ht="14.4" customHeight="1" x14ac:dyDescent="0.3">
      <c r="A143" s="565" t="s">
        <v>1580</v>
      </c>
      <c r="B143" s="566" t="s">
        <v>1484</v>
      </c>
      <c r="C143" s="566" t="s">
        <v>1141</v>
      </c>
      <c r="D143" s="566" t="s">
        <v>1142</v>
      </c>
      <c r="E143" s="566" t="s">
        <v>1143</v>
      </c>
      <c r="F143" s="569"/>
      <c r="G143" s="569"/>
      <c r="H143" s="582">
        <v>0</v>
      </c>
      <c r="I143" s="569">
        <v>1</v>
      </c>
      <c r="J143" s="569">
        <v>414.85</v>
      </c>
      <c r="K143" s="582">
        <v>1</v>
      </c>
      <c r="L143" s="569">
        <v>1</v>
      </c>
      <c r="M143" s="570">
        <v>414.85</v>
      </c>
    </row>
    <row r="144" spans="1:13" ht="14.4" customHeight="1" x14ac:dyDescent="0.3">
      <c r="A144" s="565" t="s">
        <v>1580</v>
      </c>
      <c r="B144" s="566" t="s">
        <v>1503</v>
      </c>
      <c r="C144" s="566" t="s">
        <v>1646</v>
      </c>
      <c r="D144" s="566" t="s">
        <v>1504</v>
      </c>
      <c r="E144" s="566" t="s">
        <v>1647</v>
      </c>
      <c r="F144" s="569">
        <v>1</v>
      </c>
      <c r="G144" s="569">
        <v>0</v>
      </c>
      <c r="H144" s="582"/>
      <c r="I144" s="569"/>
      <c r="J144" s="569"/>
      <c r="K144" s="582"/>
      <c r="L144" s="569">
        <v>1</v>
      </c>
      <c r="M144" s="570">
        <v>0</v>
      </c>
    </row>
    <row r="145" spans="1:13" ht="14.4" customHeight="1" x14ac:dyDescent="0.3">
      <c r="A145" s="565" t="s">
        <v>1580</v>
      </c>
      <c r="B145" s="566" t="s">
        <v>1503</v>
      </c>
      <c r="C145" s="566" t="s">
        <v>1251</v>
      </c>
      <c r="D145" s="566" t="s">
        <v>1504</v>
      </c>
      <c r="E145" s="566" t="s">
        <v>1505</v>
      </c>
      <c r="F145" s="569"/>
      <c r="G145" s="569"/>
      <c r="H145" s="582">
        <v>0</v>
      </c>
      <c r="I145" s="569">
        <v>41</v>
      </c>
      <c r="J145" s="569">
        <v>13665.710000000001</v>
      </c>
      <c r="K145" s="582">
        <v>1</v>
      </c>
      <c r="L145" s="569">
        <v>41</v>
      </c>
      <c r="M145" s="570">
        <v>13665.710000000001</v>
      </c>
    </row>
    <row r="146" spans="1:13" ht="14.4" customHeight="1" x14ac:dyDescent="0.3">
      <c r="A146" s="565" t="s">
        <v>1580</v>
      </c>
      <c r="B146" s="566" t="s">
        <v>1511</v>
      </c>
      <c r="C146" s="566" t="s">
        <v>1266</v>
      </c>
      <c r="D146" s="566" t="s">
        <v>1267</v>
      </c>
      <c r="E146" s="566" t="s">
        <v>1513</v>
      </c>
      <c r="F146" s="569"/>
      <c r="G146" s="569"/>
      <c r="H146" s="582">
        <v>0</v>
      </c>
      <c r="I146" s="569">
        <v>5</v>
      </c>
      <c r="J146" s="569">
        <v>921.1</v>
      </c>
      <c r="K146" s="582">
        <v>1</v>
      </c>
      <c r="L146" s="569">
        <v>5</v>
      </c>
      <c r="M146" s="570">
        <v>921.1</v>
      </c>
    </row>
    <row r="147" spans="1:13" ht="14.4" customHeight="1" x14ac:dyDescent="0.3">
      <c r="A147" s="565" t="s">
        <v>1580</v>
      </c>
      <c r="B147" s="566" t="s">
        <v>1519</v>
      </c>
      <c r="C147" s="566" t="s">
        <v>1289</v>
      </c>
      <c r="D147" s="566" t="s">
        <v>1290</v>
      </c>
      <c r="E147" s="566" t="s">
        <v>1291</v>
      </c>
      <c r="F147" s="569"/>
      <c r="G147" s="569"/>
      <c r="H147" s="582">
        <v>0</v>
      </c>
      <c r="I147" s="569">
        <v>22</v>
      </c>
      <c r="J147" s="569">
        <v>3388.2200000000003</v>
      </c>
      <c r="K147" s="582">
        <v>1</v>
      </c>
      <c r="L147" s="569">
        <v>22</v>
      </c>
      <c r="M147" s="570">
        <v>3388.2200000000003</v>
      </c>
    </row>
    <row r="148" spans="1:13" ht="14.4" customHeight="1" x14ac:dyDescent="0.3">
      <c r="A148" s="565" t="s">
        <v>1580</v>
      </c>
      <c r="B148" s="566" t="s">
        <v>1528</v>
      </c>
      <c r="C148" s="566" t="s">
        <v>1917</v>
      </c>
      <c r="D148" s="566" t="s">
        <v>1918</v>
      </c>
      <c r="E148" s="566" t="s">
        <v>1919</v>
      </c>
      <c r="F148" s="569"/>
      <c r="G148" s="569"/>
      <c r="H148" s="582">
        <v>0</v>
      </c>
      <c r="I148" s="569">
        <v>1</v>
      </c>
      <c r="J148" s="569">
        <v>603.38</v>
      </c>
      <c r="K148" s="582">
        <v>1</v>
      </c>
      <c r="L148" s="569">
        <v>1</v>
      </c>
      <c r="M148" s="570">
        <v>603.38</v>
      </c>
    </row>
    <row r="149" spans="1:13" ht="14.4" customHeight="1" x14ac:dyDescent="0.3">
      <c r="A149" s="565" t="s">
        <v>1580</v>
      </c>
      <c r="B149" s="566" t="s">
        <v>1528</v>
      </c>
      <c r="C149" s="566" t="s">
        <v>1920</v>
      </c>
      <c r="D149" s="566" t="s">
        <v>1607</v>
      </c>
      <c r="E149" s="566" t="s">
        <v>1921</v>
      </c>
      <c r="F149" s="569"/>
      <c r="G149" s="569"/>
      <c r="H149" s="582">
        <v>0</v>
      </c>
      <c r="I149" s="569">
        <v>3</v>
      </c>
      <c r="J149" s="569">
        <v>10537.810000000001</v>
      </c>
      <c r="K149" s="582">
        <v>1</v>
      </c>
      <c r="L149" s="569">
        <v>3</v>
      </c>
      <c r="M149" s="570">
        <v>10537.810000000001</v>
      </c>
    </row>
    <row r="150" spans="1:13" ht="14.4" customHeight="1" x14ac:dyDescent="0.3">
      <c r="A150" s="565" t="s">
        <v>1580</v>
      </c>
      <c r="B150" s="566" t="s">
        <v>1528</v>
      </c>
      <c r="C150" s="566" t="s">
        <v>1606</v>
      </c>
      <c r="D150" s="566" t="s">
        <v>1607</v>
      </c>
      <c r="E150" s="566" t="s">
        <v>1608</v>
      </c>
      <c r="F150" s="569"/>
      <c r="G150" s="569"/>
      <c r="H150" s="582">
        <v>0</v>
      </c>
      <c r="I150" s="569">
        <v>6</v>
      </c>
      <c r="J150" s="569">
        <v>5270.6</v>
      </c>
      <c r="K150" s="582">
        <v>1</v>
      </c>
      <c r="L150" s="569">
        <v>6</v>
      </c>
      <c r="M150" s="570">
        <v>5270.6</v>
      </c>
    </row>
    <row r="151" spans="1:13" ht="14.4" customHeight="1" x14ac:dyDescent="0.3">
      <c r="A151" s="565" t="s">
        <v>1580</v>
      </c>
      <c r="B151" s="566" t="s">
        <v>1531</v>
      </c>
      <c r="C151" s="566" t="s">
        <v>1149</v>
      </c>
      <c r="D151" s="566" t="s">
        <v>598</v>
      </c>
      <c r="E151" s="566" t="s">
        <v>1532</v>
      </c>
      <c r="F151" s="569"/>
      <c r="G151" s="569"/>
      <c r="H151" s="582">
        <v>0</v>
      </c>
      <c r="I151" s="569">
        <v>3</v>
      </c>
      <c r="J151" s="569">
        <v>144.93</v>
      </c>
      <c r="K151" s="582">
        <v>1</v>
      </c>
      <c r="L151" s="569">
        <v>3</v>
      </c>
      <c r="M151" s="570">
        <v>144.93</v>
      </c>
    </row>
    <row r="152" spans="1:13" ht="14.4" customHeight="1" x14ac:dyDescent="0.3">
      <c r="A152" s="565" t="s">
        <v>1580</v>
      </c>
      <c r="B152" s="566" t="s">
        <v>2127</v>
      </c>
      <c r="C152" s="566" t="s">
        <v>1923</v>
      </c>
      <c r="D152" s="566" t="s">
        <v>1924</v>
      </c>
      <c r="E152" s="566" t="s">
        <v>1925</v>
      </c>
      <c r="F152" s="569"/>
      <c r="G152" s="569"/>
      <c r="H152" s="582">
        <v>0</v>
      </c>
      <c r="I152" s="569">
        <v>1</v>
      </c>
      <c r="J152" s="569">
        <v>887.05</v>
      </c>
      <c r="K152" s="582">
        <v>1</v>
      </c>
      <c r="L152" s="569">
        <v>1</v>
      </c>
      <c r="M152" s="570">
        <v>887.05</v>
      </c>
    </row>
    <row r="153" spans="1:13" ht="14.4" customHeight="1" x14ac:dyDescent="0.3">
      <c r="A153" s="565" t="s">
        <v>1581</v>
      </c>
      <c r="B153" s="566" t="s">
        <v>1503</v>
      </c>
      <c r="C153" s="566" t="s">
        <v>1646</v>
      </c>
      <c r="D153" s="566" t="s">
        <v>1504</v>
      </c>
      <c r="E153" s="566" t="s">
        <v>1647</v>
      </c>
      <c r="F153" s="569">
        <v>2</v>
      </c>
      <c r="G153" s="569">
        <v>0</v>
      </c>
      <c r="H153" s="582"/>
      <c r="I153" s="569"/>
      <c r="J153" s="569"/>
      <c r="K153" s="582"/>
      <c r="L153" s="569">
        <v>2</v>
      </c>
      <c r="M153" s="570">
        <v>0</v>
      </c>
    </row>
    <row r="154" spans="1:13" ht="14.4" customHeight="1" x14ac:dyDescent="0.3">
      <c r="A154" s="565" t="s">
        <v>1581</v>
      </c>
      <c r="B154" s="566" t="s">
        <v>1503</v>
      </c>
      <c r="C154" s="566" t="s">
        <v>1251</v>
      </c>
      <c r="D154" s="566" t="s">
        <v>1504</v>
      </c>
      <c r="E154" s="566" t="s">
        <v>1505</v>
      </c>
      <c r="F154" s="569"/>
      <c r="G154" s="569"/>
      <c r="H154" s="582">
        <v>0</v>
      </c>
      <c r="I154" s="569">
        <v>45</v>
      </c>
      <c r="J154" s="569">
        <v>14998.95</v>
      </c>
      <c r="K154" s="582">
        <v>1</v>
      </c>
      <c r="L154" s="569">
        <v>45</v>
      </c>
      <c r="M154" s="570">
        <v>14998.95</v>
      </c>
    </row>
    <row r="155" spans="1:13" ht="14.4" customHeight="1" x14ac:dyDescent="0.3">
      <c r="A155" s="565" t="s">
        <v>1581</v>
      </c>
      <c r="B155" s="566" t="s">
        <v>1511</v>
      </c>
      <c r="C155" s="566" t="s">
        <v>1266</v>
      </c>
      <c r="D155" s="566" t="s">
        <v>1267</v>
      </c>
      <c r="E155" s="566" t="s">
        <v>1513</v>
      </c>
      <c r="F155" s="569"/>
      <c r="G155" s="569"/>
      <c r="H155" s="582">
        <v>0</v>
      </c>
      <c r="I155" s="569">
        <v>2</v>
      </c>
      <c r="J155" s="569">
        <v>368.44</v>
      </c>
      <c r="K155" s="582">
        <v>1</v>
      </c>
      <c r="L155" s="569">
        <v>2</v>
      </c>
      <c r="M155" s="570">
        <v>368.44</v>
      </c>
    </row>
    <row r="156" spans="1:13" ht="14.4" customHeight="1" x14ac:dyDescent="0.3">
      <c r="A156" s="565" t="s">
        <v>1581</v>
      </c>
      <c r="B156" s="566" t="s">
        <v>1519</v>
      </c>
      <c r="C156" s="566" t="s">
        <v>1289</v>
      </c>
      <c r="D156" s="566" t="s">
        <v>1290</v>
      </c>
      <c r="E156" s="566" t="s">
        <v>1291</v>
      </c>
      <c r="F156" s="569"/>
      <c r="G156" s="569"/>
      <c r="H156" s="582">
        <v>0</v>
      </c>
      <c r="I156" s="569">
        <v>17</v>
      </c>
      <c r="J156" s="569">
        <v>2618.17</v>
      </c>
      <c r="K156" s="582">
        <v>1</v>
      </c>
      <c r="L156" s="569">
        <v>17</v>
      </c>
      <c r="M156" s="570">
        <v>2618.17</v>
      </c>
    </row>
    <row r="157" spans="1:13" ht="14.4" customHeight="1" x14ac:dyDescent="0.3">
      <c r="A157" s="565" t="s">
        <v>1581</v>
      </c>
      <c r="B157" s="566" t="s">
        <v>1519</v>
      </c>
      <c r="C157" s="566" t="s">
        <v>1601</v>
      </c>
      <c r="D157" s="566" t="s">
        <v>1290</v>
      </c>
      <c r="E157" s="566" t="s">
        <v>1291</v>
      </c>
      <c r="F157" s="569"/>
      <c r="G157" s="569"/>
      <c r="H157" s="582">
        <v>0</v>
      </c>
      <c r="I157" s="569">
        <v>1</v>
      </c>
      <c r="J157" s="569">
        <v>143.18</v>
      </c>
      <c r="K157" s="582">
        <v>1</v>
      </c>
      <c r="L157" s="569">
        <v>1</v>
      </c>
      <c r="M157" s="570">
        <v>143.18</v>
      </c>
    </row>
    <row r="158" spans="1:13" ht="14.4" customHeight="1" x14ac:dyDescent="0.3">
      <c r="A158" s="565" t="s">
        <v>1581</v>
      </c>
      <c r="B158" s="566" t="s">
        <v>1531</v>
      </c>
      <c r="C158" s="566" t="s">
        <v>1099</v>
      </c>
      <c r="D158" s="566" t="s">
        <v>598</v>
      </c>
      <c r="E158" s="566" t="s">
        <v>1533</v>
      </c>
      <c r="F158" s="569"/>
      <c r="G158" s="569"/>
      <c r="H158" s="582">
        <v>0</v>
      </c>
      <c r="I158" s="569">
        <v>1</v>
      </c>
      <c r="J158" s="569">
        <v>96.63</v>
      </c>
      <c r="K158" s="582">
        <v>1</v>
      </c>
      <c r="L158" s="569">
        <v>1</v>
      </c>
      <c r="M158" s="570">
        <v>96.63</v>
      </c>
    </row>
    <row r="159" spans="1:13" ht="14.4" customHeight="1" x14ac:dyDescent="0.3">
      <c r="A159" s="565" t="s">
        <v>1581</v>
      </c>
      <c r="B159" s="566" t="s">
        <v>1531</v>
      </c>
      <c r="C159" s="566" t="s">
        <v>488</v>
      </c>
      <c r="D159" s="566" t="s">
        <v>489</v>
      </c>
      <c r="E159" s="566" t="s">
        <v>1534</v>
      </c>
      <c r="F159" s="569">
        <v>3</v>
      </c>
      <c r="G159" s="569">
        <v>289.89</v>
      </c>
      <c r="H159" s="582">
        <v>1</v>
      </c>
      <c r="I159" s="569"/>
      <c r="J159" s="569"/>
      <c r="K159" s="582">
        <v>0</v>
      </c>
      <c r="L159" s="569">
        <v>3</v>
      </c>
      <c r="M159" s="570">
        <v>289.89</v>
      </c>
    </row>
    <row r="160" spans="1:13" ht="14.4" customHeight="1" x14ac:dyDescent="0.3">
      <c r="A160" s="565" t="s">
        <v>1582</v>
      </c>
      <c r="B160" s="566" t="s">
        <v>1503</v>
      </c>
      <c r="C160" s="566" t="s">
        <v>1251</v>
      </c>
      <c r="D160" s="566" t="s">
        <v>1504</v>
      </c>
      <c r="E160" s="566" t="s">
        <v>1505</v>
      </c>
      <c r="F160" s="569"/>
      <c r="G160" s="569"/>
      <c r="H160" s="582">
        <v>0</v>
      </c>
      <c r="I160" s="569">
        <v>4</v>
      </c>
      <c r="J160" s="569">
        <v>1333.24</v>
      </c>
      <c r="K160" s="582">
        <v>1</v>
      </c>
      <c r="L160" s="569">
        <v>4</v>
      </c>
      <c r="M160" s="570">
        <v>1333.24</v>
      </c>
    </row>
    <row r="161" spans="1:13" ht="14.4" customHeight="1" x14ac:dyDescent="0.3">
      <c r="A161" s="565" t="s">
        <v>1582</v>
      </c>
      <c r="B161" s="566" t="s">
        <v>1519</v>
      </c>
      <c r="C161" s="566" t="s">
        <v>1289</v>
      </c>
      <c r="D161" s="566" t="s">
        <v>1290</v>
      </c>
      <c r="E161" s="566" t="s">
        <v>1291</v>
      </c>
      <c r="F161" s="569"/>
      <c r="G161" s="569"/>
      <c r="H161" s="582">
        <v>0</v>
      </c>
      <c r="I161" s="569">
        <v>1</v>
      </c>
      <c r="J161" s="569">
        <v>154.01</v>
      </c>
      <c r="K161" s="582">
        <v>1</v>
      </c>
      <c r="L161" s="569">
        <v>1</v>
      </c>
      <c r="M161" s="570">
        <v>154.01</v>
      </c>
    </row>
    <row r="162" spans="1:13" ht="14.4" customHeight="1" x14ac:dyDescent="0.3">
      <c r="A162" s="565" t="s">
        <v>1582</v>
      </c>
      <c r="B162" s="566" t="s">
        <v>1519</v>
      </c>
      <c r="C162" s="566" t="s">
        <v>1293</v>
      </c>
      <c r="D162" s="566" t="s">
        <v>1521</v>
      </c>
      <c r="E162" s="566" t="s">
        <v>1522</v>
      </c>
      <c r="F162" s="569"/>
      <c r="G162" s="569"/>
      <c r="H162" s="582">
        <v>0</v>
      </c>
      <c r="I162" s="569">
        <v>4</v>
      </c>
      <c r="J162" s="569">
        <v>331.68</v>
      </c>
      <c r="K162" s="582">
        <v>1</v>
      </c>
      <c r="L162" s="569">
        <v>4</v>
      </c>
      <c r="M162" s="570">
        <v>331.68</v>
      </c>
    </row>
    <row r="163" spans="1:13" ht="14.4" customHeight="1" x14ac:dyDescent="0.3">
      <c r="A163" s="565" t="s">
        <v>1582</v>
      </c>
      <c r="B163" s="566" t="s">
        <v>1519</v>
      </c>
      <c r="C163" s="566" t="s">
        <v>1956</v>
      </c>
      <c r="D163" s="566" t="s">
        <v>1290</v>
      </c>
      <c r="E163" s="566" t="s">
        <v>1925</v>
      </c>
      <c r="F163" s="569">
        <v>1</v>
      </c>
      <c r="G163" s="569">
        <v>0</v>
      </c>
      <c r="H163" s="582"/>
      <c r="I163" s="569"/>
      <c r="J163" s="569"/>
      <c r="K163" s="582"/>
      <c r="L163" s="569">
        <v>1</v>
      </c>
      <c r="M163" s="570">
        <v>0</v>
      </c>
    </row>
    <row r="164" spans="1:13" ht="14.4" customHeight="1" x14ac:dyDescent="0.3">
      <c r="A164" s="565" t="s">
        <v>1583</v>
      </c>
      <c r="B164" s="566" t="s">
        <v>1471</v>
      </c>
      <c r="C164" s="566" t="s">
        <v>608</v>
      </c>
      <c r="D164" s="566" t="s">
        <v>609</v>
      </c>
      <c r="E164" s="566" t="s">
        <v>610</v>
      </c>
      <c r="F164" s="569"/>
      <c r="G164" s="569"/>
      <c r="H164" s="582">
        <v>0</v>
      </c>
      <c r="I164" s="569">
        <v>1</v>
      </c>
      <c r="J164" s="569">
        <v>612.26</v>
      </c>
      <c r="K164" s="582">
        <v>1</v>
      </c>
      <c r="L164" s="569">
        <v>1</v>
      </c>
      <c r="M164" s="570">
        <v>612.26</v>
      </c>
    </row>
    <row r="165" spans="1:13" ht="14.4" customHeight="1" x14ac:dyDescent="0.3">
      <c r="A165" s="565" t="s">
        <v>1583</v>
      </c>
      <c r="B165" s="566" t="s">
        <v>2123</v>
      </c>
      <c r="C165" s="566" t="s">
        <v>1902</v>
      </c>
      <c r="D165" s="566" t="s">
        <v>1903</v>
      </c>
      <c r="E165" s="566" t="s">
        <v>1818</v>
      </c>
      <c r="F165" s="569"/>
      <c r="G165" s="569"/>
      <c r="H165" s="582">
        <v>0</v>
      </c>
      <c r="I165" s="569">
        <v>4</v>
      </c>
      <c r="J165" s="569">
        <v>166.2</v>
      </c>
      <c r="K165" s="582">
        <v>1</v>
      </c>
      <c r="L165" s="569">
        <v>4</v>
      </c>
      <c r="M165" s="570">
        <v>166.2</v>
      </c>
    </row>
    <row r="166" spans="1:13" ht="14.4" customHeight="1" x14ac:dyDescent="0.3">
      <c r="A166" s="565" t="s">
        <v>1583</v>
      </c>
      <c r="B166" s="566" t="s">
        <v>1503</v>
      </c>
      <c r="C166" s="566" t="s">
        <v>1251</v>
      </c>
      <c r="D166" s="566" t="s">
        <v>1504</v>
      </c>
      <c r="E166" s="566" t="s">
        <v>1505</v>
      </c>
      <c r="F166" s="569"/>
      <c r="G166" s="569"/>
      <c r="H166" s="582">
        <v>0</v>
      </c>
      <c r="I166" s="569">
        <v>67</v>
      </c>
      <c r="J166" s="569">
        <v>22331.770000000004</v>
      </c>
      <c r="K166" s="582">
        <v>1</v>
      </c>
      <c r="L166" s="569">
        <v>67</v>
      </c>
      <c r="M166" s="570">
        <v>22331.770000000004</v>
      </c>
    </row>
    <row r="167" spans="1:13" ht="14.4" customHeight="1" x14ac:dyDescent="0.3">
      <c r="A167" s="565" t="s">
        <v>1583</v>
      </c>
      <c r="B167" s="566" t="s">
        <v>1511</v>
      </c>
      <c r="C167" s="566" t="s">
        <v>1266</v>
      </c>
      <c r="D167" s="566" t="s">
        <v>1267</v>
      </c>
      <c r="E167" s="566" t="s">
        <v>1513</v>
      </c>
      <c r="F167" s="569"/>
      <c r="G167" s="569"/>
      <c r="H167" s="582">
        <v>0</v>
      </c>
      <c r="I167" s="569">
        <v>11</v>
      </c>
      <c r="J167" s="569">
        <v>2026.4199999999998</v>
      </c>
      <c r="K167" s="582">
        <v>1</v>
      </c>
      <c r="L167" s="569">
        <v>11</v>
      </c>
      <c r="M167" s="570">
        <v>2026.4199999999998</v>
      </c>
    </row>
    <row r="168" spans="1:13" ht="14.4" customHeight="1" x14ac:dyDescent="0.3">
      <c r="A168" s="565" t="s">
        <v>1583</v>
      </c>
      <c r="B168" s="566" t="s">
        <v>2125</v>
      </c>
      <c r="C168" s="566" t="s">
        <v>1957</v>
      </c>
      <c r="D168" s="566" t="s">
        <v>1958</v>
      </c>
      <c r="E168" s="566" t="s">
        <v>1806</v>
      </c>
      <c r="F168" s="569"/>
      <c r="G168" s="569"/>
      <c r="H168" s="582">
        <v>0</v>
      </c>
      <c r="I168" s="569">
        <v>4</v>
      </c>
      <c r="J168" s="569">
        <v>889</v>
      </c>
      <c r="K168" s="582">
        <v>1</v>
      </c>
      <c r="L168" s="569">
        <v>4</v>
      </c>
      <c r="M168" s="570">
        <v>889</v>
      </c>
    </row>
    <row r="169" spans="1:13" ht="14.4" customHeight="1" x14ac:dyDescent="0.3">
      <c r="A169" s="565" t="s">
        <v>1583</v>
      </c>
      <c r="B169" s="566" t="s">
        <v>1519</v>
      </c>
      <c r="C169" s="566" t="s">
        <v>1289</v>
      </c>
      <c r="D169" s="566" t="s">
        <v>1290</v>
      </c>
      <c r="E169" s="566" t="s">
        <v>1291</v>
      </c>
      <c r="F169" s="569"/>
      <c r="G169" s="569"/>
      <c r="H169" s="582">
        <v>0</v>
      </c>
      <c r="I169" s="569">
        <v>25</v>
      </c>
      <c r="J169" s="569">
        <v>3850.25</v>
      </c>
      <c r="K169" s="582">
        <v>1</v>
      </c>
      <c r="L169" s="569">
        <v>25</v>
      </c>
      <c r="M169" s="570">
        <v>3850.25</v>
      </c>
    </row>
    <row r="170" spans="1:13" ht="14.4" customHeight="1" x14ac:dyDescent="0.3">
      <c r="A170" s="565" t="s">
        <v>1583</v>
      </c>
      <c r="B170" s="566" t="s">
        <v>1519</v>
      </c>
      <c r="C170" s="566" t="s">
        <v>1296</v>
      </c>
      <c r="D170" s="566" t="s">
        <v>1297</v>
      </c>
      <c r="E170" s="566" t="s">
        <v>1520</v>
      </c>
      <c r="F170" s="569"/>
      <c r="G170" s="569"/>
      <c r="H170" s="582">
        <v>0</v>
      </c>
      <c r="I170" s="569">
        <v>3</v>
      </c>
      <c r="J170" s="569">
        <v>231.03000000000003</v>
      </c>
      <c r="K170" s="582">
        <v>1</v>
      </c>
      <c r="L170" s="569">
        <v>3</v>
      </c>
      <c r="M170" s="570">
        <v>231.03000000000003</v>
      </c>
    </row>
    <row r="171" spans="1:13" ht="14.4" customHeight="1" x14ac:dyDescent="0.3">
      <c r="A171" s="565" t="s">
        <v>1583</v>
      </c>
      <c r="B171" s="566" t="s">
        <v>1524</v>
      </c>
      <c r="C171" s="566" t="s">
        <v>1270</v>
      </c>
      <c r="D171" s="566" t="s">
        <v>1271</v>
      </c>
      <c r="E171" s="566" t="s">
        <v>1513</v>
      </c>
      <c r="F171" s="569"/>
      <c r="G171" s="569"/>
      <c r="H171" s="582">
        <v>0</v>
      </c>
      <c r="I171" s="569">
        <v>6</v>
      </c>
      <c r="J171" s="569">
        <v>419.15999999999997</v>
      </c>
      <c r="K171" s="582">
        <v>1</v>
      </c>
      <c r="L171" s="569">
        <v>6</v>
      </c>
      <c r="M171" s="570">
        <v>419.15999999999997</v>
      </c>
    </row>
    <row r="172" spans="1:13" ht="14.4" customHeight="1" x14ac:dyDescent="0.3">
      <c r="A172" s="565" t="s">
        <v>1583</v>
      </c>
      <c r="B172" s="566" t="s">
        <v>1528</v>
      </c>
      <c r="C172" s="566" t="s">
        <v>1606</v>
      </c>
      <c r="D172" s="566" t="s">
        <v>1607</v>
      </c>
      <c r="E172" s="566" t="s">
        <v>1608</v>
      </c>
      <c r="F172" s="569"/>
      <c r="G172" s="569"/>
      <c r="H172" s="582">
        <v>0</v>
      </c>
      <c r="I172" s="569">
        <v>4</v>
      </c>
      <c r="J172" s="569">
        <v>3128.88</v>
      </c>
      <c r="K172" s="582">
        <v>1</v>
      </c>
      <c r="L172" s="569">
        <v>4</v>
      </c>
      <c r="M172" s="570">
        <v>3128.88</v>
      </c>
    </row>
    <row r="173" spans="1:13" ht="14.4" customHeight="1" x14ac:dyDescent="0.3">
      <c r="A173" s="565" t="s">
        <v>1583</v>
      </c>
      <c r="B173" s="566" t="s">
        <v>1531</v>
      </c>
      <c r="C173" s="566" t="s">
        <v>1099</v>
      </c>
      <c r="D173" s="566" t="s">
        <v>598</v>
      </c>
      <c r="E173" s="566" t="s">
        <v>1533</v>
      </c>
      <c r="F173" s="569"/>
      <c r="G173" s="569"/>
      <c r="H173" s="582">
        <v>0</v>
      </c>
      <c r="I173" s="569">
        <v>2</v>
      </c>
      <c r="J173" s="569">
        <v>193.26</v>
      </c>
      <c r="K173" s="582">
        <v>1</v>
      </c>
      <c r="L173" s="569">
        <v>2</v>
      </c>
      <c r="M173" s="570">
        <v>193.26</v>
      </c>
    </row>
    <row r="174" spans="1:13" ht="14.4" customHeight="1" x14ac:dyDescent="0.3">
      <c r="A174" s="565" t="s">
        <v>1583</v>
      </c>
      <c r="B174" s="566" t="s">
        <v>2120</v>
      </c>
      <c r="C174" s="566" t="s">
        <v>1966</v>
      </c>
      <c r="D174" s="566" t="s">
        <v>1967</v>
      </c>
      <c r="E174" s="566" t="s">
        <v>1968</v>
      </c>
      <c r="F174" s="569"/>
      <c r="G174" s="569"/>
      <c r="H174" s="582">
        <v>0</v>
      </c>
      <c r="I174" s="569">
        <v>4</v>
      </c>
      <c r="J174" s="569">
        <v>196.48</v>
      </c>
      <c r="K174" s="582">
        <v>1</v>
      </c>
      <c r="L174" s="569">
        <v>4</v>
      </c>
      <c r="M174" s="570">
        <v>196.48</v>
      </c>
    </row>
    <row r="175" spans="1:13" ht="14.4" customHeight="1" x14ac:dyDescent="0.3">
      <c r="A175" s="565" t="s">
        <v>1584</v>
      </c>
      <c r="B175" s="566" t="s">
        <v>1471</v>
      </c>
      <c r="C175" s="566" t="s">
        <v>608</v>
      </c>
      <c r="D175" s="566" t="s">
        <v>609</v>
      </c>
      <c r="E175" s="566" t="s">
        <v>610</v>
      </c>
      <c r="F175" s="569"/>
      <c r="G175" s="569"/>
      <c r="H175" s="582">
        <v>0</v>
      </c>
      <c r="I175" s="569">
        <v>1</v>
      </c>
      <c r="J175" s="569">
        <v>612.26</v>
      </c>
      <c r="K175" s="582">
        <v>1</v>
      </c>
      <c r="L175" s="569">
        <v>1</v>
      </c>
      <c r="M175" s="570">
        <v>612.26</v>
      </c>
    </row>
    <row r="176" spans="1:13" ht="14.4" customHeight="1" x14ac:dyDescent="0.3">
      <c r="A176" s="565" t="s">
        <v>1584</v>
      </c>
      <c r="B176" s="566" t="s">
        <v>1503</v>
      </c>
      <c r="C176" s="566" t="s">
        <v>1733</v>
      </c>
      <c r="D176" s="566" t="s">
        <v>1734</v>
      </c>
      <c r="E176" s="566" t="s">
        <v>1505</v>
      </c>
      <c r="F176" s="569">
        <v>1</v>
      </c>
      <c r="G176" s="569">
        <v>333.31</v>
      </c>
      <c r="H176" s="582">
        <v>1</v>
      </c>
      <c r="I176" s="569"/>
      <c r="J176" s="569"/>
      <c r="K176" s="582">
        <v>0</v>
      </c>
      <c r="L176" s="569">
        <v>1</v>
      </c>
      <c r="M176" s="570">
        <v>333.31</v>
      </c>
    </row>
    <row r="177" spans="1:13" ht="14.4" customHeight="1" x14ac:dyDescent="0.3">
      <c r="A177" s="565" t="s">
        <v>1584</v>
      </c>
      <c r="B177" s="566" t="s">
        <v>1503</v>
      </c>
      <c r="C177" s="566" t="s">
        <v>1646</v>
      </c>
      <c r="D177" s="566" t="s">
        <v>1504</v>
      </c>
      <c r="E177" s="566" t="s">
        <v>1647</v>
      </c>
      <c r="F177" s="569">
        <v>10</v>
      </c>
      <c r="G177" s="569">
        <v>0</v>
      </c>
      <c r="H177" s="582"/>
      <c r="I177" s="569"/>
      <c r="J177" s="569"/>
      <c r="K177" s="582"/>
      <c r="L177" s="569">
        <v>10</v>
      </c>
      <c r="M177" s="570">
        <v>0</v>
      </c>
    </row>
    <row r="178" spans="1:13" ht="14.4" customHeight="1" x14ac:dyDescent="0.3">
      <c r="A178" s="565" t="s">
        <v>1584</v>
      </c>
      <c r="B178" s="566" t="s">
        <v>1503</v>
      </c>
      <c r="C178" s="566" t="s">
        <v>1251</v>
      </c>
      <c r="D178" s="566" t="s">
        <v>1504</v>
      </c>
      <c r="E178" s="566" t="s">
        <v>1505</v>
      </c>
      <c r="F178" s="569"/>
      <c r="G178" s="569"/>
      <c r="H178" s="582">
        <v>0</v>
      </c>
      <c r="I178" s="569">
        <v>37</v>
      </c>
      <c r="J178" s="569">
        <v>12332.47</v>
      </c>
      <c r="K178" s="582">
        <v>1</v>
      </c>
      <c r="L178" s="569">
        <v>37</v>
      </c>
      <c r="M178" s="570">
        <v>12332.47</v>
      </c>
    </row>
    <row r="179" spans="1:13" ht="14.4" customHeight="1" x14ac:dyDescent="0.3">
      <c r="A179" s="565" t="s">
        <v>1584</v>
      </c>
      <c r="B179" s="566" t="s">
        <v>1503</v>
      </c>
      <c r="C179" s="566" t="s">
        <v>1375</v>
      </c>
      <c r="D179" s="566" t="s">
        <v>1547</v>
      </c>
      <c r="E179" s="566" t="s">
        <v>1548</v>
      </c>
      <c r="F179" s="569"/>
      <c r="G179" s="569"/>
      <c r="H179" s="582">
        <v>0</v>
      </c>
      <c r="I179" s="569">
        <v>2</v>
      </c>
      <c r="J179" s="569">
        <v>666.62</v>
      </c>
      <c r="K179" s="582">
        <v>1</v>
      </c>
      <c r="L179" s="569">
        <v>2</v>
      </c>
      <c r="M179" s="570">
        <v>666.62</v>
      </c>
    </row>
    <row r="180" spans="1:13" ht="14.4" customHeight="1" x14ac:dyDescent="0.3">
      <c r="A180" s="565" t="s">
        <v>1584</v>
      </c>
      <c r="B180" s="566" t="s">
        <v>1503</v>
      </c>
      <c r="C180" s="566" t="s">
        <v>1969</v>
      </c>
      <c r="D180" s="566" t="s">
        <v>1970</v>
      </c>
      <c r="E180" s="566" t="s">
        <v>1971</v>
      </c>
      <c r="F180" s="569">
        <v>1</v>
      </c>
      <c r="G180" s="569">
        <v>79.36</v>
      </c>
      <c r="H180" s="582">
        <v>1</v>
      </c>
      <c r="I180" s="569"/>
      <c r="J180" s="569"/>
      <c r="K180" s="582">
        <v>0</v>
      </c>
      <c r="L180" s="569">
        <v>1</v>
      </c>
      <c r="M180" s="570">
        <v>79.36</v>
      </c>
    </row>
    <row r="181" spans="1:13" ht="14.4" customHeight="1" x14ac:dyDescent="0.3">
      <c r="A181" s="565" t="s">
        <v>1584</v>
      </c>
      <c r="B181" s="566" t="s">
        <v>1511</v>
      </c>
      <c r="C181" s="566" t="s">
        <v>1978</v>
      </c>
      <c r="D181" s="566" t="s">
        <v>1512</v>
      </c>
      <c r="E181" s="566" t="s">
        <v>1979</v>
      </c>
      <c r="F181" s="569">
        <v>1</v>
      </c>
      <c r="G181" s="569">
        <v>294.74</v>
      </c>
      <c r="H181" s="582">
        <v>1</v>
      </c>
      <c r="I181" s="569"/>
      <c r="J181" s="569"/>
      <c r="K181" s="582">
        <v>0</v>
      </c>
      <c r="L181" s="569">
        <v>1</v>
      </c>
      <c r="M181" s="570">
        <v>294.74</v>
      </c>
    </row>
    <row r="182" spans="1:13" ht="14.4" customHeight="1" x14ac:dyDescent="0.3">
      <c r="A182" s="565" t="s">
        <v>1584</v>
      </c>
      <c r="B182" s="566" t="s">
        <v>1511</v>
      </c>
      <c r="C182" s="566" t="s">
        <v>1595</v>
      </c>
      <c r="D182" s="566" t="s">
        <v>1267</v>
      </c>
      <c r="E182" s="566" t="s">
        <v>1513</v>
      </c>
      <c r="F182" s="569">
        <v>2</v>
      </c>
      <c r="G182" s="569">
        <v>368.44</v>
      </c>
      <c r="H182" s="582">
        <v>1</v>
      </c>
      <c r="I182" s="569"/>
      <c r="J182" s="569"/>
      <c r="K182" s="582">
        <v>0</v>
      </c>
      <c r="L182" s="569">
        <v>2</v>
      </c>
      <c r="M182" s="570">
        <v>368.44</v>
      </c>
    </row>
    <row r="183" spans="1:13" ht="14.4" customHeight="1" x14ac:dyDescent="0.3">
      <c r="A183" s="565" t="s">
        <v>1584</v>
      </c>
      <c r="B183" s="566" t="s">
        <v>1511</v>
      </c>
      <c r="C183" s="566" t="s">
        <v>1266</v>
      </c>
      <c r="D183" s="566" t="s">
        <v>1267</v>
      </c>
      <c r="E183" s="566" t="s">
        <v>1513</v>
      </c>
      <c r="F183" s="569"/>
      <c r="G183" s="569"/>
      <c r="H183" s="582">
        <v>0</v>
      </c>
      <c r="I183" s="569">
        <v>1</v>
      </c>
      <c r="J183" s="569">
        <v>184.22</v>
      </c>
      <c r="K183" s="582">
        <v>1</v>
      </c>
      <c r="L183" s="569">
        <v>1</v>
      </c>
      <c r="M183" s="570">
        <v>184.22</v>
      </c>
    </row>
    <row r="184" spans="1:13" ht="14.4" customHeight="1" x14ac:dyDescent="0.3">
      <c r="A184" s="565" t="s">
        <v>1584</v>
      </c>
      <c r="B184" s="566" t="s">
        <v>1511</v>
      </c>
      <c r="C184" s="566" t="s">
        <v>1674</v>
      </c>
      <c r="D184" s="566" t="s">
        <v>1267</v>
      </c>
      <c r="E184" s="566" t="s">
        <v>1518</v>
      </c>
      <c r="F184" s="569">
        <v>4</v>
      </c>
      <c r="G184" s="569">
        <v>0</v>
      </c>
      <c r="H184" s="582"/>
      <c r="I184" s="569"/>
      <c r="J184" s="569"/>
      <c r="K184" s="582"/>
      <c r="L184" s="569">
        <v>4</v>
      </c>
      <c r="M184" s="570">
        <v>0</v>
      </c>
    </row>
    <row r="185" spans="1:13" ht="14.4" customHeight="1" x14ac:dyDescent="0.3">
      <c r="A185" s="565" t="s">
        <v>1584</v>
      </c>
      <c r="B185" s="566" t="s">
        <v>2125</v>
      </c>
      <c r="C185" s="566" t="s">
        <v>1972</v>
      </c>
      <c r="D185" s="566" t="s">
        <v>1973</v>
      </c>
      <c r="E185" s="566" t="s">
        <v>1806</v>
      </c>
      <c r="F185" s="569">
        <v>1</v>
      </c>
      <c r="G185" s="569">
        <v>222.25</v>
      </c>
      <c r="H185" s="582">
        <v>1</v>
      </c>
      <c r="I185" s="569"/>
      <c r="J185" s="569"/>
      <c r="K185" s="582">
        <v>0</v>
      </c>
      <c r="L185" s="569">
        <v>1</v>
      </c>
      <c r="M185" s="570">
        <v>222.25</v>
      </c>
    </row>
    <row r="186" spans="1:13" ht="14.4" customHeight="1" x14ac:dyDescent="0.3">
      <c r="A186" s="565" t="s">
        <v>1584</v>
      </c>
      <c r="B186" s="566" t="s">
        <v>1519</v>
      </c>
      <c r="C186" s="566" t="s">
        <v>1289</v>
      </c>
      <c r="D186" s="566" t="s">
        <v>1290</v>
      </c>
      <c r="E186" s="566" t="s">
        <v>1291</v>
      </c>
      <c r="F186" s="569"/>
      <c r="G186" s="569"/>
      <c r="H186" s="582">
        <v>0</v>
      </c>
      <c r="I186" s="569">
        <v>43</v>
      </c>
      <c r="J186" s="569">
        <v>6622.43</v>
      </c>
      <c r="K186" s="582">
        <v>1</v>
      </c>
      <c r="L186" s="569">
        <v>43</v>
      </c>
      <c r="M186" s="570">
        <v>6622.43</v>
      </c>
    </row>
    <row r="187" spans="1:13" ht="14.4" customHeight="1" x14ac:dyDescent="0.3">
      <c r="A187" s="565" t="s">
        <v>1584</v>
      </c>
      <c r="B187" s="566" t="s">
        <v>1519</v>
      </c>
      <c r="C187" s="566" t="s">
        <v>1296</v>
      </c>
      <c r="D187" s="566" t="s">
        <v>1297</v>
      </c>
      <c r="E187" s="566" t="s">
        <v>1520</v>
      </c>
      <c r="F187" s="569"/>
      <c r="G187" s="569"/>
      <c r="H187" s="582">
        <v>0</v>
      </c>
      <c r="I187" s="569">
        <v>1</v>
      </c>
      <c r="J187" s="569">
        <v>77.010000000000005</v>
      </c>
      <c r="K187" s="582">
        <v>1</v>
      </c>
      <c r="L187" s="569">
        <v>1</v>
      </c>
      <c r="M187" s="570">
        <v>77.010000000000005</v>
      </c>
    </row>
    <row r="188" spans="1:13" ht="14.4" customHeight="1" x14ac:dyDescent="0.3">
      <c r="A188" s="565" t="s">
        <v>1584</v>
      </c>
      <c r="B188" s="566" t="s">
        <v>1519</v>
      </c>
      <c r="C188" s="566" t="s">
        <v>1601</v>
      </c>
      <c r="D188" s="566" t="s">
        <v>1290</v>
      </c>
      <c r="E188" s="566" t="s">
        <v>1291</v>
      </c>
      <c r="F188" s="569"/>
      <c r="G188" s="569"/>
      <c r="H188" s="582">
        <v>0</v>
      </c>
      <c r="I188" s="569">
        <v>1</v>
      </c>
      <c r="J188" s="569">
        <v>143.18</v>
      </c>
      <c r="K188" s="582">
        <v>1</v>
      </c>
      <c r="L188" s="569">
        <v>1</v>
      </c>
      <c r="M188" s="570">
        <v>143.18</v>
      </c>
    </row>
    <row r="189" spans="1:13" ht="14.4" customHeight="1" x14ac:dyDescent="0.3">
      <c r="A189" s="565" t="s">
        <v>1584</v>
      </c>
      <c r="B189" s="566" t="s">
        <v>1524</v>
      </c>
      <c r="C189" s="566" t="s">
        <v>1270</v>
      </c>
      <c r="D189" s="566" t="s">
        <v>1271</v>
      </c>
      <c r="E189" s="566" t="s">
        <v>1513</v>
      </c>
      <c r="F189" s="569"/>
      <c r="G189" s="569"/>
      <c r="H189" s="582">
        <v>0</v>
      </c>
      <c r="I189" s="569">
        <v>2</v>
      </c>
      <c r="J189" s="569">
        <v>139.72</v>
      </c>
      <c r="K189" s="582">
        <v>1</v>
      </c>
      <c r="L189" s="569">
        <v>2</v>
      </c>
      <c r="M189" s="570">
        <v>139.72</v>
      </c>
    </row>
    <row r="190" spans="1:13" ht="14.4" customHeight="1" x14ac:dyDescent="0.3">
      <c r="A190" s="565" t="s">
        <v>1584</v>
      </c>
      <c r="B190" s="566" t="s">
        <v>1528</v>
      </c>
      <c r="C190" s="566" t="s">
        <v>1920</v>
      </c>
      <c r="D190" s="566" t="s">
        <v>1607</v>
      </c>
      <c r="E190" s="566" t="s">
        <v>1921</v>
      </c>
      <c r="F190" s="569"/>
      <c r="G190" s="569"/>
      <c r="H190" s="582">
        <v>0</v>
      </c>
      <c r="I190" s="569">
        <v>1</v>
      </c>
      <c r="J190" s="569">
        <v>3127.19</v>
      </c>
      <c r="K190" s="582">
        <v>1</v>
      </c>
      <c r="L190" s="569">
        <v>1</v>
      </c>
      <c r="M190" s="570">
        <v>3127.19</v>
      </c>
    </row>
    <row r="191" spans="1:13" ht="14.4" customHeight="1" x14ac:dyDescent="0.3">
      <c r="A191" s="565" t="s">
        <v>1584</v>
      </c>
      <c r="B191" s="566" t="s">
        <v>1528</v>
      </c>
      <c r="C191" s="566" t="s">
        <v>1606</v>
      </c>
      <c r="D191" s="566" t="s">
        <v>1607</v>
      </c>
      <c r="E191" s="566" t="s">
        <v>1608</v>
      </c>
      <c r="F191" s="569"/>
      <c r="G191" s="569"/>
      <c r="H191" s="582">
        <v>0</v>
      </c>
      <c r="I191" s="569">
        <v>6</v>
      </c>
      <c r="J191" s="569">
        <v>4693.32</v>
      </c>
      <c r="K191" s="582">
        <v>1</v>
      </c>
      <c r="L191" s="569">
        <v>6</v>
      </c>
      <c r="M191" s="570">
        <v>4693.32</v>
      </c>
    </row>
    <row r="192" spans="1:13" ht="14.4" customHeight="1" x14ac:dyDescent="0.3">
      <c r="A192" s="565" t="s">
        <v>1584</v>
      </c>
      <c r="B192" s="566" t="s">
        <v>1531</v>
      </c>
      <c r="C192" s="566" t="s">
        <v>1149</v>
      </c>
      <c r="D192" s="566" t="s">
        <v>598</v>
      </c>
      <c r="E192" s="566" t="s">
        <v>1532</v>
      </c>
      <c r="F192" s="569"/>
      <c r="G192" s="569"/>
      <c r="H192" s="582">
        <v>0</v>
      </c>
      <c r="I192" s="569">
        <v>1</v>
      </c>
      <c r="J192" s="569">
        <v>48.31</v>
      </c>
      <c r="K192" s="582">
        <v>1</v>
      </c>
      <c r="L192" s="569">
        <v>1</v>
      </c>
      <c r="M192" s="570">
        <v>48.31</v>
      </c>
    </row>
    <row r="193" spans="1:13" ht="14.4" customHeight="1" x14ac:dyDescent="0.3">
      <c r="A193" s="565" t="s">
        <v>1584</v>
      </c>
      <c r="B193" s="566" t="s">
        <v>1531</v>
      </c>
      <c r="C193" s="566" t="s">
        <v>1099</v>
      </c>
      <c r="D193" s="566" t="s">
        <v>598</v>
      </c>
      <c r="E193" s="566" t="s">
        <v>1533</v>
      </c>
      <c r="F193" s="569"/>
      <c r="G193" s="569"/>
      <c r="H193" s="582">
        <v>0</v>
      </c>
      <c r="I193" s="569">
        <v>8</v>
      </c>
      <c r="J193" s="569">
        <v>773.04</v>
      </c>
      <c r="K193" s="582">
        <v>1</v>
      </c>
      <c r="L193" s="569">
        <v>8</v>
      </c>
      <c r="M193" s="570">
        <v>773.04</v>
      </c>
    </row>
    <row r="194" spans="1:13" ht="14.4" customHeight="1" x14ac:dyDescent="0.3">
      <c r="A194" s="565" t="s">
        <v>1584</v>
      </c>
      <c r="B194" s="566" t="s">
        <v>1531</v>
      </c>
      <c r="C194" s="566" t="s">
        <v>488</v>
      </c>
      <c r="D194" s="566" t="s">
        <v>489</v>
      </c>
      <c r="E194" s="566" t="s">
        <v>1534</v>
      </c>
      <c r="F194" s="569">
        <v>9</v>
      </c>
      <c r="G194" s="569">
        <v>869.67</v>
      </c>
      <c r="H194" s="582">
        <v>1</v>
      </c>
      <c r="I194" s="569"/>
      <c r="J194" s="569"/>
      <c r="K194" s="582">
        <v>0</v>
      </c>
      <c r="L194" s="569">
        <v>9</v>
      </c>
      <c r="M194" s="570">
        <v>869.67</v>
      </c>
    </row>
    <row r="195" spans="1:13" ht="14.4" customHeight="1" x14ac:dyDescent="0.3">
      <c r="A195" s="565" t="s">
        <v>1584</v>
      </c>
      <c r="B195" s="566" t="s">
        <v>2120</v>
      </c>
      <c r="C195" s="566" t="s">
        <v>1992</v>
      </c>
      <c r="D195" s="566" t="s">
        <v>1993</v>
      </c>
      <c r="E195" s="566" t="s">
        <v>1709</v>
      </c>
      <c r="F195" s="569">
        <v>1</v>
      </c>
      <c r="G195" s="569">
        <v>314.33999999999997</v>
      </c>
      <c r="H195" s="582">
        <v>1</v>
      </c>
      <c r="I195" s="569"/>
      <c r="J195" s="569"/>
      <c r="K195" s="582">
        <v>0</v>
      </c>
      <c r="L195" s="569">
        <v>1</v>
      </c>
      <c r="M195" s="570">
        <v>314.33999999999997</v>
      </c>
    </row>
    <row r="196" spans="1:13" ht="14.4" customHeight="1" x14ac:dyDescent="0.3">
      <c r="A196" s="565" t="s">
        <v>1584</v>
      </c>
      <c r="B196" s="566" t="s">
        <v>1538</v>
      </c>
      <c r="C196" s="566" t="s">
        <v>1662</v>
      </c>
      <c r="D196" s="566" t="s">
        <v>1663</v>
      </c>
      <c r="E196" s="566" t="s">
        <v>1664</v>
      </c>
      <c r="F196" s="569">
        <v>5</v>
      </c>
      <c r="G196" s="569">
        <v>53.650000000000006</v>
      </c>
      <c r="H196" s="582">
        <v>1</v>
      </c>
      <c r="I196" s="569"/>
      <c r="J196" s="569"/>
      <c r="K196" s="582">
        <v>0</v>
      </c>
      <c r="L196" s="569">
        <v>5</v>
      </c>
      <c r="M196" s="570">
        <v>53.650000000000006</v>
      </c>
    </row>
    <row r="197" spans="1:13" ht="14.4" customHeight="1" x14ac:dyDescent="0.3">
      <c r="A197" s="565" t="s">
        <v>1585</v>
      </c>
      <c r="B197" s="566" t="s">
        <v>1503</v>
      </c>
      <c r="C197" s="566" t="s">
        <v>1251</v>
      </c>
      <c r="D197" s="566" t="s">
        <v>1504</v>
      </c>
      <c r="E197" s="566" t="s">
        <v>1505</v>
      </c>
      <c r="F197" s="569"/>
      <c r="G197" s="569"/>
      <c r="H197" s="582">
        <v>0</v>
      </c>
      <c r="I197" s="569">
        <v>2</v>
      </c>
      <c r="J197" s="569">
        <v>666.62</v>
      </c>
      <c r="K197" s="582">
        <v>1</v>
      </c>
      <c r="L197" s="569">
        <v>2</v>
      </c>
      <c r="M197" s="570">
        <v>666.62</v>
      </c>
    </row>
    <row r="198" spans="1:13" ht="14.4" customHeight="1" x14ac:dyDescent="0.3">
      <c r="A198" s="565" t="s">
        <v>1585</v>
      </c>
      <c r="B198" s="566" t="s">
        <v>1503</v>
      </c>
      <c r="C198" s="566" t="s">
        <v>1375</v>
      </c>
      <c r="D198" s="566" t="s">
        <v>1547</v>
      </c>
      <c r="E198" s="566" t="s">
        <v>1548</v>
      </c>
      <c r="F198" s="569"/>
      <c r="G198" s="569"/>
      <c r="H198" s="582">
        <v>0</v>
      </c>
      <c r="I198" s="569">
        <v>1</v>
      </c>
      <c r="J198" s="569">
        <v>333.31</v>
      </c>
      <c r="K198" s="582">
        <v>1</v>
      </c>
      <c r="L198" s="569">
        <v>1</v>
      </c>
      <c r="M198" s="570">
        <v>333.31</v>
      </c>
    </row>
    <row r="199" spans="1:13" ht="14.4" customHeight="1" x14ac:dyDescent="0.3">
      <c r="A199" s="565" t="s">
        <v>1586</v>
      </c>
      <c r="B199" s="566" t="s">
        <v>1503</v>
      </c>
      <c r="C199" s="566" t="s">
        <v>1994</v>
      </c>
      <c r="D199" s="566" t="s">
        <v>1995</v>
      </c>
      <c r="E199" s="566" t="s">
        <v>2128</v>
      </c>
      <c r="F199" s="569">
        <v>1</v>
      </c>
      <c r="G199" s="569">
        <v>304.74</v>
      </c>
      <c r="H199" s="582">
        <v>1</v>
      </c>
      <c r="I199" s="569"/>
      <c r="J199" s="569"/>
      <c r="K199" s="582">
        <v>0</v>
      </c>
      <c r="L199" s="569">
        <v>1</v>
      </c>
      <c r="M199" s="570">
        <v>304.74</v>
      </c>
    </row>
    <row r="200" spans="1:13" ht="14.4" customHeight="1" x14ac:dyDescent="0.3">
      <c r="A200" s="565" t="s">
        <v>1586</v>
      </c>
      <c r="B200" s="566" t="s">
        <v>1503</v>
      </c>
      <c r="C200" s="566" t="s">
        <v>1251</v>
      </c>
      <c r="D200" s="566" t="s">
        <v>1504</v>
      </c>
      <c r="E200" s="566" t="s">
        <v>1505</v>
      </c>
      <c r="F200" s="569"/>
      <c r="G200" s="569"/>
      <c r="H200" s="582">
        <v>0</v>
      </c>
      <c r="I200" s="569">
        <v>136</v>
      </c>
      <c r="J200" s="569">
        <v>45330.160000000011</v>
      </c>
      <c r="K200" s="582">
        <v>1</v>
      </c>
      <c r="L200" s="569">
        <v>136</v>
      </c>
      <c r="M200" s="570">
        <v>45330.160000000011</v>
      </c>
    </row>
    <row r="201" spans="1:13" ht="14.4" customHeight="1" x14ac:dyDescent="0.3">
      <c r="A201" s="565" t="s">
        <v>1586</v>
      </c>
      <c r="B201" s="566" t="s">
        <v>1503</v>
      </c>
      <c r="C201" s="566" t="s">
        <v>1861</v>
      </c>
      <c r="D201" s="566" t="s">
        <v>1862</v>
      </c>
      <c r="E201" s="566" t="s">
        <v>1863</v>
      </c>
      <c r="F201" s="569"/>
      <c r="G201" s="569"/>
      <c r="H201" s="582">
        <v>0</v>
      </c>
      <c r="I201" s="569">
        <v>1</v>
      </c>
      <c r="J201" s="569">
        <v>333.31</v>
      </c>
      <c r="K201" s="582">
        <v>1</v>
      </c>
      <c r="L201" s="569">
        <v>1</v>
      </c>
      <c r="M201" s="570">
        <v>333.31</v>
      </c>
    </row>
    <row r="202" spans="1:13" ht="14.4" customHeight="1" x14ac:dyDescent="0.3">
      <c r="A202" s="565" t="s">
        <v>1586</v>
      </c>
      <c r="B202" s="566" t="s">
        <v>1503</v>
      </c>
      <c r="C202" s="566" t="s">
        <v>1375</v>
      </c>
      <c r="D202" s="566" t="s">
        <v>1547</v>
      </c>
      <c r="E202" s="566" t="s">
        <v>1548</v>
      </c>
      <c r="F202" s="569"/>
      <c r="G202" s="569"/>
      <c r="H202" s="582">
        <v>0</v>
      </c>
      <c r="I202" s="569">
        <v>11</v>
      </c>
      <c r="J202" s="569">
        <v>3666.41</v>
      </c>
      <c r="K202" s="582">
        <v>1</v>
      </c>
      <c r="L202" s="569">
        <v>11</v>
      </c>
      <c r="M202" s="570">
        <v>3666.41</v>
      </c>
    </row>
    <row r="203" spans="1:13" ht="14.4" customHeight="1" x14ac:dyDescent="0.3">
      <c r="A203" s="565" t="s">
        <v>1586</v>
      </c>
      <c r="B203" s="566" t="s">
        <v>1503</v>
      </c>
      <c r="C203" s="566" t="s">
        <v>1735</v>
      </c>
      <c r="D203" s="566" t="s">
        <v>1736</v>
      </c>
      <c r="E203" s="566" t="s">
        <v>1737</v>
      </c>
      <c r="F203" s="569"/>
      <c r="G203" s="569"/>
      <c r="H203" s="582">
        <v>0</v>
      </c>
      <c r="I203" s="569">
        <v>1</v>
      </c>
      <c r="J203" s="569">
        <v>152.36000000000001</v>
      </c>
      <c r="K203" s="582">
        <v>1</v>
      </c>
      <c r="L203" s="569">
        <v>1</v>
      </c>
      <c r="M203" s="570">
        <v>152.36000000000001</v>
      </c>
    </row>
    <row r="204" spans="1:13" ht="14.4" customHeight="1" x14ac:dyDescent="0.3">
      <c r="A204" s="565" t="s">
        <v>1586</v>
      </c>
      <c r="B204" s="566" t="s">
        <v>1503</v>
      </c>
      <c r="C204" s="566" t="s">
        <v>2083</v>
      </c>
      <c r="D204" s="566" t="s">
        <v>1736</v>
      </c>
      <c r="E204" s="566" t="s">
        <v>2084</v>
      </c>
      <c r="F204" s="569"/>
      <c r="G204" s="569"/>
      <c r="H204" s="582">
        <v>0</v>
      </c>
      <c r="I204" s="569">
        <v>1</v>
      </c>
      <c r="J204" s="569">
        <v>304.74</v>
      </c>
      <c r="K204" s="582">
        <v>1</v>
      </c>
      <c r="L204" s="569">
        <v>1</v>
      </c>
      <c r="M204" s="570">
        <v>304.74</v>
      </c>
    </row>
    <row r="205" spans="1:13" ht="14.4" customHeight="1" x14ac:dyDescent="0.3">
      <c r="A205" s="565" t="s">
        <v>1586</v>
      </c>
      <c r="B205" s="566" t="s">
        <v>1511</v>
      </c>
      <c r="C205" s="566" t="s">
        <v>1266</v>
      </c>
      <c r="D205" s="566" t="s">
        <v>1267</v>
      </c>
      <c r="E205" s="566" t="s">
        <v>1513</v>
      </c>
      <c r="F205" s="569"/>
      <c r="G205" s="569"/>
      <c r="H205" s="582">
        <v>0</v>
      </c>
      <c r="I205" s="569">
        <v>40</v>
      </c>
      <c r="J205" s="569">
        <v>7368.7999999999993</v>
      </c>
      <c r="K205" s="582">
        <v>1</v>
      </c>
      <c r="L205" s="569">
        <v>40</v>
      </c>
      <c r="M205" s="570">
        <v>7368.7999999999993</v>
      </c>
    </row>
    <row r="206" spans="1:13" ht="14.4" customHeight="1" x14ac:dyDescent="0.3">
      <c r="A206" s="565" t="s">
        <v>1586</v>
      </c>
      <c r="B206" s="566" t="s">
        <v>1519</v>
      </c>
      <c r="C206" s="566" t="s">
        <v>1289</v>
      </c>
      <c r="D206" s="566" t="s">
        <v>1290</v>
      </c>
      <c r="E206" s="566" t="s">
        <v>1291</v>
      </c>
      <c r="F206" s="569"/>
      <c r="G206" s="569"/>
      <c r="H206" s="582">
        <v>0</v>
      </c>
      <c r="I206" s="569">
        <v>21</v>
      </c>
      <c r="J206" s="569">
        <v>3234.2099999999991</v>
      </c>
      <c r="K206" s="582">
        <v>1</v>
      </c>
      <c r="L206" s="569">
        <v>21</v>
      </c>
      <c r="M206" s="570">
        <v>3234.2099999999991</v>
      </c>
    </row>
    <row r="207" spans="1:13" ht="14.4" customHeight="1" x14ac:dyDescent="0.3">
      <c r="A207" s="565" t="s">
        <v>1586</v>
      </c>
      <c r="B207" s="566" t="s">
        <v>1519</v>
      </c>
      <c r="C207" s="566" t="s">
        <v>1296</v>
      </c>
      <c r="D207" s="566" t="s">
        <v>1297</v>
      </c>
      <c r="E207" s="566" t="s">
        <v>1520</v>
      </c>
      <c r="F207" s="569"/>
      <c r="G207" s="569"/>
      <c r="H207" s="582">
        <v>0</v>
      </c>
      <c r="I207" s="569">
        <v>6</v>
      </c>
      <c r="J207" s="569">
        <v>462.06000000000006</v>
      </c>
      <c r="K207" s="582">
        <v>1</v>
      </c>
      <c r="L207" s="569">
        <v>6</v>
      </c>
      <c r="M207" s="570">
        <v>462.06000000000006</v>
      </c>
    </row>
    <row r="208" spans="1:13" ht="14.4" customHeight="1" x14ac:dyDescent="0.3">
      <c r="A208" s="565" t="s">
        <v>1586</v>
      </c>
      <c r="B208" s="566" t="s">
        <v>1531</v>
      </c>
      <c r="C208" s="566" t="s">
        <v>1149</v>
      </c>
      <c r="D208" s="566" t="s">
        <v>598</v>
      </c>
      <c r="E208" s="566" t="s">
        <v>1532</v>
      </c>
      <c r="F208" s="569"/>
      <c r="G208" s="569"/>
      <c r="H208" s="582">
        <v>0</v>
      </c>
      <c r="I208" s="569">
        <v>12</v>
      </c>
      <c r="J208" s="569">
        <v>579.72</v>
      </c>
      <c r="K208" s="582">
        <v>1</v>
      </c>
      <c r="L208" s="569">
        <v>12</v>
      </c>
      <c r="M208" s="570">
        <v>579.72</v>
      </c>
    </row>
    <row r="209" spans="1:13" ht="14.4" customHeight="1" x14ac:dyDescent="0.3">
      <c r="A209" s="565" t="s">
        <v>1586</v>
      </c>
      <c r="B209" s="566" t="s">
        <v>1531</v>
      </c>
      <c r="C209" s="566" t="s">
        <v>1099</v>
      </c>
      <c r="D209" s="566" t="s">
        <v>598</v>
      </c>
      <c r="E209" s="566" t="s">
        <v>1533</v>
      </c>
      <c r="F209" s="569"/>
      <c r="G209" s="569"/>
      <c r="H209" s="582">
        <v>0</v>
      </c>
      <c r="I209" s="569">
        <v>6</v>
      </c>
      <c r="J209" s="569">
        <v>579.78</v>
      </c>
      <c r="K209" s="582">
        <v>1</v>
      </c>
      <c r="L209" s="569">
        <v>6</v>
      </c>
      <c r="M209" s="570">
        <v>579.78</v>
      </c>
    </row>
    <row r="210" spans="1:13" ht="14.4" customHeight="1" x14ac:dyDescent="0.3">
      <c r="A210" s="565" t="s">
        <v>1586</v>
      </c>
      <c r="B210" s="566" t="s">
        <v>1531</v>
      </c>
      <c r="C210" s="566" t="s">
        <v>1618</v>
      </c>
      <c r="D210" s="566" t="s">
        <v>489</v>
      </c>
      <c r="E210" s="566" t="s">
        <v>1619</v>
      </c>
      <c r="F210" s="569">
        <v>3</v>
      </c>
      <c r="G210" s="569">
        <v>0</v>
      </c>
      <c r="H210" s="582"/>
      <c r="I210" s="569"/>
      <c r="J210" s="569"/>
      <c r="K210" s="582"/>
      <c r="L210" s="569">
        <v>3</v>
      </c>
      <c r="M210" s="570">
        <v>0</v>
      </c>
    </row>
    <row r="211" spans="1:13" ht="14.4" customHeight="1" x14ac:dyDescent="0.3">
      <c r="A211" s="565" t="s">
        <v>1586</v>
      </c>
      <c r="B211" s="566" t="s">
        <v>1531</v>
      </c>
      <c r="C211" s="566" t="s">
        <v>488</v>
      </c>
      <c r="D211" s="566" t="s">
        <v>489</v>
      </c>
      <c r="E211" s="566" t="s">
        <v>1534</v>
      </c>
      <c r="F211" s="569">
        <v>4</v>
      </c>
      <c r="G211" s="569">
        <v>386.52</v>
      </c>
      <c r="H211" s="582">
        <v>1</v>
      </c>
      <c r="I211" s="569"/>
      <c r="J211" s="569"/>
      <c r="K211" s="582">
        <v>0</v>
      </c>
      <c r="L211" s="569">
        <v>4</v>
      </c>
      <c r="M211" s="570">
        <v>386.52</v>
      </c>
    </row>
    <row r="212" spans="1:13" ht="14.4" customHeight="1" x14ac:dyDescent="0.3">
      <c r="A212" s="565" t="s">
        <v>1592</v>
      </c>
      <c r="B212" s="566" t="s">
        <v>1503</v>
      </c>
      <c r="C212" s="566" t="s">
        <v>1251</v>
      </c>
      <c r="D212" s="566" t="s">
        <v>1504</v>
      </c>
      <c r="E212" s="566" t="s">
        <v>1505</v>
      </c>
      <c r="F212" s="569"/>
      <c r="G212" s="569"/>
      <c r="H212" s="582">
        <v>0</v>
      </c>
      <c r="I212" s="569">
        <v>3</v>
      </c>
      <c r="J212" s="569">
        <v>999.93000000000006</v>
      </c>
      <c r="K212" s="582">
        <v>1</v>
      </c>
      <c r="L212" s="569">
        <v>3</v>
      </c>
      <c r="M212" s="570">
        <v>999.93000000000006</v>
      </c>
    </row>
    <row r="213" spans="1:13" ht="14.4" customHeight="1" x14ac:dyDescent="0.3">
      <c r="A213" s="565" t="s">
        <v>1592</v>
      </c>
      <c r="B213" s="566" t="s">
        <v>1519</v>
      </c>
      <c r="C213" s="566" t="s">
        <v>1289</v>
      </c>
      <c r="D213" s="566" t="s">
        <v>1290</v>
      </c>
      <c r="E213" s="566" t="s">
        <v>1291</v>
      </c>
      <c r="F213" s="569"/>
      <c r="G213" s="569"/>
      <c r="H213" s="582">
        <v>0</v>
      </c>
      <c r="I213" s="569">
        <v>1</v>
      </c>
      <c r="J213" s="569">
        <v>154.01</v>
      </c>
      <c r="K213" s="582">
        <v>1</v>
      </c>
      <c r="L213" s="569">
        <v>1</v>
      </c>
      <c r="M213" s="570">
        <v>154.01</v>
      </c>
    </row>
    <row r="214" spans="1:13" ht="14.4" customHeight="1" x14ac:dyDescent="0.3">
      <c r="A214" s="565" t="s">
        <v>1592</v>
      </c>
      <c r="B214" s="566" t="s">
        <v>1531</v>
      </c>
      <c r="C214" s="566" t="s">
        <v>1149</v>
      </c>
      <c r="D214" s="566" t="s">
        <v>598</v>
      </c>
      <c r="E214" s="566" t="s">
        <v>1532</v>
      </c>
      <c r="F214" s="569"/>
      <c r="G214" s="569"/>
      <c r="H214" s="582">
        <v>0</v>
      </c>
      <c r="I214" s="569">
        <v>1</v>
      </c>
      <c r="J214" s="569">
        <v>48.31</v>
      </c>
      <c r="K214" s="582">
        <v>1</v>
      </c>
      <c r="L214" s="569">
        <v>1</v>
      </c>
      <c r="M214" s="570">
        <v>48.31</v>
      </c>
    </row>
    <row r="215" spans="1:13" ht="14.4" customHeight="1" x14ac:dyDescent="0.3">
      <c r="A215" s="565" t="s">
        <v>1587</v>
      </c>
      <c r="B215" s="566" t="s">
        <v>1503</v>
      </c>
      <c r="C215" s="566" t="s">
        <v>2085</v>
      </c>
      <c r="D215" s="566" t="s">
        <v>2086</v>
      </c>
      <c r="E215" s="566" t="s">
        <v>2087</v>
      </c>
      <c r="F215" s="569">
        <v>1</v>
      </c>
      <c r="G215" s="569">
        <v>0</v>
      </c>
      <c r="H215" s="582"/>
      <c r="I215" s="569"/>
      <c r="J215" s="569"/>
      <c r="K215" s="582"/>
      <c r="L215" s="569">
        <v>1</v>
      </c>
      <c r="M215" s="570">
        <v>0</v>
      </c>
    </row>
    <row r="216" spans="1:13" ht="14.4" customHeight="1" x14ac:dyDescent="0.3">
      <c r="A216" s="565" t="s">
        <v>1587</v>
      </c>
      <c r="B216" s="566" t="s">
        <v>1503</v>
      </c>
      <c r="C216" s="566" t="s">
        <v>1646</v>
      </c>
      <c r="D216" s="566" t="s">
        <v>1504</v>
      </c>
      <c r="E216" s="566" t="s">
        <v>1647</v>
      </c>
      <c r="F216" s="569">
        <v>11</v>
      </c>
      <c r="G216" s="569">
        <v>0</v>
      </c>
      <c r="H216" s="582"/>
      <c r="I216" s="569"/>
      <c r="J216" s="569"/>
      <c r="K216" s="582"/>
      <c r="L216" s="569">
        <v>11</v>
      </c>
      <c r="M216" s="570">
        <v>0</v>
      </c>
    </row>
    <row r="217" spans="1:13" ht="14.4" customHeight="1" x14ac:dyDescent="0.3">
      <c r="A217" s="565" t="s">
        <v>1587</v>
      </c>
      <c r="B217" s="566" t="s">
        <v>1503</v>
      </c>
      <c r="C217" s="566" t="s">
        <v>1251</v>
      </c>
      <c r="D217" s="566" t="s">
        <v>1504</v>
      </c>
      <c r="E217" s="566" t="s">
        <v>1505</v>
      </c>
      <c r="F217" s="569"/>
      <c r="G217" s="569"/>
      <c r="H217" s="582">
        <v>0</v>
      </c>
      <c r="I217" s="569">
        <v>2</v>
      </c>
      <c r="J217" s="569">
        <v>666.62</v>
      </c>
      <c r="K217" s="582">
        <v>1</v>
      </c>
      <c r="L217" s="569">
        <v>2</v>
      </c>
      <c r="M217" s="570">
        <v>666.62</v>
      </c>
    </row>
    <row r="218" spans="1:13" ht="14.4" customHeight="1" x14ac:dyDescent="0.3">
      <c r="A218" s="565" t="s">
        <v>1587</v>
      </c>
      <c r="B218" s="566" t="s">
        <v>1503</v>
      </c>
      <c r="C218" s="566" t="s">
        <v>1861</v>
      </c>
      <c r="D218" s="566" t="s">
        <v>1862</v>
      </c>
      <c r="E218" s="566" t="s">
        <v>1863</v>
      </c>
      <c r="F218" s="569"/>
      <c r="G218" s="569"/>
      <c r="H218" s="582">
        <v>0</v>
      </c>
      <c r="I218" s="569">
        <v>1</v>
      </c>
      <c r="J218" s="569">
        <v>333.31</v>
      </c>
      <c r="K218" s="582">
        <v>1</v>
      </c>
      <c r="L218" s="569">
        <v>1</v>
      </c>
      <c r="M218" s="570">
        <v>333.31</v>
      </c>
    </row>
    <row r="219" spans="1:13" ht="14.4" customHeight="1" x14ac:dyDescent="0.3">
      <c r="A219" s="565" t="s">
        <v>1587</v>
      </c>
      <c r="B219" s="566" t="s">
        <v>1503</v>
      </c>
      <c r="C219" s="566" t="s">
        <v>1375</v>
      </c>
      <c r="D219" s="566" t="s">
        <v>1547</v>
      </c>
      <c r="E219" s="566" t="s">
        <v>1548</v>
      </c>
      <c r="F219" s="569"/>
      <c r="G219" s="569"/>
      <c r="H219" s="582">
        <v>0</v>
      </c>
      <c r="I219" s="569">
        <v>4</v>
      </c>
      <c r="J219" s="569">
        <v>1333.24</v>
      </c>
      <c r="K219" s="582">
        <v>1</v>
      </c>
      <c r="L219" s="569">
        <v>4</v>
      </c>
      <c r="M219" s="570">
        <v>1333.24</v>
      </c>
    </row>
    <row r="220" spans="1:13" ht="14.4" customHeight="1" x14ac:dyDescent="0.3">
      <c r="A220" s="565" t="s">
        <v>1587</v>
      </c>
      <c r="B220" s="566" t="s">
        <v>1519</v>
      </c>
      <c r="C220" s="566" t="s">
        <v>1293</v>
      </c>
      <c r="D220" s="566" t="s">
        <v>1521</v>
      </c>
      <c r="E220" s="566" t="s">
        <v>1522</v>
      </c>
      <c r="F220" s="569"/>
      <c r="G220" s="569"/>
      <c r="H220" s="582">
        <v>0</v>
      </c>
      <c r="I220" s="569">
        <v>1</v>
      </c>
      <c r="J220" s="569">
        <v>82.92</v>
      </c>
      <c r="K220" s="582">
        <v>1</v>
      </c>
      <c r="L220" s="569">
        <v>1</v>
      </c>
      <c r="M220" s="570">
        <v>82.92</v>
      </c>
    </row>
    <row r="221" spans="1:13" ht="14.4" customHeight="1" x14ac:dyDescent="0.3">
      <c r="A221" s="565" t="s">
        <v>1587</v>
      </c>
      <c r="B221" s="566" t="s">
        <v>1519</v>
      </c>
      <c r="C221" s="566" t="s">
        <v>1601</v>
      </c>
      <c r="D221" s="566" t="s">
        <v>1290</v>
      </c>
      <c r="E221" s="566" t="s">
        <v>1291</v>
      </c>
      <c r="F221" s="569"/>
      <c r="G221" s="569"/>
      <c r="H221" s="582">
        <v>0</v>
      </c>
      <c r="I221" s="569">
        <v>1</v>
      </c>
      <c r="J221" s="569">
        <v>143.18</v>
      </c>
      <c r="K221" s="582">
        <v>1</v>
      </c>
      <c r="L221" s="569">
        <v>1</v>
      </c>
      <c r="M221" s="570">
        <v>143.18</v>
      </c>
    </row>
    <row r="222" spans="1:13" ht="14.4" customHeight="1" x14ac:dyDescent="0.3">
      <c r="A222" s="565" t="s">
        <v>1587</v>
      </c>
      <c r="B222" s="566" t="s">
        <v>1519</v>
      </c>
      <c r="C222" s="566" t="s">
        <v>1956</v>
      </c>
      <c r="D222" s="566" t="s">
        <v>1290</v>
      </c>
      <c r="E222" s="566" t="s">
        <v>1925</v>
      </c>
      <c r="F222" s="569">
        <v>1</v>
      </c>
      <c r="G222" s="569">
        <v>0</v>
      </c>
      <c r="H222" s="582"/>
      <c r="I222" s="569"/>
      <c r="J222" s="569"/>
      <c r="K222" s="582"/>
      <c r="L222" s="569">
        <v>1</v>
      </c>
      <c r="M222" s="570">
        <v>0</v>
      </c>
    </row>
    <row r="223" spans="1:13" ht="14.4" customHeight="1" x14ac:dyDescent="0.3">
      <c r="A223" s="565" t="s">
        <v>1587</v>
      </c>
      <c r="B223" s="566" t="s">
        <v>1531</v>
      </c>
      <c r="C223" s="566" t="s">
        <v>2008</v>
      </c>
      <c r="D223" s="566" t="s">
        <v>2009</v>
      </c>
      <c r="E223" s="566" t="s">
        <v>1533</v>
      </c>
      <c r="F223" s="569">
        <v>2</v>
      </c>
      <c r="G223" s="569">
        <v>0</v>
      </c>
      <c r="H223" s="582"/>
      <c r="I223" s="569"/>
      <c r="J223" s="569"/>
      <c r="K223" s="582"/>
      <c r="L223" s="569">
        <v>2</v>
      </c>
      <c r="M223" s="570">
        <v>0</v>
      </c>
    </row>
    <row r="224" spans="1:13" ht="14.4" customHeight="1" x14ac:dyDescent="0.3">
      <c r="A224" s="565" t="s">
        <v>1587</v>
      </c>
      <c r="B224" s="566" t="s">
        <v>1531</v>
      </c>
      <c r="C224" s="566" t="s">
        <v>1149</v>
      </c>
      <c r="D224" s="566" t="s">
        <v>598</v>
      </c>
      <c r="E224" s="566" t="s">
        <v>1532</v>
      </c>
      <c r="F224" s="569"/>
      <c r="G224" s="569"/>
      <c r="H224" s="582">
        <v>0</v>
      </c>
      <c r="I224" s="569">
        <v>1</v>
      </c>
      <c r="J224" s="569">
        <v>48.31</v>
      </c>
      <c r="K224" s="582">
        <v>1</v>
      </c>
      <c r="L224" s="569">
        <v>1</v>
      </c>
      <c r="M224" s="570">
        <v>48.31</v>
      </c>
    </row>
    <row r="225" spans="1:13" ht="14.4" customHeight="1" x14ac:dyDescent="0.3">
      <c r="A225" s="565" t="s">
        <v>1587</v>
      </c>
      <c r="B225" s="566" t="s">
        <v>2127</v>
      </c>
      <c r="C225" s="566" t="s">
        <v>2004</v>
      </c>
      <c r="D225" s="566" t="s">
        <v>2007</v>
      </c>
      <c r="E225" s="566" t="s">
        <v>2006</v>
      </c>
      <c r="F225" s="569">
        <v>5</v>
      </c>
      <c r="G225" s="569">
        <v>2807.7</v>
      </c>
      <c r="H225" s="582">
        <v>1</v>
      </c>
      <c r="I225" s="569"/>
      <c r="J225" s="569"/>
      <c r="K225" s="582">
        <v>0</v>
      </c>
      <c r="L225" s="569">
        <v>5</v>
      </c>
      <c r="M225" s="570">
        <v>2807.7</v>
      </c>
    </row>
    <row r="226" spans="1:13" ht="14.4" customHeight="1" x14ac:dyDescent="0.3">
      <c r="A226" s="565" t="s">
        <v>1588</v>
      </c>
      <c r="B226" s="566" t="s">
        <v>1503</v>
      </c>
      <c r="C226" s="566" t="s">
        <v>1251</v>
      </c>
      <c r="D226" s="566" t="s">
        <v>1504</v>
      </c>
      <c r="E226" s="566" t="s">
        <v>1505</v>
      </c>
      <c r="F226" s="569"/>
      <c r="G226" s="569"/>
      <c r="H226" s="582">
        <v>0</v>
      </c>
      <c r="I226" s="569">
        <v>8</v>
      </c>
      <c r="J226" s="569">
        <v>2666.48</v>
      </c>
      <c r="K226" s="582">
        <v>1</v>
      </c>
      <c r="L226" s="569">
        <v>8</v>
      </c>
      <c r="M226" s="570">
        <v>2666.48</v>
      </c>
    </row>
    <row r="227" spans="1:13" ht="14.4" customHeight="1" x14ac:dyDescent="0.3">
      <c r="A227" s="565" t="s">
        <v>1588</v>
      </c>
      <c r="B227" s="566" t="s">
        <v>1519</v>
      </c>
      <c r="C227" s="566" t="s">
        <v>1289</v>
      </c>
      <c r="D227" s="566" t="s">
        <v>1290</v>
      </c>
      <c r="E227" s="566" t="s">
        <v>1291</v>
      </c>
      <c r="F227" s="569"/>
      <c r="G227" s="569"/>
      <c r="H227" s="582">
        <v>0</v>
      </c>
      <c r="I227" s="569">
        <v>1</v>
      </c>
      <c r="J227" s="569">
        <v>154.01</v>
      </c>
      <c r="K227" s="582">
        <v>1</v>
      </c>
      <c r="L227" s="569">
        <v>1</v>
      </c>
      <c r="M227" s="570">
        <v>154.01</v>
      </c>
    </row>
    <row r="228" spans="1:13" ht="14.4" customHeight="1" x14ac:dyDescent="0.3">
      <c r="A228" s="565" t="s">
        <v>1588</v>
      </c>
      <c r="B228" s="566" t="s">
        <v>1519</v>
      </c>
      <c r="C228" s="566" t="s">
        <v>1293</v>
      </c>
      <c r="D228" s="566" t="s">
        <v>1521</v>
      </c>
      <c r="E228" s="566" t="s">
        <v>1522</v>
      </c>
      <c r="F228" s="569"/>
      <c r="G228" s="569"/>
      <c r="H228" s="582">
        <v>0</v>
      </c>
      <c r="I228" s="569">
        <v>2</v>
      </c>
      <c r="J228" s="569">
        <v>165.84</v>
      </c>
      <c r="K228" s="582">
        <v>1</v>
      </c>
      <c r="L228" s="569">
        <v>2</v>
      </c>
      <c r="M228" s="570">
        <v>165.84</v>
      </c>
    </row>
    <row r="229" spans="1:13" ht="14.4" customHeight="1" x14ac:dyDescent="0.3">
      <c r="A229" s="565" t="s">
        <v>1588</v>
      </c>
      <c r="B229" s="566" t="s">
        <v>2129</v>
      </c>
      <c r="C229" s="566" t="s">
        <v>2025</v>
      </c>
      <c r="D229" s="566" t="s">
        <v>2026</v>
      </c>
      <c r="E229" s="566" t="s">
        <v>2027</v>
      </c>
      <c r="F229" s="569"/>
      <c r="G229" s="569"/>
      <c r="H229" s="582">
        <v>0</v>
      </c>
      <c r="I229" s="569">
        <v>1</v>
      </c>
      <c r="J229" s="569">
        <v>128.84</v>
      </c>
      <c r="K229" s="582">
        <v>1</v>
      </c>
      <c r="L229" s="569">
        <v>1</v>
      </c>
      <c r="M229" s="570">
        <v>128.84</v>
      </c>
    </row>
    <row r="230" spans="1:13" ht="14.4" customHeight="1" x14ac:dyDescent="0.3">
      <c r="A230" s="565" t="s">
        <v>1588</v>
      </c>
      <c r="B230" s="566" t="s">
        <v>1531</v>
      </c>
      <c r="C230" s="566" t="s">
        <v>1149</v>
      </c>
      <c r="D230" s="566" t="s">
        <v>598</v>
      </c>
      <c r="E230" s="566" t="s">
        <v>1532</v>
      </c>
      <c r="F230" s="569"/>
      <c r="G230" s="569"/>
      <c r="H230" s="582">
        <v>0</v>
      </c>
      <c r="I230" s="569">
        <v>2</v>
      </c>
      <c r="J230" s="569">
        <v>96.62</v>
      </c>
      <c r="K230" s="582">
        <v>1</v>
      </c>
      <c r="L230" s="569">
        <v>2</v>
      </c>
      <c r="M230" s="570">
        <v>96.62</v>
      </c>
    </row>
    <row r="231" spans="1:13" ht="14.4" customHeight="1" x14ac:dyDescent="0.3">
      <c r="A231" s="565" t="s">
        <v>1589</v>
      </c>
      <c r="B231" s="566" t="s">
        <v>1503</v>
      </c>
      <c r="C231" s="566" t="s">
        <v>1733</v>
      </c>
      <c r="D231" s="566" t="s">
        <v>1734</v>
      </c>
      <c r="E231" s="566" t="s">
        <v>1505</v>
      </c>
      <c r="F231" s="569">
        <v>2</v>
      </c>
      <c r="G231" s="569">
        <v>666.62</v>
      </c>
      <c r="H231" s="582">
        <v>1</v>
      </c>
      <c r="I231" s="569"/>
      <c r="J231" s="569"/>
      <c r="K231" s="582">
        <v>0</v>
      </c>
      <c r="L231" s="569">
        <v>2</v>
      </c>
      <c r="M231" s="570">
        <v>666.62</v>
      </c>
    </row>
    <row r="232" spans="1:13" ht="14.4" customHeight="1" x14ac:dyDescent="0.3">
      <c r="A232" s="565" t="s">
        <v>1589</v>
      </c>
      <c r="B232" s="566" t="s">
        <v>1503</v>
      </c>
      <c r="C232" s="566" t="s">
        <v>1251</v>
      </c>
      <c r="D232" s="566" t="s">
        <v>1504</v>
      </c>
      <c r="E232" s="566" t="s">
        <v>1505</v>
      </c>
      <c r="F232" s="569"/>
      <c r="G232" s="569"/>
      <c r="H232" s="582">
        <v>0</v>
      </c>
      <c r="I232" s="569">
        <v>20</v>
      </c>
      <c r="J232" s="569">
        <v>6666.2</v>
      </c>
      <c r="K232" s="582">
        <v>1</v>
      </c>
      <c r="L232" s="569">
        <v>20</v>
      </c>
      <c r="M232" s="570">
        <v>6666.2</v>
      </c>
    </row>
    <row r="233" spans="1:13" ht="14.4" customHeight="1" x14ac:dyDescent="0.3">
      <c r="A233" s="565" t="s">
        <v>1589</v>
      </c>
      <c r="B233" s="566" t="s">
        <v>1503</v>
      </c>
      <c r="C233" s="566" t="s">
        <v>1375</v>
      </c>
      <c r="D233" s="566" t="s">
        <v>1547</v>
      </c>
      <c r="E233" s="566" t="s">
        <v>1548</v>
      </c>
      <c r="F233" s="569"/>
      <c r="G233" s="569"/>
      <c r="H233" s="582">
        <v>0</v>
      </c>
      <c r="I233" s="569">
        <v>1</v>
      </c>
      <c r="J233" s="569">
        <v>333.31</v>
      </c>
      <c r="K233" s="582">
        <v>1</v>
      </c>
      <c r="L233" s="569">
        <v>1</v>
      </c>
      <c r="M233" s="570">
        <v>333.31</v>
      </c>
    </row>
    <row r="234" spans="1:13" ht="14.4" customHeight="1" x14ac:dyDescent="0.3">
      <c r="A234" s="565" t="s">
        <v>1589</v>
      </c>
      <c r="B234" s="566" t="s">
        <v>1531</v>
      </c>
      <c r="C234" s="566" t="s">
        <v>1149</v>
      </c>
      <c r="D234" s="566" t="s">
        <v>598</v>
      </c>
      <c r="E234" s="566" t="s">
        <v>1532</v>
      </c>
      <c r="F234" s="569"/>
      <c r="G234" s="569"/>
      <c r="H234" s="582">
        <v>0</v>
      </c>
      <c r="I234" s="569">
        <v>3</v>
      </c>
      <c r="J234" s="569">
        <v>144.93</v>
      </c>
      <c r="K234" s="582">
        <v>1</v>
      </c>
      <c r="L234" s="569">
        <v>3</v>
      </c>
      <c r="M234" s="570">
        <v>144.93</v>
      </c>
    </row>
    <row r="235" spans="1:13" ht="14.4" customHeight="1" x14ac:dyDescent="0.3">
      <c r="A235" s="565" t="s">
        <v>1589</v>
      </c>
      <c r="B235" s="566" t="s">
        <v>2130</v>
      </c>
      <c r="C235" s="566" t="s">
        <v>2089</v>
      </c>
      <c r="D235" s="566" t="s">
        <v>2090</v>
      </c>
      <c r="E235" s="566" t="s">
        <v>2043</v>
      </c>
      <c r="F235" s="569"/>
      <c r="G235" s="569"/>
      <c r="H235" s="582">
        <v>0</v>
      </c>
      <c r="I235" s="569">
        <v>2</v>
      </c>
      <c r="J235" s="569">
        <v>826.44</v>
      </c>
      <c r="K235" s="582">
        <v>1</v>
      </c>
      <c r="L235" s="569">
        <v>2</v>
      </c>
      <c r="M235" s="570">
        <v>826.44</v>
      </c>
    </row>
    <row r="236" spans="1:13" ht="14.4" customHeight="1" x14ac:dyDescent="0.3">
      <c r="A236" s="565" t="s">
        <v>1590</v>
      </c>
      <c r="B236" s="566" t="s">
        <v>1471</v>
      </c>
      <c r="C236" s="566" t="s">
        <v>608</v>
      </c>
      <c r="D236" s="566" t="s">
        <v>609</v>
      </c>
      <c r="E236" s="566" t="s">
        <v>610</v>
      </c>
      <c r="F236" s="569"/>
      <c r="G236" s="569"/>
      <c r="H236" s="582">
        <v>0</v>
      </c>
      <c r="I236" s="569">
        <v>2</v>
      </c>
      <c r="J236" s="569">
        <v>1224.52</v>
      </c>
      <c r="K236" s="582">
        <v>1</v>
      </c>
      <c r="L236" s="569">
        <v>2</v>
      </c>
      <c r="M236" s="570">
        <v>1224.52</v>
      </c>
    </row>
    <row r="237" spans="1:13" ht="14.4" customHeight="1" x14ac:dyDescent="0.3">
      <c r="A237" s="565" t="s">
        <v>1590</v>
      </c>
      <c r="B237" s="566" t="s">
        <v>2131</v>
      </c>
      <c r="C237" s="566" t="s">
        <v>2038</v>
      </c>
      <c r="D237" s="566" t="s">
        <v>2039</v>
      </c>
      <c r="E237" s="566" t="s">
        <v>2040</v>
      </c>
      <c r="F237" s="569">
        <v>2</v>
      </c>
      <c r="G237" s="569">
        <v>406.14</v>
      </c>
      <c r="H237" s="582">
        <v>1</v>
      </c>
      <c r="I237" s="569"/>
      <c r="J237" s="569"/>
      <c r="K237" s="582">
        <v>0</v>
      </c>
      <c r="L237" s="569">
        <v>2</v>
      </c>
      <c r="M237" s="570">
        <v>406.14</v>
      </c>
    </row>
    <row r="238" spans="1:13" ht="14.4" customHeight="1" x14ac:dyDescent="0.3">
      <c r="A238" s="565" t="s">
        <v>1590</v>
      </c>
      <c r="B238" s="566" t="s">
        <v>2131</v>
      </c>
      <c r="C238" s="566" t="s">
        <v>2041</v>
      </c>
      <c r="D238" s="566" t="s">
        <v>2039</v>
      </c>
      <c r="E238" s="566" t="s">
        <v>2040</v>
      </c>
      <c r="F238" s="569">
        <v>2</v>
      </c>
      <c r="G238" s="569">
        <v>406.14</v>
      </c>
      <c r="H238" s="582">
        <v>1</v>
      </c>
      <c r="I238" s="569"/>
      <c r="J238" s="569"/>
      <c r="K238" s="582">
        <v>0</v>
      </c>
      <c r="L238" s="569">
        <v>2</v>
      </c>
      <c r="M238" s="570">
        <v>406.14</v>
      </c>
    </row>
    <row r="239" spans="1:13" ht="14.4" customHeight="1" x14ac:dyDescent="0.3">
      <c r="A239" s="565" t="s">
        <v>1590</v>
      </c>
      <c r="B239" s="566" t="s">
        <v>2119</v>
      </c>
      <c r="C239" s="566" t="s">
        <v>2042</v>
      </c>
      <c r="D239" s="566" t="s">
        <v>1667</v>
      </c>
      <c r="E239" s="566" t="s">
        <v>2043</v>
      </c>
      <c r="F239" s="569">
        <v>1</v>
      </c>
      <c r="G239" s="569">
        <v>0</v>
      </c>
      <c r="H239" s="582"/>
      <c r="I239" s="569"/>
      <c r="J239" s="569"/>
      <c r="K239" s="582"/>
      <c r="L239" s="569">
        <v>1</v>
      </c>
      <c r="M239" s="570">
        <v>0</v>
      </c>
    </row>
    <row r="240" spans="1:13" ht="14.4" customHeight="1" x14ac:dyDescent="0.3">
      <c r="A240" s="565" t="s">
        <v>1590</v>
      </c>
      <c r="B240" s="566" t="s">
        <v>2119</v>
      </c>
      <c r="C240" s="566" t="s">
        <v>2044</v>
      </c>
      <c r="D240" s="566" t="s">
        <v>1667</v>
      </c>
      <c r="E240" s="566" t="s">
        <v>2045</v>
      </c>
      <c r="F240" s="569"/>
      <c r="G240" s="569"/>
      <c r="H240" s="582">
        <v>0</v>
      </c>
      <c r="I240" s="569">
        <v>1</v>
      </c>
      <c r="J240" s="569">
        <v>655.86</v>
      </c>
      <c r="K240" s="582">
        <v>1</v>
      </c>
      <c r="L240" s="569">
        <v>1</v>
      </c>
      <c r="M240" s="570">
        <v>655.86</v>
      </c>
    </row>
    <row r="241" spans="1:13" ht="14.4" customHeight="1" x14ac:dyDescent="0.3">
      <c r="A241" s="565" t="s">
        <v>1590</v>
      </c>
      <c r="B241" s="566" t="s">
        <v>1503</v>
      </c>
      <c r="C241" s="566" t="s">
        <v>1251</v>
      </c>
      <c r="D241" s="566" t="s">
        <v>1504</v>
      </c>
      <c r="E241" s="566" t="s">
        <v>1505</v>
      </c>
      <c r="F241" s="569"/>
      <c r="G241" s="569"/>
      <c r="H241" s="582">
        <v>0</v>
      </c>
      <c r="I241" s="569">
        <v>8</v>
      </c>
      <c r="J241" s="569">
        <v>2666.48</v>
      </c>
      <c r="K241" s="582">
        <v>1</v>
      </c>
      <c r="L241" s="569">
        <v>8</v>
      </c>
      <c r="M241" s="570">
        <v>2666.48</v>
      </c>
    </row>
    <row r="242" spans="1:13" ht="14.4" customHeight="1" x14ac:dyDescent="0.3">
      <c r="A242" s="565" t="s">
        <v>1590</v>
      </c>
      <c r="B242" s="566" t="s">
        <v>1511</v>
      </c>
      <c r="C242" s="566" t="s">
        <v>1266</v>
      </c>
      <c r="D242" s="566" t="s">
        <v>1267</v>
      </c>
      <c r="E242" s="566" t="s">
        <v>1513</v>
      </c>
      <c r="F242" s="569"/>
      <c r="G242" s="569"/>
      <c r="H242" s="582">
        <v>0</v>
      </c>
      <c r="I242" s="569">
        <v>2</v>
      </c>
      <c r="J242" s="569">
        <v>368.44</v>
      </c>
      <c r="K242" s="582">
        <v>1</v>
      </c>
      <c r="L242" s="569">
        <v>2</v>
      </c>
      <c r="M242" s="570">
        <v>368.44</v>
      </c>
    </row>
    <row r="243" spans="1:13" ht="14.4" customHeight="1" x14ac:dyDescent="0.3">
      <c r="A243" s="565" t="s">
        <v>1590</v>
      </c>
      <c r="B243" s="566" t="s">
        <v>1519</v>
      </c>
      <c r="C243" s="566" t="s">
        <v>1289</v>
      </c>
      <c r="D243" s="566" t="s">
        <v>1290</v>
      </c>
      <c r="E243" s="566" t="s">
        <v>1291</v>
      </c>
      <c r="F243" s="569"/>
      <c r="G243" s="569"/>
      <c r="H243" s="582">
        <v>0</v>
      </c>
      <c r="I243" s="569">
        <v>19</v>
      </c>
      <c r="J243" s="569">
        <v>2926.1899999999996</v>
      </c>
      <c r="K243" s="582">
        <v>1</v>
      </c>
      <c r="L243" s="569">
        <v>19</v>
      </c>
      <c r="M243" s="570">
        <v>2926.1899999999996</v>
      </c>
    </row>
    <row r="244" spans="1:13" ht="14.4" customHeight="1" x14ac:dyDescent="0.3">
      <c r="A244" s="565" t="s">
        <v>1590</v>
      </c>
      <c r="B244" s="566" t="s">
        <v>2132</v>
      </c>
      <c r="C244" s="566" t="s">
        <v>2052</v>
      </c>
      <c r="D244" s="566" t="s">
        <v>2053</v>
      </c>
      <c r="E244" s="566" t="s">
        <v>2054</v>
      </c>
      <c r="F244" s="569"/>
      <c r="G244" s="569"/>
      <c r="H244" s="582">
        <v>0</v>
      </c>
      <c r="I244" s="569">
        <v>1</v>
      </c>
      <c r="J244" s="569">
        <v>1492.11</v>
      </c>
      <c r="K244" s="582">
        <v>1</v>
      </c>
      <c r="L244" s="569">
        <v>1</v>
      </c>
      <c r="M244" s="570">
        <v>1492.11</v>
      </c>
    </row>
    <row r="245" spans="1:13" ht="14.4" customHeight="1" x14ac:dyDescent="0.3">
      <c r="A245" s="565" t="s">
        <v>1590</v>
      </c>
      <c r="B245" s="566" t="s">
        <v>1531</v>
      </c>
      <c r="C245" s="566" t="s">
        <v>1790</v>
      </c>
      <c r="D245" s="566" t="s">
        <v>598</v>
      </c>
      <c r="E245" s="566" t="s">
        <v>1791</v>
      </c>
      <c r="F245" s="569"/>
      <c r="G245" s="569"/>
      <c r="H245" s="582">
        <v>0</v>
      </c>
      <c r="I245" s="569">
        <v>1</v>
      </c>
      <c r="J245" s="569">
        <v>193.26</v>
      </c>
      <c r="K245" s="582">
        <v>1</v>
      </c>
      <c r="L245" s="569">
        <v>1</v>
      </c>
      <c r="M245" s="570">
        <v>193.26</v>
      </c>
    </row>
    <row r="246" spans="1:13" ht="14.4" customHeight="1" x14ac:dyDescent="0.3">
      <c r="A246" s="565" t="s">
        <v>1590</v>
      </c>
      <c r="B246" s="566" t="s">
        <v>2126</v>
      </c>
      <c r="C246" s="566" t="s">
        <v>2046</v>
      </c>
      <c r="D246" s="566" t="s">
        <v>1813</v>
      </c>
      <c r="E246" s="566" t="s">
        <v>2047</v>
      </c>
      <c r="F246" s="569">
        <v>1</v>
      </c>
      <c r="G246" s="569">
        <v>0</v>
      </c>
      <c r="H246" s="582"/>
      <c r="I246" s="569"/>
      <c r="J246" s="569"/>
      <c r="K246" s="582"/>
      <c r="L246" s="569">
        <v>1</v>
      </c>
      <c r="M246" s="570">
        <v>0</v>
      </c>
    </row>
    <row r="247" spans="1:13" ht="14.4" customHeight="1" x14ac:dyDescent="0.3">
      <c r="A247" s="565" t="s">
        <v>1591</v>
      </c>
      <c r="B247" s="566" t="s">
        <v>1503</v>
      </c>
      <c r="C247" s="566" t="s">
        <v>1251</v>
      </c>
      <c r="D247" s="566" t="s">
        <v>1504</v>
      </c>
      <c r="E247" s="566" t="s">
        <v>1505</v>
      </c>
      <c r="F247" s="569"/>
      <c r="G247" s="569"/>
      <c r="H247" s="582">
        <v>0</v>
      </c>
      <c r="I247" s="569">
        <v>35</v>
      </c>
      <c r="J247" s="569">
        <v>11665.850000000002</v>
      </c>
      <c r="K247" s="582">
        <v>1</v>
      </c>
      <c r="L247" s="569">
        <v>35</v>
      </c>
      <c r="M247" s="570">
        <v>11665.850000000002</v>
      </c>
    </row>
    <row r="248" spans="1:13" ht="14.4" customHeight="1" x14ac:dyDescent="0.3">
      <c r="A248" s="565" t="s">
        <v>1591</v>
      </c>
      <c r="B248" s="566" t="s">
        <v>1503</v>
      </c>
      <c r="C248" s="566" t="s">
        <v>2072</v>
      </c>
      <c r="D248" s="566" t="s">
        <v>2073</v>
      </c>
      <c r="E248" s="566" t="s">
        <v>2074</v>
      </c>
      <c r="F248" s="569"/>
      <c r="G248" s="569"/>
      <c r="H248" s="582">
        <v>0</v>
      </c>
      <c r="I248" s="569">
        <v>1</v>
      </c>
      <c r="J248" s="569">
        <v>79.36</v>
      </c>
      <c r="K248" s="582">
        <v>1</v>
      </c>
      <c r="L248" s="569">
        <v>1</v>
      </c>
      <c r="M248" s="570">
        <v>79.36</v>
      </c>
    </row>
    <row r="249" spans="1:13" ht="14.4" customHeight="1" x14ac:dyDescent="0.3">
      <c r="A249" s="565" t="s">
        <v>1591</v>
      </c>
      <c r="B249" s="566" t="s">
        <v>1503</v>
      </c>
      <c r="C249" s="566" t="s">
        <v>1735</v>
      </c>
      <c r="D249" s="566" t="s">
        <v>1736</v>
      </c>
      <c r="E249" s="566" t="s">
        <v>1737</v>
      </c>
      <c r="F249" s="569"/>
      <c r="G249" s="569"/>
      <c r="H249" s="582">
        <v>0</v>
      </c>
      <c r="I249" s="569">
        <v>1</v>
      </c>
      <c r="J249" s="569">
        <v>152.36000000000001</v>
      </c>
      <c r="K249" s="582">
        <v>1</v>
      </c>
      <c r="L249" s="569">
        <v>1</v>
      </c>
      <c r="M249" s="570">
        <v>152.36000000000001</v>
      </c>
    </row>
    <row r="250" spans="1:13" ht="14.4" customHeight="1" x14ac:dyDescent="0.3">
      <c r="A250" s="565" t="s">
        <v>1591</v>
      </c>
      <c r="B250" s="566" t="s">
        <v>1503</v>
      </c>
      <c r="C250" s="566" t="s">
        <v>2083</v>
      </c>
      <c r="D250" s="566" t="s">
        <v>1736</v>
      </c>
      <c r="E250" s="566" t="s">
        <v>2084</v>
      </c>
      <c r="F250" s="569"/>
      <c r="G250" s="569"/>
      <c r="H250" s="582">
        <v>0</v>
      </c>
      <c r="I250" s="569">
        <v>1</v>
      </c>
      <c r="J250" s="569">
        <v>304.74</v>
      </c>
      <c r="K250" s="582">
        <v>1</v>
      </c>
      <c r="L250" s="569">
        <v>1</v>
      </c>
      <c r="M250" s="570">
        <v>304.74</v>
      </c>
    </row>
    <row r="251" spans="1:13" ht="14.4" customHeight="1" x14ac:dyDescent="0.3">
      <c r="A251" s="565" t="s">
        <v>1591</v>
      </c>
      <c r="B251" s="566" t="s">
        <v>1511</v>
      </c>
      <c r="C251" s="566" t="s">
        <v>1671</v>
      </c>
      <c r="D251" s="566" t="s">
        <v>1672</v>
      </c>
      <c r="E251" s="566" t="s">
        <v>1673</v>
      </c>
      <c r="F251" s="569"/>
      <c r="G251" s="569"/>
      <c r="H251" s="582">
        <v>0</v>
      </c>
      <c r="I251" s="569">
        <v>3</v>
      </c>
      <c r="J251" s="569">
        <v>414.48</v>
      </c>
      <c r="K251" s="582">
        <v>1</v>
      </c>
      <c r="L251" s="569">
        <v>3</v>
      </c>
      <c r="M251" s="570">
        <v>414.48</v>
      </c>
    </row>
    <row r="252" spans="1:13" ht="14.4" customHeight="1" x14ac:dyDescent="0.3">
      <c r="A252" s="565" t="s">
        <v>1591</v>
      </c>
      <c r="B252" s="566" t="s">
        <v>1511</v>
      </c>
      <c r="C252" s="566" t="s">
        <v>1266</v>
      </c>
      <c r="D252" s="566" t="s">
        <v>1267</v>
      </c>
      <c r="E252" s="566" t="s">
        <v>1513</v>
      </c>
      <c r="F252" s="569"/>
      <c r="G252" s="569"/>
      <c r="H252" s="582">
        <v>0</v>
      </c>
      <c r="I252" s="569">
        <v>1</v>
      </c>
      <c r="J252" s="569">
        <v>184.22</v>
      </c>
      <c r="K252" s="582">
        <v>1</v>
      </c>
      <c r="L252" s="569">
        <v>1</v>
      </c>
      <c r="M252" s="570">
        <v>184.22</v>
      </c>
    </row>
    <row r="253" spans="1:13" ht="14.4" customHeight="1" x14ac:dyDescent="0.3">
      <c r="A253" s="565" t="s">
        <v>1591</v>
      </c>
      <c r="B253" s="566" t="s">
        <v>1519</v>
      </c>
      <c r="C253" s="566" t="s">
        <v>1289</v>
      </c>
      <c r="D253" s="566" t="s">
        <v>1290</v>
      </c>
      <c r="E253" s="566" t="s">
        <v>1291</v>
      </c>
      <c r="F253" s="569"/>
      <c r="G253" s="569"/>
      <c r="H253" s="582">
        <v>0</v>
      </c>
      <c r="I253" s="569">
        <v>6</v>
      </c>
      <c r="J253" s="569">
        <v>924.06</v>
      </c>
      <c r="K253" s="582">
        <v>1</v>
      </c>
      <c r="L253" s="569">
        <v>6</v>
      </c>
      <c r="M253" s="570">
        <v>924.06</v>
      </c>
    </row>
    <row r="254" spans="1:13" ht="14.4" customHeight="1" x14ac:dyDescent="0.3">
      <c r="A254" s="565" t="s">
        <v>1591</v>
      </c>
      <c r="B254" s="566" t="s">
        <v>1519</v>
      </c>
      <c r="C254" s="566" t="s">
        <v>1296</v>
      </c>
      <c r="D254" s="566" t="s">
        <v>1297</v>
      </c>
      <c r="E254" s="566" t="s">
        <v>1520</v>
      </c>
      <c r="F254" s="569"/>
      <c r="G254" s="569"/>
      <c r="H254" s="582">
        <v>0</v>
      </c>
      <c r="I254" s="569">
        <v>1</v>
      </c>
      <c r="J254" s="569">
        <v>77.010000000000005</v>
      </c>
      <c r="K254" s="582">
        <v>1</v>
      </c>
      <c r="L254" s="569">
        <v>1</v>
      </c>
      <c r="M254" s="570">
        <v>77.010000000000005</v>
      </c>
    </row>
    <row r="255" spans="1:13" ht="14.4" customHeight="1" thickBot="1" x14ac:dyDescent="0.35">
      <c r="A255" s="571" t="s">
        <v>1591</v>
      </c>
      <c r="B255" s="572" t="s">
        <v>1531</v>
      </c>
      <c r="C255" s="572" t="s">
        <v>1149</v>
      </c>
      <c r="D255" s="572" t="s">
        <v>598</v>
      </c>
      <c r="E255" s="572" t="s">
        <v>1532</v>
      </c>
      <c r="F255" s="575"/>
      <c r="G255" s="575"/>
      <c r="H255" s="583">
        <v>0</v>
      </c>
      <c r="I255" s="575">
        <v>3</v>
      </c>
      <c r="J255" s="575">
        <v>144.93</v>
      </c>
      <c r="K255" s="583">
        <v>1</v>
      </c>
      <c r="L255" s="575">
        <v>3</v>
      </c>
      <c r="M255" s="576">
        <v>144.93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219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461</v>
      </c>
      <c r="B4" s="551" t="s">
        <v>462</v>
      </c>
      <c r="C4" s="552" t="s">
        <v>463</v>
      </c>
      <c r="D4" s="552" t="s">
        <v>462</v>
      </c>
      <c r="E4" s="552" t="s">
        <v>462</v>
      </c>
      <c r="F4" s="553" t="s">
        <v>462</v>
      </c>
      <c r="G4" s="552" t="s">
        <v>462</v>
      </c>
      <c r="H4" s="552" t="s">
        <v>109</v>
      </c>
    </row>
    <row r="5" spans="1:8" ht="14.4" customHeight="1" x14ac:dyDescent="0.3">
      <c r="A5" s="550" t="s">
        <v>461</v>
      </c>
      <c r="B5" s="551" t="s">
        <v>2133</v>
      </c>
      <c r="C5" s="552" t="s">
        <v>2134</v>
      </c>
      <c r="D5" s="552">
        <v>841.95641724443794</v>
      </c>
      <c r="E5" s="552">
        <v>480.18267784007196</v>
      </c>
      <c r="F5" s="553">
        <v>0.57031773617406212</v>
      </c>
      <c r="G5" s="552">
        <v>-361.77373940436598</v>
      </c>
      <c r="H5" s="552" t="s">
        <v>2</v>
      </c>
    </row>
    <row r="6" spans="1:8" ht="14.4" customHeight="1" x14ac:dyDescent="0.3">
      <c r="A6" s="550" t="s">
        <v>461</v>
      </c>
      <c r="B6" s="551" t="s">
        <v>2135</v>
      </c>
      <c r="C6" s="552" t="s">
        <v>2136</v>
      </c>
      <c r="D6" s="552">
        <v>246065.00200389497</v>
      </c>
      <c r="E6" s="552">
        <v>218423.64999999985</v>
      </c>
      <c r="F6" s="553">
        <v>0.88766646301265717</v>
      </c>
      <c r="G6" s="552">
        <v>-27641.352003895125</v>
      </c>
      <c r="H6" s="552" t="s">
        <v>2</v>
      </c>
    </row>
    <row r="7" spans="1:8" ht="14.4" customHeight="1" x14ac:dyDescent="0.3">
      <c r="A7" s="550" t="s">
        <v>461</v>
      </c>
      <c r="B7" s="551" t="s">
        <v>2137</v>
      </c>
      <c r="C7" s="552" t="s">
        <v>2138</v>
      </c>
      <c r="D7" s="552">
        <v>787910.53909340745</v>
      </c>
      <c r="E7" s="552">
        <v>2011433.51</v>
      </c>
      <c r="F7" s="553">
        <v>2.55287042144964</v>
      </c>
      <c r="G7" s="552">
        <v>1223522.9709065924</v>
      </c>
      <c r="H7" s="552" t="s">
        <v>2</v>
      </c>
    </row>
    <row r="8" spans="1:8" ht="14.4" customHeight="1" x14ac:dyDescent="0.3">
      <c r="A8" s="550" t="s">
        <v>461</v>
      </c>
      <c r="B8" s="551" t="s">
        <v>2139</v>
      </c>
      <c r="C8" s="552" t="s">
        <v>2140</v>
      </c>
      <c r="D8" s="552">
        <v>50407.90778353018</v>
      </c>
      <c r="E8" s="552">
        <v>21466.25</v>
      </c>
      <c r="F8" s="553">
        <v>0.42585084253414873</v>
      </c>
      <c r="G8" s="552">
        <v>-28941.65778353018</v>
      </c>
      <c r="H8" s="552" t="s">
        <v>2</v>
      </c>
    </row>
    <row r="9" spans="1:8" ht="14.4" customHeight="1" x14ac:dyDescent="0.3">
      <c r="A9" s="550" t="s">
        <v>461</v>
      </c>
      <c r="B9" s="551" t="s">
        <v>2141</v>
      </c>
      <c r="C9" s="552" t="s">
        <v>2142</v>
      </c>
      <c r="D9" s="552">
        <v>30364.185635747821</v>
      </c>
      <c r="E9" s="552">
        <v>10088.4</v>
      </c>
      <c r="F9" s="553">
        <v>0.33224668433468224</v>
      </c>
      <c r="G9" s="552">
        <v>-20275.785635747823</v>
      </c>
      <c r="H9" s="552" t="s">
        <v>2</v>
      </c>
    </row>
    <row r="10" spans="1:8" ht="14.4" customHeight="1" x14ac:dyDescent="0.3">
      <c r="A10" s="550" t="s">
        <v>461</v>
      </c>
      <c r="B10" s="551" t="s">
        <v>2143</v>
      </c>
      <c r="C10" s="552" t="s">
        <v>2144</v>
      </c>
      <c r="D10" s="552">
        <v>1202059.6783709901</v>
      </c>
      <c r="E10" s="552">
        <v>780842.65000000026</v>
      </c>
      <c r="F10" s="553">
        <v>0.64958725764612979</v>
      </c>
      <c r="G10" s="552">
        <v>-421217.02837098984</v>
      </c>
      <c r="H10" s="552" t="s">
        <v>2</v>
      </c>
    </row>
    <row r="11" spans="1:8" ht="14.4" customHeight="1" x14ac:dyDescent="0.3">
      <c r="A11" s="550" t="s">
        <v>461</v>
      </c>
      <c r="B11" s="551" t="s">
        <v>2145</v>
      </c>
      <c r="C11" s="552" t="s">
        <v>2146</v>
      </c>
      <c r="D11" s="552">
        <v>0</v>
      </c>
      <c r="E11" s="552">
        <v>1137.53</v>
      </c>
      <c r="F11" s="553" t="s">
        <v>462</v>
      </c>
      <c r="G11" s="552">
        <v>1137.53</v>
      </c>
      <c r="H11" s="552" t="s">
        <v>2</v>
      </c>
    </row>
    <row r="12" spans="1:8" ht="14.4" customHeight="1" x14ac:dyDescent="0.3">
      <c r="A12" s="550" t="s">
        <v>461</v>
      </c>
      <c r="B12" s="551" t="s">
        <v>2147</v>
      </c>
      <c r="C12" s="552" t="s">
        <v>2148</v>
      </c>
      <c r="D12" s="552">
        <v>23795.166753879046</v>
      </c>
      <c r="E12" s="552">
        <v>14648</v>
      </c>
      <c r="F12" s="553">
        <v>0.61558719682483876</v>
      </c>
      <c r="G12" s="552">
        <v>-9147.1667538790462</v>
      </c>
      <c r="H12" s="552" t="s">
        <v>2</v>
      </c>
    </row>
    <row r="13" spans="1:8" ht="14.4" customHeight="1" x14ac:dyDescent="0.3">
      <c r="A13" s="550" t="s">
        <v>461</v>
      </c>
      <c r="B13" s="551" t="s">
        <v>2149</v>
      </c>
      <c r="C13" s="552" t="s">
        <v>2150</v>
      </c>
      <c r="D13" s="552">
        <v>279469.97820482554</v>
      </c>
      <c r="E13" s="552">
        <v>267431.33000000007</v>
      </c>
      <c r="F13" s="553">
        <v>0.95692328642183433</v>
      </c>
      <c r="G13" s="552">
        <v>-12038.648204825469</v>
      </c>
      <c r="H13" s="552" t="s">
        <v>2</v>
      </c>
    </row>
    <row r="14" spans="1:8" ht="14.4" customHeight="1" x14ac:dyDescent="0.3">
      <c r="A14" s="550" t="s">
        <v>461</v>
      </c>
      <c r="B14" s="551" t="s">
        <v>2151</v>
      </c>
      <c r="C14" s="552" t="s">
        <v>2152</v>
      </c>
      <c r="D14" s="552">
        <v>5153.106046070915</v>
      </c>
      <c r="E14" s="552">
        <v>6634.45</v>
      </c>
      <c r="F14" s="553">
        <v>1.2874662272977215</v>
      </c>
      <c r="G14" s="552">
        <v>1481.3439539290848</v>
      </c>
      <c r="H14" s="552" t="s">
        <v>2</v>
      </c>
    </row>
    <row r="15" spans="1:8" ht="14.4" customHeight="1" x14ac:dyDescent="0.3">
      <c r="A15" s="550" t="s">
        <v>461</v>
      </c>
      <c r="B15" s="551" t="s">
        <v>2153</v>
      </c>
      <c r="C15" s="552" t="s">
        <v>2154</v>
      </c>
      <c r="D15" s="552">
        <v>109271.50230520306</v>
      </c>
      <c r="E15" s="552">
        <v>114017.36</v>
      </c>
      <c r="F15" s="553">
        <v>1.0434317968974329</v>
      </c>
      <c r="G15" s="552">
        <v>4745.8576947969414</v>
      </c>
      <c r="H15" s="552" t="s">
        <v>2</v>
      </c>
    </row>
    <row r="16" spans="1:8" ht="14.4" customHeight="1" x14ac:dyDescent="0.3">
      <c r="A16" s="550" t="s">
        <v>461</v>
      </c>
      <c r="B16" s="551" t="s">
        <v>6</v>
      </c>
      <c r="C16" s="552" t="s">
        <v>463</v>
      </c>
      <c r="D16" s="552">
        <v>3106282.1927678301</v>
      </c>
      <c r="E16" s="552">
        <v>3446603.3126778402</v>
      </c>
      <c r="F16" s="553">
        <v>1.1095589836307722</v>
      </c>
      <c r="G16" s="552">
        <v>340321.11991001014</v>
      </c>
      <c r="H16" s="552" t="s">
        <v>476</v>
      </c>
    </row>
    <row r="18" spans="1:8" ht="14.4" customHeight="1" x14ac:dyDescent="0.3">
      <c r="A18" s="550" t="s">
        <v>461</v>
      </c>
      <c r="B18" s="551" t="s">
        <v>462</v>
      </c>
      <c r="C18" s="552" t="s">
        <v>463</v>
      </c>
      <c r="D18" s="552" t="s">
        <v>462</v>
      </c>
      <c r="E18" s="552" t="s">
        <v>462</v>
      </c>
      <c r="F18" s="553" t="s">
        <v>462</v>
      </c>
      <c r="G18" s="552" t="s">
        <v>462</v>
      </c>
      <c r="H18" s="552" t="s">
        <v>109</v>
      </c>
    </row>
    <row r="19" spans="1:8" ht="14.4" customHeight="1" x14ac:dyDescent="0.3">
      <c r="A19" s="550" t="s">
        <v>477</v>
      </c>
      <c r="B19" s="551" t="s">
        <v>2135</v>
      </c>
      <c r="C19" s="552" t="s">
        <v>2136</v>
      </c>
      <c r="D19" s="552">
        <v>14327.557580463415</v>
      </c>
      <c r="E19" s="552">
        <v>25195.639999999996</v>
      </c>
      <c r="F19" s="553">
        <v>1.7585439708409156</v>
      </c>
      <c r="G19" s="552">
        <v>10868.08241953658</v>
      </c>
      <c r="H19" s="552" t="s">
        <v>2</v>
      </c>
    </row>
    <row r="20" spans="1:8" ht="14.4" customHeight="1" x14ac:dyDescent="0.3">
      <c r="A20" s="550" t="s">
        <v>477</v>
      </c>
      <c r="B20" s="551" t="s">
        <v>2137</v>
      </c>
      <c r="C20" s="552" t="s">
        <v>2138</v>
      </c>
      <c r="D20" s="552">
        <v>48902.985658586309</v>
      </c>
      <c r="E20" s="552">
        <v>494940.28999999992</v>
      </c>
      <c r="F20" s="553">
        <v>10.120860379679069</v>
      </c>
      <c r="G20" s="552">
        <v>446037.3043414136</v>
      </c>
      <c r="H20" s="552" t="s">
        <v>2</v>
      </c>
    </row>
    <row r="21" spans="1:8" ht="14.4" customHeight="1" x14ac:dyDescent="0.3">
      <c r="A21" s="550" t="s">
        <v>477</v>
      </c>
      <c r="B21" s="551" t="s">
        <v>2143</v>
      </c>
      <c r="C21" s="552" t="s">
        <v>2144</v>
      </c>
      <c r="D21" s="552">
        <v>0</v>
      </c>
      <c r="E21" s="552">
        <v>1945.08</v>
      </c>
      <c r="F21" s="553" t="s">
        <v>462</v>
      </c>
      <c r="G21" s="552">
        <v>1945.08</v>
      </c>
      <c r="H21" s="552" t="s">
        <v>2</v>
      </c>
    </row>
    <row r="22" spans="1:8" ht="14.4" customHeight="1" x14ac:dyDescent="0.3">
      <c r="A22" s="550" t="s">
        <v>477</v>
      </c>
      <c r="B22" s="551" t="s">
        <v>2145</v>
      </c>
      <c r="C22" s="552" t="s">
        <v>2146</v>
      </c>
      <c r="D22" s="552">
        <v>0</v>
      </c>
      <c r="E22" s="552">
        <v>1137.53</v>
      </c>
      <c r="F22" s="553" t="s">
        <v>462</v>
      </c>
      <c r="G22" s="552">
        <v>1137.53</v>
      </c>
      <c r="H22" s="552" t="s">
        <v>2</v>
      </c>
    </row>
    <row r="23" spans="1:8" ht="14.4" customHeight="1" x14ac:dyDescent="0.3">
      <c r="A23" s="550" t="s">
        <v>477</v>
      </c>
      <c r="B23" s="551" t="s">
        <v>2147</v>
      </c>
      <c r="C23" s="552" t="s">
        <v>2148</v>
      </c>
      <c r="D23" s="552">
        <v>17916.979084730458</v>
      </c>
      <c r="E23" s="552">
        <v>14648</v>
      </c>
      <c r="F23" s="553">
        <v>0.81754853486900547</v>
      </c>
      <c r="G23" s="552">
        <v>-3268.9790847304575</v>
      </c>
      <c r="H23" s="552" t="s">
        <v>2</v>
      </c>
    </row>
    <row r="24" spans="1:8" ht="14.4" customHeight="1" x14ac:dyDescent="0.3">
      <c r="A24" s="550" t="s">
        <v>477</v>
      </c>
      <c r="B24" s="551" t="s">
        <v>2149</v>
      </c>
      <c r="C24" s="552" t="s">
        <v>2150</v>
      </c>
      <c r="D24" s="552">
        <v>26833.381378668793</v>
      </c>
      <c r="E24" s="552">
        <v>24078.28</v>
      </c>
      <c r="F24" s="553">
        <v>0.89732559829902903</v>
      </c>
      <c r="G24" s="552">
        <v>-2755.1013786687945</v>
      </c>
      <c r="H24" s="552" t="s">
        <v>2</v>
      </c>
    </row>
    <row r="25" spans="1:8" ht="14.4" customHeight="1" x14ac:dyDescent="0.3">
      <c r="A25" s="550" t="s">
        <v>477</v>
      </c>
      <c r="B25" s="551" t="s">
        <v>2151</v>
      </c>
      <c r="C25" s="552" t="s">
        <v>2152</v>
      </c>
      <c r="D25" s="552">
        <v>870.92394805607216</v>
      </c>
      <c r="E25" s="552">
        <v>1437.45</v>
      </c>
      <c r="F25" s="553">
        <v>1.6504885451920694</v>
      </c>
      <c r="G25" s="552">
        <v>566.52605194392788</v>
      </c>
      <c r="H25" s="552" t="s">
        <v>2</v>
      </c>
    </row>
    <row r="26" spans="1:8" ht="14.4" customHeight="1" x14ac:dyDescent="0.3">
      <c r="A26" s="550" t="s">
        <v>477</v>
      </c>
      <c r="B26" s="551" t="s">
        <v>2153</v>
      </c>
      <c r="C26" s="552" t="s">
        <v>2154</v>
      </c>
      <c r="D26" s="552">
        <v>13809.058259528674</v>
      </c>
      <c r="E26" s="552">
        <v>16482.71</v>
      </c>
      <c r="F26" s="553">
        <v>1.1936157911873841</v>
      </c>
      <c r="G26" s="552">
        <v>2673.651740471325</v>
      </c>
      <c r="H26" s="552" t="s">
        <v>2</v>
      </c>
    </row>
    <row r="27" spans="1:8" ht="14.4" customHeight="1" x14ac:dyDescent="0.3">
      <c r="A27" s="550" t="s">
        <v>477</v>
      </c>
      <c r="B27" s="551" t="s">
        <v>2133</v>
      </c>
      <c r="C27" s="552" t="s">
        <v>2134</v>
      </c>
      <c r="D27" s="552">
        <v>0</v>
      </c>
      <c r="E27" s="552">
        <v>431.33595784007196</v>
      </c>
      <c r="F27" s="553" t="s">
        <v>462</v>
      </c>
      <c r="G27" s="552">
        <v>431.33595784007196</v>
      </c>
      <c r="H27" s="552" t="s">
        <v>2</v>
      </c>
    </row>
    <row r="28" spans="1:8" ht="14.4" customHeight="1" x14ac:dyDescent="0.3">
      <c r="A28" s="550" t="s">
        <v>477</v>
      </c>
      <c r="B28" s="551" t="s">
        <v>6</v>
      </c>
      <c r="C28" s="552" t="s">
        <v>478</v>
      </c>
      <c r="D28" s="552">
        <v>122660.88591003371</v>
      </c>
      <c r="E28" s="552">
        <v>580296.31595784007</v>
      </c>
      <c r="F28" s="553">
        <v>4.7308994358923959</v>
      </c>
      <c r="G28" s="552">
        <v>457635.43004780635</v>
      </c>
      <c r="H28" s="552" t="s">
        <v>479</v>
      </c>
    </row>
    <row r="29" spans="1:8" ht="14.4" customHeight="1" x14ac:dyDescent="0.3">
      <c r="A29" s="550" t="s">
        <v>462</v>
      </c>
      <c r="B29" s="551" t="s">
        <v>462</v>
      </c>
      <c r="C29" s="552" t="s">
        <v>462</v>
      </c>
      <c r="D29" s="552" t="s">
        <v>462</v>
      </c>
      <c r="E29" s="552" t="s">
        <v>462</v>
      </c>
      <c r="F29" s="553" t="s">
        <v>462</v>
      </c>
      <c r="G29" s="552" t="s">
        <v>462</v>
      </c>
      <c r="H29" s="552" t="s">
        <v>480</v>
      </c>
    </row>
    <row r="30" spans="1:8" ht="14.4" customHeight="1" x14ac:dyDescent="0.3">
      <c r="A30" s="550" t="s">
        <v>481</v>
      </c>
      <c r="B30" s="551" t="s">
        <v>2135</v>
      </c>
      <c r="C30" s="552" t="s">
        <v>2136</v>
      </c>
      <c r="D30" s="552">
        <v>40293.8331704788</v>
      </c>
      <c r="E30" s="552">
        <v>40725.250000000007</v>
      </c>
      <c r="F30" s="553">
        <v>1.0107067706290422</v>
      </c>
      <c r="G30" s="552">
        <v>431.41682952120755</v>
      </c>
      <c r="H30" s="552" t="s">
        <v>2</v>
      </c>
    </row>
    <row r="31" spans="1:8" ht="14.4" customHeight="1" x14ac:dyDescent="0.3">
      <c r="A31" s="550" t="s">
        <v>481</v>
      </c>
      <c r="B31" s="551" t="s">
        <v>2137</v>
      </c>
      <c r="C31" s="552" t="s">
        <v>2138</v>
      </c>
      <c r="D31" s="552">
        <v>35013.025974976226</v>
      </c>
      <c r="E31" s="552">
        <v>495070.25000000017</v>
      </c>
      <c r="F31" s="553">
        <v>14.139601939970181</v>
      </c>
      <c r="G31" s="552">
        <v>460057.22402502393</v>
      </c>
      <c r="H31" s="552" t="s">
        <v>2</v>
      </c>
    </row>
    <row r="32" spans="1:8" ht="14.4" customHeight="1" x14ac:dyDescent="0.3">
      <c r="A32" s="550" t="s">
        <v>481</v>
      </c>
      <c r="B32" s="551" t="s">
        <v>2139</v>
      </c>
      <c r="C32" s="552" t="s">
        <v>2140</v>
      </c>
      <c r="D32" s="552">
        <v>50370.576705218089</v>
      </c>
      <c r="E32" s="552">
        <v>21466.25</v>
      </c>
      <c r="F32" s="553">
        <v>0.42616645280093102</v>
      </c>
      <c r="G32" s="552">
        <v>-28904.326705218089</v>
      </c>
      <c r="H32" s="552" t="s">
        <v>2</v>
      </c>
    </row>
    <row r="33" spans="1:8" ht="14.4" customHeight="1" x14ac:dyDescent="0.3">
      <c r="A33" s="550" t="s">
        <v>481</v>
      </c>
      <c r="B33" s="551" t="s">
        <v>2143</v>
      </c>
      <c r="C33" s="552" t="s">
        <v>2144</v>
      </c>
      <c r="D33" s="552">
        <v>580503.72488025133</v>
      </c>
      <c r="E33" s="552">
        <v>519165.35999999981</v>
      </c>
      <c r="F33" s="553">
        <v>0.89433596676247917</v>
      </c>
      <c r="G33" s="552">
        <v>-61338.364880251524</v>
      </c>
      <c r="H33" s="552" t="s">
        <v>2</v>
      </c>
    </row>
    <row r="34" spans="1:8" ht="14.4" customHeight="1" x14ac:dyDescent="0.3">
      <c r="A34" s="550" t="s">
        <v>481</v>
      </c>
      <c r="B34" s="551" t="s">
        <v>2149</v>
      </c>
      <c r="C34" s="552" t="s">
        <v>2150</v>
      </c>
      <c r="D34" s="552">
        <v>51380.096437011096</v>
      </c>
      <c r="E34" s="552">
        <v>59767.75999999998</v>
      </c>
      <c r="F34" s="553">
        <v>1.1632473300876665</v>
      </c>
      <c r="G34" s="552">
        <v>8387.6635629888842</v>
      </c>
      <c r="H34" s="552" t="s">
        <v>2</v>
      </c>
    </row>
    <row r="35" spans="1:8" ht="14.4" customHeight="1" x14ac:dyDescent="0.3">
      <c r="A35" s="550" t="s">
        <v>481</v>
      </c>
      <c r="B35" s="551" t="s">
        <v>2151</v>
      </c>
      <c r="C35" s="552" t="s">
        <v>2152</v>
      </c>
      <c r="D35" s="552">
        <v>870.92394805607216</v>
      </c>
      <c r="E35" s="552">
        <v>1341</v>
      </c>
      <c r="F35" s="553">
        <v>1.5397440878657103</v>
      </c>
      <c r="G35" s="552">
        <v>470.07605194392784</v>
      </c>
      <c r="H35" s="552" t="s">
        <v>2</v>
      </c>
    </row>
    <row r="36" spans="1:8" ht="14.4" customHeight="1" x14ac:dyDescent="0.3">
      <c r="A36" s="550" t="s">
        <v>481</v>
      </c>
      <c r="B36" s="551" t="s">
        <v>2153</v>
      </c>
      <c r="C36" s="552" t="s">
        <v>2154</v>
      </c>
      <c r="D36" s="552">
        <v>20933.071392616075</v>
      </c>
      <c r="E36" s="552">
        <v>22474.560000000001</v>
      </c>
      <c r="F36" s="553">
        <v>1.0736389122490486</v>
      </c>
      <c r="G36" s="552">
        <v>1541.4886073839261</v>
      </c>
      <c r="H36" s="552" t="s">
        <v>2</v>
      </c>
    </row>
    <row r="37" spans="1:8" ht="14.4" customHeight="1" x14ac:dyDescent="0.3">
      <c r="A37" s="550" t="s">
        <v>481</v>
      </c>
      <c r="B37" s="551" t="s">
        <v>6</v>
      </c>
      <c r="C37" s="552" t="s">
        <v>482</v>
      </c>
      <c r="D37" s="552">
        <v>933483.35490712011</v>
      </c>
      <c r="E37" s="552">
        <v>1160010.4300000002</v>
      </c>
      <c r="F37" s="553">
        <v>1.2426685745408059</v>
      </c>
      <c r="G37" s="552">
        <v>226527.07509288006</v>
      </c>
      <c r="H37" s="552" t="s">
        <v>479</v>
      </c>
    </row>
    <row r="38" spans="1:8" ht="14.4" customHeight="1" x14ac:dyDescent="0.3">
      <c r="A38" s="550" t="s">
        <v>462</v>
      </c>
      <c r="B38" s="551" t="s">
        <v>462</v>
      </c>
      <c r="C38" s="552" t="s">
        <v>462</v>
      </c>
      <c r="D38" s="552" t="s">
        <v>462</v>
      </c>
      <c r="E38" s="552" t="s">
        <v>462</v>
      </c>
      <c r="F38" s="553" t="s">
        <v>462</v>
      </c>
      <c r="G38" s="552" t="s">
        <v>462</v>
      </c>
      <c r="H38" s="552" t="s">
        <v>480</v>
      </c>
    </row>
    <row r="39" spans="1:8" ht="14.4" customHeight="1" x14ac:dyDescent="0.3">
      <c r="A39" s="550" t="s">
        <v>483</v>
      </c>
      <c r="B39" s="551" t="s">
        <v>2135</v>
      </c>
      <c r="C39" s="552" t="s">
        <v>2136</v>
      </c>
      <c r="D39" s="552">
        <v>153850.46411394826</v>
      </c>
      <c r="E39" s="552">
        <v>110230.74999999999</v>
      </c>
      <c r="F39" s="553">
        <v>0.7164798015712085</v>
      </c>
      <c r="G39" s="552">
        <v>-43619.71411394827</v>
      </c>
      <c r="H39" s="552" t="s">
        <v>2</v>
      </c>
    </row>
    <row r="40" spans="1:8" ht="14.4" customHeight="1" x14ac:dyDescent="0.3">
      <c r="A40" s="550" t="s">
        <v>483</v>
      </c>
      <c r="B40" s="551" t="s">
        <v>2137</v>
      </c>
      <c r="C40" s="552" t="s">
        <v>2138</v>
      </c>
      <c r="D40" s="552">
        <v>48812.458264083711</v>
      </c>
      <c r="E40" s="552">
        <v>423811.80999999994</v>
      </c>
      <c r="F40" s="553">
        <v>8.6824516746750575</v>
      </c>
      <c r="G40" s="552">
        <v>374999.35173591622</v>
      </c>
      <c r="H40" s="552" t="s">
        <v>2</v>
      </c>
    </row>
    <row r="41" spans="1:8" ht="14.4" customHeight="1" x14ac:dyDescent="0.3">
      <c r="A41" s="550" t="s">
        <v>483</v>
      </c>
      <c r="B41" s="551" t="s">
        <v>2143</v>
      </c>
      <c r="C41" s="552" t="s">
        <v>2144</v>
      </c>
      <c r="D41" s="552">
        <v>377274.2418701346</v>
      </c>
      <c r="E41" s="552">
        <v>136316.68999999997</v>
      </c>
      <c r="F41" s="553">
        <v>0.36131989643470791</v>
      </c>
      <c r="G41" s="552">
        <v>-240957.55187013463</v>
      </c>
      <c r="H41" s="552" t="s">
        <v>2</v>
      </c>
    </row>
    <row r="42" spans="1:8" ht="14.4" customHeight="1" x14ac:dyDescent="0.3">
      <c r="A42" s="550" t="s">
        <v>483</v>
      </c>
      <c r="B42" s="551" t="s">
        <v>2149</v>
      </c>
      <c r="C42" s="552" t="s">
        <v>2150</v>
      </c>
      <c r="D42" s="552">
        <v>144628.73035750148</v>
      </c>
      <c r="E42" s="552">
        <v>133153.90999999997</v>
      </c>
      <c r="F42" s="553">
        <v>0.92066015978196447</v>
      </c>
      <c r="G42" s="552">
        <v>-11474.820357501507</v>
      </c>
      <c r="H42" s="552" t="s">
        <v>2</v>
      </c>
    </row>
    <row r="43" spans="1:8" ht="14.4" customHeight="1" x14ac:dyDescent="0.3">
      <c r="A43" s="550" t="s">
        <v>483</v>
      </c>
      <c r="B43" s="551" t="s">
        <v>2151</v>
      </c>
      <c r="C43" s="552" t="s">
        <v>2152</v>
      </c>
      <c r="D43" s="552">
        <v>1741.9524111665132</v>
      </c>
      <c r="E43" s="552">
        <v>1798</v>
      </c>
      <c r="F43" s="553">
        <v>1.0321751550009073</v>
      </c>
      <c r="G43" s="552">
        <v>56.04758883348677</v>
      </c>
      <c r="H43" s="552" t="s">
        <v>2</v>
      </c>
    </row>
    <row r="44" spans="1:8" ht="14.4" customHeight="1" x14ac:dyDescent="0.3">
      <c r="A44" s="550" t="s">
        <v>483</v>
      </c>
      <c r="B44" s="551" t="s">
        <v>2153</v>
      </c>
      <c r="C44" s="552" t="s">
        <v>2154</v>
      </c>
      <c r="D44" s="552">
        <v>50209.294255804387</v>
      </c>
      <c r="E44" s="552">
        <v>44890.039999999994</v>
      </c>
      <c r="F44" s="553">
        <v>0.89405837435786173</v>
      </c>
      <c r="G44" s="552">
        <v>-5319.2542558043933</v>
      </c>
      <c r="H44" s="552" t="s">
        <v>2</v>
      </c>
    </row>
    <row r="45" spans="1:8" ht="14.4" customHeight="1" x14ac:dyDescent="0.3">
      <c r="A45" s="550" t="s">
        <v>483</v>
      </c>
      <c r="B45" s="551" t="s">
        <v>6</v>
      </c>
      <c r="C45" s="552" t="s">
        <v>484</v>
      </c>
      <c r="D45" s="552">
        <v>824662.65290976164</v>
      </c>
      <c r="E45" s="552">
        <v>850201.2</v>
      </c>
      <c r="F45" s="553">
        <v>1.0309684778377284</v>
      </c>
      <c r="G45" s="552">
        <v>25538.547090238309</v>
      </c>
      <c r="H45" s="552" t="s">
        <v>479</v>
      </c>
    </row>
    <row r="46" spans="1:8" ht="14.4" customHeight="1" x14ac:dyDescent="0.3">
      <c r="A46" s="550" t="s">
        <v>462</v>
      </c>
      <c r="B46" s="551" t="s">
        <v>462</v>
      </c>
      <c r="C46" s="552" t="s">
        <v>462</v>
      </c>
      <c r="D46" s="552" t="s">
        <v>462</v>
      </c>
      <c r="E46" s="552" t="s">
        <v>462</v>
      </c>
      <c r="F46" s="553" t="s">
        <v>462</v>
      </c>
      <c r="G46" s="552" t="s">
        <v>462</v>
      </c>
      <c r="H46" s="552" t="s">
        <v>480</v>
      </c>
    </row>
    <row r="47" spans="1:8" ht="14.4" customHeight="1" x14ac:dyDescent="0.3">
      <c r="A47" s="550" t="s">
        <v>485</v>
      </c>
      <c r="B47" s="551" t="s">
        <v>2135</v>
      </c>
      <c r="C47" s="552" t="s">
        <v>2136</v>
      </c>
      <c r="D47" s="552">
        <v>37593.147139004512</v>
      </c>
      <c r="E47" s="552">
        <v>42272.01</v>
      </c>
      <c r="F47" s="553">
        <v>1.1244605258425138</v>
      </c>
      <c r="G47" s="552">
        <v>4678.8628609954903</v>
      </c>
      <c r="H47" s="552" t="s">
        <v>2</v>
      </c>
    </row>
    <row r="48" spans="1:8" ht="14.4" customHeight="1" x14ac:dyDescent="0.3">
      <c r="A48" s="550" t="s">
        <v>485</v>
      </c>
      <c r="B48" s="551" t="s">
        <v>2137</v>
      </c>
      <c r="C48" s="552" t="s">
        <v>2138</v>
      </c>
      <c r="D48" s="552">
        <v>655182.06919576123</v>
      </c>
      <c r="E48" s="552">
        <v>597611.1599999998</v>
      </c>
      <c r="F48" s="553">
        <v>0.91212990723871612</v>
      </c>
      <c r="G48" s="552">
        <v>-57570.909195761429</v>
      </c>
      <c r="H48" s="552" t="s">
        <v>2</v>
      </c>
    </row>
    <row r="49" spans="1:8" ht="14.4" customHeight="1" x14ac:dyDescent="0.3">
      <c r="A49" s="550" t="s">
        <v>485</v>
      </c>
      <c r="B49" s="551" t="s">
        <v>2141</v>
      </c>
      <c r="C49" s="552" t="s">
        <v>2142</v>
      </c>
      <c r="D49" s="552">
        <v>28833.148636461032</v>
      </c>
      <c r="E49" s="552">
        <v>10088.4</v>
      </c>
      <c r="F49" s="553">
        <v>0.34988894647609481</v>
      </c>
      <c r="G49" s="552">
        <v>-18744.74863646103</v>
      </c>
      <c r="H49" s="552" t="s">
        <v>2</v>
      </c>
    </row>
    <row r="50" spans="1:8" ht="14.4" customHeight="1" x14ac:dyDescent="0.3">
      <c r="A50" s="550" t="s">
        <v>485</v>
      </c>
      <c r="B50" s="551" t="s">
        <v>2143</v>
      </c>
      <c r="C50" s="552" t="s">
        <v>2144</v>
      </c>
      <c r="D50" s="552">
        <v>244281.71162060415</v>
      </c>
      <c r="E50" s="552">
        <v>123415.51999999995</v>
      </c>
      <c r="F50" s="553">
        <v>0.50521800908157033</v>
      </c>
      <c r="G50" s="552">
        <v>-120866.19162060421</v>
      </c>
      <c r="H50" s="552" t="s">
        <v>2</v>
      </c>
    </row>
    <row r="51" spans="1:8" ht="14.4" customHeight="1" x14ac:dyDescent="0.3">
      <c r="A51" s="550" t="s">
        <v>485</v>
      </c>
      <c r="B51" s="551" t="s">
        <v>2149</v>
      </c>
      <c r="C51" s="552" t="s">
        <v>2150</v>
      </c>
      <c r="D51" s="552">
        <v>56627.77003164417</v>
      </c>
      <c r="E51" s="552">
        <v>50431.37999999999</v>
      </c>
      <c r="F51" s="553">
        <v>0.89057683132884136</v>
      </c>
      <c r="G51" s="552">
        <v>-6196.3900316441795</v>
      </c>
      <c r="H51" s="552" t="s">
        <v>2</v>
      </c>
    </row>
    <row r="52" spans="1:8" ht="14.4" customHeight="1" x14ac:dyDescent="0.3">
      <c r="A52" s="550" t="s">
        <v>485</v>
      </c>
      <c r="B52" s="551" t="s">
        <v>2151</v>
      </c>
      <c r="C52" s="552" t="s">
        <v>2152</v>
      </c>
      <c r="D52" s="552">
        <v>1669.3057387922574</v>
      </c>
      <c r="E52" s="552">
        <v>2058</v>
      </c>
      <c r="F52" s="553">
        <v>1.2328478553539046</v>
      </c>
      <c r="G52" s="552">
        <v>388.69426120774256</v>
      </c>
      <c r="H52" s="552" t="s">
        <v>2</v>
      </c>
    </row>
    <row r="53" spans="1:8" ht="14.4" customHeight="1" x14ac:dyDescent="0.3">
      <c r="A53" s="550" t="s">
        <v>485</v>
      </c>
      <c r="B53" s="551" t="s">
        <v>2153</v>
      </c>
      <c r="C53" s="552" t="s">
        <v>2154</v>
      </c>
      <c r="D53" s="552">
        <v>24320.078397253925</v>
      </c>
      <c r="E53" s="552">
        <v>30170.049999999996</v>
      </c>
      <c r="F53" s="553">
        <v>1.2405408201071677</v>
      </c>
      <c r="G53" s="552">
        <v>5849.9716027460709</v>
      </c>
      <c r="H53" s="552" t="s">
        <v>2</v>
      </c>
    </row>
    <row r="54" spans="1:8" ht="14.4" customHeight="1" x14ac:dyDescent="0.3">
      <c r="A54" s="550" t="s">
        <v>485</v>
      </c>
      <c r="B54" s="551" t="s">
        <v>2133</v>
      </c>
      <c r="C54" s="552" t="s">
        <v>2134</v>
      </c>
      <c r="D54" s="552">
        <v>0</v>
      </c>
      <c r="E54" s="552">
        <v>48.846719999999998</v>
      </c>
      <c r="F54" s="553" t="s">
        <v>462</v>
      </c>
      <c r="G54" s="552">
        <v>48.846719999999998</v>
      </c>
      <c r="H54" s="552" t="s">
        <v>2</v>
      </c>
    </row>
    <row r="55" spans="1:8" ht="14.4" customHeight="1" x14ac:dyDescent="0.3">
      <c r="A55" s="550" t="s">
        <v>485</v>
      </c>
      <c r="B55" s="551" t="s">
        <v>6</v>
      </c>
      <c r="C55" s="552" t="s">
        <v>486</v>
      </c>
      <c r="D55" s="552">
        <v>1225475.2990409147</v>
      </c>
      <c r="E55" s="552">
        <v>856095.36671999982</v>
      </c>
      <c r="F55" s="553">
        <v>0.69858231119794889</v>
      </c>
      <c r="G55" s="552">
        <v>-369379.93232091493</v>
      </c>
      <c r="H55" s="552" t="s">
        <v>479</v>
      </c>
    </row>
    <row r="56" spans="1:8" ht="14.4" customHeight="1" x14ac:dyDescent="0.3">
      <c r="A56" s="550" t="s">
        <v>462</v>
      </c>
      <c r="B56" s="551" t="s">
        <v>462</v>
      </c>
      <c r="C56" s="552" t="s">
        <v>462</v>
      </c>
      <c r="D56" s="552" t="s">
        <v>462</v>
      </c>
      <c r="E56" s="552" t="s">
        <v>462</v>
      </c>
      <c r="F56" s="553" t="s">
        <v>462</v>
      </c>
      <c r="G56" s="552" t="s">
        <v>462</v>
      </c>
      <c r="H56" s="552" t="s">
        <v>480</v>
      </c>
    </row>
    <row r="57" spans="1:8" ht="14.4" customHeight="1" x14ac:dyDescent="0.3">
      <c r="A57" s="550" t="s">
        <v>461</v>
      </c>
      <c r="B57" s="551" t="s">
        <v>6</v>
      </c>
      <c r="C57" s="552" t="s">
        <v>463</v>
      </c>
      <c r="D57" s="552">
        <v>3106282.1927678301</v>
      </c>
      <c r="E57" s="552">
        <v>3446603.3126778393</v>
      </c>
      <c r="F57" s="553">
        <v>1.109558983630772</v>
      </c>
      <c r="G57" s="552">
        <v>340321.11991000921</v>
      </c>
      <c r="H57" s="552" t="s">
        <v>476</v>
      </c>
    </row>
  </sheetData>
  <autoFilter ref="A3:G3"/>
  <mergeCells count="1">
    <mergeCell ref="A1:G1"/>
  </mergeCells>
  <conditionalFormatting sqref="F17 F58:F65536">
    <cfRule type="cellIs" dxfId="37" priority="19" stopIfTrue="1" operator="greaterThan">
      <formula>1</formula>
    </cfRule>
  </conditionalFormatting>
  <conditionalFormatting sqref="G4:G16">
    <cfRule type="cellIs" dxfId="36" priority="12" operator="greaterThan">
      <formula>0</formula>
    </cfRule>
  </conditionalFormatting>
  <conditionalFormatting sqref="F4:F16">
    <cfRule type="cellIs" dxfId="35" priority="14" operator="greaterThan">
      <formula>1</formula>
    </cfRule>
  </conditionalFormatting>
  <conditionalFormatting sqref="B4:B16">
    <cfRule type="expression" dxfId="34" priority="18">
      <formula>AND(LEFT(H4,6)&lt;&gt;"mezera",H4&lt;&gt;"")</formula>
    </cfRule>
  </conditionalFormatting>
  <conditionalFormatting sqref="A4:A16">
    <cfRule type="expression" dxfId="33" priority="15">
      <formula>AND(H4&lt;&gt;"",H4&lt;&gt;"mezeraKL")</formula>
    </cfRule>
  </conditionalFormatting>
  <conditionalFormatting sqref="B4:G16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6">
    <cfRule type="expression" dxfId="30" priority="13">
      <formula>$H4&lt;&gt;""</formula>
    </cfRule>
  </conditionalFormatting>
  <conditionalFormatting sqref="F4:F16">
    <cfRule type="cellIs" dxfId="29" priority="9" operator="greaterThan">
      <formula>1</formula>
    </cfRule>
  </conditionalFormatting>
  <conditionalFormatting sqref="F4:F16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6">
    <cfRule type="expression" dxfId="26" priority="8">
      <formula>$H4&lt;&gt;""</formula>
    </cfRule>
  </conditionalFormatting>
  <conditionalFormatting sqref="G18:G57">
    <cfRule type="cellIs" dxfId="25" priority="1" operator="greaterThan">
      <formula>0</formula>
    </cfRule>
  </conditionalFormatting>
  <conditionalFormatting sqref="F18:F57">
    <cfRule type="cellIs" dxfId="24" priority="3" operator="greaterThan">
      <formula>1</formula>
    </cfRule>
  </conditionalFormatting>
  <conditionalFormatting sqref="B18:B57">
    <cfRule type="expression" dxfId="23" priority="7">
      <formula>AND(LEFT(H18,6)&lt;&gt;"mezera",H18&lt;&gt;"")</formula>
    </cfRule>
  </conditionalFormatting>
  <conditionalFormatting sqref="A18:A57">
    <cfRule type="expression" dxfId="22" priority="4">
      <formula>AND(H18&lt;&gt;"",H18&lt;&gt;"mezeraKL")</formula>
    </cfRule>
  </conditionalFormatting>
  <conditionalFormatting sqref="B18:G57">
    <cfRule type="expression" dxfId="21" priority="5">
      <formula>$H18="SumaNS"</formula>
    </cfRule>
    <cfRule type="expression" dxfId="20" priority="6">
      <formula>OR($H18="KL",$H18="SumaKL")</formula>
    </cfRule>
  </conditionalFormatting>
  <conditionalFormatting sqref="A18:G57">
    <cfRule type="expression" dxfId="19" priority="2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10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203</v>
      </c>
      <c r="I3" s="294">
        <f>IF(J3&lt;&gt;0,K3/J3,0)</f>
        <v>10.63808258911415</v>
      </c>
      <c r="J3" s="294">
        <f>SUBTOTAL(9,J5:J1048576)</f>
        <v>323987.26779999997</v>
      </c>
      <c r="K3" s="295">
        <f>SUBTOTAL(9,K5:K1048576)</f>
        <v>3446603.312677843</v>
      </c>
    </row>
    <row r="4" spans="1:11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127</v>
      </c>
      <c r="H4" s="556" t="s">
        <v>14</v>
      </c>
      <c r="I4" s="557" t="s">
        <v>227</v>
      </c>
      <c r="J4" s="557" t="s">
        <v>16</v>
      </c>
      <c r="K4" s="558" t="s">
        <v>244</v>
      </c>
    </row>
    <row r="5" spans="1:11" ht="14.4" customHeight="1" x14ac:dyDescent="0.3">
      <c r="A5" s="559" t="s">
        <v>461</v>
      </c>
      <c r="B5" s="560" t="s">
        <v>463</v>
      </c>
      <c r="C5" s="561" t="s">
        <v>477</v>
      </c>
      <c r="D5" s="562" t="s">
        <v>478</v>
      </c>
      <c r="E5" s="561" t="s">
        <v>2135</v>
      </c>
      <c r="F5" s="562" t="s">
        <v>2136</v>
      </c>
      <c r="G5" s="561" t="s">
        <v>2155</v>
      </c>
      <c r="H5" s="561" t="s">
        <v>2156</v>
      </c>
      <c r="I5" s="563">
        <v>156.77000000000001</v>
      </c>
      <c r="J5" s="563">
        <v>3</v>
      </c>
      <c r="K5" s="564">
        <v>470.65000000000003</v>
      </c>
    </row>
    <row r="6" spans="1:11" ht="14.4" customHeight="1" x14ac:dyDescent="0.3">
      <c r="A6" s="565" t="s">
        <v>461</v>
      </c>
      <c r="B6" s="566" t="s">
        <v>463</v>
      </c>
      <c r="C6" s="567" t="s">
        <v>477</v>
      </c>
      <c r="D6" s="568" t="s">
        <v>478</v>
      </c>
      <c r="E6" s="567" t="s">
        <v>2135</v>
      </c>
      <c r="F6" s="568" t="s">
        <v>2136</v>
      </c>
      <c r="G6" s="567" t="s">
        <v>2157</v>
      </c>
      <c r="H6" s="567" t="s">
        <v>2158</v>
      </c>
      <c r="I6" s="569">
        <v>167.14</v>
      </c>
      <c r="J6" s="569">
        <v>1</v>
      </c>
      <c r="K6" s="570">
        <v>167.14</v>
      </c>
    </row>
    <row r="7" spans="1:11" ht="14.4" customHeight="1" x14ac:dyDescent="0.3">
      <c r="A7" s="565" t="s">
        <v>461</v>
      </c>
      <c r="B7" s="566" t="s">
        <v>463</v>
      </c>
      <c r="C7" s="567" t="s">
        <v>477</v>
      </c>
      <c r="D7" s="568" t="s">
        <v>478</v>
      </c>
      <c r="E7" s="567" t="s">
        <v>2135</v>
      </c>
      <c r="F7" s="568" t="s">
        <v>2136</v>
      </c>
      <c r="G7" s="567" t="s">
        <v>2159</v>
      </c>
      <c r="H7" s="567" t="s">
        <v>2160</v>
      </c>
      <c r="I7" s="569">
        <v>248.56</v>
      </c>
      <c r="J7" s="569">
        <v>5</v>
      </c>
      <c r="K7" s="570">
        <v>1242.8</v>
      </c>
    </row>
    <row r="8" spans="1:11" ht="14.4" customHeight="1" x14ac:dyDescent="0.3">
      <c r="A8" s="565" t="s">
        <v>461</v>
      </c>
      <c r="B8" s="566" t="s">
        <v>463</v>
      </c>
      <c r="C8" s="567" t="s">
        <v>477</v>
      </c>
      <c r="D8" s="568" t="s">
        <v>478</v>
      </c>
      <c r="E8" s="567" t="s">
        <v>2135</v>
      </c>
      <c r="F8" s="568" t="s">
        <v>2136</v>
      </c>
      <c r="G8" s="567" t="s">
        <v>2159</v>
      </c>
      <c r="H8" s="567" t="s">
        <v>2161</v>
      </c>
      <c r="I8" s="569">
        <v>260.3</v>
      </c>
      <c r="J8" s="569">
        <v>1</v>
      </c>
      <c r="K8" s="570">
        <v>260.3</v>
      </c>
    </row>
    <row r="9" spans="1:11" ht="14.4" customHeight="1" x14ac:dyDescent="0.3">
      <c r="A9" s="565" t="s">
        <v>461</v>
      </c>
      <c r="B9" s="566" t="s">
        <v>463</v>
      </c>
      <c r="C9" s="567" t="s">
        <v>477</v>
      </c>
      <c r="D9" s="568" t="s">
        <v>478</v>
      </c>
      <c r="E9" s="567" t="s">
        <v>2135</v>
      </c>
      <c r="F9" s="568" t="s">
        <v>2136</v>
      </c>
      <c r="G9" s="567" t="s">
        <v>2162</v>
      </c>
      <c r="H9" s="567" t="s">
        <v>2163</v>
      </c>
      <c r="I9" s="569">
        <v>0.15</v>
      </c>
      <c r="J9" s="569">
        <v>1000</v>
      </c>
      <c r="K9" s="570">
        <v>150</v>
      </c>
    </row>
    <row r="10" spans="1:11" ht="14.4" customHeight="1" x14ac:dyDescent="0.3">
      <c r="A10" s="565" t="s">
        <v>461</v>
      </c>
      <c r="B10" s="566" t="s">
        <v>463</v>
      </c>
      <c r="C10" s="567" t="s">
        <v>477</v>
      </c>
      <c r="D10" s="568" t="s">
        <v>478</v>
      </c>
      <c r="E10" s="567" t="s">
        <v>2135</v>
      </c>
      <c r="F10" s="568" t="s">
        <v>2136</v>
      </c>
      <c r="G10" s="567" t="s">
        <v>2164</v>
      </c>
      <c r="H10" s="567" t="s">
        <v>2165</v>
      </c>
      <c r="I10" s="569">
        <v>0.31</v>
      </c>
      <c r="J10" s="569">
        <v>3000</v>
      </c>
      <c r="K10" s="570">
        <v>930</v>
      </c>
    </row>
    <row r="11" spans="1:11" ht="14.4" customHeight="1" x14ac:dyDescent="0.3">
      <c r="A11" s="565" t="s">
        <v>461</v>
      </c>
      <c r="B11" s="566" t="s">
        <v>463</v>
      </c>
      <c r="C11" s="567" t="s">
        <v>477</v>
      </c>
      <c r="D11" s="568" t="s">
        <v>478</v>
      </c>
      <c r="E11" s="567" t="s">
        <v>2135</v>
      </c>
      <c r="F11" s="568" t="s">
        <v>2136</v>
      </c>
      <c r="G11" s="567" t="s">
        <v>2166</v>
      </c>
      <c r="H11" s="567" t="s">
        <v>2167</v>
      </c>
      <c r="I11" s="569">
        <v>0.51</v>
      </c>
      <c r="J11" s="569">
        <v>2500</v>
      </c>
      <c r="K11" s="570">
        <v>1275</v>
      </c>
    </row>
    <row r="12" spans="1:11" ht="14.4" customHeight="1" x14ac:dyDescent="0.3">
      <c r="A12" s="565" t="s">
        <v>461</v>
      </c>
      <c r="B12" s="566" t="s">
        <v>463</v>
      </c>
      <c r="C12" s="567" t="s">
        <v>477</v>
      </c>
      <c r="D12" s="568" t="s">
        <v>478</v>
      </c>
      <c r="E12" s="567" t="s">
        <v>2135</v>
      </c>
      <c r="F12" s="568" t="s">
        <v>2136</v>
      </c>
      <c r="G12" s="567" t="s">
        <v>2168</v>
      </c>
      <c r="H12" s="567" t="s">
        <v>2169</v>
      </c>
      <c r="I12" s="569">
        <v>0.39500000000000002</v>
      </c>
      <c r="J12" s="569">
        <v>700</v>
      </c>
      <c r="K12" s="570">
        <v>277</v>
      </c>
    </row>
    <row r="13" spans="1:11" ht="14.4" customHeight="1" x14ac:dyDescent="0.3">
      <c r="A13" s="565" t="s">
        <v>461</v>
      </c>
      <c r="B13" s="566" t="s">
        <v>463</v>
      </c>
      <c r="C13" s="567" t="s">
        <v>477</v>
      </c>
      <c r="D13" s="568" t="s">
        <v>478</v>
      </c>
      <c r="E13" s="567" t="s">
        <v>2135</v>
      </c>
      <c r="F13" s="568" t="s">
        <v>2136</v>
      </c>
      <c r="G13" s="567" t="s">
        <v>2170</v>
      </c>
      <c r="H13" s="567" t="s">
        <v>2171</v>
      </c>
      <c r="I13" s="569">
        <v>2.2799999999999998</v>
      </c>
      <c r="J13" s="569">
        <v>560</v>
      </c>
      <c r="K13" s="570">
        <v>1277.2</v>
      </c>
    </row>
    <row r="14" spans="1:11" ht="14.4" customHeight="1" x14ac:dyDescent="0.3">
      <c r="A14" s="565" t="s">
        <v>461</v>
      </c>
      <c r="B14" s="566" t="s">
        <v>463</v>
      </c>
      <c r="C14" s="567" t="s">
        <v>477</v>
      </c>
      <c r="D14" s="568" t="s">
        <v>478</v>
      </c>
      <c r="E14" s="567" t="s">
        <v>2135</v>
      </c>
      <c r="F14" s="568" t="s">
        <v>2136</v>
      </c>
      <c r="G14" s="567" t="s">
        <v>2172</v>
      </c>
      <c r="H14" s="567" t="s">
        <v>2173</v>
      </c>
      <c r="I14" s="569">
        <v>0.28000000000000003</v>
      </c>
      <c r="J14" s="569">
        <v>5000</v>
      </c>
      <c r="K14" s="570">
        <v>1382</v>
      </c>
    </row>
    <row r="15" spans="1:11" ht="14.4" customHeight="1" x14ac:dyDescent="0.3">
      <c r="A15" s="565" t="s">
        <v>461</v>
      </c>
      <c r="B15" s="566" t="s">
        <v>463</v>
      </c>
      <c r="C15" s="567" t="s">
        <v>477</v>
      </c>
      <c r="D15" s="568" t="s">
        <v>478</v>
      </c>
      <c r="E15" s="567" t="s">
        <v>2135</v>
      </c>
      <c r="F15" s="568" t="s">
        <v>2136</v>
      </c>
      <c r="G15" s="567" t="s">
        <v>2174</v>
      </c>
      <c r="H15" s="567" t="s">
        <v>2175</v>
      </c>
      <c r="I15" s="569">
        <v>0.23250000000000001</v>
      </c>
      <c r="J15" s="569">
        <v>5100</v>
      </c>
      <c r="K15" s="570">
        <v>1188</v>
      </c>
    </row>
    <row r="16" spans="1:11" ht="14.4" customHeight="1" x14ac:dyDescent="0.3">
      <c r="A16" s="565" t="s">
        <v>461</v>
      </c>
      <c r="B16" s="566" t="s">
        <v>463</v>
      </c>
      <c r="C16" s="567" t="s">
        <v>477</v>
      </c>
      <c r="D16" s="568" t="s">
        <v>478</v>
      </c>
      <c r="E16" s="567" t="s">
        <v>2135</v>
      </c>
      <c r="F16" s="568" t="s">
        <v>2136</v>
      </c>
      <c r="G16" s="567" t="s">
        <v>2176</v>
      </c>
      <c r="H16" s="567" t="s">
        <v>2177</v>
      </c>
      <c r="I16" s="569">
        <v>61.21</v>
      </c>
      <c r="J16" s="569">
        <v>2</v>
      </c>
      <c r="K16" s="570">
        <v>122.42</v>
      </c>
    </row>
    <row r="17" spans="1:11" ht="14.4" customHeight="1" x14ac:dyDescent="0.3">
      <c r="A17" s="565" t="s">
        <v>461</v>
      </c>
      <c r="B17" s="566" t="s">
        <v>463</v>
      </c>
      <c r="C17" s="567" t="s">
        <v>477</v>
      </c>
      <c r="D17" s="568" t="s">
        <v>478</v>
      </c>
      <c r="E17" s="567" t="s">
        <v>2135</v>
      </c>
      <c r="F17" s="568" t="s">
        <v>2136</v>
      </c>
      <c r="G17" s="567" t="s">
        <v>2178</v>
      </c>
      <c r="H17" s="567" t="s">
        <v>2179</v>
      </c>
      <c r="I17" s="569">
        <v>37.17</v>
      </c>
      <c r="J17" s="569">
        <v>20</v>
      </c>
      <c r="K17" s="570">
        <v>743.4</v>
      </c>
    </row>
    <row r="18" spans="1:11" ht="14.4" customHeight="1" x14ac:dyDescent="0.3">
      <c r="A18" s="565" t="s">
        <v>461</v>
      </c>
      <c r="B18" s="566" t="s">
        <v>463</v>
      </c>
      <c r="C18" s="567" t="s">
        <v>477</v>
      </c>
      <c r="D18" s="568" t="s">
        <v>478</v>
      </c>
      <c r="E18" s="567" t="s">
        <v>2135</v>
      </c>
      <c r="F18" s="568" t="s">
        <v>2136</v>
      </c>
      <c r="G18" s="567" t="s">
        <v>2180</v>
      </c>
      <c r="H18" s="567" t="s">
        <v>2181</v>
      </c>
      <c r="I18" s="569">
        <v>1.33</v>
      </c>
      <c r="J18" s="569">
        <v>1000</v>
      </c>
      <c r="K18" s="570">
        <v>1331</v>
      </c>
    </row>
    <row r="19" spans="1:11" ht="14.4" customHeight="1" x14ac:dyDescent="0.3">
      <c r="A19" s="565" t="s">
        <v>461</v>
      </c>
      <c r="B19" s="566" t="s">
        <v>463</v>
      </c>
      <c r="C19" s="567" t="s">
        <v>477</v>
      </c>
      <c r="D19" s="568" t="s">
        <v>478</v>
      </c>
      <c r="E19" s="567" t="s">
        <v>2135</v>
      </c>
      <c r="F19" s="568" t="s">
        <v>2136</v>
      </c>
      <c r="G19" s="567" t="s">
        <v>2182</v>
      </c>
      <c r="H19" s="567" t="s">
        <v>2183</v>
      </c>
      <c r="I19" s="569">
        <v>405.49</v>
      </c>
      <c r="J19" s="569">
        <v>2</v>
      </c>
      <c r="K19" s="570">
        <v>810.98</v>
      </c>
    </row>
    <row r="20" spans="1:11" ht="14.4" customHeight="1" x14ac:dyDescent="0.3">
      <c r="A20" s="565" t="s">
        <v>461</v>
      </c>
      <c r="B20" s="566" t="s">
        <v>463</v>
      </c>
      <c r="C20" s="567" t="s">
        <v>477</v>
      </c>
      <c r="D20" s="568" t="s">
        <v>478</v>
      </c>
      <c r="E20" s="567" t="s">
        <v>2135</v>
      </c>
      <c r="F20" s="568" t="s">
        <v>2136</v>
      </c>
      <c r="G20" s="567" t="s">
        <v>2184</v>
      </c>
      <c r="H20" s="567" t="s">
        <v>2185</v>
      </c>
      <c r="I20" s="569">
        <v>13.1</v>
      </c>
      <c r="J20" s="569">
        <v>3</v>
      </c>
      <c r="K20" s="570">
        <v>39.299999999999997</v>
      </c>
    </row>
    <row r="21" spans="1:11" ht="14.4" customHeight="1" x14ac:dyDescent="0.3">
      <c r="A21" s="565" t="s">
        <v>461</v>
      </c>
      <c r="B21" s="566" t="s">
        <v>463</v>
      </c>
      <c r="C21" s="567" t="s">
        <v>477</v>
      </c>
      <c r="D21" s="568" t="s">
        <v>478</v>
      </c>
      <c r="E21" s="567" t="s">
        <v>2135</v>
      </c>
      <c r="F21" s="568" t="s">
        <v>2136</v>
      </c>
      <c r="G21" s="567" t="s">
        <v>2186</v>
      </c>
      <c r="H21" s="567" t="s">
        <v>2187</v>
      </c>
      <c r="I21" s="569">
        <v>27.92</v>
      </c>
      <c r="J21" s="569">
        <v>4</v>
      </c>
      <c r="K21" s="570">
        <v>111.68</v>
      </c>
    </row>
    <row r="22" spans="1:11" ht="14.4" customHeight="1" x14ac:dyDescent="0.3">
      <c r="A22" s="565" t="s">
        <v>461</v>
      </c>
      <c r="B22" s="566" t="s">
        <v>463</v>
      </c>
      <c r="C22" s="567" t="s">
        <v>477</v>
      </c>
      <c r="D22" s="568" t="s">
        <v>478</v>
      </c>
      <c r="E22" s="567" t="s">
        <v>2135</v>
      </c>
      <c r="F22" s="568" t="s">
        <v>2136</v>
      </c>
      <c r="G22" s="567" t="s">
        <v>2188</v>
      </c>
      <c r="H22" s="567" t="s">
        <v>2189</v>
      </c>
      <c r="I22" s="569">
        <v>111.59</v>
      </c>
      <c r="J22" s="569">
        <v>30</v>
      </c>
      <c r="K22" s="570">
        <v>3347.71</v>
      </c>
    </row>
    <row r="23" spans="1:11" ht="14.4" customHeight="1" x14ac:dyDescent="0.3">
      <c r="A23" s="565" t="s">
        <v>461</v>
      </c>
      <c r="B23" s="566" t="s">
        <v>463</v>
      </c>
      <c r="C23" s="567" t="s">
        <v>477</v>
      </c>
      <c r="D23" s="568" t="s">
        <v>478</v>
      </c>
      <c r="E23" s="567" t="s">
        <v>2135</v>
      </c>
      <c r="F23" s="568" t="s">
        <v>2136</v>
      </c>
      <c r="G23" s="567" t="s">
        <v>2190</v>
      </c>
      <c r="H23" s="567" t="s">
        <v>2191</v>
      </c>
      <c r="I23" s="569">
        <v>45.93</v>
      </c>
      <c r="J23" s="569">
        <v>2</v>
      </c>
      <c r="K23" s="570">
        <v>91.86</v>
      </c>
    </row>
    <row r="24" spans="1:11" ht="14.4" customHeight="1" x14ac:dyDescent="0.3">
      <c r="A24" s="565" t="s">
        <v>461</v>
      </c>
      <c r="B24" s="566" t="s">
        <v>463</v>
      </c>
      <c r="C24" s="567" t="s">
        <v>477</v>
      </c>
      <c r="D24" s="568" t="s">
        <v>478</v>
      </c>
      <c r="E24" s="567" t="s">
        <v>2135</v>
      </c>
      <c r="F24" s="568" t="s">
        <v>2136</v>
      </c>
      <c r="G24" s="567" t="s">
        <v>2192</v>
      </c>
      <c r="H24" s="567" t="s">
        <v>2193</v>
      </c>
      <c r="I24" s="569">
        <v>0.56000000000000005</v>
      </c>
      <c r="J24" s="569">
        <v>2500</v>
      </c>
      <c r="K24" s="570">
        <v>1400</v>
      </c>
    </row>
    <row r="25" spans="1:11" ht="14.4" customHeight="1" x14ac:dyDescent="0.3">
      <c r="A25" s="565" t="s">
        <v>461</v>
      </c>
      <c r="B25" s="566" t="s">
        <v>463</v>
      </c>
      <c r="C25" s="567" t="s">
        <v>477</v>
      </c>
      <c r="D25" s="568" t="s">
        <v>478</v>
      </c>
      <c r="E25" s="567" t="s">
        <v>2135</v>
      </c>
      <c r="F25" s="568" t="s">
        <v>2136</v>
      </c>
      <c r="G25" s="567" t="s">
        <v>2194</v>
      </c>
      <c r="H25" s="567" t="s">
        <v>2195</v>
      </c>
      <c r="I25" s="569">
        <v>5.0599999999999996</v>
      </c>
      <c r="J25" s="569">
        <v>100</v>
      </c>
      <c r="K25" s="570">
        <v>506</v>
      </c>
    </row>
    <row r="26" spans="1:11" ht="14.4" customHeight="1" x14ac:dyDescent="0.3">
      <c r="A26" s="565" t="s">
        <v>461</v>
      </c>
      <c r="B26" s="566" t="s">
        <v>463</v>
      </c>
      <c r="C26" s="567" t="s">
        <v>477</v>
      </c>
      <c r="D26" s="568" t="s">
        <v>478</v>
      </c>
      <c r="E26" s="567" t="s">
        <v>2135</v>
      </c>
      <c r="F26" s="568" t="s">
        <v>2136</v>
      </c>
      <c r="G26" s="567" t="s">
        <v>2196</v>
      </c>
      <c r="H26" s="567" t="s">
        <v>2197</v>
      </c>
      <c r="I26" s="569">
        <v>261.05</v>
      </c>
      <c r="J26" s="569">
        <v>10</v>
      </c>
      <c r="K26" s="570">
        <v>2610.5</v>
      </c>
    </row>
    <row r="27" spans="1:11" ht="14.4" customHeight="1" x14ac:dyDescent="0.3">
      <c r="A27" s="565" t="s">
        <v>461</v>
      </c>
      <c r="B27" s="566" t="s">
        <v>463</v>
      </c>
      <c r="C27" s="567" t="s">
        <v>477</v>
      </c>
      <c r="D27" s="568" t="s">
        <v>478</v>
      </c>
      <c r="E27" s="567" t="s">
        <v>2135</v>
      </c>
      <c r="F27" s="568" t="s">
        <v>2136</v>
      </c>
      <c r="G27" s="567" t="s">
        <v>2198</v>
      </c>
      <c r="H27" s="567" t="s">
        <v>2199</v>
      </c>
      <c r="I27" s="569">
        <v>0.36</v>
      </c>
      <c r="J27" s="569">
        <v>1000</v>
      </c>
      <c r="K27" s="570">
        <v>362</v>
      </c>
    </row>
    <row r="28" spans="1:11" ht="14.4" customHeight="1" x14ac:dyDescent="0.3">
      <c r="A28" s="565" t="s">
        <v>461</v>
      </c>
      <c r="B28" s="566" t="s">
        <v>463</v>
      </c>
      <c r="C28" s="567" t="s">
        <v>477</v>
      </c>
      <c r="D28" s="568" t="s">
        <v>478</v>
      </c>
      <c r="E28" s="567" t="s">
        <v>2135</v>
      </c>
      <c r="F28" s="568" t="s">
        <v>2136</v>
      </c>
      <c r="G28" s="567" t="s">
        <v>2200</v>
      </c>
      <c r="H28" s="567" t="s">
        <v>2201</v>
      </c>
      <c r="I28" s="569">
        <v>5.09</v>
      </c>
      <c r="J28" s="569">
        <v>300</v>
      </c>
      <c r="K28" s="570">
        <v>1528.35</v>
      </c>
    </row>
    <row r="29" spans="1:11" ht="14.4" customHeight="1" x14ac:dyDescent="0.3">
      <c r="A29" s="565" t="s">
        <v>461</v>
      </c>
      <c r="B29" s="566" t="s">
        <v>463</v>
      </c>
      <c r="C29" s="567" t="s">
        <v>477</v>
      </c>
      <c r="D29" s="568" t="s">
        <v>478</v>
      </c>
      <c r="E29" s="567" t="s">
        <v>2135</v>
      </c>
      <c r="F29" s="568" t="s">
        <v>2136</v>
      </c>
      <c r="G29" s="567" t="s">
        <v>2202</v>
      </c>
      <c r="H29" s="567" t="s">
        <v>2203</v>
      </c>
      <c r="I29" s="569">
        <v>5.09</v>
      </c>
      <c r="J29" s="569">
        <v>200</v>
      </c>
      <c r="K29" s="570">
        <v>1018</v>
      </c>
    </row>
    <row r="30" spans="1:11" ht="14.4" customHeight="1" x14ac:dyDescent="0.3">
      <c r="A30" s="565" t="s">
        <v>461</v>
      </c>
      <c r="B30" s="566" t="s">
        <v>463</v>
      </c>
      <c r="C30" s="567" t="s">
        <v>477</v>
      </c>
      <c r="D30" s="568" t="s">
        <v>478</v>
      </c>
      <c r="E30" s="567" t="s">
        <v>2135</v>
      </c>
      <c r="F30" s="568" t="s">
        <v>2136</v>
      </c>
      <c r="G30" s="567" t="s">
        <v>2204</v>
      </c>
      <c r="H30" s="567" t="s">
        <v>2205</v>
      </c>
      <c r="I30" s="569">
        <v>754.95</v>
      </c>
      <c r="J30" s="569">
        <v>3</v>
      </c>
      <c r="K30" s="570">
        <v>2264.8500000000004</v>
      </c>
    </row>
    <row r="31" spans="1:11" ht="14.4" customHeight="1" x14ac:dyDescent="0.3">
      <c r="A31" s="565" t="s">
        <v>461</v>
      </c>
      <c r="B31" s="566" t="s">
        <v>463</v>
      </c>
      <c r="C31" s="567" t="s">
        <v>477</v>
      </c>
      <c r="D31" s="568" t="s">
        <v>478</v>
      </c>
      <c r="E31" s="567" t="s">
        <v>2135</v>
      </c>
      <c r="F31" s="568" t="s">
        <v>2136</v>
      </c>
      <c r="G31" s="567" t="s">
        <v>2206</v>
      </c>
      <c r="H31" s="567" t="s">
        <v>2207</v>
      </c>
      <c r="I31" s="569">
        <v>2.88</v>
      </c>
      <c r="J31" s="569">
        <v>100</v>
      </c>
      <c r="K31" s="570">
        <v>287.5</v>
      </c>
    </row>
    <row r="32" spans="1:11" ht="14.4" customHeight="1" x14ac:dyDescent="0.3">
      <c r="A32" s="565" t="s">
        <v>461</v>
      </c>
      <c r="B32" s="566" t="s">
        <v>463</v>
      </c>
      <c r="C32" s="567" t="s">
        <v>477</v>
      </c>
      <c r="D32" s="568" t="s">
        <v>478</v>
      </c>
      <c r="E32" s="567" t="s">
        <v>2137</v>
      </c>
      <c r="F32" s="568" t="s">
        <v>2138</v>
      </c>
      <c r="G32" s="567" t="s">
        <v>2208</v>
      </c>
      <c r="H32" s="567" t="s">
        <v>2209</v>
      </c>
      <c r="I32" s="569">
        <v>0.92166666666666652</v>
      </c>
      <c r="J32" s="569">
        <v>1100</v>
      </c>
      <c r="K32" s="570">
        <v>1023</v>
      </c>
    </row>
    <row r="33" spans="1:11" ht="14.4" customHeight="1" x14ac:dyDescent="0.3">
      <c r="A33" s="565" t="s">
        <v>461</v>
      </c>
      <c r="B33" s="566" t="s">
        <v>463</v>
      </c>
      <c r="C33" s="567" t="s">
        <v>477</v>
      </c>
      <c r="D33" s="568" t="s">
        <v>478</v>
      </c>
      <c r="E33" s="567" t="s">
        <v>2137</v>
      </c>
      <c r="F33" s="568" t="s">
        <v>2138</v>
      </c>
      <c r="G33" s="567" t="s">
        <v>2210</v>
      </c>
      <c r="H33" s="567" t="s">
        <v>2211</v>
      </c>
      <c r="I33" s="569">
        <v>1.4342857142857142</v>
      </c>
      <c r="J33" s="569">
        <v>1100</v>
      </c>
      <c r="K33" s="570">
        <v>1579</v>
      </c>
    </row>
    <row r="34" spans="1:11" ht="14.4" customHeight="1" x14ac:dyDescent="0.3">
      <c r="A34" s="565" t="s">
        <v>461</v>
      </c>
      <c r="B34" s="566" t="s">
        <v>463</v>
      </c>
      <c r="C34" s="567" t="s">
        <v>477</v>
      </c>
      <c r="D34" s="568" t="s">
        <v>478</v>
      </c>
      <c r="E34" s="567" t="s">
        <v>2137</v>
      </c>
      <c r="F34" s="568" t="s">
        <v>2138</v>
      </c>
      <c r="G34" s="567" t="s">
        <v>2212</v>
      </c>
      <c r="H34" s="567" t="s">
        <v>2213</v>
      </c>
      <c r="I34" s="569">
        <v>0.41428571428571426</v>
      </c>
      <c r="J34" s="569">
        <v>1300</v>
      </c>
      <c r="K34" s="570">
        <v>538</v>
      </c>
    </row>
    <row r="35" spans="1:11" ht="14.4" customHeight="1" x14ac:dyDescent="0.3">
      <c r="A35" s="565" t="s">
        <v>461</v>
      </c>
      <c r="B35" s="566" t="s">
        <v>463</v>
      </c>
      <c r="C35" s="567" t="s">
        <v>477</v>
      </c>
      <c r="D35" s="568" t="s">
        <v>478</v>
      </c>
      <c r="E35" s="567" t="s">
        <v>2137</v>
      </c>
      <c r="F35" s="568" t="s">
        <v>2138</v>
      </c>
      <c r="G35" s="567" t="s">
        <v>2214</v>
      </c>
      <c r="H35" s="567" t="s">
        <v>2215</v>
      </c>
      <c r="I35" s="569">
        <v>0.57799999999999996</v>
      </c>
      <c r="J35" s="569">
        <v>1300</v>
      </c>
      <c r="K35" s="570">
        <v>752</v>
      </c>
    </row>
    <row r="36" spans="1:11" ht="14.4" customHeight="1" x14ac:dyDescent="0.3">
      <c r="A36" s="565" t="s">
        <v>461</v>
      </c>
      <c r="B36" s="566" t="s">
        <v>463</v>
      </c>
      <c r="C36" s="567" t="s">
        <v>477</v>
      </c>
      <c r="D36" s="568" t="s">
        <v>478</v>
      </c>
      <c r="E36" s="567" t="s">
        <v>2137</v>
      </c>
      <c r="F36" s="568" t="s">
        <v>2138</v>
      </c>
      <c r="G36" s="567" t="s">
        <v>2216</v>
      </c>
      <c r="H36" s="567" t="s">
        <v>2217</v>
      </c>
      <c r="I36" s="569">
        <v>3.09</v>
      </c>
      <c r="J36" s="569">
        <v>50</v>
      </c>
      <c r="K36" s="570">
        <v>154.5</v>
      </c>
    </row>
    <row r="37" spans="1:11" ht="14.4" customHeight="1" x14ac:dyDescent="0.3">
      <c r="A37" s="565" t="s">
        <v>461</v>
      </c>
      <c r="B37" s="566" t="s">
        <v>463</v>
      </c>
      <c r="C37" s="567" t="s">
        <v>477</v>
      </c>
      <c r="D37" s="568" t="s">
        <v>478</v>
      </c>
      <c r="E37" s="567" t="s">
        <v>2137</v>
      </c>
      <c r="F37" s="568" t="s">
        <v>2138</v>
      </c>
      <c r="G37" s="567" t="s">
        <v>2218</v>
      </c>
      <c r="H37" s="567" t="s">
        <v>2219</v>
      </c>
      <c r="I37" s="569">
        <v>484.04500000000002</v>
      </c>
      <c r="J37" s="569">
        <v>5</v>
      </c>
      <c r="K37" s="570">
        <v>2420.2200000000003</v>
      </c>
    </row>
    <row r="38" spans="1:11" ht="14.4" customHeight="1" x14ac:dyDescent="0.3">
      <c r="A38" s="565" t="s">
        <v>461</v>
      </c>
      <c r="B38" s="566" t="s">
        <v>463</v>
      </c>
      <c r="C38" s="567" t="s">
        <v>477</v>
      </c>
      <c r="D38" s="568" t="s">
        <v>478</v>
      </c>
      <c r="E38" s="567" t="s">
        <v>2137</v>
      </c>
      <c r="F38" s="568" t="s">
        <v>2138</v>
      </c>
      <c r="G38" s="567" t="s">
        <v>2220</v>
      </c>
      <c r="H38" s="567" t="s">
        <v>2221</v>
      </c>
      <c r="I38" s="569">
        <v>80.573333333333323</v>
      </c>
      <c r="J38" s="569">
        <v>70</v>
      </c>
      <c r="K38" s="570">
        <v>5640.2000000000007</v>
      </c>
    </row>
    <row r="39" spans="1:11" ht="14.4" customHeight="1" x14ac:dyDescent="0.3">
      <c r="A39" s="565" t="s">
        <v>461</v>
      </c>
      <c r="B39" s="566" t="s">
        <v>463</v>
      </c>
      <c r="C39" s="567" t="s">
        <v>477</v>
      </c>
      <c r="D39" s="568" t="s">
        <v>478</v>
      </c>
      <c r="E39" s="567" t="s">
        <v>2137</v>
      </c>
      <c r="F39" s="568" t="s">
        <v>2138</v>
      </c>
      <c r="G39" s="567" t="s">
        <v>2222</v>
      </c>
      <c r="H39" s="567" t="s">
        <v>2223</v>
      </c>
      <c r="I39" s="569">
        <v>5.51</v>
      </c>
      <c r="J39" s="569">
        <v>30</v>
      </c>
      <c r="K39" s="570">
        <v>165.3</v>
      </c>
    </row>
    <row r="40" spans="1:11" ht="14.4" customHeight="1" x14ac:dyDescent="0.3">
      <c r="A40" s="565" t="s">
        <v>461</v>
      </c>
      <c r="B40" s="566" t="s">
        <v>463</v>
      </c>
      <c r="C40" s="567" t="s">
        <v>477</v>
      </c>
      <c r="D40" s="568" t="s">
        <v>478</v>
      </c>
      <c r="E40" s="567" t="s">
        <v>2137</v>
      </c>
      <c r="F40" s="568" t="s">
        <v>2138</v>
      </c>
      <c r="G40" s="567" t="s">
        <v>2222</v>
      </c>
      <c r="H40" s="567" t="s">
        <v>2224</v>
      </c>
      <c r="I40" s="569">
        <v>5.56</v>
      </c>
      <c r="J40" s="569">
        <v>20</v>
      </c>
      <c r="K40" s="570">
        <v>111.2</v>
      </c>
    </row>
    <row r="41" spans="1:11" ht="14.4" customHeight="1" x14ac:dyDescent="0.3">
      <c r="A41" s="565" t="s">
        <v>461</v>
      </c>
      <c r="B41" s="566" t="s">
        <v>463</v>
      </c>
      <c r="C41" s="567" t="s">
        <v>477</v>
      </c>
      <c r="D41" s="568" t="s">
        <v>478</v>
      </c>
      <c r="E41" s="567" t="s">
        <v>2137</v>
      </c>
      <c r="F41" s="568" t="s">
        <v>2138</v>
      </c>
      <c r="G41" s="567" t="s">
        <v>2222</v>
      </c>
      <c r="H41" s="567" t="s">
        <v>2225</v>
      </c>
      <c r="I41" s="569">
        <v>5.56</v>
      </c>
      <c r="J41" s="569">
        <v>10</v>
      </c>
      <c r="K41" s="570">
        <v>55.6</v>
      </c>
    </row>
    <row r="42" spans="1:11" ht="14.4" customHeight="1" x14ac:dyDescent="0.3">
      <c r="A42" s="565" t="s">
        <v>461</v>
      </c>
      <c r="B42" s="566" t="s">
        <v>463</v>
      </c>
      <c r="C42" s="567" t="s">
        <v>477</v>
      </c>
      <c r="D42" s="568" t="s">
        <v>478</v>
      </c>
      <c r="E42" s="567" t="s">
        <v>2137</v>
      </c>
      <c r="F42" s="568" t="s">
        <v>2138</v>
      </c>
      <c r="G42" s="567" t="s">
        <v>2226</v>
      </c>
      <c r="H42" s="567" t="s">
        <v>2227</v>
      </c>
      <c r="I42" s="569">
        <v>646.755</v>
      </c>
      <c r="J42" s="569">
        <v>4</v>
      </c>
      <c r="K42" s="570">
        <v>2587.0299999999997</v>
      </c>
    </row>
    <row r="43" spans="1:11" ht="14.4" customHeight="1" x14ac:dyDescent="0.3">
      <c r="A43" s="565" t="s">
        <v>461</v>
      </c>
      <c r="B43" s="566" t="s">
        <v>463</v>
      </c>
      <c r="C43" s="567" t="s">
        <v>477</v>
      </c>
      <c r="D43" s="568" t="s">
        <v>478</v>
      </c>
      <c r="E43" s="567" t="s">
        <v>2137</v>
      </c>
      <c r="F43" s="568" t="s">
        <v>2138</v>
      </c>
      <c r="G43" s="567" t="s">
        <v>2228</v>
      </c>
      <c r="H43" s="567" t="s">
        <v>2229</v>
      </c>
      <c r="I43" s="569">
        <v>1.8</v>
      </c>
      <c r="J43" s="569">
        <v>100</v>
      </c>
      <c r="K43" s="570">
        <v>180</v>
      </c>
    </row>
    <row r="44" spans="1:11" ht="14.4" customHeight="1" x14ac:dyDescent="0.3">
      <c r="A44" s="565" t="s">
        <v>461</v>
      </c>
      <c r="B44" s="566" t="s">
        <v>463</v>
      </c>
      <c r="C44" s="567" t="s">
        <v>477</v>
      </c>
      <c r="D44" s="568" t="s">
        <v>478</v>
      </c>
      <c r="E44" s="567" t="s">
        <v>2137</v>
      </c>
      <c r="F44" s="568" t="s">
        <v>2138</v>
      </c>
      <c r="G44" s="567" t="s">
        <v>2230</v>
      </c>
      <c r="H44" s="567" t="s">
        <v>2231</v>
      </c>
      <c r="I44" s="569">
        <v>1.8050000000000002</v>
      </c>
      <c r="J44" s="569">
        <v>100</v>
      </c>
      <c r="K44" s="570">
        <v>180.5</v>
      </c>
    </row>
    <row r="45" spans="1:11" ht="14.4" customHeight="1" x14ac:dyDescent="0.3">
      <c r="A45" s="565" t="s">
        <v>461</v>
      </c>
      <c r="B45" s="566" t="s">
        <v>463</v>
      </c>
      <c r="C45" s="567" t="s">
        <v>477</v>
      </c>
      <c r="D45" s="568" t="s">
        <v>478</v>
      </c>
      <c r="E45" s="567" t="s">
        <v>2137</v>
      </c>
      <c r="F45" s="568" t="s">
        <v>2138</v>
      </c>
      <c r="G45" s="567" t="s">
        <v>2232</v>
      </c>
      <c r="H45" s="567" t="s">
        <v>2233</v>
      </c>
      <c r="I45" s="569">
        <v>2.3650000000000002</v>
      </c>
      <c r="J45" s="569">
        <v>100</v>
      </c>
      <c r="K45" s="570">
        <v>236.5</v>
      </c>
    </row>
    <row r="46" spans="1:11" ht="14.4" customHeight="1" x14ac:dyDescent="0.3">
      <c r="A46" s="565" t="s">
        <v>461</v>
      </c>
      <c r="B46" s="566" t="s">
        <v>463</v>
      </c>
      <c r="C46" s="567" t="s">
        <v>477</v>
      </c>
      <c r="D46" s="568" t="s">
        <v>478</v>
      </c>
      <c r="E46" s="567" t="s">
        <v>2137</v>
      </c>
      <c r="F46" s="568" t="s">
        <v>2138</v>
      </c>
      <c r="G46" s="567" t="s">
        <v>2234</v>
      </c>
      <c r="H46" s="567" t="s">
        <v>2235</v>
      </c>
      <c r="I46" s="569">
        <v>1.78</v>
      </c>
      <c r="J46" s="569">
        <v>50</v>
      </c>
      <c r="K46" s="570">
        <v>89</v>
      </c>
    </row>
    <row r="47" spans="1:11" ht="14.4" customHeight="1" x14ac:dyDescent="0.3">
      <c r="A47" s="565" t="s">
        <v>461</v>
      </c>
      <c r="B47" s="566" t="s">
        <v>463</v>
      </c>
      <c r="C47" s="567" t="s">
        <v>477</v>
      </c>
      <c r="D47" s="568" t="s">
        <v>478</v>
      </c>
      <c r="E47" s="567" t="s">
        <v>2137</v>
      </c>
      <c r="F47" s="568" t="s">
        <v>2138</v>
      </c>
      <c r="G47" s="567" t="s">
        <v>2236</v>
      </c>
      <c r="H47" s="567" t="s">
        <v>2237</v>
      </c>
      <c r="I47" s="569">
        <v>2.7440000000000002</v>
      </c>
      <c r="J47" s="569">
        <v>250</v>
      </c>
      <c r="K47" s="570">
        <v>686</v>
      </c>
    </row>
    <row r="48" spans="1:11" ht="14.4" customHeight="1" x14ac:dyDescent="0.3">
      <c r="A48" s="565" t="s">
        <v>461</v>
      </c>
      <c r="B48" s="566" t="s">
        <v>463</v>
      </c>
      <c r="C48" s="567" t="s">
        <v>477</v>
      </c>
      <c r="D48" s="568" t="s">
        <v>478</v>
      </c>
      <c r="E48" s="567" t="s">
        <v>2137</v>
      </c>
      <c r="F48" s="568" t="s">
        <v>2138</v>
      </c>
      <c r="G48" s="567" t="s">
        <v>2238</v>
      </c>
      <c r="H48" s="567" t="s">
        <v>2239</v>
      </c>
      <c r="I48" s="569">
        <v>1.75</v>
      </c>
      <c r="J48" s="569">
        <v>50</v>
      </c>
      <c r="K48" s="570">
        <v>87.5</v>
      </c>
    </row>
    <row r="49" spans="1:11" ht="14.4" customHeight="1" x14ac:dyDescent="0.3">
      <c r="A49" s="565" t="s">
        <v>461</v>
      </c>
      <c r="B49" s="566" t="s">
        <v>463</v>
      </c>
      <c r="C49" s="567" t="s">
        <v>477</v>
      </c>
      <c r="D49" s="568" t="s">
        <v>478</v>
      </c>
      <c r="E49" s="567" t="s">
        <v>2137</v>
      </c>
      <c r="F49" s="568" t="s">
        <v>2138</v>
      </c>
      <c r="G49" s="567" t="s">
        <v>2240</v>
      </c>
      <c r="H49" s="567" t="s">
        <v>2241</v>
      </c>
      <c r="I49" s="569">
        <v>1.76</v>
      </c>
      <c r="J49" s="569">
        <v>50</v>
      </c>
      <c r="K49" s="570">
        <v>88</v>
      </c>
    </row>
    <row r="50" spans="1:11" ht="14.4" customHeight="1" x14ac:dyDescent="0.3">
      <c r="A50" s="565" t="s">
        <v>461</v>
      </c>
      <c r="B50" s="566" t="s">
        <v>463</v>
      </c>
      <c r="C50" s="567" t="s">
        <v>477</v>
      </c>
      <c r="D50" s="568" t="s">
        <v>478</v>
      </c>
      <c r="E50" s="567" t="s">
        <v>2137</v>
      </c>
      <c r="F50" s="568" t="s">
        <v>2138</v>
      </c>
      <c r="G50" s="567" t="s">
        <v>2242</v>
      </c>
      <c r="H50" s="567" t="s">
        <v>2243</v>
      </c>
      <c r="I50" s="569">
        <v>1.7250000000000001</v>
      </c>
      <c r="J50" s="569">
        <v>200</v>
      </c>
      <c r="K50" s="570">
        <v>345</v>
      </c>
    </row>
    <row r="51" spans="1:11" ht="14.4" customHeight="1" x14ac:dyDescent="0.3">
      <c r="A51" s="565" t="s">
        <v>461</v>
      </c>
      <c r="B51" s="566" t="s">
        <v>463</v>
      </c>
      <c r="C51" s="567" t="s">
        <v>477</v>
      </c>
      <c r="D51" s="568" t="s">
        <v>478</v>
      </c>
      <c r="E51" s="567" t="s">
        <v>2137</v>
      </c>
      <c r="F51" s="568" t="s">
        <v>2138</v>
      </c>
      <c r="G51" s="567" t="s">
        <v>2244</v>
      </c>
      <c r="H51" s="567" t="s">
        <v>2245</v>
      </c>
      <c r="I51" s="569">
        <v>1.7549999999999999</v>
      </c>
      <c r="J51" s="569">
        <v>200</v>
      </c>
      <c r="K51" s="570">
        <v>351</v>
      </c>
    </row>
    <row r="52" spans="1:11" ht="14.4" customHeight="1" x14ac:dyDescent="0.3">
      <c r="A52" s="565" t="s">
        <v>461</v>
      </c>
      <c r="B52" s="566" t="s">
        <v>463</v>
      </c>
      <c r="C52" s="567" t="s">
        <v>477</v>
      </c>
      <c r="D52" s="568" t="s">
        <v>478</v>
      </c>
      <c r="E52" s="567" t="s">
        <v>2137</v>
      </c>
      <c r="F52" s="568" t="s">
        <v>2138</v>
      </c>
      <c r="G52" s="567" t="s">
        <v>2246</v>
      </c>
      <c r="H52" s="567" t="s">
        <v>2247</v>
      </c>
      <c r="I52" s="569">
        <v>1.4000000000000002E-2</v>
      </c>
      <c r="J52" s="569">
        <v>400</v>
      </c>
      <c r="K52" s="570">
        <v>5.5</v>
      </c>
    </row>
    <row r="53" spans="1:11" ht="14.4" customHeight="1" x14ac:dyDescent="0.3">
      <c r="A53" s="565" t="s">
        <v>461</v>
      </c>
      <c r="B53" s="566" t="s">
        <v>463</v>
      </c>
      <c r="C53" s="567" t="s">
        <v>477</v>
      </c>
      <c r="D53" s="568" t="s">
        <v>478</v>
      </c>
      <c r="E53" s="567" t="s">
        <v>2137</v>
      </c>
      <c r="F53" s="568" t="s">
        <v>2138</v>
      </c>
      <c r="G53" s="567" t="s">
        <v>2248</v>
      </c>
      <c r="H53" s="567" t="s">
        <v>2249</v>
      </c>
      <c r="I53" s="569">
        <v>1.9875</v>
      </c>
      <c r="J53" s="569">
        <v>200</v>
      </c>
      <c r="K53" s="570">
        <v>397.5</v>
      </c>
    </row>
    <row r="54" spans="1:11" ht="14.4" customHeight="1" x14ac:dyDescent="0.3">
      <c r="A54" s="565" t="s">
        <v>461</v>
      </c>
      <c r="B54" s="566" t="s">
        <v>463</v>
      </c>
      <c r="C54" s="567" t="s">
        <v>477</v>
      </c>
      <c r="D54" s="568" t="s">
        <v>478</v>
      </c>
      <c r="E54" s="567" t="s">
        <v>2137</v>
      </c>
      <c r="F54" s="568" t="s">
        <v>2138</v>
      </c>
      <c r="G54" s="567" t="s">
        <v>2250</v>
      </c>
      <c r="H54" s="567" t="s">
        <v>2251</v>
      </c>
      <c r="I54" s="569">
        <v>2.3966666666666665</v>
      </c>
      <c r="J54" s="569">
        <v>150</v>
      </c>
      <c r="K54" s="570">
        <v>359.5</v>
      </c>
    </row>
    <row r="55" spans="1:11" ht="14.4" customHeight="1" x14ac:dyDescent="0.3">
      <c r="A55" s="565" t="s">
        <v>461</v>
      </c>
      <c r="B55" s="566" t="s">
        <v>463</v>
      </c>
      <c r="C55" s="567" t="s">
        <v>477</v>
      </c>
      <c r="D55" s="568" t="s">
        <v>478</v>
      </c>
      <c r="E55" s="567" t="s">
        <v>2137</v>
      </c>
      <c r="F55" s="568" t="s">
        <v>2138</v>
      </c>
      <c r="G55" s="567" t="s">
        <v>2252</v>
      </c>
      <c r="H55" s="567" t="s">
        <v>2253</v>
      </c>
      <c r="I55" s="569">
        <v>2.9</v>
      </c>
      <c r="J55" s="569">
        <v>900</v>
      </c>
      <c r="K55" s="570">
        <v>2610</v>
      </c>
    </row>
    <row r="56" spans="1:11" ht="14.4" customHeight="1" x14ac:dyDescent="0.3">
      <c r="A56" s="565" t="s">
        <v>461</v>
      </c>
      <c r="B56" s="566" t="s">
        <v>463</v>
      </c>
      <c r="C56" s="567" t="s">
        <v>477</v>
      </c>
      <c r="D56" s="568" t="s">
        <v>478</v>
      </c>
      <c r="E56" s="567" t="s">
        <v>2137</v>
      </c>
      <c r="F56" s="568" t="s">
        <v>2138</v>
      </c>
      <c r="G56" s="567" t="s">
        <v>2254</v>
      </c>
      <c r="H56" s="567" t="s">
        <v>2255</v>
      </c>
      <c r="I56" s="569">
        <v>5.13</v>
      </c>
      <c r="J56" s="569">
        <v>40</v>
      </c>
      <c r="K56" s="570">
        <v>205.2</v>
      </c>
    </row>
    <row r="57" spans="1:11" ht="14.4" customHeight="1" x14ac:dyDescent="0.3">
      <c r="A57" s="565" t="s">
        <v>461</v>
      </c>
      <c r="B57" s="566" t="s">
        <v>463</v>
      </c>
      <c r="C57" s="567" t="s">
        <v>477</v>
      </c>
      <c r="D57" s="568" t="s">
        <v>478</v>
      </c>
      <c r="E57" s="567" t="s">
        <v>2137</v>
      </c>
      <c r="F57" s="568" t="s">
        <v>2138</v>
      </c>
      <c r="G57" s="567" t="s">
        <v>2256</v>
      </c>
      <c r="H57" s="567" t="s">
        <v>2257</v>
      </c>
      <c r="I57" s="569">
        <v>7.95</v>
      </c>
      <c r="J57" s="569">
        <v>60</v>
      </c>
      <c r="K57" s="570">
        <v>477</v>
      </c>
    </row>
    <row r="58" spans="1:11" ht="14.4" customHeight="1" x14ac:dyDescent="0.3">
      <c r="A58" s="565" t="s">
        <v>461</v>
      </c>
      <c r="B58" s="566" t="s">
        <v>463</v>
      </c>
      <c r="C58" s="567" t="s">
        <v>477</v>
      </c>
      <c r="D58" s="568" t="s">
        <v>478</v>
      </c>
      <c r="E58" s="567" t="s">
        <v>2137</v>
      </c>
      <c r="F58" s="568" t="s">
        <v>2138</v>
      </c>
      <c r="G58" s="567" t="s">
        <v>2258</v>
      </c>
      <c r="H58" s="567" t="s">
        <v>2259</v>
      </c>
      <c r="I58" s="569">
        <v>84.905000000000001</v>
      </c>
      <c r="J58" s="569">
        <v>40</v>
      </c>
      <c r="K58" s="570">
        <v>3396.14</v>
      </c>
    </row>
    <row r="59" spans="1:11" ht="14.4" customHeight="1" x14ac:dyDescent="0.3">
      <c r="A59" s="565" t="s">
        <v>461</v>
      </c>
      <c r="B59" s="566" t="s">
        <v>463</v>
      </c>
      <c r="C59" s="567" t="s">
        <v>477</v>
      </c>
      <c r="D59" s="568" t="s">
        <v>478</v>
      </c>
      <c r="E59" s="567" t="s">
        <v>2137</v>
      </c>
      <c r="F59" s="568" t="s">
        <v>2138</v>
      </c>
      <c r="G59" s="567" t="s">
        <v>2258</v>
      </c>
      <c r="H59" s="567" t="s">
        <v>2260</v>
      </c>
      <c r="I59" s="569">
        <v>84.9</v>
      </c>
      <c r="J59" s="569">
        <v>20</v>
      </c>
      <c r="K59" s="570">
        <v>1698.03</v>
      </c>
    </row>
    <row r="60" spans="1:11" ht="14.4" customHeight="1" x14ac:dyDescent="0.3">
      <c r="A60" s="565" t="s">
        <v>461</v>
      </c>
      <c r="B60" s="566" t="s">
        <v>463</v>
      </c>
      <c r="C60" s="567" t="s">
        <v>477</v>
      </c>
      <c r="D60" s="568" t="s">
        <v>478</v>
      </c>
      <c r="E60" s="567" t="s">
        <v>2137</v>
      </c>
      <c r="F60" s="568" t="s">
        <v>2138</v>
      </c>
      <c r="G60" s="567" t="s">
        <v>2261</v>
      </c>
      <c r="H60" s="567" t="s">
        <v>2262</v>
      </c>
      <c r="I60" s="569">
        <v>17.96</v>
      </c>
      <c r="J60" s="569">
        <v>100</v>
      </c>
      <c r="K60" s="570">
        <v>1796</v>
      </c>
    </row>
    <row r="61" spans="1:11" ht="14.4" customHeight="1" x14ac:dyDescent="0.3">
      <c r="A61" s="565" t="s">
        <v>461</v>
      </c>
      <c r="B61" s="566" t="s">
        <v>463</v>
      </c>
      <c r="C61" s="567" t="s">
        <v>477</v>
      </c>
      <c r="D61" s="568" t="s">
        <v>478</v>
      </c>
      <c r="E61" s="567" t="s">
        <v>2137</v>
      </c>
      <c r="F61" s="568" t="s">
        <v>2138</v>
      </c>
      <c r="G61" s="567" t="s">
        <v>2263</v>
      </c>
      <c r="H61" s="567" t="s">
        <v>2264</v>
      </c>
      <c r="I61" s="569">
        <v>17.97666666666667</v>
      </c>
      <c r="J61" s="569">
        <v>300</v>
      </c>
      <c r="K61" s="570">
        <v>5393</v>
      </c>
    </row>
    <row r="62" spans="1:11" ht="14.4" customHeight="1" x14ac:dyDescent="0.3">
      <c r="A62" s="565" t="s">
        <v>461</v>
      </c>
      <c r="B62" s="566" t="s">
        <v>463</v>
      </c>
      <c r="C62" s="567" t="s">
        <v>477</v>
      </c>
      <c r="D62" s="568" t="s">
        <v>478</v>
      </c>
      <c r="E62" s="567" t="s">
        <v>2137</v>
      </c>
      <c r="F62" s="568" t="s">
        <v>2138</v>
      </c>
      <c r="G62" s="567" t="s">
        <v>2265</v>
      </c>
      <c r="H62" s="567" t="s">
        <v>2266</v>
      </c>
      <c r="I62" s="569">
        <v>12.103333333333333</v>
      </c>
      <c r="J62" s="569">
        <v>40</v>
      </c>
      <c r="K62" s="570">
        <v>484.1</v>
      </c>
    </row>
    <row r="63" spans="1:11" ht="14.4" customHeight="1" x14ac:dyDescent="0.3">
      <c r="A63" s="565" t="s">
        <v>461</v>
      </c>
      <c r="B63" s="566" t="s">
        <v>463</v>
      </c>
      <c r="C63" s="567" t="s">
        <v>477</v>
      </c>
      <c r="D63" s="568" t="s">
        <v>478</v>
      </c>
      <c r="E63" s="567" t="s">
        <v>2137</v>
      </c>
      <c r="F63" s="568" t="s">
        <v>2138</v>
      </c>
      <c r="G63" s="567" t="s">
        <v>2267</v>
      </c>
      <c r="H63" s="567" t="s">
        <v>2268</v>
      </c>
      <c r="I63" s="569">
        <v>2.84</v>
      </c>
      <c r="J63" s="569">
        <v>100</v>
      </c>
      <c r="K63" s="570">
        <v>284</v>
      </c>
    </row>
    <row r="64" spans="1:11" ht="14.4" customHeight="1" x14ac:dyDescent="0.3">
      <c r="A64" s="565" t="s">
        <v>461</v>
      </c>
      <c r="B64" s="566" t="s">
        <v>463</v>
      </c>
      <c r="C64" s="567" t="s">
        <v>477</v>
      </c>
      <c r="D64" s="568" t="s">
        <v>478</v>
      </c>
      <c r="E64" s="567" t="s">
        <v>2137</v>
      </c>
      <c r="F64" s="568" t="s">
        <v>2138</v>
      </c>
      <c r="G64" s="567" t="s">
        <v>2269</v>
      </c>
      <c r="H64" s="567" t="s">
        <v>2270</v>
      </c>
      <c r="I64" s="569">
        <v>13.120000000000001</v>
      </c>
      <c r="J64" s="569">
        <v>20</v>
      </c>
      <c r="K64" s="570">
        <v>262.39999999999998</v>
      </c>
    </row>
    <row r="65" spans="1:11" ht="14.4" customHeight="1" x14ac:dyDescent="0.3">
      <c r="A65" s="565" t="s">
        <v>461</v>
      </c>
      <c r="B65" s="566" t="s">
        <v>463</v>
      </c>
      <c r="C65" s="567" t="s">
        <v>477</v>
      </c>
      <c r="D65" s="568" t="s">
        <v>478</v>
      </c>
      <c r="E65" s="567" t="s">
        <v>2137</v>
      </c>
      <c r="F65" s="568" t="s">
        <v>2138</v>
      </c>
      <c r="G65" s="567" t="s">
        <v>2271</v>
      </c>
      <c r="H65" s="567" t="s">
        <v>2272</v>
      </c>
      <c r="I65" s="569">
        <v>12.94</v>
      </c>
      <c r="J65" s="569">
        <v>10</v>
      </c>
      <c r="K65" s="570">
        <v>129.4</v>
      </c>
    </row>
    <row r="66" spans="1:11" ht="14.4" customHeight="1" x14ac:dyDescent="0.3">
      <c r="A66" s="565" t="s">
        <v>461</v>
      </c>
      <c r="B66" s="566" t="s">
        <v>463</v>
      </c>
      <c r="C66" s="567" t="s">
        <v>477</v>
      </c>
      <c r="D66" s="568" t="s">
        <v>478</v>
      </c>
      <c r="E66" s="567" t="s">
        <v>2137</v>
      </c>
      <c r="F66" s="568" t="s">
        <v>2138</v>
      </c>
      <c r="G66" s="567" t="s">
        <v>2273</v>
      </c>
      <c r="H66" s="567" t="s">
        <v>2274</v>
      </c>
      <c r="I66" s="569">
        <v>1.55</v>
      </c>
      <c r="J66" s="569">
        <v>150</v>
      </c>
      <c r="K66" s="570">
        <v>232.5</v>
      </c>
    </row>
    <row r="67" spans="1:11" ht="14.4" customHeight="1" x14ac:dyDescent="0.3">
      <c r="A67" s="565" t="s">
        <v>461</v>
      </c>
      <c r="B67" s="566" t="s">
        <v>463</v>
      </c>
      <c r="C67" s="567" t="s">
        <v>477</v>
      </c>
      <c r="D67" s="568" t="s">
        <v>478</v>
      </c>
      <c r="E67" s="567" t="s">
        <v>2137</v>
      </c>
      <c r="F67" s="568" t="s">
        <v>2138</v>
      </c>
      <c r="G67" s="567" t="s">
        <v>2273</v>
      </c>
      <c r="H67" s="567" t="s">
        <v>2275</v>
      </c>
      <c r="I67" s="569">
        <v>1.56</v>
      </c>
      <c r="J67" s="569">
        <v>75</v>
      </c>
      <c r="K67" s="570">
        <v>117</v>
      </c>
    </row>
    <row r="68" spans="1:11" ht="14.4" customHeight="1" x14ac:dyDescent="0.3">
      <c r="A68" s="565" t="s">
        <v>461</v>
      </c>
      <c r="B68" s="566" t="s">
        <v>463</v>
      </c>
      <c r="C68" s="567" t="s">
        <v>477</v>
      </c>
      <c r="D68" s="568" t="s">
        <v>478</v>
      </c>
      <c r="E68" s="567" t="s">
        <v>2137</v>
      </c>
      <c r="F68" s="568" t="s">
        <v>2138</v>
      </c>
      <c r="G68" s="567" t="s">
        <v>2276</v>
      </c>
      <c r="H68" s="567" t="s">
        <v>2277</v>
      </c>
      <c r="I68" s="569">
        <v>6.65</v>
      </c>
      <c r="J68" s="569">
        <v>10</v>
      </c>
      <c r="K68" s="570">
        <v>66.5</v>
      </c>
    </row>
    <row r="69" spans="1:11" ht="14.4" customHeight="1" x14ac:dyDescent="0.3">
      <c r="A69" s="565" t="s">
        <v>461</v>
      </c>
      <c r="B69" s="566" t="s">
        <v>463</v>
      </c>
      <c r="C69" s="567" t="s">
        <v>477</v>
      </c>
      <c r="D69" s="568" t="s">
        <v>478</v>
      </c>
      <c r="E69" s="567" t="s">
        <v>2137</v>
      </c>
      <c r="F69" s="568" t="s">
        <v>2138</v>
      </c>
      <c r="G69" s="567" t="s">
        <v>2278</v>
      </c>
      <c r="H69" s="567" t="s">
        <v>2279</v>
      </c>
      <c r="I69" s="569">
        <v>11.42</v>
      </c>
      <c r="J69" s="569">
        <v>100</v>
      </c>
      <c r="K69" s="570">
        <v>1142</v>
      </c>
    </row>
    <row r="70" spans="1:11" ht="14.4" customHeight="1" x14ac:dyDescent="0.3">
      <c r="A70" s="565" t="s">
        <v>461</v>
      </c>
      <c r="B70" s="566" t="s">
        <v>463</v>
      </c>
      <c r="C70" s="567" t="s">
        <v>477</v>
      </c>
      <c r="D70" s="568" t="s">
        <v>478</v>
      </c>
      <c r="E70" s="567" t="s">
        <v>2137</v>
      </c>
      <c r="F70" s="568" t="s">
        <v>2138</v>
      </c>
      <c r="G70" s="567" t="s">
        <v>2280</v>
      </c>
      <c r="H70" s="567" t="s">
        <v>2281</v>
      </c>
      <c r="I70" s="569">
        <v>6.27</v>
      </c>
      <c r="J70" s="569">
        <v>5</v>
      </c>
      <c r="K70" s="570">
        <v>31.35</v>
      </c>
    </row>
    <row r="71" spans="1:11" ht="14.4" customHeight="1" x14ac:dyDescent="0.3">
      <c r="A71" s="565" t="s">
        <v>461</v>
      </c>
      <c r="B71" s="566" t="s">
        <v>463</v>
      </c>
      <c r="C71" s="567" t="s">
        <v>477</v>
      </c>
      <c r="D71" s="568" t="s">
        <v>478</v>
      </c>
      <c r="E71" s="567" t="s">
        <v>2137</v>
      </c>
      <c r="F71" s="568" t="s">
        <v>2138</v>
      </c>
      <c r="G71" s="567" t="s">
        <v>2280</v>
      </c>
      <c r="H71" s="567" t="s">
        <v>2282</v>
      </c>
      <c r="I71" s="569">
        <v>6.58</v>
      </c>
      <c r="J71" s="569">
        <v>10</v>
      </c>
      <c r="K71" s="570">
        <v>65.8</v>
      </c>
    </row>
    <row r="72" spans="1:11" ht="14.4" customHeight="1" x14ac:dyDescent="0.3">
      <c r="A72" s="565" t="s">
        <v>461</v>
      </c>
      <c r="B72" s="566" t="s">
        <v>463</v>
      </c>
      <c r="C72" s="567" t="s">
        <v>477</v>
      </c>
      <c r="D72" s="568" t="s">
        <v>478</v>
      </c>
      <c r="E72" s="567" t="s">
        <v>2137</v>
      </c>
      <c r="F72" s="568" t="s">
        <v>2138</v>
      </c>
      <c r="G72" s="567" t="s">
        <v>2283</v>
      </c>
      <c r="H72" s="567" t="s">
        <v>2284</v>
      </c>
      <c r="I72" s="569">
        <v>6.27</v>
      </c>
      <c r="J72" s="569">
        <v>10</v>
      </c>
      <c r="K72" s="570">
        <v>62.7</v>
      </c>
    </row>
    <row r="73" spans="1:11" ht="14.4" customHeight="1" x14ac:dyDescent="0.3">
      <c r="A73" s="565" t="s">
        <v>461</v>
      </c>
      <c r="B73" s="566" t="s">
        <v>463</v>
      </c>
      <c r="C73" s="567" t="s">
        <v>477</v>
      </c>
      <c r="D73" s="568" t="s">
        <v>478</v>
      </c>
      <c r="E73" s="567" t="s">
        <v>2137</v>
      </c>
      <c r="F73" s="568" t="s">
        <v>2138</v>
      </c>
      <c r="G73" s="567" t="s">
        <v>2283</v>
      </c>
      <c r="H73" s="567" t="s">
        <v>2285</v>
      </c>
      <c r="I73" s="569">
        <v>6.58</v>
      </c>
      <c r="J73" s="569">
        <v>10</v>
      </c>
      <c r="K73" s="570">
        <v>65.8</v>
      </c>
    </row>
    <row r="74" spans="1:11" ht="14.4" customHeight="1" x14ac:dyDescent="0.3">
      <c r="A74" s="565" t="s">
        <v>461</v>
      </c>
      <c r="B74" s="566" t="s">
        <v>463</v>
      </c>
      <c r="C74" s="567" t="s">
        <v>477</v>
      </c>
      <c r="D74" s="568" t="s">
        <v>478</v>
      </c>
      <c r="E74" s="567" t="s">
        <v>2137</v>
      </c>
      <c r="F74" s="568" t="s">
        <v>2138</v>
      </c>
      <c r="G74" s="567" t="s">
        <v>2286</v>
      </c>
      <c r="H74" s="567" t="s">
        <v>2287</v>
      </c>
      <c r="I74" s="569">
        <v>500.7</v>
      </c>
      <c r="J74" s="569">
        <v>10</v>
      </c>
      <c r="K74" s="570">
        <v>5007</v>
      </c>
    </row>
    <row r="75" spans="1:11" ht="14.4" customHeight="1" x14ac:dyDescent="0.3">
      <c r="A75" s="565" t="s">
        <v>461</v>
      </c>
      <c r="B75" s="566" t="s">
        <v>463</v>
      </c>
      <c r="C75" s="567" t="s">
        <v>477</v>
      </c>
      <c r="D75" s="568" t="s">
        <v>478</v>
      </c>
      <c r="E75" s="567" t="s">
        <v>2137</v>
      </c>
      <c r="F75" s="568" t="s">
        <v>2138</v>
      </c>
      <c r="G75" s="567" t="s">
        <v>2288</v>
      </c>
      <c r="H75" s="567" t="s">
        <v>2289</v>
      </c>
      <c r="I75" s="569">
        <v>6.65</v>
      </c>
      <c r="J75" s="569">
        <v>10</v>
      </c>
      <c r="K75" s="570">
        <v>66.55</v>
      </c>
    </row>
    <row r="76" spans="1:11" ht="14.4" customHeight="1" x14ac:dyDescent="0.3">
      <c r="A76" s="565" t="s">
        <v>461</v>
      </c>
      <c r="B76" s="566" t="s">
        <v>463</v>
      </c>
      <c r="C76" s="567" t="s">
        <v>477</v>
      </c>
      <c r="D76" s="568" t="s">
        <v>478</v>
      </c>
      <c r="E76" s="567" t="s">
        <v>2137</v>
      </c>
      <c r="F76" s="568" t="s">
        <v>2138</v>
      </c>
      <c r="G76" s="567" t="s">
        <v>2290</v>
      </c>
      <c r="H76" s="567" t="s">
        <v>2291</v>
      </c>
      <c r="I76" s="569">
        <v>2.605</v>
      </c>
      <c r="J76" s="569">
        <v>80</v>
      </c>
      <c r="K76" s="570">
        <v>208.5</v>
      </c>
    </row>
    <row r="77" spans="1:11" ht="14.4" customHeight="1" x14ac:dyDescent="0.3">
      <c r="A77" s="565" t="s">
        <v>461</v>
      </c>
      <c r="B77" s="566" t="s">
        <v>463</v>
      </c>
      <c r="C77" s="567" t="s">
        <v>477</v>
      </c>
      <c r="D77" s="568" t="s">
        <v>478</v>
      </c>
      <c r="E77" s="567" t="s">
        <v>2137</v>
      </c>
      <c r="F77" s="568" t="s">
        <v>2138</v>
      </c>
      <c r="G77" s="567" t="s">
        <v>2292</v>
      </c>
      <c r="H77" s="567" t="s">
        <v>2293</v>
      </c>
      <c r="I77" s="569">
        <v>2.6</v>
      </c>
      <c r="J77" s="569">
        <v>80</v>
      </c>
      <c r="K77" s="570">
        <v>208</v>
      </c>
    </row>
    <row r="78" spans="1:11" ht="14.4" customHeight="1" x14ac:dyDescent="0.3">
      <c r="A78" s="565" t="s">
        <v>461</v>
      </c>
      <c r="B78" s="566" t="s">
        <v>463</v>
      </c>
      <c r="C78" s="567" t="s">
        <v>477</v>
      </c>
      <c r="D78" s="568" t="s">
        <v>478</v>
      </c>
      <c r="E78" s="567" t="s">
        <v>2137</v>
      </c>
      <c r="F78" s="568" t="s">
        <v>2138</v>
      </c>
      <c r="G78" s="567" t="s">
        <v>2294</v>
      </c>
      <c r="H78" s="567" t="s">
        <v>2295</v>
      </c>
      <c r="I78" s="569">
        <v>2.6</v>
      </c>
      <c r="J78" s="569">
        <v>90</v>
      </c>
      <c r="K78" s="570">
        <v>234</v>
      </c>
    </row>
    <row r="79" spans="1:11" ht="14.4" customHeight="1" x14ac:dyDescent="0.3">
      <c r="A79" s="565" t="s">
        <v>461</v>
      </c>
      <c r="B79" s="566" t="s">
        <v>463</v>
      </c>
      <c r="C79" s="567" t="s">
        <v>477</v>
      </c>
      <c r="D79" s="568" t="s">
        <v>478</v>
      </c>
      <c r="E79" s="567" t="s">
        <v>2137</v>
      </c>
      <c r="F79" s="568" t="s">
        <v>2138</v>
      </c>
      <c r="G79" s="567" t="s">
        <v>2296</v>
      </c>
      <c r="H79" s="567" t="s">
        <v>2297</v>
      </c>
      <c r="I79" s="569">
        <v>2.78</v>
      </c>
      <c r="J79" s="569">
        <v>100</v>
      </c>
      <c r="K79" s="570">
        <v>278</v>
      </c>
    </row>
    <row r="80" spans="1:11" ht="14.4" customHeight="1" x14ac:dyDescent="0.3">
      <c r="A80" s="565" t="s">
        <v>461</v>
      </c>
      <c r="B80" s="566" t="s">
        <v>463</v>
      </c>
      <c r="C80" s="567" t="s">
        <v>477</v>
      </c>
      <c r="D80" s="568" t="s">
        <v>478</v>
      </c>
      <c r="E80" s="567" t="s">
        <v>2137</v>
      </c>
      <c r="F80" s="568" t="s">
        <v>2138</v>
      </c>
      <c r="G80" s="567" t="s">
        <v>2298</v>
      </c>
      <c r="H80" s="567" t="s">
        <v>2299</v>
      </c>
      <c r="I80" s="569">
        <v>4.7300000000000004</v>
      </c>
      <c r="J80" s="569">
        <v>50</v>
      </c>
      <c r="K80" s="570">
        <v>236.5</v>
      </c>
    </row>
    <row r="81" spans="1:11" ht="14.4" customHeight="1" x14ac:dyDescent="0.3">
      <c r="A81" s="565" t="s">
        <v>461</v>
      </c>
      <c r="B81" s="566" t="s">
        <v>463</v>
      </c>
      <c r="C81" s="567" t="s">
        <v>477</v>
      </c>
      <c r="D81" s="568" t="s">
        <v>478</v>
      </c>
      <c r="E81" s="567" t="s">
        <v>2137</v>
      </c>
      <c r="F81" s="568" t="s">
        <v>2138</v>
      </c>
      <c r="G81" s="567" t="s">
        <v>2300</v>
      </c>
      <c r="H81" s="567" t="s">
        <v>2301</v>
      </c>
      <c r="I81" s="569">
        <v>82.46</v>
      </c>
      <c r="J81" s="569">
        <v>18</v>
      </c>
      <c r="K81" s="570">
        <v>1484.28</v>
      </c>
    </row>
    <row r="82" spans="1:11" ht="14.4" customHeight="1" x14ac:dyDescent="0.3">
      <c r="A82" s="565" t="s">
        <v>461</v>
      </c>
      <c r="B82" s="566" t="s">
        <v>463</v>
      </c>
      <c r="C82" s="567" t="s">
        <v>477</v>
      </c>
      <c r="D82" s="568" t="s">
        <v>478</v>
      </c>
      <c r="E82" s="567" t="s">
        <v>2137</v>
      </c>
      <c r="F82" s="568" t="s">
        <v>2138</v>
      </c>
      <c r="G82" s="567" t="s">
        <v>2302</v>
      </c>
      <c r="H82" s="567" t="s">
        <v>2303</v>
      </c>
      <c r="I82" s="569">
        <v>2.21</v>
      </c>
      <c r="J82" s="569">
        <v>200</v>
      </c>
      <c r="K82" s="570">
        <v>442</v>
      </c>
    </row>
    <row r="83" spans="1:11" ht="14.4" customHeight="1" x14ac:dyDescent="0.3">
      <c r="A83" s="565" t="s">
        <v>461</v>
      </c>
      <c r="B83" s="566" t="s">
        <v>463</v>
      </c>
      <c r="C83" s="567" t="s">
        <v>477</v>
      </c>
      <c r="D83" s="568" t="s">
        <v>478</v>
      </c>
      <c r="E83" s="567" t="s">
        <v>2137</v>
      </c>
      <c r="F83" s="568" t="s">
        <v>2138</v>
      </c>
      <c r="G83" s="567" t="s">
        <v>2302</v>
      </c>
      <c r="H83" s="567" t="s">
        <v>2304</v>
      </c>
      <c r="I83" s="569">
        <v>2.33</v>
      </c>
      <c r="J83" s="569">
        <v>100</v>
      </c>
      <c r="K83" s="570">
        <v>233</v>
      </c>
    </row>
    <row r="84" spans="1:11" ht="14.4" customHeight="1" x14ac:dyDescent="0.3">
      <c r="A84" s="565" t="s">
        <v>461</v>
      </c>
      <c r="B84" s="566" t="s">
        <v>463</v>
      </c>
      <c r="C84" s="567" t="s">
        <v>477</v>
      </c>
      <c r="D84" s="568" t="s">
        <v>478</v>
      </c>
      <c r="E84" s="567" t="s">
        <v>2137</v>
      </c>
      <c r="F84" s="568" t="s">
        <v>2138</v>
      </c>
      <c r="G84" s="567" t="s">
        <v>2305</v>
      </c>
      <c r="H84" s="567" t="s">
        <v>2306</v>
      </c>
      <c r="I84" s="569">
        <v>4132.2</v>
      </c>
      <c r="J84" s="569">
        <v>1</v>
      </c>
      <c r="K84" s="570">
        <v>4132.2</v>
      </c>
    </row>
    <row r="85" spans="1:11" ht="14.4" customHeight="1" x14ac:dyDescent="0.3">
      <c r="A85" s="565" t="s">
        <v>461</v>
      </c>
      <c r="B85" s="566" t="s">
        <v>463</v>
      </c>
      <c r="C85" s="567" t="s">
        <v>477</v>
      </c>
      <c r="D85" s="568" t="s">
        <v>478</v>
      </c>
      <c r="E85" s="567" t="s">
        <v>2137</v>
      </c>
      <c r="F85" s="568" t="s">
        <v>2138</v>
      </c>
      <c r="G85" s="567" t="s">
        <v>2307</v>
      </c>
      <c r="H85" s="567" t="s">
        <v>2308</v>
      </c>
      <c r="I85" s="569">
        <v>55.666666666666664</v>
      </c>
      <c r="J85" s="569">
        <v>40</v>
      </c>
      <c r="K85" s="570">
        <v>2275</v>
      </c>
    </row>
    <row r="86" spans="1:11" ht="14.4" customHeight="1" x14ac:dyDescent="0.3">
      <c r="A86" s="565" t="s">
        <v>461</v>
      </c>
      <c r="B86" s="566" t="s">
        <v>463</v>
      </c>
      <c r="C86" s="567" t="s">
        <v>477</v>
      </c>
      <c r="D86" s="568" t="s">
        <v>478</v>
      </c>
      <c r="E86" s="567" t="s">
        <v>2137</v>
      </c>
      <c r="F86" s="568" t="s">
        <v>2138</v>
      </c>
      <c r="G86" s="567" t="s">
        <v>2309</v>
      </c>
      <c r="H86" s="567" t="s">
        <v>2310</v>
      </c>
      <c r="I86" s="569">
        <v>2792.91</v>
      </c>
      <c r="J86" s="569">
        <v>2</v>
      </c>
      <c r="K86" s="570">
        <v>5585.82</v>
      </c>
    </row>
    <row r="87" spans="1:11" ht="14.4" customHeight="1" x14ac:dyDescent="0.3">
      <c r="A87" s="565" t="s">
        <v>461</v>
      </c>
      <c r="B87" s="566" t="s">
        <v>463</v>
      </c>
      <c r="C87" s="567" t="s">
        <v>477</v>
      </c>
      <c r="D87" s="568" t="s">
        <v>478</v>
      </c>
      <c r="E87" s="567" t="s">
        <v>2137</v>
      </c>
      <c r="F87" s="568" t="s">
        <v>2138</v>
      </c>
      <c r="G87" s="567" t="s">
        <v>2311</v>
      </c>
      <c r="H87" s="567" t="s">
        <v>2312</v>
      </c>
      <c r="I87" s="569">
        <v>392.48</v>
      </c>
      <c r="J87" s="569">
        <v>20</v>
      </c>
      <c r="K87" s="570">
        <v>7849.6</v>
      </c>
    </row>
    <row r="88" spans="1:11" ht="14.4" customHeight="1" x14ac:dyDescent="0.3">
      <c r="A88" s="565" t="s">
        <v>461</v>
      </c>
      <c r="B88" s="566" t="s">
        <v>463</v>
      </c>
      <c r="C88" s="567" t="s">
        <v>477</v>
      </c>
      <c r="D88" s="568" t="s">
        <v>478</v>
      </c>
      <c r="E88" s="567" t="s">
        <v>2137</v>
      </c>
      <c r="F88" s="568" t="s">
        <v>2138</v>
      </c>
      <c r="G88" s="567" t="s">
        <v>2313</v>
      </c>
      <c r="H88" s="567" t="s">
        <v>2314</v>
      </c>
      <c r="I88" s="569">
        <v>666.81</v>
      </c>
      <c r="J88" s="569">
        <v>15</v>
      </c>
      <c r="K88" s="570">
        <v>10002.15</v>
      </c>
    </row>
    <row r="89" spans="1:11" ht="14.4" customHeight="1" x14ac:dyDescent="0.3">
      <c r="A89" s="565" t="s">
        <v>461</v>
      </c>
      <c r="B89" s="566" t="s">
        <v>463</v>
      </c>
      <c r="C89" s="567" t="s">
        <v>477</v>
      </c>
      <c r="D89" s="568" t="s">
        <v>478</v>
      </c>
      <c r="E89" s="567" t="s">
        <v>2137</v>
      </c>
      <c r="F89" s="568" t="s">
        <v>2138</v>
      </c>
      <c r="G89" s="567" t="s">
        <v>2315</v>
      </c>
      <c r="H89" s="567" t="s">
        <v>2316</v>
      </c>
      <c r="I89" s="569">
        <v>240.75</v>
      </c>
      <c r="J89" s="569">
        <v>2</v>
      </c>
      <c r="K89" s="570">
        <v>481.5</v>
      </c>
    </row>
    <row r="90" spans="1:11" ht="14.4" customHeight="1" x14ac:dyDescent="0.3">
      <c r="A90" s="565" t="s">
        <v>461</v>
      </c>
      <c r="B90" s="566" t="s">
        <v>463</v>
      </c>
      <c r="C90" s="567" t="s">
        <v>477</v>
      </c>
      <c r="D90" s="568" t="s">
        <v>478</v>
      </c>
      <c r="E90" s="567" t="s">
        <v>2137</v>
      </c>
      <c r="F90" s="568" t="s">
        <v>2138</v>
      </c>
      <c r="G90" s="567" t="s">
        <v>2317</v>
      </c>
      <c r="H90" s="567" t="s">
        <v>2318</v>
      </c>
      <c r="I90" s="569">
        <v>9.1999999999999993</v>
      </c>
      <c r="J90" s="569">
        <v>100</v>
      </c>
      <c r="K90" s="570">
        <v>920</v>
      </c>
    </row>
    <row r="91" spans="1:11" ht="14.4" customHeight="1" x14ac:dyDescent="0.3">
      <c r="A91" s="565" t="s">
        <v>461</v>
      </c>
      <c r="B91" s="566" t="s">
        <v>463</v>
      </c>
      <c r="C91" s="567" t="s">
        <v>477</v>
      </c>
      <c r="D91" s="568" t="s">
        <v>478</v>
      </c>
      <c r="E91" s="567" t="s">
        <v>2137</v>
      </c>
      <c r="F91" s="568" t="s">
        <v>2138</v>
      </c>
      <c r="G91" s="567" t="s">
        <v>2319</v>
      </c>
      <c r="H91" s="567" t="s">
        <v>2320</v>
      </c>
      <c r="I91" s="569">
        <v>308.04000000000002</v>
      </c>
      <c r="J91" s="569">
        <v>26</v>
      </c>
      <c r="K91" s="570">
        <v>8009.04</v>
      </c>
    </row>
    <row r="92" spans="1:11" ht="14.4" customHeight="1" x14ac:dyDescent="0.3">
      <c r="A92" s="565" t="s">
        <v>461</v>
      </c>
      <c r="B92" s="566" t="s">
        <v>463</v>
      </c>
      <c r="C92" s="567" t="s">
        <v>477</v>
      </c>
      <c r="D92" s="568" t="s">
        <v>478</v>
      </c>
      <c r="E92" s="567" t="s">
        <v>2137</v>
      </c>
      <c r="F92" s="568" t="s">
        <v>2138</v>
      </c>
      <c r="G92" s="567" t="s">
        <v>2321</v>
      </c>
      <c r="H92" s="567" t="s">
        <v>2322</v>
      </c>
      <c r="I92" s="569">
        <v>530.83000000000004</v>
      </c>
      <c r="J92" s="569">
        <v>15</v>
      </c>
      <c r="K92" s="570">
        <v>7962.45</v>
      </c>
    </row>
    <row r="93" spans="1:11" ht="14.4" customHeight="1" x14ac:dyDescent="0.3">
      <c r="A93" s="565" t="s">
        <v>461</v>
      </c>
      <c r="B93" s="566" t="s">
        <v>463</v>
      </c>
      <c r="C93" s="567" t="s">
        <v>477</v>
      </c>
      <c r="D93" s="568" t="s">
        <v>478</v>
      </c>
      <c r="E93" s="567" t="s">
        <v>2137</v>
      </c>
      <c r="F93" s="568" t="s">
        <v>2138</v>
      </c>
      <c r="G93" s="567" t="s">
        <v>2323</v>
      </c>
      <c r="H93" s="567" t="s">
        <v>2324</v>
      </c>
      <c r="I93" s="569">
        <v>211.22</v>
      </c>
      <c r="J93" s="569">
        <v>3</v>
      </c>
      <c r="K93" s="570">
        <v>633.65</v>
      </c>
    </row>
    <row r="94" spans="1:11" ht="14.4" customHeight="1" x14ac:dyDescent="0.3">
      <c r="A94" s="565" t="s">
        <v>461</v>
      </c>
      <c r="B94" s="566" t="s">
        <v>463</v>
      </c>
      <c r="C94" s="567" t="s">
        <v>477</v>
      </c>
      <c r="D94" s="568" t="s">
        <v>478</v>
      </c>
      <c r="E94" s="567" t="s">
        <v>2137</v>
      </c>
      <c r="F94" s="568" t="s">
        <v>2138</v>
      </c>
      <c r="G94" s="567" t="s">
        <v>2325</v>
      </c>
      <c r="H94" s="567" t="s">
        <v>2326</v>
      </c>
      <c r="I94" s="569">
        <v>488.02</v>
      </c>
      <c r="J94" s="569">
        <v>22</v>
      </c>
      <c r="K94" s="570">
        <v>10736.44</v>
      </c>
    </row>
    <row r="95" spans="1:11" ht="14.4" customHeight="1" x14ac:dyDescent="0.3">
      <c r="A95" s="565" t="s">
        <v>461</v>
      </c>
      <c r="B95" s="566" t="s">
        <v>463</v>
      </c>
      <c r="C95" s="567" t="s">
        <v>477</v>
      </c>
      <c r="D95" s="568" t="s">
        <v>478</v>
      </c>
      <c r="E95" s="567" t="s">
        <v>2137</v>
      </c>
      <c r="F95" s="568" t="s">
        <v>2138</v>
      </c>
      <c r="G95" s="567" t="s">
        <v>2327</v>
      </c>
      <c r="H95" s="567" t="s">
        <v>2328</v>
      </c>
      <c r="I95" s="569">
        <v>853.97</v>
      </c>
      <c r="J95" s="569">
        <v>10</v>
      </c>
      <c r="K95" s="570">
        <v>8539.7000000000007</v>
      </c>
    </row>
    <row r="96" spans="1:11" ht="14.4" customHeight="1" x14ac:dyDescent="0.3">
      <c r="A96" s="565" t="s">
        <v>461</v>
      </c>
      <c r="B96" s="566" t="s">
        <v>463</v>
      </c>
      <c r="C96" s="567" t="s">
        <v>477</v>
      </c>
      <c r="D96" s="568" t="s">
        <v>478</v>
      </c>
      <c r="E96" s="567" t="s">
        <v>2137</v>
      </c>
      <c r="F96" s="568" t="s">
        <v>2138</v>
      </c>
      <c r="G96" s="567" t="s">
        <v>2329</v>
      </c>
      <c r="H96" s="567" t="s">
        <v>2330</v>
      </c>
      <c r="I96" s="569">
        <v>1193.67</v>
      </c>
      <c r="J96" s="569">
        <v>2</v>
      </c>
      <c r="K96" s="570">
        <v>2387.34</v>
      </c>
    </row>
    <row r="97" spans="1:11" ht="14.4" customHeight="1" x14ac:dyDescent="0.3">
      <c r="A97" s="565" t="s">
        <v>461</v>
      </c>
      <c r="B97" s="566" t="s">
        <v>463</v>
      </c>
      <c r="C97" s="567" t="s">
        <v>477</v>
      </c>
      <c r="D97" s="568" t="s">
        <v>478</v>
      </c>
      <c r="E97" s="567" t="s">
        <v>2137</v>
      </c>
      <c r="F97" s="568" t="s">
        <v>2138</v>
      </c>
      <c r="G97" s="567" t="s">
        <v>2331</v>
      </c>
      <c r="H97" s="567" t="s">
        <v>2332</v>
      </c>
      <c r="I97" s="569">
        <v>442.18</v>
      </c>
      <c r="J97" s="569">
        <v>25</v>
      </c>
      <c r="K97" s="570">
        <v>11054.56</v>
      </c>
    </row>
    <row r="98" spans="1:11" ht="14.4" customHeight="1" x14ac:dyDescent="0.3">
      <c r="A98" s="565" t="s">
        <v>461</v>
      </c>
      <c r="B98" s="566" t="s">
        <v>463</v>
      </c>
      <c r="C98" s="567" t="s">
        <v>477</v>
      </c>
      <c r="D98" s="568" t="s">
        <v>478</v>
      </c>
      <c r="E98" s="567" t="s">
        <v>2137</v>
      </c>
      <c r="F98" s="568" t="s">
        <v>2138</v>
      </c>
      <c r="G98" s="567" t="s">
        <v>2333</v>
      </c>
      <c r="H98" s="567" t="s">
        <v>2334</v>
      </c>
      <c r="I98" s="569">
        <v>853.97</v>
      </c>
      <c r="J98" s="569">
        <v>10</v>
      </c>
      <c r="K98" s="570">
        <v>8539.7000000000007</v>
      </c>
    </row>
    <row r="99" spans="1:11" ht="14.4" customHeight="1" x14ac:dyDescent="0.3">
      <c r="A99" s="565" t="s">
        <v>461</v>
      </c>
      <c r="B99" s="566" t="s">
        <v>463</v>
      </c>
      <c r="C99" s="567" t="s">
        <v>477</v>
      </c>
      <c r="D99" s="568" t="s">
        <v>478</v>
      </c>
      <c r="E99" s="567" t="s">
        <v>2137</v>
      </c>
      <c r="F99" s="568" t="s">
        <v>2138</v>
      </c>
      <c r="G99" s="567" t="s">
        <v>2335</v>
      </c>
      <c r="H99" s="567" t="s">
        <v>2336</v>
      </c>
      <c r="I99" s="569">
        <v>440.44</v>
      </c>
      <c r="J99" s="569">
        <v>10</v>
      </c>
      <c r="K99" s="570">
        <v>4404.3999999999996</v>
      </c>
    </row>
    <row r="100" spans="1:11" ht="14.4" customHeight="1" x14ac:dyDescent="0.3">
      <c r="A100" s="565" t="s">
        <v>461</v>
      </c>
      <c r="B100" s="566" t="s">
        <v>463</v>
      </c>
      <c r="C100" s="567" t="s">
        <v>477</v>
      </c>
      <c r="D100" s="568" t="s">
        <v>478</v>
      </c>
      <c r="E100" s="567" t="s">
        <v>2137</v>
      </c>
      <c r="F100" s="568" t="s">
        <v>2138</v>
      </c>
      <c r="G100" s="567" t="s">
        <v>2337</v>
      </c>
      <c r="H100" s="567" t="s">
        <v>2338</v>
      </c>
      <c r="I100" s="569">
        <v>853.97</v>
      </c>
      <c r="J100" s="569">
        <v>15</v>
      </c>
      <c r="K100" s="570">
        <v>12809.54</v>
      </c>
    </row>
    <row r="101" spans="1:11" ht="14.4" customHeight="1" x14ac:dyDescent="0.3">
      <c r="A101" s="565" t="s">
        <v>461</v>
      </c>
      <c r="B101" s="566" t="s">
        <v>463</v>
      </c>
      <c r="C101" s="567" t="s">
        <v>477</v>
      </c>
      <c r="D101" s="568" t="s">
        <v>478</v>
      </c>
      <c r="E101" s="567" t="s">
        <v>2137</v>
      </c>
      <c r="F101" s="568" t="s">
        <v>2138</v>
      </c>
      <c r="G101" s="567" t="s">
        <v>2339</v>
      </c>
      <c r="H101" s="567" t="s">
        <v>2340</v>
      </c>
      <c r="I101" s="569">
        <v>806.86</v>
      </c>
      <c r="J101" s="569">
        <v>7</v>
      </c>
      <c r="K101" s="570">
        <v>5648.05</v>
      </c>
    </row>
    <row r="102" spans="1:11" ht="14.4" customHeight="1" x14ac:dyDescent="0.3">
      <c r="A102" s="565" t="s">
        <v>461</v>
      </c>
      <c r="B102" s="566" t="s">
        <v>463</v>
      </c>
      <c r="C102" s="567" t="s">
        <v>477</v>
      </c>
      <c r="D102" s="568" t="s">
        <v>478</v>
      </c>
      <c r="E102" s="567" t="s">
        <v>2137</v>
      </c>
      <c r="F102" s="568" t="s">
        <v>2138</v>
      </c>
      <c r="G102" s="567" t="s">
        <v>2341</v>
      </c>
      <c r="H102" s="567" t="s">
        <v>2342</v>
      </c>
      <c r="I102" s="569">
        <v>562.23</v>
      </c>
      <c r="J102" s="569">
        <v>10</v>
      </c>
      <c r="K102" s="570">
        <v>5622.27</v>
      </c>
    </row>
    <row r="103" spans="1:11" ht="14.4" customHeight="1" x14ac:dyDescent="0.3">
      <c r="A103" s="565" t="s">
        <v>461</v>
      </c>
      <c r="B103" s="566" t="s">
        <v>463</v>
      </c>
      <c r="C103" s="567" t="s">
        <v>477</v>
      </c>
      <c r="D103" s="568" t="s">
        <v>478</v>
      </c>
      <c r="E103" s="567" t="s">
        <v>2137</v>
      </c>
      <c r="F103" s="568" t="s">
        <v>2138</v>
      </c>
      <c r="G103" s="567" t="s">
        <v>2343</v>
      </c>
      <c r="H103" s="567" t="s">
        <v>2344</v>
      </c>
      <c r="I103" s="569">
        <v>196.02</v>
      </c>
      <c r="J103" s="569">
        <v>50</v>
      </c>
      <c r="K103" s="570">
        <v>9801</v>
      </c>
    </row>
    <row r="104" spans="1:11" ht="14.4" customHeight="1" x14ac:dyDescent="0.3">
      <c r="A104" s="565" t="s">
        <v>461</v>
      </c>
      <c r="B104" s="566" t="s">
        <v>463</v>
      </c>
      <c r="C104" s="567" t="s">
        <v>477</v>
      </c>
      <c r="D104" s="568" t="s">
        <v>478</v>
      </c>
      <c r="E104" s="567" t="s">
        <v>2137</v>
      </c>
      <c r="F104" s="568" t="s">
        <v>2138</v>
      </c>
      <c r="G104" s="567" t="s">
        <v>2345</v>
      </c>
      <c r="H104" s="567" t="s">
        <v>2346</v>
      </c>
      <c r="I104" s="569">
        <v>1030.24</v>
      </c>
      <c r="J104" s="569">
        <v>3</v>
      </c>
      <c r="K104" s="570">
        <v>3090.72</v>
      </c>
    </row>
    <row r="105" spans="1:11" ht="14.4" customHeight="1" x14ac:dyDescent="0.3">
      <c r="A105" s="565" t="s">
        <v>461</v>
      </c>
      <c r="B105" s="566" t="s">
        <v>463</v>
      </c>
      <c r="C105" s="567" t="s">
        <v>477</v>
      </c>
      <c r="D105" s="568" t="s">
        <v>478</v>
      </c>
      <c r="E105" s="567" t="s">
        <v>2137</v>
      </c>
      <c r="F105" s="568" t="s">
        <v>2138</v>
      </c>
      <c r="G105" s="567" t="s">
        <v>2347</v>
      </c>
      <c r="H105" s="567" t="s">
        <v>2348</v>
      </c>
      <c r="I105" s="569">
        <v>853.97</v>
      </c>
      <c r="J105" s="569">
        <v>10</v>
      </c>
      <c r="K105" s="570">
        <v>8539.7000000000007</v>
      </c>
    </row>
    <row r="106" spans="1:11" ht="14.4" customHeight="1" x14ac:dyDescent="0.3">
      <c r="A106" s="565" t="s">
        <v>461</v>
      </c>
      <c r="B106" s="566" t="s">
        <v>463</v>
      </c>
      <c r="C106" s="567" t="s">
        <v>477</v>
      </c>
      <c r="D106" s="568" t="s">
        <v>478</v>
      </c>
      <c r="E106" s="567" t="s">
        <v>2137</v>
      </c>
      <c r="F106" s="568" t="s">
        <v>2138</v>
      </c>
      <c r="G106" s="567" t="s">
        <v>2349</v>
      </c>
      <c r="H106" s="567" t="s">
        <v>2350</v>
      </c>
      <c r="I106" s="569">
        <v>853.97</v>
      </c>
      <c r="J106" s="569">
        <v>10</v>
      </c>
      <c r="K106" s="570">
        <v>8539.7000000000007</v>
      </c>
    </row>
    <row r="107" spans="1:11" ht="14.4" customHeight="1" x14ac:dyDescent="0.3">
      <c r="A107" s="565" t="s">
        <v>461</v>
      </c>
      <c r="B107" s="566" t="s">
        <v>463</v>
      </c>
      <c r="C107" s="567" t="s">
        <v>477</v>
      </c>
      <c r="D107" s="568" t="s">
        <v>478</v>
      </c>
      <c r="E107" s="567" t="s">
        <v>2137</v>
      </c>
      <c r="F107" s="568" t="s">
        <v>2138</v>
      </c>
      <c r="G107" s="567" t="s">
        <v>2351</v>
      </c>
      <c r="H107" s="567" t="s">
        <v>2352</v>
      </c>
      <c r="I107" s="569">
        <v>853.97</v>
      </c>
      <c r="J107" s="569">
        <v>15</v>
      </c>
      <c r="K107" s="570">
        <v>12809.54</v>
      </c>
    </row>
    <row r="108" spans="1:11" ht="14.4" customHeight="1" x14ac:dyDescent="0.3">
      <c r="A108" s="565" t="s">
        <v>461</v>
      </c>
      <c r="B108" s="566" t="s">
        <v>463</v>
      </c>
      <c r="C108" s="567" t="s">
        <v>477</v>
      </c>
      <c r="D108" s="568" t="s">
        <v>478</v>
      </c>
      <c r="E108" s="567" t="s">
        <v>2137</v>
      </c>
      <c r="F108" s="568" t="s">
        <v>2138</v>
      </c>
      <c r="G108" s="567" t="s">
        <v>2353</v>
      </c>
      <c r="H108" s="567" t="s">
        <v>2354</v>
      </c>
      <c r="I108" s="569">
        <v>639.71</v>
      </c>
      <c r="J108" s="569">
        <v>15</v>
      </c>
      <c r="K108" s="570">
        <v>9595.7199999999993</v>
      </c>
    </row>
    <row r="109" spans="1:11" ht="14.4" customHeight="1" x14ac:dyDescent="0.3">
      <c r="A109" s="565" t="s">
        <v>461</v>
      </c>
      <c r="B109" s="566" t="s">
        <v>463</v>
      </c>
      <c r="C109" s="567" t="s">
        <v>477</v>
      </c>
      <c r="D109" s="568" t="s">
        <v>478</v>
      </c>
      <c r="E109" s="567" t="s">
        <v>2137</v>
      </c>
      <c r="F109" s="568" t="s">
        <v>2138</v>
      </c>
      <c r="G109" s="567" t="s">
        <v>2355</v>
      </c>
      <c r="H109" s="567" t="s">
        <v>2356</v>
      </c>
      <c r="I109" s="569">
        <v>293.27</v>
      </c>
      <c r="J109" s="569">
        <v>22</v>
      </c>
      <c r="K109" s="570">
        <v>6451.89</v>
      </c>
    </row>
    <row r="110" spans="1:11" ht="14.4" customHeight="1" x14ac:dyDescent="0.3">
      <c r="A110" s="565" t="s">
        <v>461</v>
      </c>
      <c r="B110" s="566" t="s">
        <v>463</v>
      </c>
      <c r="C110" s="567" t="s">
        <v>477</v>
      </c>
      <c r="D110" s="568" t="s">
        <v>478</v>
      </c>
      <c r="E110" s="567" t="s">
        <v>2137</v>
      </c>
      <c r="F110" s="568" t="s">
        <v>2138</v>
      </c>
      <c r="G110" s="567" t="s">
        <v>2357</v>
      </c>
      <c r="H110" s="567" t="s">
        <v>2358</v>
      </c>
      <c r="I110" s="569">
        <v>200.57</v>
      </c>
      <c r="J110" s="569">
        <v>10</v>
      </c>
      <c r="K110" s="570">
        <v>2005.7</v>
      </c>
    </row>
    <row r="111" spans="1:11" ht="14.4" customHeight="1" x14ac:dyDescent="0.3">
      <c r="A111" s="565" t="s">
        <v>461</v>
      </c>
      <c r="B111" s="566" t="s">
        <v>463</v>
      </c>
      <c r="C111" s="567" t="s">
        <v>477</v>
      </c>
      <c r="D111" s="568" t="s">
        <v>478</v>
      </c>
      <c r="E111" s="567" t="s">
        <v>2137</v>
      </c>
      <c r="F111" s="568" t="s">
        <v>2138</v>
      </c>
      <c r="G111" s="567" t="s">
        <v>2359</v>
      </c>
      <c r="H111" s="567" t="s">
        <v>2360</v>
      </c>
      <c r="I111" s="569">
        <v>917.36</v>
      </c>
      <c r="J111" s="569">
        <v>6</v>
      </c>
      <c r="K111" s="570">
        <v>5504.16</v>
      </c>
    </row>
    <row r="112" spans="1:11" ht="14.4" customHeight="1" x14ac:dyDescent="0.3">
      <c r="A112" s="565" t="s">
        <v>461</v>
      </c>
      <c r="B112" s="566" t="s">
        <v>463</v>
      </c>
      <c r="C112" s="567" t="s">
        <v>477</v>
      </c>
      <c r="D112" s="568" t="s">
        <v>478</v>
      </c>
      <c r="E112" s="567" t="s">
        <v>2137</v>
      </c>
      <c r="F112" s="568" t="s">
        <v>2138</v>
      </c>
      <c r="G112" s="567" t="s">
        <v>2361</v>
      </c>
      <c r="H112" s="567" t="s">
        <v>2362</v>
      </c>
      <c r="I112" s="569">
        <v>853.97</v>
      </c>
      <c r="J112" s="569">
        <v>15</v>
      </c>
      <c r="K112" s="570">
        <v>12809.54</v>
      </c>
    </row>
    <row r="113" spans="1:11" ht="14.4" customHeight="1" x14ac:dyDescent="0.3">
      <c r="A113" s="565" t="s">
        <v>461</v>
      </c>
      <c r="B113" s="566" t="s">
        <v>463</v>
      </c>
      <c r="C113" s="567" t="s">
        <v>477</v>
      </c>
      <c r="D113" s="568" t="s">
        <v>478</v>
      </c>
      <c r="E113" s="567" t="s">
        <v>2137</v>
      </c>
      <c r="F113" s="568" t="s">
        <v>2138</v>
      </c>
      <c r="G113" s="567" t="s">
        <v>2363</v>
      </c>
      <c r="H113" s="567" t="s">
        <v>2364</v>
      </c>
      <c r="I113" s="569">
        <v>156.51</v>
      </c>
      <c r="J113" s="569">
        <v>40</v>
      </c>
      <c r="K113" s="570">
        <v>6260.54</v>
      </c>
    </row>
    <row r="114" spans="1:11" ht="14.4" customHeight="1" x14ac:dyDescent="0.3">
      <c r="A114" s="565" t="s">
        <v>461</v>
      </c>
      <c r="B114" s="566" t="s">
        <v>463</v>
      </c>
      <c r="C114" s="567" t="s">
        <v>477</v>
      </c>
      <c r="D114" s="568" t="s">
        <v>478</v>
      </c>
      <c r="E114" s="567" t="s">
        <v>2137</v>
      </c>
      <c r="F114" s="568" t="s">
        <v>2138</v>
      </c>
      <c r="G114" s="567" t="s">
        <v>2365</v>
      </c>
      <c r="H114" s="567" t="s">
        <v>2366</v>
      </c>
      <c r="I114" s="569">
        <v>211.22</v>
      </c>
      <c r="J114" s="569">
        <v>15</v>
      </c>
      <c r="K114" s="570">
        <v>3168.26</v>
      </c>
    </row>
    <row r="115" spans="1:11" ht="14.4" customHeight="1" x14ac:dyDescent="0.3">
      <c r="A115" s="565" t="s">
        <v>461</v>
      </c>
      <c r="B115" s="566" t="s">
        <v>463</v>
      </c>
      <c r="C115" s="567" t="s">
        <v>477</v>
      </c>
      <c r="D115" s="568" t="s">
        <v>478</v>
      </c>
      <c r="E115" s="567" t="s">
        <v>2137</v>
      </c>
      <c r="F115" s="568" t="s">
        <v>2138</v>
      </c>
      <c r="G115" s="567" t="s">
        <v>2367</v>
      </c>
      <c r="H115" s="567" t="s">
        <v>2368</v>
      </c>
      <c r="I115" s="569">
        <v>853.97</v>
      </c>
      <c r="J115" s="569">
        <v>15</v>
      </c>
      <c r="K115" s="570">
        <v>12809.54</v>
      </c>
    </row>
    <row r="116" spans="1:11" ht="14.4" customHeight="1" x14ac:dyDescent="0.3">
      <c r="A116" s="565" t="s">
        <v>461</v>
      </c>
      <c r="B116" s="566" t="s">
        <v>463</v>
      </c>
      <c r="C116" s="567" t="s">
        <v>477</v>
      </c>
      <c r="D116" s="568" t="s">
        <v>478</v>
      </c>
      <c r="E116" s="567" t="s">
        <v>2137</v>
      </c>
      <c r="F116" s="568" t="s">
        <v>2138</v>
      </c>
      <c r="G116" s="567" t="s">
        <v>2369</v>
      </c>
      <c r="H116" s="567" t="s">
        <v>2370</v>
      </c>
      <c r="I116" s="569">
        <v>853.97</v>
      </c>
      <c r="J116" s="569">
        <v>15</v>
      </c>
      <c r="K116" s="570">
        <v>12809.51</v>
      </c>
    </row>
    <row r="117" spans="1:11" ht="14.4" customHeight="1" x14ac:dyDescent="0.3">
      <c r="A117" s="565" t="s">
        <v>461</v>
      </c>
      <c r="B117" s="566" t="s">
        <v>463</v>
      </c>
      <c r="C117" s="567" t="s">
        <v>477</v>
      </c>
      <c r="D117" s="568" t="s">
        <v>478</v>
      </c>
      <c r="E117" s="567" t="s">
        <v>2137</v>
      </c>
      <c r="F117" s="568" t="s">
        <v>2138</v>
      </c>
      <c r="G117" s="567" t="s">
        <v>2371</v>
      </c>
      <c r="H117" s="567" t="s">
        <v>2372</v>
      </c>
      <c r="I117" s="569">
        <v>442.18</v>
      </c>
      <c r="J117" s="569">
        <v>25</v>
      </c>
      <c r="K117" s="570">
        <v>11054.56</v>
      </c>
    </row>
    <row r="118" spans="1:11" ht="14.4" customHeight="1" x14ac:dyDescent="0.3">
      <c r="A118" s="565" t="s">
        <v>461</v>
      </c>
      <c r="B118" s="566" t="s">
        <v>463</v>
      </c>
      <c r="C118" s="567" t="s">
        <v>477</v>
      </c>
      <c r="D118" s="568" t="s">
        <v>478</v>
      </c>
      <c r="E118" s="567" t="s">
        <v>2137</v>
      </c>
      <c r="F118" s="568" t="s">
        <v>2138</v>
      </c>
      <c r="G118" s="567" t="s">
        <v>2373</v>
      </c>
      <c r="H118" s="567" t="s">
        <v>2374</v>
      </c>
      <c r="I118" s="569">
        <v>827.76</v>
      </c>
      <c r="J118" s="569">
        <v>5</v>
      </c>
      <c r="K118" s="570">
        <v>4138.8</v>
      </c>
    </row>
    <row r="119" spans="1:11" ht="14.4" customHeight="1" x14ac:dyDescent="0.3">
      <c r="A119" s="565" t="s">
        <v>461</v>
      </c>
      <c r="B119" s="566" t="s">
        <v>463</v>
      </c>
      <c r="C119" s="567" t="s">
        <v>477</v>
      </c>
      <c r="D119" s="568" t="s">
        <v>478</v>
      </c>
      <c r="E119" s="567" t="s">
        <v>2137</v>
      </c>
      <c r="F119" s="568" t="s">
        <v>2138</v>
      </c>
      <c r="G119" s="567" t="s">
        <v>2375</v>
      </c>
      <c r="H119" s="567" t="s">
        <v>2376</v>
      </c>
      <c r="I119" s="569">
        <v>1060.6300000000001</v>
      </c>
      <c r="J119" s="569">
        <v>10</v>
      </c>
      <c r="K119" s="570">
        <v>10606.26</v>
      </c>
    </row>
    <row r="120" spans="1:11" ht="14.4" customHeight="1" x14ac:dyDescent="0.3">
      <c r="A120" s="565" t="s">
        <v>461</v>
      </c>
      <c r="B120" s="566" t="s">
        <v>463</v>
      </c>
      <c r="C120" s="567" t="s">
        <v>477</v>
      </c>
      <c r="D120" s="568" t="s">
        <v>478</v>
      </c>
      <c r="E120" s="567" t="s">
        <v>2137</v>
      </c>
      <c r="F120" s="568" t="s">
        <v>2138</v>
      </c>
      <c r="G120" s="567" t="s">
        <v>2377</v>
      </c>
      <c r="H120" s="567" t="s">
        <v>2378</v>
      </c>
      <c r="I120" s="569">
        <v>442.18</v>
      </c>
      <c r="J120" s="569">
        <v>25</v>
      </c>
      <c r="K120" s="570">
        <v>11054.5</v>
      </c>
    </row>
    <row r="121" spans="1:11" ht="14.4" customHeight="1" x14ac:dyDescent="0.3">
      <c r="A121" s="565" t="s">
        <v>461</v>
      </c>
      <c r="B121" s="566" t="s">
        <v>463</v>
      </c>
      <c r="C121" s="567" t="s">
        <v>477</v>
      </c>
      <c r="D121" s="568" t="s">
        <v>478</v>
      </c>
      <c r="E121" s="567" t="s">
        <v>2137</v>
      </c>
      <c r="F121" s="568" t="s">
        <v>2138</v>
      </c>
      <c r="G121" s="567" t="s">
        <v>2379</v>
      </c>
      <c r="H121" s="567" t="s">
        <v>2380</v>
      </c>
      <c r="I121" s="569">
        <v>647.30999999999995</v>
      </c>
      <c r="J121" s="569">
        <v>15</v>
      </c>
      <c r="K121" s="570">
        <v>9709.7099999999991</v>
      </c>
    </row>
    <row r="122" spans="1:11" ht="14.4" customHeight="1" x14ac:dyDescent="0.3">
      <c r="A122" s="565" t="s">
        <v>461</v>
      </c>
      <c r="B122" s="566" t="s">
        <v>463</v>
      </c>
      <c r="C122" s="567" t="s">
        <v>477</v>
      </c>
      <c r="D122" s="568" t="s">
        <v>478</v>
      </c>
      <c r="E122" s="567" t="s">
        <v>2137</v>
      </c>
      <c r="F122" s="568" t="s">
        <v>2138</v>
      </c>
      <c r="G122" s="567" t="s">
        <v>2381</v>
      </c>
      <c r="H122" s="567" t="s">
        <v>2382</v>
      </c>
      <c r="I122" s="569">
        <v>211.22</v>
      </c>
      <c r="J122" s="569">
        <v>15</v>
      </c>
      <c r="K122" s="570">
        <v>3168.26</v>
      </c>
    </row>
    <row r="123" spans="1:11" ht="14.4" customHeight="1" x14ac:dyDescent="0.3">
      <c r="A123" s="565" t="s">
        <v>461</v>
      </c>
      <c r="B123" s="566" t="s">
        <v>463</v>
      </c>
      <c r="C123" s="567" t="s">
        <v>477</v>
      </c>
      <c r="D123" s="568" t="s">
        <v>478</v>
      </c>
      <c r="E123" s="567" t="s">
        <v>2137</v>
      </c>
      <c r="F123" s="568" t="s">
        <v>2138</v>
      </c>
      <c r="G123" s="567" t="s">
        <v>2383</v>
      </c>
      <c r="H123" s="567" t="s">
        <v>2384</v>
      </c>
      <c r="I123" s="569">
        <v>806.86</v>
      </c>
      <c r="J123" s="569">
        <v>6</v>
      </c>
      <c r="K123" s="570">
        <v>4841.16</v>
      </c>
    </row>
    <row r="124" spans="1:11" ht="14.4" customHeight="1" x14ac:dyDescent="0.3">
      <c r="A124" s="565" t="s">
        <v>461</v>
      </c>
      <c r="B124" s="566" t="s">
        <v>463</v>
      </c>
      <c r="C124" s="567" t="s">
        <v>477</v>
      </c>
      <c r="D124" s="568" t="s">
        <v>478</v>
      </c>
      <c r="E124" s="567" t="s">
        <v>2137</v>
      </c>
      <c r="F124" s="568" t="s">
        <v>2138</v>
      </c>
      <c r="G124" s="567" t="s">
        <v>2385</v>
      </c>
      <c r="H124" s="567" t="s">
        <v>2386</v>
      </c>
      <c r="I124" s="569">
        <v>518.54999999999995</v>
      </c>
      <c r="J124" s="569">
        <v>15</v>
      </c>
      <c r="K124" s="570">
        <v>7778.25</v>
      </c>
    </row>
    <row r="125" spans="1:11" ht="14.4" customHeight="1" x14ac:dyDescent="0.3">
      <c r="A125" s="565" t="s">
        <v>461</v>
      </c>
      <c r="B125" s="566" t="s">
        <v>463</v>
      </c>
      <c r="C125" s="567" t="s">
        <v>477</v>
      </c>
      <c r="D125" s="568" t="s">
        <v>478</v>
      </c>
      <c r="E125" s="567" t="s">
        <v>2137</v>
      </c>
      <c r="F125" s="568" t="s">
        <v>2138</v>
      </c>
      <c r="G125" s="567" t="s">
        <v>2387</v>
      </c>
      <c r="H125" s="567" t="s">
        <v>2388</v>
      </c>
      <c r="I125" s="569">
        <v>2427.39</v>
      </c>
      <c r="J125" s="569">
        <v>4</v>
      </c>
      <c r="K125" s="570">
        <v>9709.56</v>
      </c>
    </row>
    <row r="126" spans="1:11" ht="14.4" customHeight="1" x14ac:dyDescent="0.3">
      <c r="A126" s="565" t="s">
        <v>461</v>
      </c>
      <c r="B126" s="566" t="s">
        <v>463</v>
      </c>
      <c r="C126" s="567" t="s">
        <v>477</v>
      </c>
      <c r="D126" s="568" t="s">
        <v>478</v>
      </c>
      <c r="E126" s="567" t="s">
        <v>2137</v>
      </c>
      <c r="F126" s="568" t="s">
        <v>2138</v>
      </c>
      <c r="G126" s="567" t="s">
        <v>2389</v>
      </c>
      <c r="H126" s="567" t="s">
        <v>2390</v>
      </c>
      <c r="I126" s="569">
        <v>853.97</v>
      </c>
      <c r="J126" s="569">
        <v>10</v>
      </c>
      <c r="K126" s="570">
        <v>8539.7000000000007</v>
      </c>
    </row>
    <row r="127" spans="1:11" ht="14.4" customHeight="1" x14ac:dyDescent="0.3">
      <c r="A127" s="565" t="s">
        <v>461</v>
      </c>
      <c r="B127" s="566" t="s">
        <v>463</v>
      </c>
      <c r="C127" s="567" t="s">
        <v>477</v>
      </c>
      <c r="D127" s="568" t="s">
        <v>478</v>
      </c>
      <c r="E127" s="567" t="s">
        <v>2137</v>
      </c>
      <c r="F127" s="568" t="s">
        <v>2138</v>
      </c>
      <c r="G127" s="567" t="s">
        <v>2391</v>
      </c>
      <c r="H127" s="567" t="s">
        <v>2392</v>
      </c>
      <c r="I127" s="569">
        <v>188.64</v>
      </c>
      <c r="J127" s="569">
        <v>42</v>
      </c>
      <c r="K127" s="570">
        <v>7922.71</v>
      </c>
    </row>
    <row r="128" spans="1:11" ht="14.4" customHeight="1" x14ac:dyDescent="0.3">
      <c r="A128" s="565" t="s">
        <v>461</v>
      </c>
      <c r="B128" s="566" t="s">
        <v>463</v>
      </c>
      <c r="C128" s="567" t="s">
        <v>477</v>
      </c>
      <c r="D128" s="568" t="s">
        <v>478</v>
      </c>
      <c r="E128" s="567" t="s">
        <v>2137</v>
      </c>
      <c r="F128" s="568" t="s">
        <v>2138</v>
      </c>
      <c r="G128" s="567" t="s">
        <v>2393</v>
      </c>
      <c r="H128" s="567" t="s">
        <v>2394</v>
      </c>
      <c r="I128" s="569">
        <v>736.98</v>
      </c>
      <c r="J128" s="569">
        <v>2</v>
      </c>
      <c r="K128" s="570">
        <v>1473.96</v>
      </c>
    </row>
    <row r="129" spans="1:11" ht="14.4" customHeight="1" x14ac:dyDescent="0.3">
      <c r="A129" s="565" t="s">
        <v>461</v>
      </c>
      <c r="B129" s="566" t="s">
        <v>463</v>
      </c>
      <c r="C129" s="567" t="s">
        <v>477</v>
      </c>
      <c r="D129" s="568" t="s">
        <v>478</v>
      </c>
      <c r="E129" s="567" t="s">
        <v>2137</v>
      </c>
      <c r="F129" s="568" t="s">
        <v>2138</v>
      </c>
      <c r="G129" s="567" t="s">
        <v>2395</v>
      </c>
      <c r="H129" s="567" t="s">
        <v>2396</v>
      </c>
      <c r="I129" s="569">
        <v>853.97</v>
      </c>
      <c r="J129" s="569">
        <v>7</v>
      </c>
      <c r="K129" s="570">
        <v>5977.79</v>
      </c>
    </row>
    <row r="130" spans="1:11" ht="14.4" customHeight="1" x14ac:dyDescent="0.3">
      <c r="A130" s="565" t="s">
        <v>461</v>
      </c>
      <c r="B130" s="566" t="s">
        <v>463</v>
      </c>
      <c r="C130" s="567" t="s">
        <v>477</v>
      </c>
      <c r="D130" s="568" t="s">
        <v>478</v>
      </c>
      <c r="E130" s="567" t="s">
        <v>2137</v>
      </c>
      <c r="F130" s="568" t="s">
        <v>2138</v>
      </c>
      <c r="G130" s="567" t="s">
        <v>2397</v>
      </c>
      <c r="H130" s="567" t="s">
        <v>2398</v>
      </c>
      <c r="I130" s="569">
        <v>39.630000000000003</v>
      </c>
      <c r="J130" s="569">
        <v>72</v>
      </c>
      <c r="K130" s="570">
        <v>2853.36</v>
      </c>
    </row>
    <row r="131" spans="1:11" ht="14.4" customHeight="1" x14ac:dyDescent="0.3">
      <c r="A131" s="565" t="s">
        <v>461</v>
      </c>
      <c r="B131" s="566" t="s">
        <v>463</v>
      </c>
      <c r="C131" s="567" t="s">
        <v>477</v>
      </c>
      <c r="D131" s="568" t="s">
        <v>478</v>
      </c>
      <c r="E131" s="567" t="s">
        <v>2137</v>
      </c>
      <c r="F131" s="568" t="s">
        <v>2138</v>
      </c>
      <c r="G131" s="567" t="s">
        <v>2399</v>
      </c>
      <c r="H131" s="567" t="s">
        <v>2400</v>
      </c>
      <c r="I131" s="569">
        <v>1097.08</v>
      </c>
      <c r="J131" s="569">
        <v>15</v>
      </c>
      <c r="K131" s="570">
        <v>16456.22</v>
      </c>
    </row>
    <row r="132" spans="1:11" ht="14.4" customHeight="1" x14ac:dyDescent="0.3">
      <c r="A132" s="565" t="s">
        <v>461</v>
      </c>
      <c r="B132" s="566" t="s">
        <v>463</v>
      </c>
      <c r="C132" s="567" t="s">
        <v>477</v>
      </c>
      <c r="D132" s="568" t="s">
        <v>478</v>
      </c>
      <c r="E132" s="567" t="s">
        <v>2137</v>
      </c>
      <c r="F132" s="568" t="s">
        <v>2138</v>
      </c>
      <c r="G132" s="567" t="s">
        <v>2401</v>
      </c>
      <c r="H132" s="567" t="s">
        <v>2402</v>
      </c>
      <c r="I132" s="569">
        <v>562.23</v>
      </c>
      <c r="J132" s="569">
        <v>10</v>
      </c>
      <c r="K132" s="570">
        <v>5622.27</v>
      </c>
    </row>
    <row r="133" spans="1:11" ht="14.4" customHeight="1" x14ac:dyDescent="0.3">
      <c r="A133" s="565" t="s">
        <v>461</v>
      </c>
      <c r="B133" s="566" t="s">
        <v>463</v>
      </c>
      <c r="C133" s="567" t="s">
        <v>477</v>
      </c>
      <c r="D133" s="568" t="s">
        <v>478</v>
      </c>
      <c r="E133" s="567" t="s">
        <v>2137</v>
      </c>
      <c r="F133" s="568" t="s">
        <v>2138</v>
      </c>
      <c r="G133" s="567" t="s">
        <v>2403</v>
      </c>
      <c r="H133" s="567" t="s">
        <v>2404</v>
      </c>
      <c r="I133" s="569">
        <v>442.18</v>
      </c>
      <c r="J133" s="569">
        <v>20</v>
      </c>
      <c r="K133" s="570">
        <v>8843.65</v>
      </c>
    </row>
    <row r="134" spans="1:11" ht="14.4" customHeight="1" x14ac:dyDescent="0.3">
      <c r="A134" s="565" t="s">
        <v>461</v>
      </c>
      <c r="B134" s="566" t="s">
        <v>463</v>
      </c>
      <c r="C134" s="567" t="s">
        <v>477</v>
      </c>
      <c r="D134" s="568" t="s">
        <v>478</v>
      </c>
      <c r="E134" s="567" t="s">
        <v>2137</v>
      </c>
      <c r="F134" s="568" t="s">
        <v>2138</v>
      </c>
      <c r="G134" s="567" t="s">
        <v>2405</v>
      </c>
      <c r="H134" s="567" t="s">
        <v>2406</v>
      </c>
      <c r="I134" s="569">
        <v>442.18</v>
      </c>
      <c r="J134" s="569">
        <v>15</v>
      </c>
      <c r="K134" s="570">
        <v>6632.7</v>
      </c>
    </row>
    <row r="135" spans="1:11" ht="14.4" customHeight="1" x14ac:dyDescent="0.3">
      <c r="A135" s="565" t="s">
        <v>461</v>
      </c>
      <c r="B135" s="566" t="s">
        <v>463</v>
      </c>
      <c r="C135" s="567" t="s">
        <v>477</v>
      </c>
      <c r="D135" s="568" t="s">
        <v>478</v>
      </c>
      <c r="E135" s="567" t="s">
        <v>2137</v>
      </c>
      <c r="F135" s="568" t="s">
        <v>2138</v>
      </c>
      <c r="G135" s="567" t="s">
        <v>2407</v>
      </c>
      <c r="H135" s="567" t="s">
        <v>2408</v>
      </c>
      <c r="I135" s="569">
        <v>853.97</v>
      </c>
      <c r="J135" s="569">
        <v>10</v>
      </c>
      <c r="K135" s="570">
        <v>8539.7000000000007</v>
      </c>
    </row>
    <row r="136" spans="1:11" ht="14.4" customHeight="1" x14ac:dyDescent="0.3">
      <c r="A136" s="565" t="s">
        <v>461</v>
      </c>
      <c r="B136" s="566" t="s">
        <v>463</v>
      </c>
      <c r="C136" s="567" t="s">
        <v>477</v>
      </c>
      <c r="D136" s="568" t="s">
        <v>478</v>
      </c>
      <c r="E136" s="567" t="s">
        <v>2137</v>
      </c>
      <c r="F136" s="568" t="s">
        <v>2138</v>
      </c>
      <c r="G136" s="567" t="s">
        <v>2409</v>
      </c>
      <c r="H136" s="567" t="s">
        <v>2410</v>
      </c>
      <c r="I136" s="569">
        <v>104.85</v>
      </c>
      <c r="J136" s="569">
        <v>60</v>
      </c>
      <c r="K136" s="570">
        <v>6291</v>
      </c>
    </row>
    <row r="137" spans="1:11" ht="14.4" customHeight="1" x14ac:dyDescent="0.3">
      <c r="A137" s="565" t="s">
        <v>461</v>
      </c>
      <c r="B137" s="566" t="s">
        <v>463</v>
      </c>
      <c r="C137" s="567" t="s">
        <v>477</v>
      </c>
      <c r="D137" s="568" t="s">
        <v>478</v>
      </c>
      <c r="E137" s="567" t="s">
        <v>2137</v>
      </c>
      <c r="F137" s="568" t="s">
        <v>2138</v>
      </c>
      <c r="G137" s="567" t="s">
        <v>2411</v>
      </c>
      <c r="H137" s="567" t="s">
        <v>2412</v>
      </c>
      <c r="I137" s="569">
        <v>1059.0999999999999</v>
      </c>
      <c r="J137" s="569">
        <v>1</v>
      </c>
      <c r="K137" s="570">
        <v>1059.0999999999999</v>
      </c>
    </row>
    <row r="138" spans="1:11" ht="14.4" customHeight="1" x14ac:dyDescent="0.3">
      <c r="A138" s="565" t="s">
        <v>461</v>
      </c>
      <c r="B138" s="566" t="s">
        <v>463</v>
      </c>
      <c r="C138" s="567" t="s">
        <v>477</v>
      </c>
      <c r="D138" s="568" t="s">
        <v>478</v>
      </c>
      <c r="E138" s="567" t="s">
        <v>2137</v>
      </c>
      <c r="F138" s="568" t="s">
        <v>2138</v>
      </c>
      <c r="G138" s="567" t="s">
        <v>2413</v>
      </c>
      <c r="H138" s="567" t="s">
        <v>2414</v>
      </c>
      <c r="I138" s="569">
        <v>159.55000000000001</v>
      </c>
      <c r="J138" s="569">
        <v>10</v>
      </c>
      <c r="K138" s="570">
        <v>1595.51</v>
      </c>
    </row>
    <row r="139" spans="1:11" ht="14.4" customHeight="1" x14ac:dyDescent="0.3">
      <c r="A139" s="565" t="s">
        <v>461</v>
      </c>
      <c r="B139" s="566" t="s">
        <v>463</v>
      </c>
      <c r="C139" s="567" t="s">
        <v>477</v>
      </c>
      <c r="D139" s="568" t="s">
        <v>478</v>
      </c>
      <c r="E139" s="567" t="s">
        <v>2137</v>
      </c>
      <c r="F139" s="568" t="s">
        <v>2138</v>
      </c>
      <c r="G139" s="567" t="s">
        <v>2415</v>
      </c>
      <c r="H139" s="567" t="s">
        <v>2416</v>
      </c>
      <c r="I139" s="569">
        <v>1030.24</v>
      </c>
      <c r="J139" s="569">
        <v>3</v>
      </c>
      <c r="K139" s="570">
        <v>3090.72</v>
      </c>
    </row>
    <row r="140" spans="1:11" ht="14.4" customHeight="1" x14ac:dyDescent="0.3">
      <c r="A140" s="565" t="s">
        <v>461</v>
      </c>
      <c r="B140" s="566" t="s">
        <v>463</v>
      </c>
      <c r="C140" s="567" t="s">
        <v>477</v>
      </c>
      <c r="D140" s="568" t="s">
        <v>478</v>
      </c>
      <c r="E140" s="567" t="s">
        <v>2137</v>
      </c>
      <c r="F140" s="568" t="s">
        <v>2138</v>
      </c>
      <c r="G140" s="567" t="s">
        <v>2417</v>
      </c>
      <c r="H140" s="567" t="s">
        <v>2418</v>
      </c>
      <c r="I140" s="569">
        <v>887.4</v>
      </c>
      <c r="J140" s="569">
        <v>1</v>
      </c>
      <c r="K140" s="570">
        <v>887.4</v>
      </c>
    </row>
    <row r="141" spans="1:11" ht="14.4" customHeight="1" x14ac:dyDescent="0.3">
      <c r="A141" s="565" t="s">
        <v>461</v>
      </c>
      <c r="B141" s="566" t="s">
        <v>463</v>
      </c>
      <c r="C141" s="567" t="s">
        <v>477</v>
      </c>
      <c r="D141" s="568" t="s">
        <v>478</v>
      </c>
      <c r="E141" s="567" t="s">
        <v>2137</v>
      </c>
      <c r="F141" s="568" t="s">
        <v>2138</v>
      </c>
      <c r="G141" s="567" t="s">
        <v>2419</v>
      </c>
      <c r="H141" s="567" t="s">
        <v>2420</v>
      </c>
      <c r="I141" s="569">
        <v>3263.08</v>
      </c>
      <c r="J141" s="569">
        <v>2</v>
      </c>
      <c r="K141" s="570">
        <v>6526.16</v>
      </c>
    </row>
    <row r="142" spans="1:11" ht="14.4" customHeight="1" x14ac:dyDescent="0.3">
      <c r="A142" s="565" t="s">
        <v>461</v>
      </c>
      <c r="B142" s="566" t="s">
        <v>463</v>
      </c>
      <c r="C142" s="567" t="s">
        <v>477</v>
      </c>
      <c r="D142" s="568" t="s">
        <v>478</v>
      </c>
      <c r="E142" s="567" t="s">
        <v>2137</v>
      </c>
      <c r="F142" s="568" t="s">
        <v>2138</v>
      </c>
      <c r="G142" s="567" t="s">
        <v>2421</v>
      </c>
      <c r="H142" s="567" t="s">
        <v>2422</v>
      </c>
      <c r="I142" s="569">
        <v>438.86</v>
      </c>
      <c r="J142" s="569">
        <v>20</v>
      </c>
      <c r="K142" s="570">
        <v>8777.2000000000007</v>
      </c>
    </row>
    <row r="143" spans="1:11" ht="14.4" customHeight="1" x14ac:dyDescent="0.3">
      <c r="A143" s="565" t="s">
        <v>461</v>
      </c>
      <c r="B143" s="566" t="s">
        <v>463</v>
      </c>
      <c r="C143" s="567" t="s">
        <v>477</v>
      </c>
      <c r="D143" s="568" t="s">
        <v>478</v>
      </c>
      <c r="E143" s="567" t="s">
        <v>2137</v>
      </c>
      <c r="F143" s="568" t="s">
        <v>2138</v>
      </c>
      <c r="G143" s="567" t="s">
        <v>2423</v>
      </c>
      <c r="H143" s="567" t="s">
        <v>2424</v>
      </c>
      <c r="I143" s="569">
        <v>200.57</v>
      </c>
      <c r="J143" s="569">
        <v>10</v>
      </c>
      <c r="K143" s="570">
        <v>2005.7</v>
      </c>
    </row>
    <row r="144" spans="1:11" ht="14.4" customHeight="1" x14ac:dyDescent="0.3">
      <c r="A144" s="565" t="s">
        <v>461</v>
      </c>
      <c r="B144" s="566" t="s">
        <v>463</v>
      </c>
      <c r="C144" s="567" t="s">
        <v>477</v>
      </c>
      <c r="D144" s="568" t="s">
        <v>478</v>
      </c>
      <c r="E144" s="567" t="s">
        <v>2137</v>
      </c>
      <c r="F144" s="568" t="s">
        <v>2138</v>
      </c>
      <c r="G144" s="567" t="s">
        <v>2425</v>
      </c>
      <c r="H144" s="567" t="s">
        <v>2426</v>
      </c>
      <c r="I144" s="569">
        <v>211.22</v>
      </c>
      <c r="J144" s="569">
        <v>3</v>
      </c>
      <c r="K144" s="570">
        <v>633.65</v>
      </c>
    </row>
    <row r="145" spans="1:11" ht="14.4" customHeight="1" x14ac:dyDescent="0.3">
      <c r="A145" s="565" t="s">
        <v>461</v>
      </c>
      <c r="B145" s="566" t="s">
        <v>463</v>
      </c>
      <c r="C145" s="567" t="s">
        <v>477</v>
      </c>
      <c r="D145" s="568" t="s">
        <v>478</v>
      </c>
      <c r="E145" s="567" t="s">
        <v>2137</v>
      </c>
      <c r="F145" s="568" t="s">
        <v>2138</v>
      </c>
      <c r="G145" s="567" t="s">
        <v>2427</v>
      </c>
      <c r="H145" s="567" t="s">
        <v>2428</v>
      </c>
      <c r="I145" s="569">
        <v>194.51</v>
      </c>
      <c r="J145" s="569">
        <v>10</v>
      </c>
      <c r="K145" s="570">
        <v>1945.08</v>
      </c>
    </row>
    <row r="146" spans="1:11" ht="14.4" customHeight="1" x14ac:dyDescent="0.3">
      <c r="A146" s="565" t="s">
        <v>461</v>
      </c>
      <c r="B146" s="566" t="s">
        <v>463</v>
      </c>
      <c r="C146" s="567" t="s">
        <v>477</v>
      </c>
      <c r="D146" s="568" t="s">
        <v>478</v>
      </c>
      <c r="E146" s="567" t="s">
        <v>2137</v>
      </c>
      <c r="F146" s="568" t="s">
        <v>2138</v>
      </c>
      <c r="G146" s="567" t="s">
        <v>2429</v>
      </c>
      <c r="H146" s="567" t="s">
        <v>2430</v>
      </c>
      <c r="I146" s="569">
        <v>159.55000000000001</v>
      </c>
      <c r="J146" s="569">
        <v>10</v>
      </c>
      <c r="K146" s="570">
        <v>1595.51</v>
      </c>
    </row>
    <row r="147" spans="1:11" ht="14.4" customHeight="1" x14ac:dyDescent="0.3">
      <c r="A147" s="565" t="s">
        <v>461</v>
      </c>
      <c r="B147" s="566" t="s">
        <v>463</v>
      </c>
      <c r="C147" s="567" t="s">
        <v>477</v>
      </c>
      <c r="D147" s="568" t="s">
        <v>478</v>
      </c>
      <c r="E147" s="567" t="s">
        <v>2137</v>
      </c>
      <c r="F147" s="568" t="s">
        <v>2138</v>
      </c>
      <c r="G147" s="567" t="s">
        <v>2431</v>
      </c>
      <c r="H147" s="567" t="s">
        <v>2432</v>
      </c>
      <c r="I147" s="569">
        <v>159.55000000000001</v>
      </c>
      <c r="J147" s="569">
        <v>10</v>
      </c>
      <c r="K147" s="570">
        <v>1595.51</v>
      </c>
    </row>
    <row r="148" spans="1:11" ht="14.4" customHeight="1" x14ac:dyDescent="0.3">
      <c r="A148" s="565" t="s">
        <v>461</v>
      </c>
      <c r="B148" s="566" t="s">
        <v>463</v>
      </c>
      <c r="C148" s="567" t="s">
        <v>477</v>
      </c>
      <c r="D148" s="568" t="s">
        <v>478</v>
      </c>
      <c r="E148" s="567" t="s">
        <v>2137</v>
      </c>
      <c r="F148" s="568" t="s">
        <v>2138</v>
      </c>
      <c r="G148" s="567" t="s">
        <v>2433</v>
      </c>
      <c r="H148" s="567" t="s">
        <v>2434</v>
      </c>
      <c r="I148" s="569">
        <v>440.44</v>
      </c>
      <c r="J148" s="569">
        <v>5</v>
      </c>
      <c r="K148" s="570">
        <v>2202.1999999999998</v>
      </c>
    </row>
    <row r="149" spans="1:11" ht="14.4" customHeight="1" x14ac:dyDescent="0.3">
      <c r="A149" s="565" t="s">
        <v>461</v>
      </c>
      <c r="B149" s="566" t="s">
        <v>463</v>
      </c>
      <c r="C149" s="567" t="s">
        <v>477</v>
      </c>
      <c r="D149" s="568" t="s">
        <v>478</v>
      </c>
      <c r="E149" s="567" t="s">
        <v>2137</v>
      </c>
      <c r="F149" s="568" t="s">
        <v>2138</v>
      </c>
      <c r="G149" s="567" t="s">
        <v>2435</v>
      </c>
      <c r="H149" s="567" t="s">
        <v>2436</v>
      </c>
      <c r="I149" s="569">
        <v>252.53</v>
      </c>
      <c r="J149" s="569">
        <v>14</v>
      </c>
      <c r="K149" s="570">
        <v>3535.42</v>
      </c>
    </row>
    <row r="150" spans="1:11" ht="14.4" customHeight="1" x14ac:dyDescent="0.3">
      <c r="A150" s="565" t="s">
        <v>461</v>
      </c>
      <c r="B150" s="566" t="s">
        <v>463</v>
      </c>
      <c r="C150" s="567" t="s">
        <v>477</v>
      </c>
      <c r="D150" s="568" t="s">
        <v>478</v>
      </c>
      <c r="E150" s="567" t="s">
        <v>2137</v>
      </c>
      <c r="F150" s="568" t="s">
        <v>2138</v>
      </c>
      <c r="G150" s="567" t="s">
        <v>2437</v>
      </c>
      <c r="H150" s="567" t="s">
        <v>2438</v>
      </c>
      <c r="I150" s="569">
        <v>188.31</v>
      </c>
      <c r="J150" s="569">
        <v>3</v>
      </c>
      <c r="K150" s="570">
        <v>564.92999999999995</v>
      </c>
    </row>
    <row r="151" spans="1:11" ht="14.4" customHeight="1" x14ac:dyDescent="0.3">
      <c r="A151" s="565" t="s">
        <v>461</v>
      </c>
      <c r="B151" s="566" t="s">
        <v>463</v>
      </c>
      <c r="C151" s="567" t="s">
        <v>477</v>
      </c>
      <c r="D151" s="568" t="s">
        <v>478</v>
      </c>
      <c r="E151" s="567" t="s">
        <v>2137</v>
      </c>
      <c r="F151" s="568" t="s">
        <v>2138</v>
      </c>
      <c r="G151" s="567" t="s">
        <v>2439</v>
      </c>
      <c r="H151" s="567" t="s">
        <v>2440</v>
      </c>
      <c r="I151" s="569">
        <v>161.34</v>
      </c>
      <c r="J151" s="569">
        <v>3</v>
      </c>
      <c r="K151" s="570">
        <v>484.02</v>
      </c>
    </row>
    <row r="152" spans="1:11" ht="14.4" customHeight="1" x14ac:dyDescent="0.3">
      <c r="A152" s="565" t="s">
        <v>461</v>
      </c>
      <c r="B152" s="566" t="s">
        <v>463</v>
      </c>
      <c r="C152" s="567" t="s">
        <v>477</v>
      </c>
      <c r="D152" s="568" t="s">
        <v>478</v>
      </c>
      <c r="E152" s="567" t="s">
        <v>2137</v>
      </c>
      <c r="F152" s="568" t="s">
        <v>2138</v>
      </c>
      <c r="G152" s="567" t="s">
        <v>2441</v>
      </c>
      <c r="H152" s="567" t="s">
        <v>2442</v>
      </c>
      <c r="I152" s="569">
        <v>186.91</v>
      </c>
      <c r="J152" s="569">
        <v>25</v>
      </c>
      <c r="K152" s="570">
        <v>4672.72</v>
      </c>
    </row>
    <row r="153" spans="1:11" ht="14.4" customHeight="1" x14ac:dyDescent="0.3">
      <c r="A153" s="565" t="s">
        <v>461</v>
      </c>
      <c r="B153" s="566" t="s">
        <v>463</v>
      </c>
      <c r="C153" s="567" t="s">
        <v>477</v>
      </c>
      <c r="D153" s="568" t="s">
        <v>478</v>
      </c>
      <c r="E153" s="567" t="s">
        <v>2137</v>
      </c>
      <c r="F153" s="568" t="s">
        <v>2138</v>
      </c>
      <c r="G153" s="567" t="s">
        <v>2443</v>
      </c>
      <c r="H153" s="567" t="s">
        <v>2444</v>
      </c>
      <c r="I153" s="569">
        <v>1059.0999999999999</v>
      </c>
      <c r="J153" s="569">
        <v>1</v>
      </c>
      <c r="K153" s="570">
        <v>1059.0999999999999</v>
      </c>
    </row>
    <row r="154" spans="1:11" ht="14.4" customHeight="1" x14ac:dyDescent="0.3">
      <c r="A154" s="565" t="s">
        <v>461</v>
      </c>
      <c r="B154" s="566" t="s">
        <v>463</v>
      </c>
      <c r="C154" s="567" t="s">
        <v>477</v>
      </c>
      <c r="D154" s="568" t="s">
        <v>478</v>
      </c>
      <c r="E154" s="567" t="s">
        <v>2137</v>
      </c>
      <c r="F154" s="568" t="s">
        <v>2138</v>
      </c>
      <c r="G154" s="567" t="s">
        <v>2445</v>
      </c>
      <c r="H154" s="567" t="s">
        <v>2446</v>
      </c>
      <c r="I154" s="569">
        <v>766.33</v>
      </c>
      <c r="J154" s="569">
        <v>6</v>
      </c>
      <c r="K154" s="570">
        <v>4597.97</v>
      </c>
    </row>
    <row r="155" spans="1:11" ht="14.4" customHeight="1" x14ac:dyDescent="0.3">
      <c r="A155" s="565" t="s">
        <v>461</v>
      </c>
      <c r="B155" s="566" t="s">
        <v>463</v>
      </c>
      <c r="C155" s="567" t="s">
        <v>477</v>
      </c>
      <c r="D155" s="568" t="s">
        <v>478</v>
      </c>
      <c r="E155" s="567" t="s">
        <v>2137</v>
      </c>
      <c r="F155" s="568" t="s">
        <v>2138</v>
      </c>
      <c r="G155" s="567" t="s">
        <v>2447</v>
      </c>
      <c r="H155" s="567" t="s">
        <v>2448</v>
      </c>
      <c r="I155" s="569">
        <v>848.87</v>
      </c>
      <c r="J155" s="569">
        <v>6</v>
      </c>
      <c r="K155" s="570">
        <v>5093.21</v>
      </c>
    </row>
    <row r="156" spans="1:11" ht="14.4" customHeight="1" x14ac:dyDescent="0.3">
      <c r="A156" s="565" t="s">
        <v>461</v>
      </c>
      <c r="B156" s="566" t="s">
        <v>463</v>
      </c>
      <c r="C156" s="567" t="s">
        <v>477</v>
      </c>
      <c r="D156" s="568" t="s">
        <v>478</v>
      </c>
      <c r="E156" s="567" t="s">
        <v>2137</v>
      </c>
      <c r="F156" s="568" t="s">
        <v>2138</v>
      </c>
      <c r="G156" s="567" t="s">
        <v>2449</v>
      </c>
      <c r="H156" s="567" t="s">
        <v>2450</v>
      </c>
      <c r="I156" s="569">
        <v>183.92</v>
      </c>
      <c r="J156" s="569">
        <v>30</v>
      </c>
      <c r="K156" s="570">
        <v>5517.6</v>
      </c>
    </row>
    <row r="157" spans="1:11" ht="14.4" customHeight="1" x14ac:dyDescent="0.3">
      <c r="A157" s="565" t="s">
        <v>461</v>
      </c>
      <c r="B157" s="566" t="s">
        <v>463</v>
      </c>
      <c r="C157" s="567" t="s">
        <v>477</v>
      </c>
      <c r="D157" s="568" t="s">
        <v>478</v>
      </c>
      <c r="E157" s="567" t="s">
        <v>2137</v>
      </c>
      <c r="F157" s="568" t="s">
        <v>2138</v>
      </c>
      <c r="G157" s="567" t="s">
        <v>2451</v>
      </c>
      <c r="H157" s="567" t="s">
        <v>2452</v>
      </c>
      <c r="I157" s="569">
        <v>1591.62</v>
      </c>
      <c r="J157" s="569">
        <v>6</v>
      </c>
      <c r="K157" s="570">
        <v>9549.73</v>
      </c>
    </row>
    <row r="158" spans="1:11" ht="14.4" customHeight="1" x14ac:dyDescent="0.3">
      <c r="A158" s="565" t="s">
        <v>461</v>
      </c>
      <c r="B158" s="566" t="s">
        <v>463</v>
      </c>
      <c r="C158" s="567" t="s">
        <v>477</v>
      </c>
      <c r="D158" s="568" t="s">
        <v>478</v>
      </c>
      <c r="E158" s="567" t="s">
        <v>2143</v>
      </c>
      <c r="F158" s="568" t="s">
        <v>2144</v>
      </c>
      <c r="G158" s="567" t="s">
        <v>2453</v>
      </c>
      <c r="H158" s="567" t="s">
        <v>2454</v>
      </c>
      <c r="I158" s="569">
        <v>194.51</v>
      </c>
      <c r="J158" s="569">
        <v>10</v>
      </c>
      <c r="K158" s="570">
        <v>1945.08</v>
      </c>
    </row>
    <row r="159" spans="1:11" ht="14.4" customHeight="1" x14ac:dyDescent="0.3">
      <c r="A159" s="565" t="s">
        <v>461</v>
      </c>
      <c r="B159" s="566" t="s">
        <v>463</v>
      </c>
      <c r="C159" s="567" t="s">
        <v>477</v>
      </c>
      <c r="D159" s="568" t="s">
        <v>478</v>
      </c>
      <c r="E159" s="567" t="s">
        <v>2145</v>
      </c>
      <c r="F159" s="568" t="s">
        <v>2146</v>
      </c>
      <c r="G159" s="567" t="s">
        <v>2455</v>
      </c>
      <c r="H159" s="567" t="s">
        <v>2456</v>
      </c>
      <c r="I159" s="569">
        <v>568.76</v>
      </c>
      <c r="J159" s="569">
        <v>2</v>
      </c>
      <c r="K159" s="570">
        <v>1137.53</v>
      </c>
    </row>
    <row r="160" spans="1:11" ht="14.4" customHeight="1" x14ac:dyDescent="0.3">
      <c r="A160" s="565" t="s">
        <v>461</v>
      </c>
      <c r="B160" s="566" t="s">
        <v>463</v>
      </c>
      <c r="C160" s="567" t="s">
        <v>477</v>
      </c>
      <c r="D160" s="568" t="s">
        <v>478</v>
      </c>
      <c r="E160" s="567" t="s">
        <v>2147</v>
      </c>
      <c r="F160" s="568" t="s">
        <v>2148</v>
      </c>
      <c r="G160" s="567" t="s">
        <v>2457</v>
      </c>
      <c r="H160" s="567" t="s">
        <v>2458</v>
      </c>
      <c r="I160" s="569">
        <v>2270.5</v>
      </c>
      <c r="J160" s="569">
        <v>5</v>
      </c>
      <c r="K160" s="570">
        <v>11381</v>
      </c>
    </row>
    <row r="161" spans="1:11" ht="14.4" customHeight="1" x14ac:dyDescent="0.3">
      <c r="A161" s="565" t="s">
        <v>461</v>
      </c>
      <c r="B161" s="566" t="s">
        <v>463</v>
      </c>
      <c r="C161" s="567" t="s">
        <v>477</v>
      </c>
      <c r="D161" s="568" t="s">
        <v>478</v>
      </c>
      <c r="E161" s="567" t="s">
        <v>2147</v>
      </c>
      <c r="F161" s="568" t="s">
        <v>2148</v>
      </c>
      <c r="G161" s="567" t="s">
        <v>2459</v>
      </c>
      <c r="H161" s="567" t="s">
        <v>2460</v>
      </c>
      <c r="I161" s="569">
        <v>8.1666666666666661</v>
      </c>
      <c r="J161" s="569">
        <v>400</v>
      </c>
      <c r="K161" s="570">
        <v>3267</v>
      </c>
    </row>
    <row r="162" spans="1:11" ht="14.4" customHeight="1" x14ac:dyDescent="0.3">
      <c r="A162" s="565" t="s">
        <v>461</v>
      </c>
      <c r="B162" s="566" t="s">
        <v>463</v>
      </c>
      <c r="C162" s="567" t="s">
        <v>477</v>
      </c>
      <c r="D162" s="568" t="s">
        <v>478</v>
      </c>
      <c r="E162" s="567" t="s">
        <v>2149</v>
      </c>
      <c r="F162" s="568" t="s">
        <v>2150</v>
      </c>
      <c r="G162" s="567" t="s">
        <v>2461</v>
      </c>
      <c r="H162" s="567" t="s">
        <v>2462</v>
      </c>
      <c r="I162" s="569">
        <v>46.375714285714288</v>
      </c>
      <c r="J162" s="569">
        <v>324</v>
      </c>
      <c r="K162" s="570">
        <v>14914.769999999999</v>
      </c>
    </row>
    <row r="163" spans="1:11" ht="14.4" customHeight="1" x14ac:dyDescent="0.3">
      <c r="A163" s="565" t="s">
        <v>461</v>
      </c>
      <c r="B163" s="566" t="s">
        <v>463</v>
      </c>
      <c r="C163" s="567" t="s">
        <v>477</v>
      </c>
      <c r="D163" s="568" t="s">
        <v>478</v>
      </c>
      <c r="E163" s="567" t="s">
        <v>2149</v>
      </c>
      <c r="F163" s="568" t="s">
        <v>2150</v>
      </c>
      <c r="G163" s="567" t="s">
        <v>2463</v>
      </c>
      <c r="H163" s="567" t="s">
        <v>2464</v>
      </c>
      <c r="I163" s="569">
        <v>43.924999999999997</v>
      </c>
      <c r="J163" s="569">
        <v>72</v>
      </c>
      <c r="K163" s="570">
        <v>3162.76</v>
      </c>
    </row>
    <row r="164" spans="1:11" ht="14.4" customHeight="1" x14ac:dyDescent="0.3">
      <c r="A164" s="565" t="s">
        <v>461</v>
      </c>
      <c r="B164" s="566" t="s">
        <v>463</v>
      </c>
      <c r="C164" s="567" t="s">
        <v>477</v>
      </c>
      <c r="D164" s="568" t="s">
        <v>478</v>
      </c>
      <c r="E164" s="567" t="s">
        <v>2149</v>
      </c>
      <c r="F164" s="568" t="s">
        <v>2150</v>
      </c>
      <c r="G164" s="567" t="s">
        <v>2465</v>
      </c>
      <c r="H164" s="567" t="s">
        <v>2466</v>
      </c>
      <c r="I164" s="569">
        <v>69.91</v>
      </c>
      <c r="J164" s="569">
        <v>24</v>
      </c>
      <c r="K164" s="570">
        <v>1677.75</v>
      </c>
    </row>
    <row r="165" spans="1:11" ht="14.4" customHeight="1" x14ac:dyDescent="0.3">
      <c r="A165" s="565" t="s">
        <v>461</v>
      </c>
      <c r="B165" s="566" t="s">
        <v>463</v>
      </c>
      <c r="C165" s="567" t="s">
        <v>477</v>
      </c>
      <c r="D165" s="568" t="s">
        <v>478</v>
      </c>
      <c r="E165" s="567" t="s">
        <v>2149</v>
      </c>
      <c r="F165" s="568" t="s">
        <v>2150</v>
      </c>
      <c r="G165" s="567" t="s">
        <v>2467</v>
      </c>
      <c r="H165" s="567" t="s">
        <v>2468</v>
      </c>
      <c r="I165" s="569">
        <v>69.92</v>
      </c>
      <c r="J165" s="569">
        <v>24</v>
      </c>
      <c r="K165" s="570">
        <v>1678</v>
      </c>
    </row>
    <row r="166" spans="1:11" ht="14.4" customHeight="1" x14ac:dyDescent="0.3">
      <c r="A166" s="565" t="s">
        <v>461</v>
      </c>
      <c r="B166" s="566" t="s">
        <v>463</v>
      </c>
      <c r="C166" s="567" t="s">
        <v>477</v>
      </c>
      <c r="D166" s="568" t="s">
        <v>478</v>
      </c>
      <c r="E166" s="567" t="s">
        <v>2149</v>
      </c>
      <c r="F166" s="568" t="s">
        <v>2150</v>
      </c>
      <c r="G166" s="567" t="s">
        <v>2469</v>
      </c>
      <c r="H166" s="567" t="s">
        <v>2470</v>
      </c>
      <c r="I166" s="569">
        <v>36.74</v>
      </c>
      <c r="J166" s="569">
        <v>72</v>
      </c>
      <c r="K166" s="570">
        <v>2645</v>
      </c>
    </row>
    <row r="167" spans="1:11" ht="14.4" customHeight="1" x14ac:dyDescent="0.3">
      <c r="A167" s="565" t="s">
        <v>461</v>
      </c>
      <c r="B167" s="566" t="s">
        <v>463</v>
      </c>
      <c r="C167" s="567" t="s">
        <v>477</v>
      </c>
      <c r="D167" s="568" t="s">
        <v>478</v>
      </c>
      <c r="E167" s="567" t="s">
        <v>2151</v>
      </c>
      <c r="F167" s="568" t="s">
        <v>2152</v>
      </c>
      <c r="G167" s="567" t="s">
        <v>2471</v>
      </c>
      <c r="H167" s="567" t="s">
        <v>2472</v>
      </c>
      <c r="I167" s="569">
        <v>0.2981818181818181</v>
      </c>
      <c r="J167" s="569">
        <v>4000</v>
      </c>
      <c r="K167" s="570">
        <v>1193.45</v>
      </c>
    </row>
    <row r="168" spans="1:11" ht="14.4" customHeight="1" x14ac:dyDescent="0.3">
      <c r="A168" s="565" t="s">
        <v>461</v>
      </c>
      <c r="B168" s="566" t="s">
        <v>463</v>
      </c>
      <c r="C168" s="567" t="s">
        <v>477</v>
      </c>
      <c r="D168" s="568" t="s">
        <v>478</v>
      </c>
      <c r="E168" s="567" t="s">
        <v>2151</v>
      </c>
      <c r="F168" s="568" t="s">
        <v>2152</v>
      </c>
      <c r="G168" s="567" t="s">
        <v>2473</v>
      </c>
      <c r="H168" s="567" t="s">
        <v>2474</v>
      </c>
      <c r="I168" s="569">
        <v>0.30499999999999999</v>
      </c>
      <c r="J168" s="569">
        <v>800</v>
      </c>
      <c r="K168" s="570">
        <v>244</v>
      </c>
    </row>
    <row r="169" spans="1:11" ht="14.4" customHeight="1" x14ac:dyDescent="0.3">
      <c r="A169" s="565" t="s">
        <v>461</v>
      </c>
      <c r="B169" s="566" t="s">
        <v>463</v>
      </c>
      <c r="C169" s="567" t="s">
        <v>477</v>
      </c>
      <c r="D169" s="568" t="s">
        <v>478</v>
      </c>
      <c r="E169" s="567" t="s">
        <v>2153</v>
      </c>
      <c r="F169" s="568" t="s">
        <v>2154</v>
      </c>
      <c r="G169" s="567" t="s">
        <v>2475</v>
      </c>
      <c r="H169" s="567" t="s">
        <v>2476</v>
      </c>
      <c r="I169" s="569">
        <v>0.82000000000000006</v>
      </c>
      <c r="J169" s="569">
        <v>1400</v>
      </c>
      <c r="K169" s="570">
        <v>1154</v>
      </c>
    </row>
    <row r="170" spans="1:11" ht="14.4" customHeight="1" x14ac:dyDescent="0.3">
      <c r="A170" s="565" t="s">
        <v>461</v>
      </c>
      <c r="B170" s="566" t="s">
        <v>463</v>
      </c>
      <c r="C170" s="567" t="s">
        <v>477</v>
      </c>
      <c r="D170" s="568" t="s">
        <v>478</v>
      </c>
      <c r="E170" s="567" t="s">
        <v>2153</v>
      </c>
      <c r="F170" s="568" t="s">
        <v>2154</v>
      </c>
      <c r="G170" s="567" t="s">
        <v>2477</v>
      </c>
      <c r="H170" s="567" t="s">
        <v>2478</v>
      </c>
      <c r="I170" s="569">
        <v>0.94250000000000012</v>
      </c>
      <c r="J170" s="569">
        <v>3600</v>
      </c>
      <c r="K170" s="570">
        <v>3391.4100000000003</v>
      </c>
    </row>
    <row r="171" spans="1:11" ht="14.4" customHeight="1" x14ac:dyDescent="0.3">
      <c r="A171" s="565" t="s">
        <v>461</v>
      </c>
      <c r="B171" s="566" t="s">
        <v>463</v>
      </c>
      <c r="C171" s="567" t="s">
        <v>477</v>
      </c>
      <c r="D171" s="568" t="s">
        <v>478</v>
      </c>
      <c r="E171" s="567" t="s">
        <v>2153</v>
      </c>
      <c r="F171" s="568" t="s">
        <v>2154</v>
      </c>
      <c r="G171" s="567" t="s">
        <v>2479</v>
      </c>
      <c r="H171" s="567" t="s">
        <v>2480</v>
      </c>
      <c r="I171" s="569">
        <v>0.66</v>
      </c>
      <c r="J171" s="569">
        <v>2200</v>
      </c>
      <c r="K171" s="570">
        <v>963</v>
      </c>
    </row>
    <row r="172" spans="1:11" ht="14.4" customHeight="1" x14ac:dyDescent="0.3">
      <c r="A172" s="565" t="s">
        <v>461</v>
      </c>
      <c r="B172" s="566" t="s">
        <v>463</v>
      </c>
      <c r="C172" s="567" t="s">
        <v>477</v>
      </c>
      <c r="D172" s="568" t="s">
        <v>478</v>
      </c>
      <c r="E172" s="567" t="s">
        <v>2153</v>
      </c>
      <c r="F172" s="568" t="s">
        <v>2154</v>
      </c>
      <c r="G172" s="567" t="s">
        <v>2481</v>
      </c>
      <c r="H172" s="567" t="s">
        <v>2482</v>
      </c>
      <c r="I172" s="569">
        <v>0.61</v>
      </c>
      <c r="J172" s="569">
        <v>2000</v>
      </c>
      <c r="K172" s="570">
        <v>1220</v>
      </c>
    </row>
    <row r="173" spans="1:11" ht="14.4" customHeight="1" x14ac:dyDescent="0.3">
      <c r="A173" s="565" t="s">
        <v>461</v>
      </c>
      <c r="B173" s="566" t="s">
        <v>463</v>
      </c>
      <c r="C173" s="567" t="s">
        <v>477</v>
      </c>
      <c r="D173" s="568" t="s">
        <v>478</v>
      </c>
      <c r="E173" s="567" t="s">
        <v>2153</v>
      </c>
      <c r="F173" s="568" t="s">
        <v>2154</v>
      </c>
      <c r="G173" s="567" t="s">
        <v>2483</v>
      </c>
      <c r="H173" s="567" t="s">
        <v>2484</v>
      </c>
      <c r="I173" s="569">
        <v>0.83</v>
      </c>
      <c r="J173" s="569">
        <v>1000</v>
      </c>
      <c r="K173" s="570">
        <v>830</v>
      </c>
    </row>
    <row r="174" spans="1:11" ht="14.4" customHeight="1" x14ac:dyDescent="0.3">
      <c r="A174" s="565" t="s">
        <v>461</v>
      </c>
      <c r="B174" s="566" t="s">
        <v>463</v>
      </c>
      <c r="C174" s="567" t="s">
        <v>477</v>
      </c>
      <c r="D174" s="568" t="s">
        <v>478</v>
      </c>
      <c r="E174" s="567" t="s">
        <v>2153</v>
      </c>
      <c r="F174" s="568" t="s">
        <v>2154</v>
      </c>
      <c r="G174" s="567" t="s">
        <v>2485</v>
      </c>
      <c r="H174" s="567" t="s">
        <v>2486</v>
      </c>
      <c r="I174" s="569">
        <v>0.82000000000000006</v>
      </c>
      <c r="J174" s="569">
        <v>3000</v>
      </c>
      <c r="K174" s="570">
        <v>2468</v>
      </c>
    </row>
    <row r="175" spans="1:11" ht="14.4" customHeight="1" x14ac:dyDescent="0.3">
      <c r="A175" s="565" t="s">
        <v>461</v>
      </c>
      <c r="B175" s="566" t="s">
        <v>463</v>
      </c>
      <c r="C175" s="567" t="s">
        <v>477</v>
      </c>
      <c r="D175" s="568" t="s">
        <v>478</v>
      </c>
      <c r="E175" s="567" t="s">
        <v>2153</v>
      </c>
      <c r="F175" s="568" t="s">
        <v>2154</v>
      </c>
      <c r="G175" s="567" t="s">
        <v>2487</v>
      </c>
      <c r="H175" s="567" t="s">
        <v>2488</v>
      </c>
      <c r="I175" s="569">
        <v>0.81</v>
      </c>
      <c r="J175" s="569">
        <v>6000</v>
      </c>
      <c r="K175" s="570">
        <v>4842.3</v>
      </c>
    </row>
    <row r="176" spans="1:11" ht="14.4" customHeight="1" x14ac:dyDescent="0.3">
      <c r="A176" s="565" t="s">
        <v>461</v>
      </c>
      <c r="B176" s="566" t="s">
        <v>463</v>
      </c>
      <c r="C176" s="567" t="s">
        <v>477</v>
      </c>
      <c r="D176" s="568" t="s">
        <v>478</v>
      </c>
      <c r="E176" s="567" t="s">
        <v>2153</v>
      </c>
      <c r="F176" s="568" t="s">
        <v>2154</v>
      </c>
      <c r="G176" s="567" t="s">
        <v>2489</v>
      </c>
      <c r="H176" s="567" t="s">
        <v>2490</v>
      </c>
      <c r="I176" s="569">
        <v>0.81</v>
      </c>
      <c r="J176" s="569">
        <v>2000</v>
      </c>
      <c r="K176" s="570">
        <v>1614</v>
      </c>
    </row>
    <row r="177" spans="1:11" ht="14.4" customHeight="1" x14ac:dyDescent="0.3">
      <c r="A177" s="565" t="s">
        <v>461</v>
      </c>
      <c r="B177" s="566" t="s">
        <v>463</v>
      </c>
      <c r="C177" s="567" t="s">
        <v>477</v>
      </c>
      <c r="D177" s="568" t="s">
        <v>478</v>
      </c>
      <c r="E177" s="567" t="s">
        <v>2133</v>
      </c>
      <c r="F177" s="568" t="s">
        <v>2134</v>
      </c>
      <c r="G177" s="567" t="s">
        <v>2491</v>
      </c>
      <c r="H177" s="567" t="s">
        <v>2492</v>
      </c>
      <c r="I177" s="569">
        <v>152.46</v>
      </c>
      <c r="J177" s="569">
        <v>1</v>
      </c>
      <c r="K177" s="570">
        <v>152.46</v>
      </c>
    </row>
    <row r="178" spans="1:11" ht="14.4" customHeight="1" x14ac:dyDescent="0.3">
      <c r="A178" s="565" t="s">
        <v>461</v>
      </c>
      <c r="B178" s="566" t="s">
        <v>463</v>
      </c>
      <c r="C178" s="567" t="s">
        <v>477</v>
      </c>
      <c r="D178" s="568" t="s">
        <v>478</v>
      </c>
      <c r="E178" s="567" t="s">
        <v>2133</v>
      </c>
      <c r="F178" s="568" t="s">
        <v>2134</v>
      </c>
      <c r="G178" s="567" t="s">
        <v>2493</v>
      </c>
      <c r="H178" s="567" t="s">
        <v>2494</v>
      </c>
      <c r="I178" s="569">
        <v>139.43797892003599</v>
      </c>
      <c r="J178" s="569">
        <v>1</v>
      </c>
      <c r="K178" s="570">
        <v>139.43797892003599</v>
      </c>
    </row>
    <row r="179" spans="1:11" ht="14.4" customHeight="1" x14ac:dyDescent="0.3">
      <c r="A179" s="565" t="s">
        <v>461</v>
      </c>
      <c r="B179" s="566" t="s">
        <v>463</v>
      </c>
      <c r="C179" s="567" t="s">
        <v>477</v>
      </c>
      <c r="D179" s="568" t="s">
        <v>478</v>
      </c>
      <c r="E179" s="567" t="s">
        <v>2133</v>
      </c>
      <c r="F179" s="568" t="s">
        <v>2134</v>
      </c>
      <c r="G179" s="567" t="s">
        <v>2495</v>
      </c>
      <c r="H179" s="567" t="s">
        <v>2496</v>
      </c>
      <c r="I179" s="569">
        <v>139.43797892003599</v>
      </c>
      <c r="J179" s="569">
        <v>1</v>
      </c>
      <c r="K179" s="570">
        <v>139.43797892003599</v>
      </c>
    </row>
    <row r="180" spans="1:11" ht="14.4" customHeight="1" x14ac:dyDescent="0.3">
      <c r="A180" s="565" t="s">
        <v>461</v>
      </c>
      <c r="B180" s="566" t="s">
        <v>463</v>
      </c>
      <c r="C180" s="567" t="s">
        <v>481</v>
      </c>
      <c r="D180" s="568" t="s">
        <v>482</v>
      </c>
      <c r="E180" s="567" t="s">
        <v>2135</v>
      </c>
      <c r="F180" s="568" t="s">
        <v>2136</v>
      </c>
      <c r="G180" s="567" t="s">
        <v>2155</v>
      </c>
      <c r="H180" s="567" t="s">
        <v>2156</v>
      </c>
      <c r="I180" s="569">
        <v>156.11000000000001</v>
      </c>
      <c r="J180" s="569">
        <v>1</v>
      </c>
      <c r="K180" s="570">
        <v>156.11000000000001</v>
      </c>
    </row>
    <row r="181" spans="1:11" ht="14.4" customHeight="1" x14ac:dyDescent="0.3">
      <c r="A181" s="565" t="s">
        <v>461</v>
      </c>
      <c r="B181" s="566" t="s">
        <v>463</v>
      </c>
      <c r="C181" s="567" t="s">
        <v>481</v>
      </c>
      <c r="D181" s="568" t="s">
        <v>482</v>
      </c>
      <c r="E181" s="567" t="s">
        <v>2135</v>
      </c>
      <c r="F181" s="568" t="s">
        <v>2136</v>
      </c>
      <c r="G181" s="567" t="s">
        <v>2497</v>
      </c>
      <c r="H181" s="567" t="s">
        <v>2498</v>
      </c>
      <c r="I181" s="569">
        <v>34.700000000000003</v>
      </c>
      <c r="J181" s="569">
        <v>12</v>
      </c>
      <c r="K181" s="570">
        <v>416.35</v>
      </c>
    </row>
    <row r="182" spans="1:11" ht="14.4" customHeight="1" x14ac:dyDescent="0.3">
      <c r="A182" s="565" t="s">
        <v>461</v>
      </c>
      <c r="B182" s="566" t="s">
        <v>463</v>
      </c>
      <c r="C182" s="567" t="s">
        <v>481</v>
      </c>
      <c r="D182" s="568" t="s">
        <v>482</v>
      </c>
      <c r="E182" s="567" t="s">
        <v>2135</v>
      </c>
      <c r="F182" s="568" t="s">
        <v>2136</v>
      </c>
      <c r="G182" s="567" t="s">
        <v>2164</v>
      </c>
      <c r="H182" s="567" t="s">
        <v>2165</v>
      </c>
      <c r="I182" s="569">
        <v>0.3</v>
      </c>
      <c r="J182" s="569">
        <v>5000</v>
      </c>
      <c r="K182" s="570">
        <v>1500</v>
      </c>
    </row>
    <row r="183" spans="1:11" ht="14.4" customHeight="1" x14ac:dyDescent="0.3">
      <c r="A183" s="565" t="s">
        <v>461</v>
      </c>
      <c r="B183" s="566" t="s">
        <v>463</v>
      </c>
      <c r="C183" s="567" t="s">
        <v>481</v>
      </c>
      <c r="D183" s="568" t="s">
        <v>482</v>
      </c>
      <c r="E183" s="567" t="s">
        <v>2135</v>
      </c>
      <c r="F183" s="568" t="s">
        <v>2136</v>
      </c>
      <c r="G183" s="567" t="s">
        <v>2499</v>
      </c>
      <c r="H183" s="567" t="s">
        <v>2500</v>
      </c>
      <c r="I183" s="569">
        <v>7.31</v>
      </c>
      <c r="J183" s="569">
        <v>10</v>
      </c>
      <c r="K183" s="570">
        <v>73.099999999999994</v>
      </c>
    </row>
    <row r="184" spans="1:11" ht="14.4" customHeight="1" x14ac:dyDescent="0.3">
      <c r="A184" s="565" t="s">
        <v>461</v>
      </c>
      <c r="B184" s="566" t="s">
        <v>463</v>
      </c>
      <c r="C184" s="567" t="s">
        <v>481</v>
      </c>
      <c r="D184" s="568" t="s">
        <v>482</v>
      </c>
      <c r="E184" s="567" t="s">
        <v>2135</v>
      </c>
      <c r="F184" s="568" t="s">
        <v>2136</v>
      </c>
      <c r="G184" s="567" t="s">
        <v>2501</v>
      </c>
      <c r="H184" s="567" t="s">
        <v>2502</v>
      </c>
      <c r="I184" s="569">
        <v>12.08</v>
      </c>
      <c r="J184" s="569">
        <v>20</v>
      </c>
      <c r="K184" s="570">
        <v>241.6</v>
      </c>
    </row>
    <row r="185" spans="1:11" ht="14.4" customHeight="1" x14ac:dyDescent="0.3">
      <c r="A185" s="565" t="s">
        <v>461</v>
      </c>
      <c r="B185" s="566" t="s">
        <v>463</v>
      </c>
      <c r="C185" s="567" t="s">
        <v>481</v>
      </c>
      <c r="D185" s="568" t="s">
        <v>482</v>
      </c>
      <c r="E185" s="567" t="s">
        <v>2135</v>
      </c>
      <c r="F185" s="568" t="s">
        <v>2136</v>
      </c>
      <c r="G185" s="567" t="s">
        <v>2168</v>
      </c>
      <c r="H185" s="567" t="s">
        <v>2169</v>
      </c>
      <c r="I185" s="569">
        <v>0.39600000000000002</v>
      </c>
      <c r="J185" s="569">
        <v>2000</v>
      </c>
      <c r="K185" s="570">
        <v>795</v>
      </c>
    </row>
    <row r="186" spans="1:11" ht="14.4" customHeight="1" x14ac:dyDescent="0.3">
      <c r="A186" s="565" t="s">
        <v>461</v>
      </c>
      <c r="B186" s="566" t="s">
        <v>463</v>
      </c>
      <c r="C186" s="567" t="s">
        <v>481</v>
      </c>
      <c r="D186" s="568" t="s">
        <v>482</v>
      </c>
      <c r="E186" s="567" t="s">
        <v>2135</v>
      </c>
      <c r="F186" s="568" t="s">
        <v>2136</v>
      </c>
      <c r="G186" s="567" t="s">
        <v>2170</v>
      </c>
      <c r="H186" s="567" t="s">
        <v>2171</v>
      </c>
      <c r="I186" s="569">
        <v>2.2749999999999999</v>
      </c>
      <c r="J186" s="569">
        <v>360</v>
      </c>
      <c r="K186" s="570">
        <v>818.8</v>
      </c>
    </row>
    <row r="187" spans="1:11" ht="14.4" customHeight="1" x14ac:dyDescent="0.3">
      <c r="A187" s="565" t="s">
        <v>461</v>
      </c>
      <c r="B187" s="566" t="s">
        <v>463</v>
      </c>
      <c r="C187" s="567" t="s">
        <v>481</v>
      </c>
      <c r="D187" s="568" t="s">
        <v>482</v>
      </c>
      <c r="E187" s="567" t="s">
        <v>2135</v>
      </c>
      <c r="F187" s="568" t="s">
        <v>2136</v>
      </c>
      <c r="G187" s="567" t="s">
        <v>2176</v>
      </c>
      <c r="H187" s="567" t="s">
        <v>2177</v>
      </c>
      <c r="I187" s="569">
        <v>61.21</v>
      </c>
      <c r="J187" s="569">
        <v>1</v>
      </c>
      <c r="K187" s="570">
        <v>61.21</v>
      </c>
    </row>
    <row r="188" spans="1:11" ht="14.4" customHeight="1" x14ac:dyDescent="0.3">
      <c r="A188" s="565" t="s">
        <v>461</v>
      </c>
      <c r="B188" s="566" t="s">
        <v>463</v>
      </c>
      <c r="C188" s="567" t="s">
        <v>481</v>
      </c>
      <c r="D188" s="568" t="s">
        <v>482</v>
      </c>
      <c r="E188" s="567" t="s">
        <v>2135</v>
      </c>
      <c r="F188" s="568" t="s">
        <v>2136</v>
      </c>
      <c r="G188" s="567" t="s">
        <v>2503</v>
      </c>
      <c r="H188" s="567" t="s">
        <v>2504</v>
      </c>
      <c r="I188" s="569">
        <v>30.17</v>
      </c>
      <c r="J188" s="569">
        <v>25</v>
      </c>
      <c r="K188" s="570">
        <v>754.25</v>
      </c>
    </row>
    <row r="189" spans="1:11" ht="14.4" customHeight="1" x14ac:dyDescent="0.3">
      <c r="A189" s="565" t="s">
        <v>461</v>
      </c>
      <c r="B189" s="566" t="s">
        <v>463</v>
      </c>
      <c r="C189" s="567" t="s">
        <v>481</v>
      </c>
      <c r="D189" s="568" t="s">
        <v>482</v>
      </c>
      <c r="E189" s="567" t="s">
        <v>2135</v>
      </c>
      <c r="F189" s="568" t="s">
        <v>2136</v>
      </c>
      <c r="G189" s="567" t="s">
        <v>2505</v>
      </c>
      <c r="H189" s="567" t="s">
        <v>2506</v>
      </c>
      <c r="I189" s="569">
        <v>16.100000000000001</v>
      </c>
      <c r="J189" s="569">
        <v>350</v>
      </c>
      <c r="K189" s="570">
        <v>5635</v>
      </c>
    </row>
    <row r="190" spans="1:11" ht="14.4" customHeight="1" x14ac:dyDescent="0.3">
      <c r="A190" s="565" t="s">
        <v>461</v>
      </c>
      <c r="B190" s="566" t="s">
        <v>463</v>
      </c>
      <c r="C190" s="567" t="s">
        <v>481</v>
      </c>
      <c r="D190" s="568" t="s">
        <v>482</v>
      </c>
      <c r="E190" s="567" t="s">
        <v>2135</v>
      </c>
      <c r="F190" s="568" t="s">
        <v>2136</v>
      </c>
      <c r="G190" s="567" t="s">
        <v>2180</v>
      </c>
      <c r="H190" s="567" t="s">
        <v>2181</v>
      </c>
      <c r="I190" s="569">
        <v>1.33</v>
      </c>
      <c r="J190" s="569">
        <v>1000</v>
      </c>
      <c r="K190" s="570">
        <v>1331</v>
      </c>
    </row>
    <row r="191" spans="1:11" ht="14.4" customHeight="1" x14ac:dyDescent="0.3">
      <c r="A191" s="565" t="s">
        <v>461</v>
      </c>
      <c r="B191" s="566" t="s">
        <v>463</v>
      </c>
      <c r="C191" s="567" t="s">
        <v>481</v>
      </c>
      <c r="D191" s="568" t="s">
        <v>482</v>
      </c>
      <c r="E191" s="567" t="s">
        <v>2135</v>
      </c>
      <c r="F191" s="568" t="s">
        <v>2136</v>
      </c>
      <c r="G191" s="567" t="s">
        <v>2507</v>
      </c>
      <c r="H191" s="567" t="s">
        <v>2508</v>
      </c>
      <c r="I191" s="569">
        <v>35.630000000000003</v>
      </c>
      <c r="J191" s="569">
        <v>20</v>
      </c>
      <c r="K191" s="570">
        <v>712.54</v>
      </c>
    </row>
    <row r="192" spans="1:11" ht="14.4" customHeight="1" x14ac:dyDescent="0.3">
      <c r="A192" s="565" t="s">
        <v>461</v>
      </c>
      <c r="B192" s="566" t="s">
        <v>463</v>
      </c>
      <c r="C192" s="567" t="s">
        <v>481</v>
      </c>
      <c r="D192" s="568" t="s">
        <v>482</v>
      </c>
      <c r="E192" s="567" t="s">
        <v>2135</v>
      </c>
      <c r="F192" s="568" t="s">
        <v>2136</v>
      </c>
      <c r="G192" s="567" t="s">
        <v>2509</v>
      </c>
      <c r="H192" s="567" t="s">
        <v>2510</v>
      </c>
      <c r="I192" s="569">
        <v>97.04</v>
      </c>
      <c r="J192" s="569">
        <v>10</v>
      </c>
      <c r="K192" s="570">
        <v>970.38</v>
      </c>
    </row>
    <row r="193" spans="1:11" ht="14.4" customHeight="1" x14ac:dyDescent="0.3">
      <c r="A193" s="565" t="s">
        <v>461</v>
      </c>
      <c r="B193" s="566" t="s">
        <v>463</v>
      </c>
      <c r="C193" s="567" t="s">
        <v>481</v>
      </c>
      <c r="D193" s="568" t="s">
        <v>482</v>
      </c>
      <c r="E193" s="567" t="s">
        <v>2135</v>
      </c>
      <c r="F193" s="568" t="s">
        <v>2136</v>
      </c>
      <c r="G193" s="567" t="s">
        <v>2511</v>
      </c>
      <c r="H193" s="567" t="s">
        <v>2512</v>
      </c>
      <c r="I193" s="569">
        <v>8.58</v>
      </c>
      <c r="J193" s="569">
        <v>24</v>
      </c>
      <c r="K193" s="570">
        <v>205.92</v>
      </c>
    </row>
    <row r="194" spans="1:11" ht="14.4" customHeight="1" x14ac:dyDescent="0.3">
      <c r="A194" s="565" t="s">
        <v>461</v>
      </c>
      <c r="B194" s="566" t="s">
        <v>463</v>
      </c>
      <c r="C194" s="567" t="s">
        <v>481</v>
      </c>
      <c r="D194" s="568" t="s">
        <v>482</v>
      </c>
      <c r="E194" s="567" t="s">
        <v>2135</v>
      </c>
      <c r="F194" s="568" t="s">
        <v>2136</v>
      </c>
      <c r="G194" s="567" t="s">
        <v>2184</v>
      </c>
      <c r="H194" s="567" t="s">
        <v>2185</v>
      </c>
      <c r="I194" s="569">
        <v>13.02</v>
      </c>
      <c r="J194" s="569">
        <v>3</v>
      </c>
      <c r="K194" s="570">
        <v>39.06</v>
      </c>
    </row>
    <row r="195" spans="1:11" ht="14.4" customHeight="1" x14ac:dyDescent="0.3">
      <c r="A195" s="565" t="s">
        <v>461</v>
      </c>
      <c r="B195" s="566" t="s">
        <v>463</v>
      </c>
      <c r="C195" s="567" t="s">
        <v>481</v>
      </c>
      <c r="D195" s="568" t="s">
        <v>482</v>
      </c>
      <c r="E195" s="567" t="s">
        <v>2135</v>
      </c>
      <c r="F195" s="568" t="s">
        <v>2136</v>
      </c>
      <c r="G195" s="567" t="s">
        <v>2186</v>
      </c>
      <c r="H195" s="567" t="s">
        <v>2187</v>
      </c>
      <c r="I195" s="569">
        <v>26.860000000000003</v>
      </c>
      <c r="J195" s="569">
        <v>12</v>
      </c>
      <c r="K195" s="570">
        <v>322.32000000000005</v>
      </c>
    </row>
    <row r="196" spans="1:11" ht="14.4" customHeight="1" x14ac:dyDescent="0.3">
      <c r="A196" s="565" t="s">
        <v>461</v>
      </c>
      <c r="B196" s="566" t="s">
        <v>463</v>
      </c>
      <c r="C196" s="567" t="s">
        <v>481</v>
      </c>
      <c r="D196" s="568" t="s">
        <v>482</v>
      </c>
      <c r="E196" s="567" t="s">
        <v>2135</v>
      </c>
      <c r="F196" s="568" t="s">
        <v>2136</v>
      </c>
      <c r="G196" s="567" t="s">
        <v>2188</v>
      </c>
      <c r="H196" s="567" t="s">
        <v>2189</v>
      </c>
      <c r="I196" s="569">
        <v>111.59</v>
      </c>
      <c r="J196" s="569">
        <v>20</v>
      </c>
      <c r="K196" s="570">
        <v>2231.8000000000002</v>
      </c>
    </row>
    <row r="197" spans="1:11" ht="14.4" customHeight="1" x14ac:dyDescent="0.3">
      <c r="A197" s="565" t="s">
        <v>461</v>
      </c>
      <c r="B197" s="566" t="s">
        <v>463</v>
      </c>
      <c r="C197" s="567" t="s">
        <v>481</v>
      </c>
      <c r="D197" s="568" t="s">
        <v>482</v>
      </c>
      <c r="E197" s="567" t="s">
        <v>2135</v>
      </c>
      <c r="F197" s="568" t="s">
        <v>2136</v>
      </c>
      <c r="G197" s="567" t="s">
        <v>2513</v>
      </c>
      <c r="H197" s="567" t="s">
        <v>2514</v>
      </c>
      <c r="I197" s="569">
        <v>9.98</v>
      </c>
      <c r="J197" s="569">
        <v>10</v>
      </c>
      <c r="K197" s="570">
        <v>99.8</v>
      </c>
    </row>
    <row r="198" spans="1:11" ht="14.4" customHeight="1" x14ac:dyDescent="0.3">
      <c r="A198" s="565" t="s">
        <v>461</v>
      </c>
      <c r="B198" s="566" t="s">
        <v>463</v>
      </c>
      <c r="C198" s="567" t="s">
        <v>481</v>
      </c>
      <c r="D198" s="568" t="s">
        <v>482</v>
      </c>
      <c r="E198" s="567" t="s">
        <v>2135</v>
      </c>
      <c r="F198" s="568" t="s">
        <v>2136</v>
      </c>
      <c r="G198" s="567" t="s">
        <v>2190</v>
      </c>
      <c r="H198" s="567" t="s">
        <v>2191</v>
      </c>
      <c r="I198" s="569">
        <v>45.98</v>
      </c>
      <c r="J198" s="569">
        <v>1</v>
      </c>
      <c r="K198" s="570">
        <v>45.98</v>
      </c>
    </row>
    <row r="199" spans="1:11" ht="14.4" customHeight="1" x14ac:dyDescent="0.3">
      <c r="A199" s="565" t="s">
        <v>461</v>
      </c>
      <c r="B199" s="566" t="s">
        <v>463</v>
      </c>
      <c r="C199" s="567" t="s">
        <v>481</v>
      </c>
      <c r="D199" s="568" t="s">
        <v>482</v>
      </c>
      <c r="E199" s="567" t="s">
        <v>2135</v>
      </c>
      <c r="F199" s="568" t="s">
        <v>2136</v>
      </c>
      <c r="G199" s="567" t="s">
        <v>2515</v>
      </c>
      <c r="H199" s="567" t="s">
        <v>2516</v>
      </c>
      <c r="I199" s="569">
        <v>26.15</v>
      </c>
      <c r="J199" s="569">
        <v>1</v>
      </c>
      <c r="K199" s="570">
        <v>26.15</v>
      </c>
    </row>
    <row r="200" spans="1:11" ht="14.4" customHeight="1" x14ac:dyDescent="0.3">
      <c r="A200" s="565" t="s">
        <v>461</v>
      </c>
      <c r="B200" s="566" t="s">
        <v>463</v>
      </c>
      <c r="C200" s="567" t="s">
        <v>481</v>
      </c>
      <c r="D200" s="568" t="s">
        <v>482</v>
      </c>
      <c r="E200" s="567" t="s">
        <v>2135</v>
      </c>
      <c r="F200" s="568" t="s">
        <v>2136</v>
      </c>
      <c r="G200" s="567" t="s">
        <v>2192</v>
      </c>
      <c r="H200" s="567" t="s">
        <v>2193</v>
      </c>
      <c r="I200" s="569">
        <v>0.56000000000000005</v>
      </c>
      <c r="J200" s="569">
        <v>21000</v>
      </c>
      <c r="K200" s="570">
        <v>11760</v>
      </c>
    </row>
    <row r="201" spans="1:11" ht="14.4" customHeight="1" x14ac:dyDescent="0.3">
      <c r="A201" s="565" t="s">
        <v>461</v>
      </c>
      <c r="B201" s="566" t="s">
        <v>463</v>
      </c>
      <c r="C201" s="567" t="s">
        <v>481</v>
      </c>
      <c r="D201" s="568" t="s">
        <v>482</v>
      </c>
      <c r="E201" s="567" t="s">
        <v>2135</v>
      </c>
      <c r="F201" s="568" t="s">
        <v>2136</v>
      </c>
      <c r="G201" s="567" t="s">
        <v>2517</v>
      </c>
      <c r="H201" s="567" t="s">
        <v>2518</v>
      </c>
      <c r="I201" s="569">
        <v>13.160000000000002</v>
      </c>
      <c r="J201" s="569">
        <v>72</v>
      </c>
      <c r="K201" s="570">
        <v>947.41999999999985</v>
      </c>
    </row>
    <row r="202" spans="1:11" ht="14.4" customHeight="1" x14ac:dyDescent="0.3">
      <c r="A202" s="565" t="s">
        <v>461</v>
      </c>
      <c r="B202" s="566" t="s">
        <v>463</v>
      </c>
      <c r="C202" s="567" t="s">
        <v>481</v>
      </c>
      <c r="D202" s="568" t="s">
        <v>482</v>
      </c>
      <c r="E202" s="567" t="s">
        <v>2135</v>
      </c>
      <c r="F202" s="568" t="s">
        <v>2136</v>
      </c>
      <c r="G202" s="567" t="s">
        <v>2519</v>
      </c>
      <c r="H202" s="567" t="s">
        <v>2520</v>
      </c>
      <c r="I202" s="569">
        <v>26.37</v>
      </c>
      <c r="J202" s="569">
        <v>36</v>
      </c>
      <c r="K202" s="570">
        <v>949.31</v>
      </c>
    </row>
    <row r="203" spans="1:11" ht="14.4" customHeight="1" x14ac:dyDescent="0.3">
      <c r="A203" s="565" t="s">
        <v>461</v>
      </c>
      <c r="B203" s="566" t="s">
        <v>463</v>
      </c>
      <c r="C203" s="567" t="s">
        <v>481</v>
      </c>
      <c r="D203" s="568" t="s">
        <v>482</v>
      </c>
      <c r="E203" s="567" t="s">
        <v>2135</v>
      </c>
      <c r="F203" s="568" t="s">
        <v>2136</v>
      </c>
      <c r="G203" s="567" t="s">
        <v>2521</v>
      </c>
      <c r="H203" s="567" t="s">
        <v>2522</v>
      </c>
      <c r="I203" s="569">
        <v>16.100000000000001</v>
      </c>
      <c r="J203" s="569">
        <v>200</v>
      </c>
      <c r="K203" s="570">
        <v>3220</v>
      </c>
    </row>
    <row r="204" spans="1:11" ht="14.4" customHeight="1" x14ac:dyDescent="0.3">
      <c r="A204" s="565" t="s">
        <v>461</v>
      </c>
      <c r="B204" s="566" t="s">
        <v>463</v>
      </c>
      <c r="C204" s="567" t="s">
        <v>481</v>
      </c>
      <c r="D204" s="568" t="s">
        <v>482</v>
      </c>
      <c r="E204" s="567" t="s">
        <v>2135</v>
      </c>
      <c r="F204" s="568" t="s">
        <v>2136</v>
      </c>
      <c r="G204" s="567" t="s">
        <v>2523</v>
      </c>
      <c r="H204" s="567" t="s">
        <v>2524</v>
      </c>
      <c r="I204" s="569">
        <v>9.8049999999999997</v>
      </c>
      <c r="J204" s="569">
        <v>48</v>
      </c>
      <c r="K204" s="570">
        <v>470.64</v>
      </c>
    </row>
    <row r="205" spans="1:11" ht="14.4" customHeight="1" x14ac:dyDescent="0.3">
      <c r="A205" s="565" t="s">
        <v>461</v>
      </c>
      <c r="B205" s="566" t="s">
        <v>463</v>
      </c>
      <c r="C205" s="567" t="s">
        <v>481</v>
      </c>
      <c r="D205" s="568" t="s">
        <v>482</v>
      </c>
      <c r="E205" s="567" t="s">
        <v>2135</v>
      </c>
      <c r="F205" s="568" t="s">
        <v>2136</v>
      </c>
      <c r="G205" s="567" t="s">
        <v>2525</v>
      </c>
      <c r="H205" s="567" t="s">
        <v>2526</v>
      </c>
      <c r="I205" s="569">
        <v>7.19</v>
      </c>
      <c r="J205" s="569">
        <v>12</v>
      </c>
      <c r="K205" s="570">
        <v>86.28</v>
      </c>
    </row>
    <row r="206" spans="1:11" ht="14.4" customHeight="1" x14ac:dyDescent="0.3">
      <c r="A206" s="565" t="s">
        <v>461</v>
      </c>
      <c r="B206" s="566" t="s">
        <v>463</v>
      </c>
      <c r="C206" s="567" t="s">
        <v>481</v>
      </c>
      <c r="D206" s="568" t="s">
        <v>482</v>
      </c>
      <c r="E206" s="567" t="s">
        <v>2135</v>
      </c>
      <c r="F206" s="568" t="s">
        <v>2136</v>
      </c>
      <c r="G206" s="567" t="s">
        <v>2525</v>
      </c>
      <c r="H206" s="567" t="s">
        <v>2527</v>
      </c>
      <c r="I206" s="569">
        <v>7.17</v>
      </c>
      <c r="J206" s="569">
        <v>16</v>
      </c>
      <c r="K206" s="570">
        <v>114.72</v>
      </c>
    </row>
    <row r="207" spans="1:11" ht="14.4" customHeight="1" x14ac:dyDescent="0.3">
      <c r="A207" s="565" t="s">
        <v>461</v>
      </c>
      <c r="B207" s="566" t="s">
        <v>463</v>
      </c>
      <c r="C207" s="567" t="s">
        <v>481</v>
      </c>
      <c r="D207" s="568" t="s">
        <v>482</v>
      </c>
      <c r="E207" s="567" t="s">
        <v>2135</v>
      </c>
      <c r="F207" s="568" t="s">
        <v>2136</v>
      </c>
      <c r="G207" s="567" t="s">
        <v>2194</v>
      </c>
      <c r="H207" s="567" t="s">
        <v>2195</v>
      </c>
      <c r="I207" s="569">
        <v>5.0599999999999996</v>
      </c>
      <c r="J207" s="569">
        <v>100</v>
      </c>
      <c r="K207" s="570">
        <v>506</v>
      </c>
    </row>
    <row r="208" spans="1:11" ht="14.4" customHeight="1" x14ac:dyDescent="0.3">
      <c r="A208" s="565" t="s">
        <v>461</v>
      </c>
      <c r="B208" s="566" t="s">
        <v>463</v>
      </c>
      <c r="C208" s="567" t="s">
        <v>481</v>
      </c>
      <c r="D208" s="568" t="s">
        <v>482</v>
      </c>
      <c r="E208" s="567" t="s">
        <v>2135</v>
      </c>
      <c r="F208" s="568" t="s">
        <v>2136</v>
      </c>
      <c r="G208" s="567" t="s">
        <v>2528</v>
      </c>
      <c r="H208" s="567" t="s">
        <v>2529</v>
      </c>
      <c r="I208" s="569">
        <v>0.86</v>
      </c>
      <c r="J208" s="569">
        <v>200</v>
      </c>
      <c r="K208" s="570">
        <v>172</v>
      </c>
    </row>
    <row r="209" spans="1:11" ht="14.4" customHeight="1" x14ac:dyDescent="0.3">
      <c r="A209" s="565" t="s">
        <v>461</v>
      </c>
      <c r="B209" s="566" t="s">
        <v>463</v>
      </c>
      <c r="C209" s="567" t="s">
        <v>481</v>
      </c>
      <c r="D209" s="568" t="s">
        <v>482</v>
      </c>
      <c r="E209" s="567" t="s">
        <v>2135</v>
      </c>
      <c r="F209" s="568" t="s">
        <v>2136</v>
      </c>
      <c r="G209" s="567" t="s">
        <v>2530</v>
      </c>
      <c r="H209" s="567" t="s">
        <v>2531</v>
      </c>
      <c r="I209" s="569">
        <v>0.19</v>
      </c>
      <c r="J209" s="569">
        <v>600</v>
      </c>
      <c r="K209" s="570">
        <v>111.9</v>
      </c>
    </row>
    <row r="210" spans="1:11" ht="14.4" customHeight="1" x14ac:dyDescent="0.3">
      <c r="A210" s="565" t="s">
        <v>461</v>
      </c>
      <c r="B210" s="566" t="s">
        <v>463</v>
      </c>
      <c r="C210" s="567" t="s">
        <v>481</v>
      </c>
      <c r="D210" s="568" t="s">
        <v>482</v>
      </c>
      <c r="E210" s="567" t="s">
        <v>2135</v>
      </c>
      <c r="F210" s="568" t="s">
        <v>2136</v>
      </c>
      <c r="G210" s="567" t="s">
        <v>2532</v>
      </c>
      <c r="H210" s="567" t="s">
        <v>2201</v>
      </c>
      <c r="I210" s="569">
        <v>5.09</v>
      </c>
      <c r="J210" s="569">
        <v>200</v>
      </c>
      <c r="K210" s="570">
        <v>1018.9</v>
      </c>
    </row>
    <row r="211" spans="1:11" ht="14.4" customHeight="1" x14ac:dyDescent="0.3">
      <c r="A211" s="565" t="s">
        <v>461</v>
      </c>
      <c r="B211" s="566" t="s">
        <v>463</v>
      </c>
      <c r="C211" s="567" t="s">
        <v>481</v>
      </c>
      <c r="D211" s="568" t="s">
        <v>482</v>
      </c>
      <c r="E211" s="567" t="s">
        <v>2135</v>
      </c>
      <c r="F211" s="568" t="s">
        <v>2136</v>
      </c>
      <c r="G211" s="567" t="s">
        <v>2200</v>
      </c>
      <c r="H211" s="567" t="s">
        <v>2201</v>
      </c>
      <c r="I211" s="569">
        <v>5.23</v>
      </c>
      <c r="J211" s="569">
        <v>450</v>
      </c>
      <c r="K211" s="570">
        <v>2347.13</v>
      </c>
    </row>
    <row r="212" spans="1:11" ht="14.4" customHeight="1" x14ac:dyDescent="0.3">
      <c r="A212" s="565" t="s">
        <v>461</v>
      </c>
      <c r="B212" s="566" t="s">
        <v>463</v>
      </c>
      <c r="C212" s="567" t="s">
        <v>481</v>
      </c>
      <c r="D212" s="568" t="s">
        <v>482</v>
      </c>
      <c r="E212" s="567" t="s">
        <v>2135</v>
      </c>
      <c r="F212" s="568" t="s">
        <v>2136</v>
      </c>
      <c r="G212" s="567" t="s">
        <v>2202</v>
      </c>
      <c r="H212" s="567" t="s">
        <v>2203</v>
      </c>
      <c r="I212" s="569">
        <v>5.09</v>
      </c>
      <c r="J212" s="569">
        <v>355</v>
      </c>
      <c r="K212" s="570">
        <v>1808.55</v>
      </c>
    </row>
    <row r="213" spans="1:11" ht="14.4" customHeight="1" x14ac:dyDescent="0.3">
      <c r="A213" s="565" t="s">
        <v>461</v>
      </c>
      <c r="B213" s="566" t="s">
        <v>463</v>
      </c>
      <c r="C213" s="567" t="s">
        <v>481</v>
      </c>
      <c r="D213" s="568" t="s">
        <v>482</v>
      </c>
      <c r="E213" s="567" t="s">
        <v>2135</v>
      </c>
      <c r="F213" s="568" t="s">
        <v>2136</v>
      </c>
      <c r="G213" s="567" t="s">
        <v>2533</v>
      </c>
      <c r="H213" s="567" t="s">
        <v>2534</v>
      </c>
      <c r="I213" s="569">
        <v>6.11</v>
      </c>
      <c r="J213" s="569">
        <v>80</v>
      </c>
      <c r="K213" s="570">
        <v>488.53</v>
      </c>
    </row>
    <row r="214" spans="1:11" ht="14.4" customHeight="1" x14ac:dyDescent="0.3">
      <c r="A214" s="565" t="s">
        <v>461</v>
      </c>
      <c r="B214" s="566" t="s">
        <v>463</v>
      </c>
      <c r="C214" s="567" t="s">
        <v>481</v>
      </c>
      <c r="D214" s="568" t="s">
        <v>482</v>
      </c>
      <c r="E214" s="567" t="s">
        <v>2135</v>
      </c>
      <c r="F214" s="568" t="s">
        <v>2136</v>
      </c>
      <c r="G214" s="567" t="s">
        <v>2206</v>
      </c>
      <c r="H214" s="567" t="s">
        <v>2207</v>
      </c>
      <c r="I214" s="569">
        <v>2.88</v>
      </c>
      <c r="J214" s="569">
        <v>50</v>
      </c>
      <c r="K214" s="570">
        <v>143.75</v>
      </c>
    </row>
    <row r="215" spans="1:11" ht="14.4" customHeight="1" x14ac:dyDescent="0.3">
      <c r="A215" s="565" t="s">
        <v>461</v>
      </c>
      <c r="B215" s="566" t="s">
        <v>463</v>
      </c>
      <c r="C215" s="567" t="s">
        <v>481</v>
      </c>
      <c r="D215" s="568" t="s">
        <v>482</v>
      </c>
      <c r="E215" s="567" t="s">
        <v>2135</v>
      </c>
      <c r="F215" s="568" t="s">
        <v>2136</v>
      </c>
      <c r="G215" s="567" t="s">
        <v>2535</v>
      </c>
      <c r="H215" s="567" t="s">
        <v>2536</v>
      </c>
      <c r="I215" s="569">
        <v>3.99</v>
      </c>
      <c r="J215" s="569">
        <v>36</v>
      </c>
      <c r="K215" s="570">
        <v>143.75</v>
      </c>
    </row>
    <row r="216" spans="1:11" ht="14.4" customHeight="1" x14ac:dyDescent="0.3">
      <c r="A216" s="565" t="s">
        <v>461</v>
      </c>
      <c r="B216" s="566" t="s">
        <v>463</v>
      </c>
      <c r="C216" s="567" t="s">
        <v>481</v>
      </c>
      <c r="D216" s="568" t="s">
        <v>482</v>
      </c>
      <c r="E216" s="567" t="s">
        <v>2137</v>
      </c>
      <c r="F216" s="568" t="s">
        <v>2138</v>
      </c>
      <c r="G216" s="567" t="s">
        <v>2537</v>
      </c>
      <c r="H216" s="567" t="s">
        <v>2538</v>
      </c>
      <c r="I216" s="569">
        <v>2.9</v>
      </c>
      <c r="J216" s="569">
        <v>100</v>
      </c>
      <c r="K216" s="570">
        <v>290</v>
      </c>
    </row>
    <row r="217" spans="1:11" ht="14.4" customHeight="1" x14ac:dyDescent="0.3">
      <c r="A217" s="565" t="s">
        <v>461</v>
      </c>
      <c r="B217" s="566" t="s">
        <v>463</v>
      </c>
      <c r="C217" s="567" t="s">
        <v>481</v>
      </c>
      <c r="D217" s="568" t="s">
        <v>482</v>
      </c>
      <c r="E217" s="567" t="s">
        <v>2137</v>
      </c>
      <c r="F217" s="568" t="s">
        <v>2138</v>
      </c>
      <c r="G217" s="567" t="s">
        <v>2539</v>
      </c>
      <c r="H217" s="567" t="s">
        <v>2540</v>
      </c>
      <c r="I217" s="569">
        <v>3.5071428571428567</v>
      </c>
      <c r="J217" s="569">
        <v>850</v>
      </c>
      <c r="K217" s="570">
        <v>2981</v>
      </c>
    </row>
    <row r="218" spans="1:11" ht="14.4" customHeight="1" x14ac:dyDescent="0.3">
      <c r="A218" s="565" t="s">
        <v>461</v>
      </c>
      <c r="B218" s="566" t="s">
        <v>463</v>
      </c>
      <c r="C218" s="567" t="s">
        <v>481</v>
      </c>
      <c r="D218" s="568" t="s">
        <v>482</v>
      </c>
      <c r="E218" s="567" t="s">
        <v>2137</v>
      </c>
      <c r="F218" s="568" t="s">
        <v>2138</v>
      </c>
      <c r="G218" s="567" t="s">
        <v>2541</v>
      </c>
      <c r="H218" s="567" t="s">
        <v>2542</v>
      </c>
      <c r="I218" s="569">
        <v>0.21</v>
      </c>
      <c r="J218" s="569">
        <v>1300</v>
      </c>
      <c r="K218" s="570">
        <v>273</v>
      </c>
    </row>
    <row r="219" spans="1:11" ht="14.4" customHeight="1" x14ac:dyDescent="0.3">
      <c r="A219" s="565" t="s">
        <v>461</v>
      </c>
      <c r="B219" s="566" t="s">
        <v>463</v>
      </c>
      <c r="C219" s="567" t="s">
        <v>481</v>
      </c>
      <c r="D219" s="568" t="s">
        <v>482</v>
      </c>
      <c r="E219" s="567" t="s">
        <v>2137</v>
      </c>
      <c r="F219" s="568" t="s">
        <v>2138</v>
      </c>
      <c r="G219" s="567" t="s">
        <v>2541</v>
      </c>
      <c r="H219" s="567" t="s">
        <v>2543</v>
      </c>
      <c r="I219" s="569">
        <v>0.21</v>
      </c>
      <c r="J219" s="569">
        <v>400</v>
      </c>
      <c r="K219" s="570">
        <v>84</v>
      </c>
    </row>
    <row r="220" spans="1:11" ht="14.4" customHeight="1" x14ac:dyDescent="0.3">
      <c r="A220" s="565" t="s">
        <v>461</v>
      </c>
      <c r="B220" s="566" t="s">
        <v>463</v>
      </c>
      <c r="C220" s="567" t="s">
        <v>481</v>
      </c>
      <c r="D220" s="568" t="s">
        <v>482</v>
      </c>
      <c r="E220" s="567" t="s">
        <v>2137</v>
      </c>
      <c r="F220" s="568" t="s">
        <v>2138</v>
      </c>
      <c r="G220" s="567" t="s">
        <v>2544</v>
      </c>
      <c r="H220" s="567" t="s">
        <v>2545</v>
      </c>
      <c r="I220" s="569">
        <v>7.43</v>
      </c>
      <c r="J220" s="569">
        <v>450</v>
      </c>
      <c r="K220" s="570">
        <v>3343.5</v>
      </c>
    </row>
    <row r="221" spans="1:11" ht="14.4" customHeight="1" x14ac:dyDescent="0.3">
      <c r="A221" s="565" t="s">
        <v>461</v>
      </c>
      <c r="B221" s="566" t="s">
        <v>463</v>
      </c>
      <c r="C221" s="567" t="s">
        <v>481</v>
      </c>
      <c r="D221" s="568" t="s">
        <v>482</v>
      </c>
      <c r="E221" s="567" t="s">
        <v>2137</v>
      </c>
      <c r="F221" s="568" t="s">
        <v>2138</v>
      </c>
      <c r="G221" s="567" t="s">
        <v>2210</v>
      </c>
      <c r="H221" s="567" t="s">
        <v>2211</v>
      </c>
      <c r="I221" s="569">
        <v>1.44</v>
      </c>
      <c r="J221" s="569">
        <v>100</v>
      </c>
      <c r="K221" s="570">
        <v>144</v>
      </c>
    </row>
    <row r="222" spans="1:11" ht="14.4" customHeight="1" x14ac:dyDescent="0.3">
      <c r="A222" s="565" t="s">
        <v>461</v>
      </c>
      <c r="B222" s="566" t="s">
        <v>463</v>
      </c>
      <c r="C222" s="567" t="s">
        <v>481</v>
      </c>
      <c r="D222" s="568" t="s">
        <v>482</v>
      </c>
      <c r="E222" s="567" t="s">
        <v>2137</v>
      </c>
      <c r="F222" s="568" t="s">
        <v>2138</v>
      </c>
      <c r="G222" s="567" t="s">
        <v>2212</v>
      </c>
      <c r="H222" s="567" t="s">
        <v>2213</v>
      </c>
      <c r="I222" s="569">
        <v>0.41200000000000003</v>
      </c>
      <c r="J222" s="569">
        <v>2600</v>
      </c>
      <c r="K222" s="570">
        <v>1068</v>
      </c>
    </row>
    <row r="223" spans="1:11" ht="14.4" customHeight="1" x14ac:dyDescent="0.3">
      <c r="A223" s="565" t="s">
        <v>461</v>
      </c>
      <c r="B223" s="566" t="s">
        <v>463</v>
      </c>
      <c r="C223" s="567" t="s">
        <v>481</v>
      </c>
      <c r="D223" s="568" t="s">
        <v>482</v>
      </c>
      <c r="E223" s="567" t="s">
        <v>2137</v>
      </c>
      <c r="F223" s="568" t="s">
        <v>2138</v>
      </c>
      <c r="G223" s="567" t="s">
        <v>2214</v>
      </c>
      <c r="H223" s="567" t="s">
        <v>2215</v>
      </c>
      <c r="I223" s="569">
        <v>0.57299999999999995</v>
      </c>
      <c r="J223" s="569">
        <v>3800</v>
      </c>
      <c r="K223" s="570">
        <v>2175</v>
      </c>
    </row>
    <row r="224" spans="1:11" ht="14.4" customHeight="1" x14ac:dyDescent="0.3">
      <c r="A224" s="565" t="s">
        <v>461</v>
      </c>
      <c r="B224" s="566" t="s">
        <v>463</v>
      </c>
      <c r="C224" s="567" t="s">
        <v>481</v>
      </c>
      <c r="D224" s="568" t="s">
        <v>482</v>
      </c>
      <c r="E224" s="567" t="s">
        <v>2137</v>
      </c>
      <c r="F224" s="568" t="s">
        <v>2138</v>
      </c>
      <c r="G224" s="567" t="s">
        <v>2216</v>
      </c>
      <c r="H224" s="567" t="s">
        <v>2217</v>
      </c>
      <c r="I224" s="569">
        <v>3.13</v>
      </c>
      <c r="J224" s="569">
        <v>50</v>
      </c>
      <c r="K224" s="570">
        <v>156.5</v>
      </c>
    </row>
    <row r="225" spans="1:11" ht="14.4" customHeight="1" x14ac:dyDescent="0.3">
      <c r="A225" s="565" t="s">
        <v>461</v>
      </c>
      <c r="B225" s="566" t="s">
        <v>463</v>
      </c>
      <c r="C225" s="567" t="s">
        <v>481</v>
      </c>
      <c r="D225" s="568" t="s">
        <v>482</v>
      </c>
      <c r="E225" s="567" t="s">
        <v>2137</v>
      </c>
      <c r="F225" s="568" t="s">
        <v>2138</v>
      </c>
      <c r="G225" s="567" t="s">
        <v>2546</v>
      </c>
      <c r="H225" s="567" t="s">
        <v>2547</v>
      </c>
      <c r="I225" s="569">
        <v>4.24</v>
      </c>
      <c r="J225" s="569">
        <v>100</v>
      </c>
      <c r="K225" s="570">
        <v>424</v>
      </c>
    </row>
    <row r="226" spans="1:11" ht="14.4" customHeight="1" x14ac:dyDescent="0.3">
      <c r="A226" s="565" t="s">
        <v>461</v>
      </c>
      <c r="B226" s="566" t="s">
        <v>463</v>
      </c>
      <c r="C226" s="567" t="s">
        <v>481</v>
      </c>
      <c r="D226" s="568" t="s">
        <v>482</v>
      </c>
      <c r="E226" s="567" t="s">
        <v>2137</v>
      </c>
      <c r="F226" s="568" t="s">
        <v>2138</v>
      </c>
      <c r="G226" s="567" t="s">
        <v>2252</v>
      </c>
      <c r="H226" s="567" t="s">
        <v>2253</v>
      </c>
      <c r="I226" s="569">
        <v>2.882222222222222</v>
      </c>
      <c r="J226" s="569">
        <v>1000</v>
      </c>
      <c r="K226" s="570">
        <v>2885</v>
      </c>
    </row>
    <row r="227" spans="1:11" ht="14.4" customHeight="1" x14ac:dyDescent="0.3">
      <c r="A227" s="565" t="s">
        <v>461</v>
      </c>
      <c r="B227" s="566" t="s">
        <v>463</v>
      </c>
      <c r="C227" s="567" t="s">
        <v>481</v>
      </c>
      <c r="D227" s="568" t="s">
        <v>482</v>
      </c>
      <c r="E227" s="567" t="s">
        <v>2137</v>
      </c>
      <c r="F227" s="568" t="s">
        <v>2138</v>
      </c>
      <c r="G227" s="567" t="s">
        <v>2265</v>
      </c>
      <c r="H227" s="567" t="s">
        <v>2266</v>
      </c>
      <c r="I227" s="569">
        <v>12.106666666666667</v>
      </c>
      <c r="J227" s="569">
        <v>70</v>
      </c>
      <c r="K227" s="570">
        <v>847.40000000000009</v>
      </c>
    </row>
    <row r="228" spans="1:11" ht="14.4" customHeight="1" x14ac:dyDescent="0.3">
      <c r="A228" s="565" t="s">
        <v>461</v>
      </c>
      <c r="B228" s="566" t="s">
        <v>463</v>
      </c>
      <c r="C228" s="567" t="s">
        <v>481</v>
      </c>
      <c r="D228" s="568" t="s">
        <v>482</v>
      </c>
      <c r="E228" s="567" t="s">
        <v>2137</v>
      </c>
      <c r="F228" s="568" t="s">
        <v>2138</v>
      </c>
      <c r="G228" s="567" t="s">
        <v>2286</v>
      </c>
      <c r="H228" s="567" t="s">
        <v>2287</v>
      </c>
      <c r="I228" s="569">
        <v>500.7</v>
      </c>
      <c r="J228" s="569">
        <v>10</v>
      </c>
      <c r="K228" s="570">
        <v>5006.96</v>
      </c>
    </row>
    <row r="229" spans="1:11" ht="14.4" customHeight="1" x14ac:dyDescent="0.3">
      <c r="A229" s="565" t="s">
        <v>461</v>
      </c>
      <c r="B229" s="566" t="s">
        <v>463</v>
      </c>
      <c r="C229" s="567" t="s">
        <v>481</v>
      </c>
      <c r="D229" s="568" t="s">
        <v>482</v>
      </c>
      <c r="E229" s="567" t="s">
        <v>2137</v>
      </c>
      <c r="F229" s="568" t="s">
        <v>2138</v>
      </c>
      <c r="G229" s="567" t="s">
        <v>2300</v>
      </c>
      <c r="H229" s="567" t="s">
        <v>2301</v>
      </c>
      <c r="I229" s="569">
        <v>82.46</v>
      </c>
      <c r="J229" s="569">
        <v>18</v>
      </c>
      <c r="K229" s="570">
        <v>1484.34</v>
      </c>
    </row>
    <row r="230" spans="1:11" ht="14.4" customHeight="1" x14ac:dyDescent="0.3">
      <c r="A230" s="565" t="s">
        <v>461</v>
      </c>
      <c r="B230" s="566" t="s">
        <v>463</v>
      </c>
      <c r="C230" s="567" t="s">
        <v>481</v>
      </c>
      <c r="D230" s="568" t="s">
        <v>482</v>
      </c>
      <c r="E230" s="567" t="s">
        <v>2137</v>
      </c>
      <c r="F230" s="568" t="s">
        <v>2138</v>
      </c>
      <c r="G230" s="567" t="s">
        <v>2302</v>
      </c>
      <c r="H230" s="567" t="s">
        <v>2303</v>
      </c>
      <c r="I230" s="569">
        <v>2.2799999999999998</v>
      </c>
      <c r="J230" s="569">
        <v>100</v>
      </c>
      <c r="K230" s="570">
        <v>228</v>
      </c>
    </row>
    <row r="231" spans="1:11" ht="14.4" customHeight="1" x14ac:dyDescent="0.3">
      <c r="A231" s="565" t="s">
        <v>461</v>
      </c>
      <c r="B231" s="566" t="s">
        <v>463</v>
      </c>
      <c r="C231" s="567" t="s">
        <v>481</v>
      </c>
      <c r="D231" s="568" t="s">
        <v>482</v>
      </c>
      <c r="E231" s="567" t="s">
        <v>2137</v>
      </c>
      <c r="F231" s="568" t="s">
        <v>2138</v>
      </c>
      <c r="G231" s="567" t="s">
        <v>2302</v>
      </c>
      <c r="H231" s="567" t="s">
        <v>2304</v>
      </c>
      <c r="I231" s="569">
        <v>2.33</v>
      </c>
      <c r="J231" s="569">
        <v>200</v>
      </c>
      <c r="K231" s="570">
        <v>466</v>
      </c>
    </row>
    <row r="232" spans="1:11" ht="14.4" customHeight="1" x14ac:dyDescent="0.3">
      <c r="A232" s="565" t="s">
        <v>461</v>
      </c>
      <c r="B232" s="566" t="s">
        <v>463</v>
      </c>
      <c r="C232" s="567" t="s">
        <v>481</v>
      </c>
      <c r="D232" s="568" t="s">
        <v>482</v>
      </c>
      <c r="E232" s="567" t="s">
        <v>2137</v>
      </c>
      <c r="F232" s="568" t="s">
        <v>2138</v>
      </c>
      <c r="G232" s="567" t="s">
        <v>2548</v>
      </c>
      <c r="H232" s="567" t="s">
        <v>2549</v>
      </c>
      <c r="I232" s="569">
        <v>4.03</v>
      </c>
      <c r="J232" s="569">
        <v>1000</v>
      </c>
      <c r="K232" s="570">
        <v>4025</v>
      </c>
    </row>
    <row r="233" spans="1:11" ht="14.4" customHeight="1" x14ac:dyDescent="0.3">
      <c r="A233" s="565" t="s">
        <v>461</v>
      </c>
      <c r="B233" s="566" t="s">
        <v>463</v>
      </c>
      <c r="C233" s="567" t="s">
        <v>481</v>
      </c>
      <c r="D233" s="568" t="s">
        <v>482</v>
      </c>
      <c r="E233" s="567" t="s">
        <v>2137</v>
      </c>
      <c r="F233" s="568" t="s">
        <v>2138</v>
      </c>
      <c r="G233" s="567" t="s">
        <v>2548</v>
      </c>
      <c r="H233" s="567" t="s">
        <v>2550</v>
      </c>
      <c r="I233" s="569">
        <v>4.24</v>
      </c>
      <c r="J233" s="569">
        <v>2000</v>
      </c>
      <c r="K233" s="570">
        <v>8470</v>
      </c>
    </row>
    <row r="234" spans="1:11" ht="14.4" customHeight="1" x14ac:dyDescent="0.3">
      <c r="A234" s="565" t="s">
        <v>461</v>
      </c>
      <c r="B234" s="566" t="s">
        <v>463</v>
      </c>
      <c r="C234" s="567" t="s">
        <v>481</v>
      </c>
      <c r="D234" s="568" t="s">
        <v>482</v>
      </c>
      <c r="E234" s="567" t="s">
        <v>2137</v>
      </c>
      <c r="F234" s="568" t="s">
        <v>2138</v>
      </c>
      <c r="G234" s="567" t="s">
        <v>2551</v>
      </c>
      <c r="H234" s="567" t="s">
        <v>2552</v>
      </c>
      <c r="I234" s="569">
        <v>13.04</v>
      </c>
      <c r="J234" s="569">
        <v>2</v>
      </c>
      <c r="K234" s="570">
        <v>26.08</v>
      </c>
    </row>
    <row r="235" spans="1:11" ht="14.4" customHeight="1" x14ac:dyDescent="0.3">
      <c r="A235" s="565" t="s">
        <v>461</v>
      </c>
      <c r="B235" s="566" t="s">
        <v>463</v>
      </c>
      <c r="C235" s="567" t="s">
        <v>481</v>
      </c>
      <c r="D235" s="568" t="s">
        <v>482</v>
      </c>
      <c r="E235" s="567" t="s">
        <v>2137</v>
      </c>
      <c r="F235" s="568" t="s">
        <v>2138</v>
      </c>
      <c r="G235" s="567" t="s">
        <v>2553</v>
      </c>
      <c r="H235" s="567" t="s">
        <v>2554</v>
      </c>
      <c r="I235" s="569">
        <v>1909.5</v>
      </c>
      <c r="J235" s="569">
        <v>5</v>
      </c>
      <c r="K235" s="570">
        <v>9547.5</v>
      </c>
    </row>
    <row r="236" spans="1:11" ht="14.4" customHeight="1" x14ac:dyDescent="0.3">
      <c r="A236" s="565" t="s">
        <v>461</v>
      </c>
      <c r="B236" s="566" t="s">
        <v>463</v>
      </c>
      <c r="C236" s="567" t="s">
        <v>481</v>
      </c>
      <c r="D236" s="568" t="s">
        <v>482</v>
      </c>
      <c r="E236" s="567" t="s">
        <v>2137</v>
      </c>
      <c r="F236" s="568" t="s">
        <v>2138</v>
      </c>
      <c r="G236" s="567" t="s">
        <v>2555</v>
      </c>
      <c r="H236" s="567" t="s">
        <v>2556</v>
      </c>
      <c r="I236" s="569">
        <v>12.839999999999998</v>
      </c>
      <c r="J236" s="569">
        <v>200</v>
      </c>
      <c r="K236" s="570">
        <v>2567.63</v>
      </c>
    </row>
    <row r="237" spans="1:11" ht="14.4" customHeight="1" x14ac:dyDescent="0.3">
      <c r="A237" s="565" t="s">
        <v>461</v>
      </c>
      <c r="B237" s="566" t="s">
        <v>463</v>
      </c>
      <c r="C237" s="567" t="s">
        <v>481</v>
      </c>
      <c r="D237" s="568" t="s">
        <v>482</v>
      </c>
      <c r="E237" s="567" t="s">
        <v>2137</v>
      </c>
      <c r="F237" s="568" t="s">
        <v>2138</v>
      </c>
      <c r="G237" s="567" t="s">
        <v>2557</v>
      </c>
      <c r="H237" s="567" t="s">
        <v>2558</v>
      </c>
      <c r="I237" s="569">
        <v>1088</v>
      </c>
      <c r="J237" s="569">
        <v>1</v>
      </c>
      <c r="K237" s="570">
        <v>1088</v>
      </c>
    </row>
    <row r="238" spans="1:11" ht="14.4" customHeight="1" x14ac:dyDescent="0.3">
      <c r="A238" s="565" t="s">
        <v>461</v>
      </c>
      <c r="B238" s="566" t="s">
        <v>463</v>
      </c>
      <c r="C238" s="567" t="s">
        <v>481</v>
      </c>
      <c r="D238" s="568" t="s">
        <v>482</v>
      </c>
      <c r="E238" s="567" t="s">
        <v>2137</v>
      </c>
      <c r="F238" s="568" t="s">
        <v>2138</v>
      </c>
      <c r="G238" s="567" t="s">
        <v>2309</v>
      </c>
      <c r="H238" s="567" t="s">
        <v>2310</v>
      </c>
      <c r="I238" s="569">
        <v>2792.91</v>
      </c>
      <c r="J238" s="569">
        <v>3</v>
      </c>
      <c r="K238" s="570">
        <v>8378.73</v>
      </c>
    </row>
    <row r="239" spans="1:11" ht="14.4" customHeight="1" x14ac:dyDescent="0.3">
      <c r="A239" s="565" t="s">
        <v>461</v>
      </c>
      <c r="B239" s="566" t="s">
        <v>463</v>
      </c>
      <c r="C239" s="567" t="s">
        <v>481</v>
      </c>
      <c r="D239" s="568" t="s">
        <v>482</v>
      </c>
      <c r="E239" s="567" t="s">
        <v>2137</v>
      </c>
      <c r="F239" s="568" t="s">
        <v>2138</v>
      </c>
      <c r="G239" s="567" t="s">
        <v>2311</v>
      </c>
      <c r="H239" s="567" t="s">
        <v>2312</v>
      </c>
      <c r="I239" s="569">
        <v>392.48</v>
      </c>
      <c r="J239" s="569">
        <v>20</v>
      </c>
      <c r="K239" s="570">
        <v>7849.51</v>
      </c>
    </row>
    <row r="240" spans="1:11" ht="14.4" customHeight="1" x14ac:dyDescent="0.3">
      <c r="A240" s="565" t="s">
        <v>461</v>
      </c>
      <c r="B240" s="566" t="s">
        <v>463</v>
      </c>
      <c r="C240" s="567" t="s">
        <v>481</v>
      </c>
      <c r="D240" s="568" t="s">
        <v>482</v>
      </c>
      <c r="E240" s="567" t="s">
        <v>2137</v>
      </c>
      <c r="F240" s="568" t="s">
        <v>2138</v>
      </c>
      <c r="G240" s="567" t="s">
        <v>2313</v>
      </c>
      <c r="H240" s="567" t="s">
        <v>2314</v>
      </c>
      <c r="I240" s="569">
        <v>666.81</v>
      </c>
      <c r="J240" s="569">
        <v>20</v>
      </c>
      <c r="K240" s="570">
        <v>13336.14</v>
      </c>
    </row>
    <row r="241" spans="1:11" ht="14.4" customHeight="1" x14ac:dyDescent="0.3">
      <c r="A241" s="565" t="s">
        <v>461</v>
      </c>
      <c r="B241" s="566" t="s">
        <v>463</v>
      </c>
      <c r="C241" s="567" t="s">
        <v>481</v>
      </c>
      <c r="D241" s="568" t="s">
        <v>482</v>
      </c>
      <c r="E241" s="567" t="s">
        <v>2137</v>
      </c>
      <c r="F241" s="568" t="s">
        <v>2138</v>
      </c>
      <c r="G241" s="567" t="s">
        <v>2319</v>
      </c>
      <c r="H241" s="567" t="s">
        <v>2320</v>
      </c>
      <c r="I241" s="569">
        <v>308.04000000000002</v>
      </c>
      <c r="J241" s="569">
        <v>15</v>
      </c>
      <c r="K241" s="570">
        <v>4620.67</v>
      </c>
    </row>
    <row r="242" spans="1:11" ht="14.4" customHeight="1" x14ac:dyDescent="0.3">
      <c r="A242" s="565" t="s">
        <v>461</v>
      </c>
      <c r="B242" s="566" t="s">
        <v>463</v>
      </c>
      <c r="C242" s="567" t="s">
        <v>481</v>
      </c>
      <c r="D242" s="568" t="s">
        <v>482</v>
      </c>
      <c r="E242" s="567" t="s">
        <v>2137</v>
      </c>
      <c r="F242" s="568" t="s">
        <v>2138</v>
      </c>
      <c r="G242" s="567" t="s">
        <v>2321</v>
      </c>
      <c r="H242" s="567" t="s">
        <v>2322</v>
      </c>
      <c r="I242" s="569">
        <v>530.83000000000004</v>
      </c>
      <c r="J242" s="569">
        <v>15</v>
      </c>
      <c r="K242" s="570">
        <v>7962.41</v>
      </c>
    </row>
    <row r="243" spans="1:11" ht="14.4" customHeight="1" x14ac:dyDescent="0.3">
      <c r="A243" s="565" t="s">
        <v>461</v>
      </c>
      <c r="B243" s="566" t="s">
        <v>463</v>
      </c>
      <c r="C243" s="567" t="s">
        <v>481</v>
      </c>
      <c r="D243" s="568" t="s">
        <v>482</v>
      </c>
      <c r="E243" s="567" t="s">
        <v>2137</v>
      </c>
      <c r="F243" s="568" t="s">
        <v>2138</v>
      </c>
      <c r="G243" s="567" t="s">
        <v>2323</v>
      </c>
      <c r="H243" s="567" t="s">
        <v>2324</v>
      </c>
      <c r="I243" s="569">
        <v>211.22</v>
      </c>
      <c r="J243" s="569">
        <v>5</v>
      </c>
      <c r="K243" s="570">
        <v>1056.0899999999999</v>
      </c>
    </row>
    <row r="244" spans="1:11" ht="14.4" customHeight="1" x14ac:dyDescent="0.3">
      <c r="A244" s="565" t="s">
        <v>461</v>
      </c>
      <c r="B244" s="566" t="s">
        <v>463</v>
      </c>
      <c r="C244" s="567" t="s">
        <v>481</v>
      </c>
      <c r="D244" s="568" t="s">
        <v>482</v>
      </c>
      <c r="E244" s="567" t="s">
        <v>2137</v>
      </c>
      <c r="F244" s="568" t="s">
        <v>2138</v>
      </c>
      <c r="G244" s="567" t="s">
        <v>2325</v>
      </c>
      <c r="H244" s="567" t="s">
        <v>2326</v>
      </c>
      <c r="I244" s="569">
        <v>488.02</v>
      </c>
      <c r="J244" s="569">
        <v>15</v>
      </c>
      <c r="K244" s="570">
        <v>7320.23</v>
      </c>
    </row>
    <row r="245" spans="1:11" ht="14.4" customHeight="1" x14ac:dyDescent="0.3">
      <c r="A245" s="565" t="s">
        <v>461</v>
      </c>
      <c r="B245" s="566" t="s">
        <v>463</v>
      </c>
      <c r="C245" s="567" t="s">
        <v>481</v>
      </c>
      <c r="D245" s="568" t="s">
        <v>482</v>
      </c>
      <c r="E245" s="567" t="s">
        <v>2137</v>
      </c>
      <c r="F245" s="568" t="s">
        <v>2138</v>
      </c>
      <c r="G245" s="567" t="s">
        <v>2327</v>
      </c>
      <c r="H245" s="567" t="s">
        <v>2328</v>
      </c>
      <c r="I245" s="569">
        <v>853.97</v>
      </c>
      <c r="J245" s="569">
        <v>5</v>
      </c>
      <c r="K245" s="570">
        <v>4269.8500000000004</v>
      </c>
    </row>
    <row r="246" spans="1:11" ht="14.4" customHeight="1" x14ac:dyDescent="0.3">
      <c r="A246" s="565" t="s">
        <v>461</v>
      </c>
      <c r="B246" s="566" t="s">
        <v>463</v>
      </c>
      <c r="C246" s="567" t="s">
        <v>481</v>
      </c>
      <c r="D246" s="568" t="s">
        <v>482</v>
      </c>
      <c r="E246" s="567" t="s">
        <v>2137</v>
      </c>
      <c r="F246" s="568" t="s">
        <v>2138</v>
      </c>
      <c r="G246" s="567" t="s">
        <v>2329</v>
      </c>
      <c r="H246" s="567" t="s">
        <v>2330</v>
      </c>
      <c r="I246" s="569">
        <v>1193.6600000000001</v>
      </c>
      <c r="J246" s="569">
        <v>2</v>
      </c>
      <c r="K246" s="570">
        <v>2387.3200000000002</v>
      </c>
    </row>
    <row r="247" spans="1:11" ht="14.4" customHeight="1" x14ac:dyDescent="0.3">
      <c r="A247" s="565" t="s">
        <v>461</v>
      </c>
      <c r="B247" s="566" t="s">
        <v>463</v>
      </c>
      <c r="C247" s="567" t="s">
        <v>481</v>
      </c>
      <c r="D247" s="568" t="s">
        <v>482</v>
      </c>
      <c r="E247" s="567" t="s">
        <v>2137</v>
      </c>
      <c r="F247" s="568" t="s">
        <v>2138</v>
      </c>
      <c r="G247" s="567" t="s">
        <v>2331</v>
      </c>
      <c r="H247" s="567" t="s">
        <v>2332</v>
      </c>
      <c r="I247" s="569">
        <v>442.19</v>
      </c>
      <c r="J247" s="569">
        <v>10</v>
      </c>
      <c r="K247" s="570">
        <v>4421.8500000000004</v>
      </c>
    </row>
    <row r="248" spans="1:11" ht="14.4" customHeight="1" x14ac:dyDescent="0.3">
      <c r="A248" s="565" t="s">
        <v>461</v>
      </c>
      <c r="B248" s="566" t="s">
        <v>463</v>
      </c>
      <c r="C248" s="567" t="s">
        <v>481</v>
      </c>
      <c r="D248" s="568" t="s">
        <v>482</v>
      </c>
      <c r="E248" s="567" t="s">
        <v>2137</v>
      </c>
      <c r="F248" s="568" t="s">
        <v>2138</v>
      </c>
      <c r="G248" s="567" t="s">
        <v>2333</v>
      </c>
      <c r="H248" s="567" t="s">
        <v>2334</v>
      </c>
      <c r="I248" s="569">
        <v>853.97</v>
      </c>
      <c r="J248" s="569">
        <v>10</v>
      </c>
      <c r="K248" s="570">
        <v>8539.7000000000007</v>
      </c>
    </row>
    <row r="249" spans="1:11" ht="14.4" customHeight="1" x14ac:dyDescent="0.3">
      <c r="A249" s="565" t="s">
        <v>461</v>
      </c>
      <c r="B249" s="566" t="s">
        <v>463</v>
      </c>
      <c r="C249" s="567" t="s">
        <v>481</v>
      </c>
      <c r="D249" s="568" t="s">
        <v>482</v>
      </c>
      <c r="E249" s="567" t="s">
        <v>2137</v>
      </c>
      <c r="F249" s="568" t="s">
        <v>2138</v>
      </c>
      <c r="G249" s="567" t="s">
        <v>2335</v>
      </c>
      <c r="H249" s="567" t="s">
        <v>2336</v>
      </c>
      <c r="I249" s="569">
        <v>440.32</v>
      </c>
      <c r="J249" s="569">
        <v>10</v>
      </c>
      <c r="K249" s="570">
        <v>4403.1899999999996</v>
      </c>
    </row>
    <row r="250" spans="1:11" ht="14.4" customHeight="1" x14ac:dyDescent="0.3">
      <c r="A250" s="565" t="s">
        <v>461</v>
      </c>
      <c r="B250" s="566" t="s">
        <v>463</v>
      </c>
      <c r="C250" s="567" t="s">
        <v>481</v>
      </c>
      <c r="D250" s="568" t="s">
        <v>482</v>
      </c>
      <c r="E250" s="567" t="s">
        <v>2137</v>
      </c>
      <c r="F250" s="568" t="s">
        <v>2138</v>
      </c>
      <c r="G250" s="567" t="s">
        <v>2337</v>
      </c>
      <c r="H250" s="567" t="s">
        <v>2338</v>
      </c>
      <c r="I250" s="569">
        <v>853.97</v>
      </c>
      <c r="J250" s="569">
        <v>20</v>
      </c>
      <c r="K250" s="570">
        <v>17079.39</v>
      </c>
    </row>
    <row r="251" spans="1:11" ht="14.4" customHeight="1" x14ac:dyDescent="0.3">
      <c r="A251" s="565" t="s">
        <v>461</v>
      </c>
      <c r="B251" s="566" t="s">
        <v>463</v>
      </c>
      <c r="C251" s="567" t="s">
        <v>481</v>
      </c>
      <c r="D251" s="568" t="s">
        <v>482</v>
      </c>
      <c r="E251" s="567" t="s">
        <v>2137</v>
      </c>
      <c r="F251" s="568" t="s">
        <v>2138</v>
      </c>
      <c r="G251" s="567" t="s">
        <v>2339</v>
      </c>
      <c r="H251" s="567" t="s">
        <v>2340</v>
      </c>
      <c r="I251" s="569">
        <v>806.87</v>
      </c>
      <c r="J251" s="569">
        <v>7</v>
      </c>
      <c r="K251" s="570">
        <v>5648.07</v>
      </c>
    </row>
    <row r="252" spans="1:11" ht="14.4" customHeight="1" x14ac:dyDescent="0.3">
      <c r="A252" s="565" t="s">
        <v>461</v>
      </c>
      <c r="B252" s="566" t="s">
        <v>463</v>
      </c>
      <c r="C252" s="567" t="s">
        <v>481</v>
      </c>
      <c r="D252" s="568" t="s">
        <v>482</v>
      </c>
      <c r="E252" s="567" t="s">
        <v>2137</v>
      </c>
      <c r="F252" s="568" t="s">
        <v>2138</v>
      </c>
      <c r="G252" s="567" t="s">
        <v>2559</v>
      </c>
      <c r="H252" s="567" t="s">
        <v>2560</v>
      </c>
      <c r="I252" s="569">
        <v>401.59</v>
      </c>
      <c r="J252" s="569">
        <v>20</v>
      </c>
      <c r="K252" s="570">
        <v>8031.74</v>
      </c>
    </row>
    <row r="253" spans="1:11" ht="14.4" customHeight="1" x14ac:dyDescent="0.3">
      <c r="A253" s="565" t="s">
        <v>461</v>
      </c>
      <c r="B253" s="566" t="s">
        <v>463</v>
      </c>
      <c r="C253" s="567" t="s">
        <v>481</v>
      </c>
      <c r="D253" s="568" t="s">
        <v>482</v>
      </c>
      <c r="E253" s="567" t="s">
        <v>2137</v>
      </c>
      <c r="F253" s="568" t="s">
        <v>2138</v>
      </c>
      <c r="G253" s="567" t="s">
        <v>2341</v>
      </c>
      <c r="H253" s="567" t="s">
        <v>2342</v>
      </c>
      <c r="I253" s="569">
        <v>562.23</v>
      </c>
      <c r="J253" s="569">
        <v>10</v>
      </c>
      <c r="K253" s="570">
        <v>5622.27</v>
      </c>
    </row>
    <row r="254" spans="1:11" ht="14.4" customHeight="1" x14ac:dyDescent="0.3">
      <c r="A254" s="565" t="s">
        <v>461</v>
      </c>
      <c r="B254" s="566" t="s">
        <v>463</v>
      </c>
      <c r="C254" s="567" t="s">
        <v>481</v>
      </c>
      <c r="D254" s="568" t="s">
        <v>482</v>
      </c>
      <c r="E254" s="567" t="s">
        <v>2137</v>
      </c>
      <c r="F254" s="568" t="s">
        <v>2138</v>
      </c>
      <c r="G254" s="567" t="s">
        <v>2343</v>
      </c>
      <c r="H254" s="567" t="s">
        <v>2344</v>
      </c>
      <c r="I254" s="569">
        <v>196.02</v>
      </c>
      <c r="J254" s="569">
        <v>50</v>
      </c>
      <c r="K254" s="570">
        <v>9801</v>
      </c>
    </row>
    <row r="255" spans="1:11" ht="14.4" customHeight="1" x14ac:dyDescent="0.3">
      <c r="A255" s="565" t="s">
        <v>461</v>
      </c>
      <c r="B255" s="566" t="s">
        <v>463</v>
      </c>
      <c r="C255" s="567" t="s">
        <v>481</v>
      </c>
      <c r="D255" s="568" t="s">
        <v>482</v>
      </c>
      <c r="E255" s="567" t="s">
        <v>2137</v>
      </c>
      <c r="F255" s="568" t="s">
        <v>2138</v>
      </c>
      <c r="G255" s="567" t="s">
        <v>2345</v>
      </c>
      <c r="H255" s="567" t="s">
        <v>2346</v>
      </c>
      <c r="I255" s="569">
        <v>718.24</v>
      </c>
      <c r="J255" s="569">
        <v>5</v>
      </c>
      <c r="K255" s="570">
        <v>3591.18</v>
      </c>
    </row>
    <row r="256" spans="1:11" ht="14.4" customHeight="1" x14ac:dyDescent="0.3">
      <c r="A256" s="565" t="s">
        <v>461</v>
      </c>
      <c r="B256" s="566" t="s">
        <v>463</v>
      </c>
      <c r="C256" s="567" t="s">
        <v>481</v>
      </c>
      <c r="D256" s="568" t="s">
        <v>482</v>
      </c>
      <c r="E256" s="567" t="s">
        <v>2137</v>
      </c>
      <c r="F256" s="568" t="s">
        <v>2138</v>
      </c>
      <c r="G256" s="567" t="s">
        <v>2347</v>
      </c>
      <c r="H256" s="567" t="s">
        <v>2348</v>
      </c>
      <c r="I256" s="569">
        <v>853.97</v>
      </c>
      <c r="J256" s="569">
        <v>10</v>
      </c>
      <c r="K256" s="570">
        <v>8539.7000000000007</v>
      </c>
    </row>
    <row r="257" spans="1:11" ht="14.4" customHeight="1" x14ac:dyDescent="0.3">
      <c r="A257" s="565" t="s">
        <v>461</v>
      </c>
      <c r="B257" s="566" t="s">
        <v>463</v>
      </c>
      <c r="C257" s="567" t="s">
        <v>481</v>
      </c>
      <c r="D257" s="568" t="s">
        <v>482</v>
      </c>
      <c r="E257" s="567" t="s">
        <v>2137</v>
      </c>
      <c r="F257" s="568" t="s">
        <v>2138</v>
      </c>
      <c r="G257" s="567" t="s">
        <v>2349</v>
      </c>
      <c r="H257" s="567" t="s">
        <v>2350</v>
      </c>
      <c r="I257" s="569">
        <v>853.97</v>
      </c>
      <c r="J257" s="569">
        <v>14</v>
      </c>
      <c r="K257" s="570">
        <v>11955.57</v>
      </c>
    </row>
    <row r="258" spans="1:11" ht="14.4" customHeight="1" x14ac:dyDescent="0.3">
      <c r="A258" s="565" t="s">
        <v>461</v>
      </c>
      <c r="B258" s="566" t="s">
        <v>463</v>
      </c>
      <c r="C258" s="567" t="s">
        <v>481</v>
      </c>
      <c r="D258" s="568" t="s">
        <v>482</v>
      </c>
      <c r="E258" s="567" t="s">
        <v>2137</v>
      </c>
      <c r="F258" s="568" t="s">
        <v>2138</v>
      </c>
      <c r="G258" s="567" t="s">
        <v>2351</v>
      </c>
      <c r="H258" s="567" t="s">
        <v>2352</v>
      </c>
      <c r="I258" s="569">
        <v>853.97</v>
      </c>
      <c r="J258" s="569">
        <v>15</v>
      </c>
      <c r="K258" s="570">
        <v>12809.54</v>
      </c>
    </row>
    <row r="259" spans="1:11" ht="14.4" customHeight="1" x14ac:dyDescent="0.3">
      <c r="A259" s="565" t="s">
        <v>461</v>
      </c>
      <c r="B259" s="566" t="s">
        <v>463</v>
      </c>
      <c r="C259" s="567" t="s">
        <v>481</v>
      </c>
      <c r="D259" s="568" t="s">
        <v>482</v>
      </c>
      <c r="E259" s="567" t="s">
        <v>2137</v>
      </c>
      <c r="F259" s="568" t="s">
        <v>2138</v>
      </c>
      <c r="G259" s="567" t="s">
        <v>2353</v>
      </c>
      <c r="H259" s="567" t="s">
        <v>2354</v>
      </c>
      <c r="I259" s="569">
        <v>639.71</v>
      </c>
      <c r="J259" s="569">
        <v>15</v>
      </c>
      <c r="K259" s="570">
        <v>9595.7199999999993</v>
      </c>
    </row>
    <row r="260" spans="1:11" ht="14.4" customHeight="1" x14ac:dyDescent="0.3">
      <c r="A260" s="565" t="s">
        <v>461</v>
      </c>
      <c r="B260" s="566" t="s">
        <v>463</v>
      </c>
      <c r="C260" s="567" t="s">
        <v>481</v>
      </c>
      <c r="D260" s="568" t="s">
        <v>482</v>
      </c>
      <c r="E260" s="567" t="s">
        <v>2137</v>
      </c>
      <c r="F260" s="568" t="s">
        <v>2138</v>
      </c>
      <c r="G260" s="567" t="s">
        <v>2355</v>
      </c>
      <c r="H260" s="567" t="s">
        <v>2356</v>
      </c>
      <c r="I260" s="569">
        <v>293.27</v>
      </c>
      <c r="J260" s="569">
        <v>10</v>
      </c>
      <c r="K260" s="570">
        <v>2932.67</v>
      </c>
    </row>
    <row r="261" spans="1:11" ht="14.4" customHeight="1" x14ac:dyDescent="0.3">
      <c r="A261" s="565" t="s">
        <v>461</v>
      </c>
      <c r="B261" s="566" t="s">
        <v>463</v>
      </c>
      <c r="C261" s="567" t="s">
        <v>481</v>
      </c>
      <c r="D261" s="568" t="s">
        <v>482</v>
      </c>
      <c r="E261" s="567" t="s">
        <v>2137</v>
      </c>
      <c r="F261" s="568" t="s">
        <v>2138</v>
      </c>
      <c r="G261" s="567" t="s">
        <v>2357</v>
      </c>
      <c r="H261" s="567" t="s">
        <v>2358</v>
      </c>
      <c r="I261" s="569">
        <v>200.57</v>
      </c>
      <c r="J261" s="569">
        <v>15</v>
      </c>
      <c r="K261" s="570">
        <v>3008.54</v>
      </c>
    </row>
    <row r="262" spans="1:11" ht="14.4" customHeight="1" x14ac:dyDescent="0.3">
      <c r="A262" s="565" t="s">
        <v>461</v>
      </c>
      <c r="B262" s="566" t="s">
        <v>463</v>
      </c>
      <c r="C262" s="567" t="s">
        <v>481</v>
      </c>
      <c r="D262" s="568" t="s">
        <v>482</v>
      </c>
      <c r="E262" s="567" t="s">
        <v>2137</v>
      </c>
      <c r="F262" s="568" t="s">
        <v>2138</v>
      </c>
      <c r="G262" s="567" t="s">
        <v>2359</v>
      </c>
      <c r="H262" s="567" t="s">
        <v>2360</v>
      </c>
      <c r="I262" s="569">
        <v>917.36</v>
      </c>
      <c r="J262" s="569">
        <v>5</v>
      </c>
      <c r="K262" s="570">
        <v>4586.82</v>
      </c>
    </row>
    <row r="263" spans="1:11" ht="14.4" customHeight="1" x14ac:dyDescent="0.3">
      <c r="A263" s="565" t="s">
        <v>461</v>
      </c>
      <c r="B263" s="566" t="s">
        <v>463</v>
      </c>
      <c r="C263" s="567" t="s">
        <v>481</v>
      </c>
      <c r="D263" s="568" t="s">
        <v>482</v>
      </c>
      <c r="E263" s="567" t="s">
        <v>2137</v>
      </c>
      <c r="F263" s="568" t="s">
        <v>2138</v>
      </c>
      <c r="G263" s="567" t="s">
        <v>2361</v>
      </c>
      <c r="H263" s="567" t="s">
        <v>2362</v>
      </c>
      <c r="I263" s="569">
        <v>853.97</v>
      </c>
      <c r="J263" s="569">
        <v>15</v>
      </c>
      <c r="K263" s="570">
        <v>12809.54</v>
      </c>
    </row>
    <row r="264" spans="1:11" ht="14.4" customHeight="1" x14ac:dyDescent="0.3">
      <c r="A264" s="565" t="s">
        <v>461</v>
      </c>
      <c r="B264" s="566" t="s">
        <v>463</v>
      </c>
      <c r="C264" s="567" t="s">
        <v>481</v>
      </c>
      <c r="D264" s="568" t="s">
        <v>482</v>
      </c>
      <c r="E264" s="567" t="s">
        <v>2137</v>
      </c>
      <c r="F264" s="568" t="s">
        <v>2138</v>
      </c>
      <c r="G264" s="567" t="s">
        <v>2363</v>
      </c>
      <c r="H264" s="567" t="s">
        <v>2364</v>
      </c>
      <c r="I264" s="569">
        <v>156.52000000000001</v>
      </c>
      <c r="J264" s="569">
        <v>30</v>
      </c>
      <c r="K264" s="570">
        <v>4695.5200000000004</v>
      </c>
    </row>
    <row r="265" spans="1:11" ht="14.4" customHeight="1" x14ac:dyDescent="0.3">
      <c r="A265" s="565" t="s">
        <v>461</v>
      </c>
      <c r="B265" s="566" t="s">
        <v>463</v>
      </c>
      <c r="C265" s="567" t="s">
        <v>481</v>
      </c>
      <c r="D265" s="568" t="s">
        <v>482</v>
      </c>
      <c r="E265" s="567" t="s">
        <v>2137</v>
      </c>
      <c r="F265" s="568" t="s">
        <v>2138</v>
      </c>
      <c r="G265" s="567" t="s">
        <v>2561</v>
      </c>
      <c r="H265" s="567" t="s">
        <v>2562</v>
      </c>
      <c r="I265" s="569">
        <v>1060.6300000000001</v>
      </c>
      <c r="J265" s="569">
        <v>5</v>
      </c>
      <c r="K265" s="570">
        <v>5303.13</v>
      </c>
    </row>
    <row r="266" spans="1:11" ht="14.4" customHeight="1" x14ac:dyDescent="0.3">
      <c r="A266" s="565" t="s">
        <v>461</v>
      </c>
      <c r="B266" s="566" t="s">
        <v>463</v>
      </c>
      <c r="C266" s="567" t="s">
        <v>481</v>
      </c>
      <c r="D266" s="568" t="s">
        <v>482</v>
      </c>
      <c r="E266" s="567" t="s">
        <v>2137</v>
      </c>
      <c r="F266" s="568" t="s">
        <v>2138</v>
      </c>
      <c r="G266" s="567" t="s">
        <v>2365</v>
      </c>
      <c r="H266" s="567" t="s">
        <v>2366</v>
      </c>
      <c r="I266" s="569">
        <v>211.22</v>
      </c>
      <c r="J266" s="569">
        <v>15</v>
      </c>
      <c r="K266" s="570">
        <v>3168.23</v>
      </c>
    </row>
    <row r="267" spans="1:11" ht="14.4" customHeight="1" x14ac:dyDescent="0.3">
      <c r="A267" s="565" t="s">
        <v>461</v>
      </c>
      <c r="B267" s="566" t="s">
        <v>463</v>
      </c>
      <c r="C267" s="567" t="s">
        <v>481</v>
      </c>
      <c r="D267" s="568" t="s">
        <v>482</v>
      </c>
      <c r="E267" s="567" t="s">
        <v>2137</v>
      </c>
      <c r="F267" s="568" t="s">
        <v>2138</v>
      </c>
      <c r="G267" s="567" t="s">
        <v>2367</v>
      </c>
      <c r="H267" s="567" t="s">
        <v>2368</v>
      </c>
      <c r="I267" s="569">
        <v>853.97</v>
      </c>
      <c r="J267" s="569">
        <v>15</v>
      </c>
      <c r="K267" s="570">
        <v>12809.54</v>
      </c>
    </row>
    <row r="268" spans="1:11" ht="14.4" customHeight="1" x14ac:dyDescent="0.3">
      <c r="A268" s="565" t="s">
        <v>461</v>
      </c>
      <c r="B268" s="566" t="s">
        <v>463</v>
      </c>
      <c r="C268" s="567" t="s">
        <v>481</v>
      </c>
      <c r="D268" s="568" t="s">
        <v>482</v>
      </c>
      <c r="E268" s="567" t="s">
        <v>2137</v>
      </c>
      <c r="F268" s="568" t="s">
        <v>2138</v>
      </c>
      <c r="G268" s="567" t="s">
        <v>2369</v>
      </c>
      <c r="H268" s="567" t="s">
        <v>2370</v>
      </c>
      <c r="I268" s="569">
        <v>853.97</v>
      </c>
      <c r="J268" s="569">
        <v>20</v>
      </c>
      <c r="K268" s="570">
        <v>17079.400000000001</v>
      </c>
    </row>
    <row r="269" spans="1:11" ht="14.4" customHeight="1" x14ac:dyDescent="0.3">
      <c r="A269" s="565" t="s">
        <v>461</v>
      </c>
      <c r="B269" s="566" t="s">
        <v>463</v>
      </c>
      <c r="C269" s="567" t="s">
        <v>481</v>
      </c>
      <c r="D269" s="568" t="s">
        <v>482</v>
      </c>
      <c r="E269" s="567" t="s">
        <v>2137</v>
      </c>
      <c r="F269" s="568" t="s">
        <v>2138</v>
      </c>
      <c r="G269" s="567" t="s">
        <v>2371</v>
      </c>
      <c r="H269" s="567" t="s">
        <v>2372</v>
      </c>
      <c r="I269" s="569">
        <v>442.18</v>
      </c>
      <c r="J269" s="569">
        <v>20</v>
      </c>
      <c r="K269" s="570">
        <v>8843.65</v>
      </c>
    </row>
    <row r="270" spans="1:11" ht="14.4" customHeight="1" x14ac:dyDescent="0.3">
      <c r="A270" s="565" t="s">
        <v>461</v>
      </c>
      <c r="B270" s="566" t="s">
        <v>463</v>
      </c>
      <c r="C270" s="567" t="s">
        <v>481</v>
      </c>
      <c r="D270" s="568" t="s">
        <v>482</v>
      </c>
      <c r="E270" s="567" t="s">
        <v>2137</v>
      </c>
      <c r="F270" s="568" t="s">
        <v>2138</v>
      </c>
      <c r="G270" s="567" t="s">
        <v>2373</v>
      </c>
      <c r="H270" s="567" t="s">
        <v>2374</v>
      </c>
      <c r="I270" s="569">
        <v>827.76</v>
      </c>
      <c r="J270" s="569">
        <v>5</v>
      </c>
      <c r="K270" s="570">
        <v>4138.8100000000004</v>
      </c>
    </row>
    <row r="271" spans="1:11" ht="14.4" customHeight="1" x14ac:dyDescent="0.3">
      <c r="A271" s="565" t="s">
        <v>461</v>
      </c>
      <c r="B271" s="566" t="s">
        <v>463</v>
      </c>
      <c r="C271" s="567" t="s">
        <v>481</v>
      </c>
      <c r="D271" s="568" t="s">
        <v>482</v>
      </c>
      <c r="E271" s="567" t="s">
        <v>2137</v>
      </c>
      <c r="F271" s="568" t="s">
        <v>2138</v>
      </c>
      <c r="G271" s="567" t="s">
        <v>2375</v>
      </c>
      <c r="H271" s="567" t="s">
        <v>2376</v>
      </c>
      <c r="I271" s="569">
        <v>1060.6300000000001</v>
      </c>
      <c r="J271" s="569">
        <v>10</v>
      </c>
      <c r="K271" s="570">
        <v>10606.26</v>
      </c>
    </row>
    <row r="272" spans="1:11" ht="14.4" customHeight="1" x14ac:dyDescent="0.3">
      <c r="A272" s="565" t="s">
        <v>461</v>
      </c>
      <c r="B272" s="566" t="s">
        <v>463</v>
      </c>
      <c r="C272" s="567" t="s">
        <v>481</v>
      </c>
      <c r="D272" s="568" t="s">
        <v>482</v>
      </c>
      <c r="E272" s="567" t="s">
        <v>2137</v>
      </c>
      <c r="F272" s="568" t="s">
        <v>2138</v>
      </c>
      <c r="G272" s="567" t="s">
        <v>2377</v>
      </c>
      <c r="H272" s="567" t="s">
        <v>2378</v>
      </c>
      <c r="I272" s="569">
        <v>442.18</v>
      </c>
      <c r="J272" s="569">
        <v>30</v>
      </c>
      <c r="K272" s="570">
        <v>13265.47</v>
      </c>
    </row>
    <row r="273" spans="1:11" ht="14.4" customHeight="1" x14ac:dyDescent="0.3">
      <c r="A273" s="565" t="s">
        <v>461</v>
      </c>
      <c r="B273" s="566" t="s">
        <v>463</v>
      </c>
      <c r="C273" s="567" t="s">
        <v>481</v>
      </c>
      <c r="D273" s="568" t="s">
        <v>482</v>
      </c>
      <c r="E273" s="567" t="s">
        <v>2137</v>
      </c>
      <c r="F273" s="568" t="s">
        <v>2138</v>
      </c>
      <c r="G273" s="567" t="s">
        <v>2379</v>
      </c>
      <c r="H273" s="567" t="s">
        <v>2380</v>
      </c>
      <c r="I273" s="569">
        <v>647.30999999999995</v>
      </c>
      <c r="J273" s="569">
        <v>15</v>
      </c>
      <c r="K273" s="570">
        <v>9709.7099999999991</v>
      </c>
    </row>
    <row r="274" spans="1:11" ht="14.4" customHeight="1" x14ac:dyDescent="0.3">
      <c r="A274" s="565" t="s">
        <v>461</v>
      </c>
      <c r="B274" s="566" t="s">
        <v>463</v>
      </c>
      <c r="C274" s="567" t="s">
        <v>481</v>
      </c>
      <c r="D274" s="568" t="s">
        <v>482</v>
      </c>
      <c r="E274" s="567" t="s">
        <v>2137</v>
      </c>
      <c r="F274" s="568" t="s">
        <v>2138</v>
      </c>
      <c r="G274" s="567" t="s">
        <v>2381</v>
      </c>
      <c r="H274" s="567" t="s">
        <v>2382</v>
      </c>
      <c r="I274" s="569">
        <v>211.22</v>
      </c>
      <c r="J274" s="569">
        <v>15</v>
      </c>
      <c r="K274" s="570">
        <v>3168.23</v>
      </c>
    </row>
    <row r="275" spans="1:11" ht="14.4" customHeight="1" x14ac:dyDescent="0.3">
      <c r="A275" s="565" t="s">
        <v>461</v>
      </c>
      <c r="B275" s="566" t="s">
        <v>463</v>
      </c>
      <c r="C275" s="567" t="s">
        <v>481</v>
      </c>
      <c r="D275" s="568" t="s">
        <v>482</v>
      </c>
      <c r="E275" s="567" t="s">
        <v>2137</v>
      </c>
      <c r="F275" s="568" t="s">
        <v>2138</v>
      </c>
      <c r="G275" s="567" t="s">
        <v>2383</v>
      </c>
      <c r="H275" s="567" t="s">
        <v>2384</v>
      </c>
      <c r="I275" s="569">
        <v>806.86</v>
      </c>
      <c r="J275" s="569">
        <v>6</v>
      </c>
      <c r="K275" s="570">
        <v>4841.1899999999996</v>
      </c>
    </row>
    <row r="276" spans="1:11" ht="14.4" customHeight="1" x14ac:dyDescent="0.3">
      <c r="A276" s="565" t="s">
        <v>461</v>
      </c>
      <c r="B276" s="566" t="s">
        <v>463</v>
      </c>
      <c r="C276" s="567" t="s">
        <v>481</v>
      </c>
      <c r="D276" s="568" t="s">
        <v>482</v>
      </c>
      <c r="E276" s="567" t="s">
        <v>2137</v>
      </c>
      <c r="F276" s="568" t="s">
        <v>2138</v>
      </c>
      <c r="G276" s="567" t="s">
        <v>2385</v>
      </c>
      <c r="H276" s="567" t="s">
        <v>2386</v>
      </c>
      <c r="I276" s="569">
        <v>518.54</v>
      </c>
      <c r="J276" s="569">
        <v>15</v>
      </c>
      <c r="K276" s="570">
        <v>7778.14</v>
      </c>
    </row>
    <row r="277" spans="1:11" ht="14.4" customHeight="1" x14ac:dyDescent="0.3">
      <c r="A277" s="565" t="s">
        <v>461</v>
      </c>
      <c r="B277" s="566" t="s">
        <v>463</v>
      </c>
      <c r="C277" s="567" t="s">
        <v>481</v>
      </c>
      <c r="D277" s="568" t="s">
        <v>482</v>
      </c>
      <c r="E277" s="567" t="s">
        <v>2137</v>
      </c>
      <c r="F277" s="568" t="s">
        <v>2138</v>
      </c>
      <c r="G277" s="567" t="s">
        <v>2387</v>
      </c>
      <c r="H277" s="567" t="s">
        <v>2388</v>
      </c>
      <c r="I277" s="569">
        <v>2234.89</v>
      </c>
      <c r="J277" s="569">
        <v>7</v>
      </c>
      <c r="K277" s="570">
        <v>15644.24</v>
      </c>
    </row>
    <row r="278" spans="1:11" ht="14.4" customHeight="1" x14ac:dyDescent="0.3">
      <c r="A278" s="565" t="s">
        <v>461</v>
      </c>
      <c r="B278" s="566" t="s">
        <v>463</v>
      </c>
      <c r="C278" s="567" t="s">
        <v>481</v>
      </c>
      <c r="D278" s="568" t="s">
        <v>482</v>
      </c>
      <c r="E278" s="567" t="s">
        <v>2137</v>
      </c>
      <c r="F278" s="568" t="s">
        <v>2138</v>
      </c>
      <c r="G278" s="567" t="s">
        <v>2389</v>
      </c>
      <c r="H278" s="567" t="s">
        <v>2390</v>
      </c>
      <c r="I278" s="569">
        <v>853.97</v>
      </c>
      <c r="J278" s="569">
        <v>15</v>
      </c>
      <c r="K278" s="570">
        <v>12809.54</v>
      </c>
    </row>
    <row r="279" spans="1:11" ht="14.4" customHeight="1" x14ac:dyDescent="0.3">
      <c r="A279" s="565" t="s">
        <v>461</v>
      </c>
      <c r="B279" s="566" t="s">
        <v>463</v>
      </c>
      <c r="C279" s="567" t="s">
        <v>481</v>
      </c>
      <c r="D279" s="568" t="s">
        <v>482</v>
      </c>
      <c r="E279" s="567" t="s">
        <v>2137</v>
      </c>
      <c r="F279" s="568" t="s">
        <v>2138</v>
      </c>
      <c r="G279" s="567" t="s">
        <v>2563</v>
      </c>
      <c r="H279" s="567" t="s">
        <v>2564</v>
      </c>
      <c r="I279" s="569">
        <v>1995.27</v>
      </c>
      <c r="J279" s="569">
        <v>6</v>
      </c>
      <c r="K279" s="570">
        <v>11971.59</v>
      </c>
    </row>
    <row r="280" spans="1:11" ht="14.4" customHeight="1" x14ac:dyDescent="0.3">
      <c r="A280" s="565" t="s">
        <v>461</v>
      </c>
      <c r="B280" s="566" t="s">
        <v>463</v>
      </c>
      <c r="C280" s="567" t="s">
        <v>481</v>
      </c>
      <c r="D280" s="568" t="s">
        <v>482</v>
      </c>
      <c r="E280" s="567" t="s">
        <v>2137</v>
      </c>
      <c r="F280" s="568" t="s">
        <v>2138</v>
      </c>
      <c r="G280" s="567" t="s">
        <v>2393</v>
      </c>
      <c r="H280" s="567" t="s">
        <v>2394</v>
      </c>
      <c r="I280" s="569">
        <v>736.96</v>
      </c>
      <c r="J280" s="569">
        <v>2</v>
      </c>
      <c r="K280" s="570">
        <v>1473.91</v>
      </c>
    </row>
    <row r="281" spans="1:11" ht="14.4" customHeight="1" x14ac:dyDescent="0.3">
      <c r="A281" s="565" t="s">
        <v>461</v>
      </c>
      <c r="B281" s="566" t="s">
        <v>463</v>
      </c>
      <c r="C281" s="567" t="s">
        <v>481</v>
      </c>
      <c r="D281" s="568" t="s">
        <v>482</v>
      </c>
      <c r="E281" s="567" t="s">
        <v>2137</v>
      </c>
      <c r="F281" s="568" t="s">
        <v>2138</v>
      </c>
      <c r="G281" s="567" t="s">
        <v>2395</v>
      </c>
      <c r="H281" s="567" t="s">
        <v>2396</v>
      </c>
      <c r="I281" s="569">
        <v>853.97</v>
      </c>
      <c r="J281" s="569">
        <v>5</v>
      </c>
      <c r="K281" s="570">
        <v>4269.8500000000004</v>
      </c>
    </row>
    <row r="282" spans="1:11" ht="14.4" customHeight="1" x14ac:dyDescent="0.3">
      <c r="A282" s="565" t="s">
        <v>461</v>
      </c>
      <c r="B282" s="566" t="s">
        <v>463</v>
      </c>
      <c r="C282" s="567" t="s">
        <v>481</v>
      </c>
      <c r="D282" s="568" t="s">
        <v>482</v>
      </c>
      <c r="E282" s="567" t="s">
        <v>2137</v>
      </c>
      <c r="F282" s="568" t="s">
        <v>2138</v>
      </c>
      <c r="G282" s="567" t="s">
        <v>2397</v>
      </c>
      <c r="H282" s="567" t="s">
        <v>2398</v>
      </c>
      <c r="I282" s="569">
        <v>39.64</v>
      </c>
      <c r="J282" s="569">
        <v>60</v>
      </c>
      <c r="K282" s="570">
        <v>2378.23</v>
      </c>
    </row>
    <row r="283" spans="1:11" ht="14.4" customHeight="1" x14ac:dyDescent="0.3">
      <c r="A283" s="565" t="s">
        <v>461</v>
      </c>
      <c r="B283" s="566" t="s">
        <v>463</v>
      </c>
      <c r="C283" s="567" t="s">
        <v>481</v>
      </c>
      <c r="D283" s="568" t="s">
        <v>482</v>
      </c>
      <c r="E283" s="567" t="s">
        <v>2137</v>
      </c>
      <c r="F283" s="568" t="s">
        <v>2138</v>
      </c>
      <c r="G283" s="567" t="s">
        <v>2399</v>
      </c>
      <c r="H283" s="567" t="s">
        <v>2400</v>
      </c>
      <c r="I283" s="569">
        <v>1097.08</v>
      </c>
      <c r="J283" s="569">
        <v>15</v>
      </c>
      <c r="K283" s="570">
        <v>16456.22</v>
      </c>
    </row>
    <row r="284" spans="1:11" ht="14.4" customHeight="1" x14ac:dyDescent="0.3">
      <c r="A284" s="565" t="s">
        <v>461</v>
      </c>
      <c r="B284" s="566" t="s">
        <v>463</v>
      </c>
      <c r="C284" s="567" t="s">
        <v>481</v>
      </c>
      <c r="D284" s="568" t="s">
        <v>482</v>
      </c>
      <c r="E284" s="567" t="s">
        <v>2137</v>
      </c>
      <c r="F284" s="568" t="s">
        <v>2138</v>
      </c>
      <c r="G284" s="567" t="s">
        <v>2401</v>
      </c>
      <c r="H284" s="567" t="s">
        <v>2402</v>
      </c>
      <c r="I284" s="569">
        <v>562.23</v>
      </c>
      <c r="J284" s="569">
        <v>10</v>
      </c>
      <c r="K284" s="570">
        <v>5622.27</v>
      </c>
    </row>
    <row r="285" spans="1:11" ht="14.4" customHeight="1" x14ac:dyDescent="0.3">
      <c r="A285" s="565" t="s">
        <v>461</v>
      </c>
      <c r="B285" s="566" t="s">
        <v>463</v>
      </c>
      <c r="C285" s="567" t="s">
        <v>481</v>
      </c>
      <c r="D285" s="568" t="s">
        <v>482</v>
      </c>
      <c r="E285" s="567" t="s">
        <v>2137</v>
      </c>
      <c r="F285" s="568" t="s">
        <v>2138</v>
      </c>
      <c r="G285" s="567" t="s">
        <v>2403</v>
      </c>
      <c r="H285" s="567" t="s">
        <v>2404</v>
      </c>
      <c r="I285" s="569">
        <v>442.18</v>
      </c>
      <c r="J285" s="569">
        <v>20</v>
      </c>
      <c r="K285" s="570">
        <v>8843.65</v>
      </c>
    </row>
    <row r="286" spans="1:11" ht="14.4" customHeight="1" x14ac:dyDescent="0.3">
      <c r="A286" s="565" t="s">
        <v>461</v>
      </c>
      <c r="B286" s="566" t="s">
        <v>463</v>
      </c>
      <c r="C286" s="567" t="s">
        <v>481</v>
      </c>
      <c r="D286" s="568" t="s">
        <v>482</v>
      </c>
      <c r="E286" s="567" t="s">
        <v>2137</v>
      </c>
      <c r="F286" s="568" t="s">
        <v>2138</v>
      </c>
      <c r="G286" s="567" t="s">
        <v>2405</v>
      </c>
      <c r="H286" s="567" t="s">
        <v>2406</v>
      </c>
      <c r="I286" s="569">
        <v>675.74</v>
      </c>
      <c r="J286" s="569">
        <v>15</v>
      </c>
      <c r="K286" s="570">
        <v>10136.049999999999</v>
      </c>
    </row>
    <row r="287" spans="1:11" ht="14.4" customHeight="1" x14ac:dyDescent="0.3">
      <c r="A287" s="565" t="s">
        <v>461</v>
      </c>
      <c r="B287" s="566" t="s">
        <v>463</v>
      </c>
      <c r="C287" s="567" t="s">
        <v>481</v>
      </c>
      <c r="D287" s="568" t="s">
        <v>482</v>
      </c>
      <c r="E287" s="567" t="s">
        <v>2137</v>
      </c>
      <c r="F287" s="568" t="s">
        <v>2138</v>
      </c>
      <c r="G287" s="567" t="s">
        <v>2407</v>
      </c>
      <c r="H287" s="567" t="s">
        <v>2408</v>
      </c>
      <c r="I287" s="569">
        <v>853.97</v>
      </c>
      <c r="J287" s="569">
        <v>15</v>
      </c>
      <c r="K287" s="570">
        <v>12809.54</v>
      </c>
    </row>
    <row r="288" spans="1:11" ht="14.4" customHeight="1" x14ac:dyDescent="0.3">
      <c r="A288" s="565" t="s">
        <v>461</v>
      </c>
      <c r="B288" s="566" t="s">
        <v>463</v>
      </c>
      <c r="C288" s="567" t="s">
        <v>481</v>
      </c>
      <c r="D288" s="568" t="s">
        <v>482</v>
      </c>
      <c r="E288" s="567" t="s">
        <v>2137</v>
      </c>
      <c r="F288" s="568" t="s">
        <v>2138</v>
      </c>
      <c r="G288" s="567" t="s">
        <v>2409</v>
      </c>
      <c r="H288" s="567" t="s">
        <v>2410</v>
      </c>
      <c r="I288" s="569">
        <v>104.84</v>
      </c>
      <c r="J288" s="569">
        <v>50</v>
      </c>
      <c r="K288" s="570">
        <v>5242.2299999999996</v>
      </c>
    </row>
    <row r="289" spans="1:11" ht="14.4" customHeight="1" x14ac:dyDescent="0.3">
      <c r="A289" s="565" t="s">
        <v>461</v>
      </c>
      <c r="B289" s="566" t="s">
        <v>463</v>
      </c>
      <c r="C289" s="567" t="s">
        <v>481</v>
      </c>
      <c r="D289" s="568" t="s">
        <v>482</v>
      </c>
      <c r="E289" s="567" t="s">
        <v>2137</v>
      </c>
      <c r="F289" s="568" t="s">
        <v>2138</v>
      </c>
      <c r="G289" s="567" t="s">
        <v>2411</v>
      </c>
      <c r="H289" s="567" t="s">
        <v>2412</v>
      </c>
      <c r="I289" s="569">
        <v>1059.0999999999999</v>
      </c>
      <c r="J289" s="569">
        <v>4</v>
      </c>
      <c r="K289" s="570">
        <v>4236.3999999999996</v>
      </c>
    </row>
    <row r="290" spans="1:11" ht="14.4" customHeight="1" x14ac:dyDescent="0.3">
      <c r="A290" s="565" t="s">
        <v>461</v>
      </c>
      <c r="B290" s="566" t="s">
        <v>463</v>
      </c>
      <c r="C290" s="567" t="s">
        <v>481</v>
      </c>
      <c r="D290" s="568" t="s">
        <v>482</v>
      </c>
      <c r="E290" s="567" t="s">
        <v>2137</v>
      </c>
      <c r="F290" s="568" t="s">
        <v>2138</v>
      </c>
      <c r="G290" s="567" t="s">
        <v>2413</v>
      </c>
      <c r="H290" s="567" t="s">
        <v>2414</v>
      </c>
      <c r="I290" s="569">
        <v>159.55000000000001</v>
      </c>
      <c r="J290" s="569">
        <v>10</v>
      </c>
      <c r="K290" s="570">
        <v>1595.51</v>
      </c>
    </row>
    <row r="291" spans="1:11" ht="14.4" customHeight="1" x14ac:dyDescent="0.3">
      <c r="A291" s="565" t="s">
        <v>461</v>
      </c>
      <c r="B291" s="566" t="s">
        <v>463</v>
      </c>
      <c r="C291" s="567" t="s">
        <v>481</v>
      </c>
      <c r="D291" s="568" t="s">
        <v>482</v>
      </c>
      <c r="E291" s="567" t="s">
        <v>2137</v>
      </c>
      <c r="F291" s="568" t="s">
        <v>2138</v>
      </c>
      <c r="G291" s="567" t="s">
        <v>2415</v>
      </c>
      <c r="H291" s="567" t="s">
        <v>2416</v>
      </c>
      <c r="I291" s="569">
        <v>1030.24</v>
      </c>
      <c r="J291" s="569">
        <v>5</v>
      </c>
      <c r="K291" s="570">
        <v>5151.21</v>
      </c>
    </row>
    <row r="292" spans="1:11" ht="14.4" customHeight="1" x14ac:dyDescent="0.3">
      <c r="A292" s="565" t="s">
        <v>461</v>
      </c>
      <c r="B292" s="566" t="s">
        <v>463</v>
      </c>
      <c r="C292" s="567" t="s">
        <v>481</v>
      </c>
      <c r="D292" s="568" t="s">
        <v>482</v>
      </c>
      <c r="E292" s="567" t="s">
        <v>2137</v>
      </c>
      <c r="F292" s="568" t="s">
        <v>2138</v>
      </c>
      <c r="G292" s="567" t="s">
        <v>2417</v>
      </c>
      <c r="H292" s="567" t="s">
        <v>2418</v>
      </c>
      <c r="I292" s="569">
        <v>887.4</v>
      </c>
      <c r="J292" s="569">
        <v>1</v>
      </c>
      <c r="K292" s="570">
        <v>887.4</v>
      </c>
    </row>
    <row r="293" spans="1:11" ht="14.4" customHeight="1" x14ac:dyDescent="0.3">
      <c r="A293" s="565" t="s">
        <v>461</v>
      </c>
      <c r="B293" s="566" t="s">
        <v>463</v>
      </c>
      <c r="C293" s="567" t="s">
        <v>481</v>
      </c>
      <c r="D293" s="568" t="s">
        <v>482</v>
      </c>
      <c r="E293" s="567" t="s">
        <v>2137</v>
      </c>
      <c r="F293" s="568" t="s">
        <v>2138</v>
      </c>
      <c r="G293" s="567" t="s">
        <v>2419</v>
      </c>
      <c r="H293" s="567" t="s">
        <v>2420</v>
      </c>
      <c r="I293" s="569">
        <v>3263.08</v>
      </c>
      <c r="J293" s="569">
        <v>3</v>
      </c>
      <c r="K293" s="570">
        <v>9789.24</v>
      </c>
    </row>
    <row r="294" spans="1:11" ht="14.4" customHeight="1" x14ac:dyDescent="0.3">
      <c r="A294" s="565" t="s">
        <v>461</v>
      </c>
      <c r="B294" s="566" t="s">
        <v>463</v>
      </c>
      <c r="C294" s="567" t="s">
        <v>481</v>
      </c>
      <c r="D294" s="568" t="s">
        <v>482</v>
      </c>
      <c r="E294" s="567" t="s">
        <v>2137</v>
      </c>
      <c r="F294" s="568" t="s">
        <v>2138</v>
      </c>
      <c r="G294" s="567" t="s">
        <v>2423</v>
      </c>
      <c r="H294" s="567" t="s">
        <v>2424</v>
      </c>
      <c r="I294" s="569">
        <v>200.57</v>
      </c>
      <c r="J294" s="569">
        <v>15</v>
      </c>
      <c r="K294" s="570">
        <v>3008.54</v>
      </c>
    </row>
    <row r="295" spans="1:11" ht="14.4" customHeight="1" x14ac:dyDescent="0.3">
      <c r="A295" s="565" t="s">
        <v>461</v>
      </c>
      <c r="B295" s="566" t="s">
        <v>463</v>
      </c>
      <c r="C295" s="567" t="s">
        <v>481</v>
      </c>
      <c r="D295" s="568" t="s">
        <v>482</v>
      </c>
      <c r="E295" s="567" t="s">
        <v>2137</v>
      </c>
      <c r="F295" s="568" t="s">
        <v>2138</v>
      </c>
      <c r="G295" s="567" t="s">
        <v>2425</v>
      </c>
      <c r="H295" s="567" t="s">
        <v>2426</v>
      </c>
      <c r="I295" s="569">
        <v>211.21</v>
      </c>
      <c r="J295" s="569">
        <v>3</v>
      </c>
      <c r="K295" s="570">
        <v>633.64</v>
      </c>
    </row>
    <row r="296" spans="1:11" ht="14.4" customHeight="1" x14ac:dyDescent="0.3">
      <c r="A296" s="565" t="s">
        <v>461</v>
      </c>
      <c r="B296" s="566" t="s">
        <v>463</v>
      </c>
      <c r="C296" s="567" t="s">
        <v>481</v>
      </c>
      <c r="D296" s="568" t="s">
        <v>482</v>
      </c>
      <c r="E296" s="567" t="s">
        <v>2137</v>
      </c>
      <c r="F296" s="568" t="s">
        <v>2138</v>
      </c>
      <c r="G296" s="567" t="s">
        <v>2427</v>
      </c>
      <c r="H296" s="567" t="s">
        <v>2428</v>
      </c>
      <c r="I296" s="569">
        <v>194.51</v>
      </c>
      <c r="J296" s="569">
        <v>15</v>
      </c>
      <c r="K296" s="570">
        <v>2917.59</v>
      </c>
    </row>
    <row r="297" spans="1:11" ht="14.4" customHeight="1" x14ac:dyDescent="0.3">
      <c r="A297" s="565" t="s">
        <v>461</v>
      </c>
      <c r="B297" s="566" t="s">
        <v>463</v>
      </c>
      <c r="C297" s="567" t="s">
        <v>481</v>
      </c>
      <c r="D297" s="568" t="s">
        <v>482</v>
      </c>
      <c r="E297" s="567" t="s">
        <v>2137</v>
      </c>
      <c r="F297" s="568" t="s">
        <v>2138</v>
      </c>
      <c r="G297" s="567" t="s">
        <v>2429</v>
      </c>
      <c r="H297" s="567" t="s">
        <v>2430</v>
      </c>
      <c r="I297" s="569">
        <v>159.55000000000001</v>
      </c>
      <c r="J297" s="569">
        <v>10</v>
      </c>
      <c r="K297" s="570">
        <v>1595.51</v>
      </c>
    </row>
    <row r="298" spans="1:11" ht="14.4" customHeight="1" x14ac:dyDescent="0.3">
      <c r="A298" s="565" t="s">
        <v>461</v>
      </c>
      <c r="B298" s="566" t="s">
        <v>463</v>
      </c>
      <c r="C298" s="567" t="s">
        <v>481</v>
      </c>
      <c r="D298" s="568" t="s">
        <v>482</v>
      </c>
      <c r="E298" s="567" t="s">
        <v>2137</v>
      </c>
      <c r="F298" s="568" t="s">
        <v>2138</v>
      </c>
      <c r="G298" s="567" t="s">
        <v>2431</v>
      </c>
      <c r="H298" s="567" t="s">
        <v>2432</v>
      </c>
      <c r="I298" s="569">
        <v>159.55000000000001</v>
      </c>
      <c r="J298" s="569">
        <v>10</v>
      </c>
      <c r="K298" s="570">
        <v>1595.51</v>
      </c>
    </row>
    <row r="299" spans="1:11" ht="14.4" customHeight="1" x14ac:dyDescent="0.3">
      <c r="A299" s="565" t="s">
        <v>461</v>
      </c>
      <c r="B299" s="566" t="s">
        <v>463</v>
      </c>
      <c r="C299" s="567" t="s">
        <v>481</v>
      </c>
      <c r="D299" s="568" t="s">
        <v>482</v>
      </c>
      <c r="E299" s="567" t="s">
        <v>2137</v>
      </c>
      <c r="F299" s="568" t="s">
        <v>2138</v>
      </c>
      <c r="G299" s="567" t="s">
        <v>2433</v>
      </c>
      <c r="H299" s="567" t="s">
        <v>2434</v>
      </c>
      <c r="I299" s="569">
        <v>440.44</v>
      </c>
      <c r="J299" s="569">
        <v>5</v>
      </c>
      <c r="K299" s="570">
        <v>2202.1999999999998</v>
      </c>
    </row>
    <row r="300" spans="1:11" ht="14.4" customHeight="1" x14ac:dyDescent="0.3">
      <c r="A300" s="565" t="s">
        <v>461</v>
      </c>
      <c r="B300" s="566" t="s">
        <v>463</v>
      </c>
      <c r="C300" s="567" t="s">
        <v>481</v>
      </c>
      <c r="D300" s="568" t="s">
        <v>482</v>
      </c>
      <c r="E300" s="567" t="s">
        <v>2137</v>
      </c>
      <c r="F300" s="568" t="s">
        <v>2138</v>
      </c>
      <c r="G300" s="567" t="s">
        <v>2435</v>
      </c>
      <c r="H300" s="567" t="s">
        <v>2436</v>
      </c>
      <c r="I300" s="569">
        <v>252.52</v>
      </c>
      <c r="J300" s="569">
        <v>10</v>
      </c>
      <c r="K300" s="570">
        <v>2525.1999999999998</v>
      </c>
    </row>
    <row r="301" spans="1:11" ht="14.4" customHeight="1" x14ac:dyDescent="0.3">
      <c r="A301" s="565" t="s">
        <v>461</v>
      </c>
      <c r="B301" s="566" t="s">
        <v>463</v>
      </c>
      <c r="C301" s="567" t="s">
        <v>481</v>
      </c>
      <c r="D301" s="568" t="s">
        <v>482</v>
      </c>
      <c r="E301" s="567" t="s">
        <v>2137</v>
      </c>
      <c r="F301" s="568" t="s">
        <v>2138</v>
      </c>
      <c r="G301" s="567" t="s">
        <v>2437</v>
      </c>
      <c r="H301" s="567" t="s">
        <v>2438</v>
      </c>
      <c r="I301" s="569">
        <v>188.31</v>
      </c>
      <c r="J301" s="569">
        <v>5</v>
      </c>
      <c r="K301" s="570">
        <v>941.56</v>
      </c>
    </row>
    <row r="302" spans="1:11" ht="14.4" customHeight="1" x14ac:dyDescent="0.3">
      <c r="A302" s="565" t="s">
        <v>461</v>
      </c>
      <c r="B302" s="566" t="s">
        <v>463</v>
      </c>
      <c r="C302" s="567" t="s">
        <v>481</v>
      </c>
      <c r="D302" s="568" t="s">
        <v>482</v>
      </c>
      <c r="E302" s="567" t="s">
        <v>2137</v>
      </c>
      <c r="F302" s="568" t="s">
        <v>2138</v>
      </c>
      <c r="G302" s="567" t="s">
        <v>2439</v>
      </c>
      <c r="H302" s="567" t="s">
        <v>2440</v>
      </c>
      <c r="I302" s="569">
        <v>161.34</v>
      </c>
      <c r="J302" s="569">
        <v>5</v>
      </c>
      <c r="K302" s="570">
        <v>806.71</v>
      </c>
    </row>
    <row r="303" spans="1:11" ht="14.4" customHeight="1" x14ac:dyDescent="0.3">
      <c r="A303" s="565" t="s">
        <v>461</v>
      </c>
      <c r="B303" s="566" t="s">
        <v>463</v>
      </c>
      <c r="C303" s="567" t="s">
        <v>481</v>
      </c>
      <c r="D303" s="568" t="s">
        <v>482</v>
      </c>
      <c r="E303" s="567" t="s">
        <v>2137</v>
      </c>
      <c r="F303" s="568" t="s">
        <v>2138</v>
      </c>
      <c r="G303" s="567" t="s">
        <v>2441</v>
      </c>
      <c r="H303" s="567" t="s">
        <v>2442</v>
      </c>
      <c r="I303" s="569">
        <v>186.91</v>
      </c>
      <c r="J303" s="569">
        <v>32</v>
      </c>
      <c r="K303" s="570">
        <v>5981.08</v>
      </c>
    </row>
    <row r="304" spans="1:11" ht="14.4" customHeight="1" x14ac:dyDescent="0.3">
      <c r="A304" s="565" t="s">
        <v>461</v>
      </c>
      <c r="B304" s="566" t="s">
        <v>463</v>
      </c>
      <c r="C304" s="567" t="s">
        <v>481</v>
      </c>
      <c r="D304" s="568" t="s">
        <v>482</v>
      </c>
      <c r="E304" s="567" t="s">
        <v>2139</v>
      </c>
      <c r="F304" s="568" t="s">
        <v>2140</v>
      </c>
      <c r="G304" s="567" t="s">
        <v>2565</v>
      </c>
      <c r="H304" s="567" t="s">
        <v>2566</v>
      </c>
      <c r="I304" s="569">
        <v>981.25400000000013</v>
      </c>
      <c r="J304" s="569">
        <v>17</v>
      </c>
      <c r="K304" s="570">
        <v>16680.400000000001</v>
      </c>
    </row>
    <row r="305" spans="1:11" ht="14.4" customHeight="1" x14ac:dyDescent="0.3">
      <c r="A305" s="565" t="s">
        <v>461</v>
      </c>
      <c r="B305" s="566" t="s">
        <v>463</v>
      </c>
      <c r="C305" s="567" t="s">
        <v>481</v>
      </c>
      <c r="D305" s="568" t="s">
        <v>482</v>
      </c>
      <c r="E305" s="567" t="s">
        <v>2139</v>
      </c>
      <c r="F305" s="568" t="s">
        <v>2140</v>
      </c>
      <c r="G305" s="567" t="s">
        <v>2567</v>
      </c>
      <c r="H305" s="567" t="s">
        <v>2568</v>
      </c>
      <c r="I305" s="569">
        <v>5.8</v>
      </c>
      <c r="J305" s="569">
        <v>600</v>
      </c>
      <c r="K305" s="570">
        <v>3477.25</v>
      </c>
    </row>
    <row r="306" spans="1:11" ht="14.4" customHeight="1" x14ac:dyDescent="0.3">
      <c r="A306" s="565" t="s">
        <v>461</v>
      </c>
      <c r="B306" s="566" t="s">
        <v>463</v>
      </c>
      <c r="C306" s="567" t="s">
        <v>481</v>
      </c>
      <c r="D306" s="568" t="s">
        <v>482</v>
      </c>
      <c r="E306" s="567" t="s">
        <v>2139</v>
      </c>
      <c r="F306" s="568" t="s">
        <v>2140</v>
      </c>
      <c r="G306" s="567" t="s">
        <v>2569</v>
      </c>
      <c r="H306" s="567" t="s">
        <v>2570</v>
      </c>
      <c r="I306" s="569">
        <v>1308.5999999999999</v>
      </c>
      <c r="J306" s="569">
        <v>1</v>
      </c>
      <c r="K306" s="570">
        <v>1308.5999999999999</v>
      </c>
    </row>
    <row r="307" spans="1:11" ht="14.4" customHeight="1" x14ac:dyDescent="0.3">
      <c r="A307" s="565" t="s">
        <v>461</v>
      </c>
      <c r="B307" s="566" t="s">
        <v>463</v>
      </c>
      <c r="C307" s="567" t="s">
        <v>481</v>
      </c>
      <c r="D307" s="568" t="s">
        <v>482</v>
      </c>
      <c r="E307" s="567" t="s">
        <v>2143</v>
      </c>
      <c r="F307" s="568" t="s">
        <v>2144</v>
      </c>
      <c r="G307" s="567" t="s">
        <v>2571</v>
      </c>
      <c r="H307" s="567" t="s">
        <v>2572</v>
      </c>
      <c r="I307" s="569">
        <v>338.77749999999997</v>
      </c>
      <c r="J307" s="569">
        <v>20</v>
      </c>
      <c r="K307" s="570">
        <v>6775.62</v>
      </c>
    </row>
    <row r="308" spans="1:11" ht="14.4" customHeight="1" x14ac:dyDescent="0.3">
      <c r="A308" s="565" t="s">
        <v>461</v>
      </c>
      <c r="B308" s="566" t="s">
        <v>463</v>
      </c>
      <c r="C308" s="567" t="s">
        <v>481</v>
      </c>
      <c r="D308" s="568" t="s">
        <v>482</v>
      </c>
      <c r="E308" s="567" t="s">
        <v>2143</v>
      </c>
      <c r="F308" s="568" t="s">
        <v>2144</v>
      </c>
      <c r="G308" s="567" t="s">
        <v>2573</v>
      </c>
      <c r="H308" s="567" t="s">
        <v>2574</v>
      </c>
      <c r="I308" s="569">
        <v>411.3633333333334</v>
      </c>
      <c r="J308" s="569">
        <v>20</v>
      </c>
      <c r="K308" s="570">
        <v>8227.24</v>
      </c>
    </row>
    <row r="309" spans="1:11" ht="14.4" customHeight="1" x14ac:dyDescent="0.3">
      <c r="A309" s="565" t="s">
        <v>461</v>
      </c>
      <c r="B309" s="566" t="s">
        <v>463</v>
      </c>
      <c r="C309" s="567" t="s">
        <v>481</v>
      </c>
      <c r="D309" s="568" t="s">
        <v>482</v>
      </c>
      <c r="E309" s="567" t="s">
        <v>2143</v>
      </c>
      <c r="F309" s="568" t="s">
        <v>2144</v>
      </c>
      <c r="G309" s="567" t="s">
        <v>2575</v>
      </c>
      <c r="H309" s="567" t="s">
        <v>2576</v>
      </c>
      <c r="I309" s="569">
        <v>3996.3375000000001</v>
      </c>
      <c r="J309" s="569">
        <v>5</v>
      </c>
      <c r="K309" s="570">
        <v>19928.7</v>
      </c>
    </row>
    <row r="310" spans="1:11" ht="14.4" customHeight="1" x14ac:dyDescent="0.3">
      <c r="A310" s="565" t="s">
        <v>461</v>
      </c>
      <c r="B310" s="566" t="s">
        <v>463</v>
      </c>
      <c r="C310" s="567" t="s">
        <v>481</v>
      </c>
      <c r="D310" s="568" t="s">
        <v>482</v>
      </c>
      <c r="E310" s="567" t="s">
        <v>2143</v>
      </c>
      <c r="F310" s="568" t="s">
        <v>2144</v>
      </c>
      <c r="G310" s="567" t="s">
        <v>2577</v>
      </c>
      <c r="H310" s="567" t="s">
        <v>2578</v>
      </c>
      <c r="I310" s="569">
        <v>3958.2649999999999</v>
      </c>
      <c r="J310" s="569">
        <v>8</v>
      </c>
      <c r="K310" s="570">
        <v>31678.94</v>
      </c>
    </row>
    <row r="311" spans="1:11" ht="14.4" customHeight="1" x14ac:dyDescent="0.3">
      <c r="A311" s="565" t="s">
        <v>461</v>
      </c>
      <c r="B311" s="566" t="s">
        <v>463</v>
      </c>
      <c r="C311" s="567" t="s">
        <v>481</v>
      </c>
      <c r="D311" s="568" t="s">
        <v>482</v>
      </c>
      <c r="E311" s="567" t="s">
        <v>2143</v>
      </c>
      <c r="F311" s="568" t="s">
        <v>2144</v>
      </c>
      <c r="G311" s="567" t="s">
        <v>2579</v>
      </c>
      <c r="H311" s="567" t="s">
        <v>2580</v>
      </c>
      <c r="I311" s="569">
        <v>3970.9240000000004</v>
      </c>
      <c r="J311" s="569">
        <v>18</v>
      </c>
      <c r="K311" s="570">
        <v>71319.450000000012</v>
      </c>
    </row>
    <row r="312" spans="1:11" ht="14.4" customHeight="1" x14ac:dyDescent="0.3">
      <c r="A312" s="565" t="s">
        <v>461</v>
      </c>
      <c r="B312" s="566" t="s">
        <v>463</v>
      </c>
      <c r="C312" s="567" t="s">
        <v>481</v>
      </c>
      <c r="D312" s="568" t="s">
        <v>482</v>
      </c>
      <c r="E312" s="567" t="s">
        <v>2143</v>
      </c>
      <c r="F312" s="568" t="s">
        <v>2144</v>
      </c>
      <c r="G312" s="567" t="s">
        <v>2581</v>
      </c>
      <c r="H312" s="567" t="s">
        <v>2582</v>
      </c>
      <c r="I312" s="569">
        <v>3964.7</v>
      </c>
      <c r="J312" s="569">
        <v>3</v>
      </c>
      <c r="K312" s="570">
        <v>11915.4</v>
      </c>
    </row>
    <row r="313" spans="1:11" ht="14.4" customHeight="1" x14ac:dyDescent="0.3">
      <c r="A313" s="565" t="s">
        <v>461</v>
      </c>
      <c r="B313" s="566" t="s">
        <v>463</v>
      </c>
      <c r="C313" s="567" t="s">
        <v>481</v>
      </c>
      <c r="D313" s="568" t="s">
        <v>482</v>
      </c>
      <c r="E313" s="567" t="s">
        <v>2143</v>
      </c>
      <c r="F313" s="568" t="s">
        <v>2144</v>
      </c>
      <c r="G313" s="567" t="s">
        <v>2583</v>
      </c>
      <c r="H313" s="567" t="s">
        <v>2584</v>
      </c>
      <c r="I313" s="569">
        <v>3986</v>
      </c>
      <c r="J313" s="569">
        <v>3</v>
      </c>
      <c r="K313" s="570">
        <v>11958</v>
      </c>
    </row>
    <row r="314" spans="1:11" ht="14.4" customHeight="1" x14ac:dyDescent="0.3">
      <c r="A314" s="565" t="s">
        <v>461</v>
      </c>
      <c r="B314" s="566" t="s">
        <v>463</v>
      </c>
      <c r="C314" s="567" t="s">
        <v>481</v>
      </c>
      <c r="D314" s="568" t="s">
        <v>482</v>
      </c>
      <c r="E314" s="567" t="s">
        <v>2143</v>
      </c>
      <c r="F314" s="568" t="s">
        <v>2144</v>
      </c>
      <c r="G314" s="567" t="s">
        <v>2585</v>
      </c>
      <c r="H314" s="567" t="s">
        <v>2586</v>
      </c>
      <c r="I314" s="569">
        <v>88.51</v>
      </c>
      <c r="J314" s="569">
        <v>9</v>
      </c>
      <c r="K314" s="570">
        <v>796.61</v>
      </c>
    </row>
    <row r="315" spans="1:11" ht="14.4" customHeight="1" x14ac:dyDescent="0.3">
      <c r="A315" s="565" t="s">
        <v>461</v>
      </c>
      <c r="B315" s="566" t="s">
        <v>463</v>
      </c>
      <c r="C315" s="567" t="s">
        <v>481</v>
      </c>
      <c r="D315" s="568" t="s">
        <v>482</v>
      </c>
      <c r="E315" s="567" t="s">
        <v>2143</v>
      </c>
      <c r="F315" s="568" t="s">
        <v>2144</v>
      </c>
      <c r="G315" s="567" t="s">
        <v>2587</v>
      </c>
      <c r="H315" s="567" t="s">
        <v>2588</v>
      </c>
      <c r="I315" s="569">
        <v>271.7</v>
      </c>
      <c r="J315" s="569">
        <v>5</v>
      </c>
      <c r="K315" s="570">
        <v>1358.5</v>
      </c>
    </row>
    <row r="316" spans="1:11" ht="14.4" customHeight="1" x14ac:dyDescent="0.3">
      <c r="A316" s="565" t="s">
        <v>461</v>
      </c>
      <c r="B316" s="566" t="s">
        <v>463</v>
      </c>
      <c r="C316" s="567" t="s">
        <v>481</v>
      </c>
      <c r="D316" s="568" t="s">
        <v>482</v>
      </c>
      <c r="E316" s="567" t="s">
        <v>2143</v>
      </c>
      <c r="F316" s="568" t="s">
        <v>2144</v>
      </c>
      <c r="G316" s="567" t="s">
        <v>2589</v>
      </c>
      <c r="H316" s="567" t="s">
        <v>2590</v>
      </c>
      <c r="I316" s="569">
        <v>275.86</v>
      </c>
      <c r="J316" s="569">
        <v>2</v>
      </c>
      <c r="K316" s="570">
        <v>551.72</v>
      </c>
    </row>
    <row r="317" spans="1:11" ht="14.4" customHeight="1" x14ac:dyDescent="0.3">
      <c r="A317" s="565" t="s">
        <v>461</v>
      </c>
      <c r="B317" s="566" t="s">
        <v>463</v>
      </c>
      <c r="C317" s="567" t="s">
        <v>481</v>
      </c>
      <c r="D317" s="568" t="s">
        <v>482</v>
      </c>
      <c r="E317" s="567" t="s">
        <v>2143</v>
      </c>
      <c r="F317" s="568" t="s">
        <v>2144</v>
      </c>
      <c r="G317" s="567" t="s">
        <v>2591</v>
      </c>
      <c r="H317" s="567" t="s">
        <v>2592</v>
      </c>
      <c r="I317" s="569">
        <v>186.21</v>
      </c>
      <c r="J317" s="569">
        <v>1</v>
      </c>
      <c r="K317" s="570">
        <v>186.21</v>
      </c>
    </row>
    <row r="318" spans="1:11" ht="14.4" customHeight="1" x14ac:dyDescent="0.3">
      <c r="A318" s="565" t="s">
        <v>461</v>
      </c>
      <c r="B318" s="566" t="s">
        <v>463</v>
      </c>
      <c r="C318" s="567" t="s">
        <v>481</v>
      </c>
      <c r="D318" s="568" t="s">
        <v>482</v>
      </c>
      <c r="E318" s="567" t="s">
        <v>2143</v>
      </c>
      <c r="F318" s="568" t="s">
        <v>2144</v>
      </c>
      <c r="G318" s="567" t="s">
        <v>2593</v>
      </c>
      <c r="H318" s="567" t="s">
        <v>2594</v>
      </c>
      <c r="I318" s="569">
        <v>28.97</v>
      </c>
      <c r="J318" s="569">
        <v>25</v>
      </c>
      <c r="K318" s="570">
        <v>724.19</v>
      </c>
    </row>
    <row r="319" spans="1:11" ht="14.4" customHeight="1" x14ac:dyDescent="0.3">
      <c r="A319" s="565" t="s">
        <v>461</v>
      </c>
      <c r="B319" s="566" t="s">
        <v>463</v>
      </c>
      <c r="C319" s="567" t="s">
        <v>481</v>
      </c>
      <c r="D319" s="568" t="s">
        <v>482</v>
      </c>
      <c r="E319" s="567" t="s">
        <v>2143</v>
      </c>
      <c r="F319" s="568" t="s">
        <v>2144</v>
      </c>
      <c r="G319" s="567" t="s">
        <v>2595</v>
      </c>
      <c r="H319" s="567" t="s">
        <v>2596</v>
      </c>
      <c r="I319" s="569">
        <v>343.64</v>
      </c>
      <c r="J319" s="569">
        <v>1</v>
      </c>
      <c r="K319" s="570">
        <v>343.64</v>
      </c>
    </row>
    <row r="320" spans="1:11" ht="14.4" customHeight="1" x14ac:dyDescent="0.3">
      <c r="A320" s="565" t="s">
        <v>461</v>
      </c>
      <c r="B320" s="566" t="s">
        <v>463</v>
      </c>
      <c r="C320" s="567" t="s">
        <v>481</v>
      </c>
      <c r="D320" s="568" t="s">
        <v>482</v>
      </c>
      <c r="E320" s="567" t="s">
        <v>2143</v>
      </c>
      <c r="F320" s="568" t="s">
        <v>2144</v>
      </c>
      <c r="G320" s="567" t="s">
        <v>2597</v>
      </c>
      <c r="H320" s="567" t="s">
        <v>2598</v>
      </c>
      <c r="I320" s="569">
        <v>902.75</v>
      </c>
      <c r="J320" s="569">
        <v>1</v>
      </c>
      <c r="K320" s="570">
        <v>902.75</v>
      </c>
    </row>
    <row r="321" spans="1:11" ht="14.4" customHeight="1" x14ac:dyDescent="0.3">
      <c r="A321" s="565" t="s">
        <v>461</v>
      </c>
      <c r="B321" s="566" t="s">
        <v>463</v>
      </c>
      <c r="C321" s="567" t="s">
        <v>481</v>
      </c>
      <c r="D321" s="568" t="s">
        <v>482</v>
      </c>
      <c r="E321" s="567" t="s">
        <v>2143</v>
      </c>
      <c r="F321" s="568" t="s">
        <v>2144</v>
      </c>
      <c r="G321" s="567" t="s">
        <v>2599</v>
      </c>
      <c r="H321" s="567" t="s">
        <v>2600</v>
      </c>
      <c r="I321" s="569">
        <v>454.01</v>
      </c>
      <c r="J321" s="569">
        <v>2</v>
      </c>
      <c r="K321" s="570">
        <v>908.03</v>
      </c>
    </row>
    <row r="322" spans="1:11" ht="14.4" customHeight="1" x14ac:dyDescent="0.3">
      <c r="A322" s="565" t="s">
        <v>461</v>
      </c>
      <c r="B322" s="566" t="s">
        <v>463</v>
      </c>
      <c r="C322" s="567" t="s">
        <v>481</v>
      </c>
      <c r="D322" s="568" t="s">
        <v>482</v>
      </c>
      <c r="E322" s="567" t="s">
        <v>2143</v>
      </c>
      <c r="F322" s="568" t="s">
        <v>2144</v>
      </c>
      <c r="G322" s="567" t="s">
        <v>2601</v>
      </c>
      <c r="H322" s="567" t="s">
        <v>2602</v>
      </c>
      <c r="I322" s="569">
        <v>137.78</v>
      </c>
      <c r="J322" s="569">
        <v>10</v>
      </c>
      <c r="K322" s="570">
        <v>1377.77</v>
      </c>
    </row>
    <row r="323" spans="1:11" ht="14.4" customHeight="1" x14ac:dyDescent="0.3">
      <c r="A323" s="565" t="s">
        <v>461</v>
      </c>
      <c r="B323" s="566" t="s">
        <v>463</v>
      </c>
      <c r="C323" s="567" t="s">
        <v>481</v>
      </c>
      <c r="D323" s="568" t="s">
        <v>482</v>
      </c>
      <c r="E323" s="567" t="s">
        <v>2143</v>
      </c>
      <c r="F323" s="568" t="s">
        <v>2144</v>
      </c>
      <c r="G323" s="567" t="s">
        <v>2603</v>
      </c>
      <c r="H323" s="567" t="s">
        <v>2604</v>
      </c>
      <c r="I323" s="569">
        <v>4011.3440000000001</v>
      </c>
      <c r="J323" s="569">
        <v>6</v>
      </c>
      <c r="K323" s="570">
        <v>24068.100000000002</v>
      </c>
    </row>
    <row r="324" spans="1:11" ht="14.4" customHeight="1" x14ac:dyDescent="0.3">
      <c r="A324" s="565" t="s">
        <v>461</v>
      </c>
      <c r="B324" s="566" t="s">
        <v>463</v>
      </c>
      <c r="C324" s="567" t="s">
        <v>481</v>
      </c>
      <c r="D324" s="568" t="s">
        <v>482</v>
      </c>
      <c r="E324" s="567" t="s">
        <v>2143</v>
      </c>
      <c r="F324" s="568" t="s">
        <v>2144</v>
      </c>
      <c r="G324" s="567" t="s">
        <v>2605</v>
      </c>
      <c r="H324" s="567" t="s">
        <v>2606</v>
      </c>
      <c r="I324" s="569">
        <v>532.91</v>
      </c>
      <c r="J324" s="569">
        <v>1</v>
      </c>
      <c r="K324" s="570">
        <v>532.91</v>
      </c>
    </row>
    <row r="325" spans="1:11" ht="14.4" customHeight="1" x14ac:dyDescent="0.3">
      <c r="A325" s="565" t="s">
        <v>461</v>
      </c>
      <c r="B325" s="566" t="s">
        <v>463</v>
      </c>
      <c r="C325" s="567" t="s">
        <v>481</v>
      </c>
      <c r="D325" s="568" t="s">
        <v>482</v>
      </c>
      <c r="E325" s="567" t="s">
        <v>2143</v>
      </c>
      <c r="F325" s="568" t="s">
        <v>2144</v>
      </c>
      <c r="G325" s="567" t="s">
        <v>2607</v>
      </c>
      <c r="H325" s="567" t="s">
        <v>2608</v>
      </c>
      <c r="I325" s="569">
        <v>150.22</v>
      </c>
      <c r="J325" s="569">
        <v>8</v>
      </c>
      <c r="K325" s="570">
        <v>1201.73</v>
      </c>
    </row>
    <row r="326" spans="1:11" ht="14.4" customHeight="1" x14ac:dyDescent="0.3">
      <c r="A326" s="565" t="s">
        <v>461</v>
      </c>
      <c r="B326" s="566" t="s">
        <v>463</v>
      </c>
      <c r="C326" s="567" t="s">
        <v>481</v>
      </c>
      <c r="D326" s="568" t="s">
        <v>482</v>
      </c>
      <c r="E326" s="567" t="s">
        <v>2143</v>
      </c>
      <c r="F326" s="568" t="s">
        <v>2144</v>
      </c>
      <c r="G326" s="567" t="s">
        <v>2609</v>
      </c>
      <c r="H326" s="567" t="s">
        <v>2610</v>
      </c>
      <c r="I326" s="569">
        <v>329.89</v>
      </c>
      <c r="J326" s="569">
        <v>3</v>
      </c>
      <c r="K326" s="570">
        <v>989.68</v>
      </c>
    </row>
    <row r="327" spans="1:11" ht="14.4" customHeight="1" x14ac:dyDescent="0.3">
      <c r="A327" s="565" t="s">
        <v>461</v>
      </c>
      <c r="B327" s="566" t="s">
        <v>463</v>
      </c>
      <c r="C327" s="567" t="s">
        <v>481</v>
      </c>
      <c r="D327" s="568" t="s">
        <v>482</v>
      </c>
      <c r="E327" s="567" t="s">
        <v>2143</v>
      </c>
      <c r="F327" s="568" t="s">
        <v>2144</v>
      </c>
      <c r="G327" s="567" t="s">
        <v>2611</v>
      </c>
      <c r="H327" s="567" t="s">
        <v>2612</v>
      </c>
      <c r="I327" s="569">
        <v>162.22499999999999</v>
      </c>
      <c r="J327" s="569">
        <v>15</v>
      </c>
      <c r="K327" s="570">
        <v>2431.2000000000003</v>
      </c>
    </row>
    <row r="328" spans="1:11" ht="14.4" customHeight="1" x14ac:dyDescent="0.3">
      <c r="A328" s="565" t="s">
        <v>461</v>
      </c>
      <c r="B328" s="566" t="s">
        <v>463</v>
      </c>
      <c r="C328" s="567" t="s">
        <v>481</v>
      </c>
      <c r="D328" s="568" t="s">
        <v>482</v>
      </c>
      <c r="E328" s="567" t="s">
        <v>2143</v>
      </c>
      <c r="F328" s="568" t="s">
        <v>2144</v>
      </c>
      <c r="G328" s="567" t="s">
        <v>2613</v>
      </c>
      <c r="H328" s="567" t="s">
        <v>2614</v>
      </c>
      <c r="I328" s="569">
        <v>3448.1</v>
      </c>
      <c r="J328" s="569">
        <v>2</v>
      </c>
      <c r="K328" s="570">
        <v>6896.2</v>
      </c>
    </row>
    <row r="329" spans="1:11" ht="14.4" customHeight="1" x14ac:dyDescent="0.3">
      <c r="A329" s="565" t="s">
        <v>461</v>
      </c>
      <c r="B329" s="566" t="s">
        <v>463</v>
      </c>
      <c r="C329" s="567" t="s">
        <v>481</v>
      </c>
      <c r="D329" s="568" t="s">
        <v>482</v>
      </c>
      <c r="E329" s="567" t="s">
        <v>2143</v>
      </c>
      <c r="F329" s="568" t="s">
        <v>2144</v>
      </c>
      <c r="G329" s="567" t="s">
        <v>2615</v>
      </c>
      <c r="H329" s="567" t="s">
        <v>2616</v>
      </c>
      <c r="I329" s="569">
        <v>4244.00875</v>
      </c>
      <c r="J329" s="569">
        <v>10</v>
      </c>
      <c r="K329" s="570">
        <v>42432.28</v>
      </c>
    </row>
    <row r="330" spans="1:11" ht="14.4" customHeight="1" x14ac:dyDescent="0.3">
      <c r="A330" s="565" t="s">
        <v>461</v>
      </c>
      <c r="B330" s="566" t="s">
        <v>463</v>
      </c>
      <c r="C330" s="567" t="s">
        <v>481</v>
      </c>
      <c r="D330" s="568" t="s">
        <v>482</v>
      </c>
      <c r="E330" s="567" t="s">
        <v>2143</v>
      </c>
      <c r="F330" s="568" t="s">
        <v>2144</v>
      </c>
      <c r="G330" s="567" t="s">
        <v>2617</v>
      </c>
      <c r="H330" s="567" t="s">
        <v>2618</v>
      </c>
      <c r="I330" s="569">
        <v>545.96500000000003</v>
      </c>
      <c r="J330" s="569">
        <v>4</v>
      </c>
      <c r="K330" s="570">
        <v>2183.86</v>
      </c>
    </row>
    <row r="331" spans="1:11" ht="14.4" customHeight="1" x14ac:dyDescent="0.3">
      <c r="A331" s="565" t="s">
        <v>461</v>
      </c>
      <c r="B331" s="566" t="s">
        <v>463</v>
      </c>
      <c r="C331" s="567" t="s">
        <v>481</v>
      </c>
      <c r="D331" s="568" t="s">
        <v>482</v>
      </c>
      <c r="E331" s="567" t="s">
        <v>2143</v>
      </c>
      <c r="F331" s="568" t="s">
        <v>2144</v>
      </c>
      <c r="G331" s="567" t="s">
        <v>2619</v>
      </c>
      <c r="H331" s="567" t="s">
        <v>2620</v>
      </c>
      <c r="I331" s="569">
        <v>167.9</v>
      </c>
      <c r="J331" s="569">
        <v>4</v>
      </c>
      <c r="K331" s="570">
        <v>671.6</v>
      </c>
    </row>
    <row r="332" spans="1:11" ht="14.4" customHeight="1" x14ac:dyDescent="0.3">
      <c r="A332" s="565" t="s">
        <v>461</v>
      </c>
      <c r="B332" s="566" t="s">
        <v>463</v>
      </c>
      <c r="C332" s="567" t="s">
        <v>481</v>
      </c>
      <c r="D332" s="568" t="s">
        <v>482</v>
      </c>
      <c r="E332" s="567" t="s">
        <v>2143</v>
      </c>
      <c r="F332" s="568" t="s">
        <v>2144</v>
      </c>
      <c r="G332" s="567" t="s">
        <v>2621</v>
      </c>
      <c r="H332" s="567" t="s">
        <v>2622</v>
      </c>
      <c r="I332" s="569">
        <v>4207.8500000000004</v>
      </c>
      <c r="J332" s="569">
        <v>4</v>
      </c>
      <c r="K332" s="570">
        <v>16831.400000000001</v>
      </c>
    </row>
    <row r="333" spans="1:11" ht="14.4" customHeight="1" x14ac:dyDescent="0.3">
      <c r="A333" s="565" t="s">
        <v>461</v>
      </c>
      <c r="B333" s="566" t="s">
        <v>463</v>
      </c>
      <c r="C333" s="567" t="s">
        <v>481</v>
      </c>
      <c r="D333" s="568" t="s">
        <v>482</v>
      </c>
      <c r="E333" s="567" t="s">
        <v>2143</v>
      </c>
      <c r="F333" s="568" t="s">
        <v>2144</v>
      </c>
      <c r="G333" s="567" t="s">
        <v>2623</v>
      </c>
      <c r="H333" s="567" t="s">
        <v>2624</v>
      </c>
      <c r="I333" s="569">
        <v>880</v>
      </c>
      <c r="J333" s="569">
        <v>16</v>
      </c>
      <c r="K333" s="570">
        <v>14080</v>
      </c>
    </row>
    <row r="334" spans="1:11" ht="14.4" customHeight="1" x14ac:dyDescent="0.3">
      <c r="A334" s="565" t="s">
        <v>461</v>
      </c>
      <c r="B334" s="566" t="s">
        <v>463</v>
      </c>
      <c r="C334" s="567" t="s">
        <v>481</v>
      </c>
      <c r="D334" s="568" t="s">
        <v>482</v>
      </c>
      <c r="E334" s="567" t="s">
        <v>2143</v>
      </c>
      <c r="F334" s="568" t="s">
        <v>2144</v>
      </c>
      <c r="G334" s="567" t="s">
        <v>2625</v>
      </c>
      <c r="H334" s="567" t="s">
        <v>2626</v>
      </c>
      <c r="I334" s="569">
        <v>880</v>
      </c>
      <c r="J334" s="569">
        <v>14</v>
      </c>
      <c r="K334" s="570">
        <v>12320</v>
      </c>
    </row>
    <row r="335" spans="1:11" ht="14.4" customHeight="1" x14ac:dyDescent="0.3">
      <c r="A335" s="565" t="s">
        <v>461</v>
      </c>
      <c r="B335" s="566" t="s">
        <v>463</v>
      </c>
      <c r="C335" s="567" t="s">
        <v>481</v>
      </c>
      <c r="D335" s="568" t="s">
        <v>482</v>
      </c>
      <c r="E335" s="567" t="s">
        <v>2143</v>
      </c>
      <c r="F335" s="568" t="s">
        <v>2144</v>
      </c>
      <c r="G335" s="567" t="s">
        <v>2627</v>
      </c>
      <c r="H335" s="567" t="s">
        <v>2628</v>
      </c>
      <c r="I335" s="569">
        <v>880</v>
      </c>
      <c r="J335" s="569">
        <v>2</v>
      </c>
      <c r="K335" s="570">
        <v>1760</v>
      </c>
    </row>
    <row r="336" spans="1:11" ht="14.4" customHeight="1" x14ac:dyDescent="0.3">
      <c r="A336" s="565" t="s">
        <v>461</v>
      </c>
      <c r="B336" s="566" t="s">
        <v>463</v>
      </c>
      <c r="C336" s="567" t="s">
        <v>481</v>
      </c>
      <c r="D336" s="568" t="s">
        <v>482</v>
      </c>
      <c r="E336" s="567" t="s">
        <v>2143</v>
      </c>
      <c r="F336" s="568" t="s">
        <v>2144</v>
      </c>
      <c r="G336" s="567" t="s">
        <v>2629</v>
      </c>
      <c r="H336" s="567" t="s">
        <v>2630</v>
      </c>
      <c r="I336" s="569">
        <v>1210</v>
      </c>
      <c r="J336" s="569">
        <v>2</v>
      </c>
      <c r="K336" s="570">
        <v>2420</v>
      </c>
    </row>
    <row r="337" spans="1:11" ht="14.4" customHeight="1" x14ac:dyDescent="0.3">
      <c r="A337" s="565" t="s">
        <v>461</v>
      </c>
      <c r="B337" s="566" t="s">
        <v>463</v>
      </c>
      <c r="C337" s="567" t="s">
        <v>481</v>
      </c>
      <c r="D337" s="568" t="s">
        <v>482</v>
      </c>
      <c r="E337" s="567" t="s">
        <v>2143</v>
      </c>
      <c r="F337" s="568" t="s">
        <v>2144</v>
      </c>
      <c r="G337" s="567" t="s">
        <v>2631</v>
      </c>
      <c r="H337" s="567" t="s">
        <v>2632</v>
      </c>
      <c r="I337" s="569">
        <v>726</v>
      </c>
      <c r="J337" s="569">
        <v>2</v>
      </c>
      <c r="K337" s="570">
        <v>1452</v>
      </c>
    </row>
    <row r="338" spans="1:11" ht="14.4" customHeight="1" x14ac:dyDescent="0.3">
      <c r="A338" s="565" t="s">
        <v>461</v>
      </c>
      <c r="B338" s="566" t="s">
        <v>463</v>
      </c>
      <c r="C338" s="567" t="s">
        <v>481</v>
      </c>
      <c r="D338" s="568" t="s">
        <v>482</v>
      </c>
      <c r="E338" s="567" t="s">
        <v>2143</v>
      </c>
      <c r="F338" s="568" t="s">
        <v>2144</v>
      </c>
      <c r="G338" s="567" t="s">
        <v>2633</v>
      </c>
      <c r="H338" s="567" t="s">
        <v>2634</v>
      </c>
      <c r="I338" s="569">
        <v>3500</v>
      </c>
      <c r="J338" s="569">
        <v>1</v>
      </c>
      <c r="K338" s="570">
        <v>3500</v>
      </c>
    </row>
    <row r="339" spans="1:11" ht="14.4" customHeight="1" x14ac:dyDescent="0.3">
      <c r="A339" s="565" t="s">
        <v>461</v>
      </c>
      <c r="B339" s="566" t="s">
        <v>463</v>
      </c>
      <c r="C339" s="567" t="s">
        <v>481</v>
      </c>
      <c r="D339" s="568" t="s">
        <v>482</v>
      </c>
      <c r="E339" s="567" t="s">
        <v>2143</v>
      </c>
      <c r="F339" s="568" t="s">
        <v>2144</v>
      </c>
      <c r="G339" s="567" t="s">
        <v>2635</v>
      </c>
      <c r="H339" s="567" t="s">
        <v>2636</v>
      </c>
      <c r="I339" s="569">
        <v>214.95</v>
      </c>
      <c r="J339" s="569">
        <v>6</v>
      </c>
      <c r="K339" s="570">
        <v>1289.7</v>
      </c>
    </row>
    <row r="340" spans="1:11" ht="14.4" customHeight="1" x14ac:dyDescent="0.3">
      <c r="A340" s="565" t="s">
        <v>461</v>
      </c>
      <c r="B340" s="566" t="s">
        <v>463</v>
      </c>
      <c r="C340" s="567" t="s">
        <v>481</v>
      </c>
      <c r="D340" s="568" t="s">
        <v>482</v>
      </c>
      <c r="E340" s="567" t="s">
        <v>2143</v>
      </c>
      <c r="F340" s="568" t="s">
        <v>2144</v>
      </c>
      <c r="G340" s="567" t="s">
        <v>2637</v>
      </c>
      <c r="H340" s="567" t="s">
        <v>2638</v>
      </c>
      <c r="I340" s="569">
        <v>2200</v>
      </c>
      <c r="J340" s="569">
        <v>12</v>
      </c>
      <c r="K340" s="570">
        <v>26400</v>
      </c>
    </row>
    <row r="341" spans="1:11" ht="14.4" customHeight="1" x14ac:dyDescent="0.3">
      <c r="A341" s="565" t="s">
        <v>461</v>
      </c>
      <c r="B341" s="566" t="s">
        <v>463</v>
      </c>
      <c r="C341" s="567" t="s">
        <v>481</v>
      </c>
      <c r="D341" s="568" t="s">
        <v>482</v>
      </c>
      <c r="E341" s="567" t="s">
        <v>2143</v>
      </c>
      <c r="F341" s="568" t="s">
        <v>2144</v>
      </c>
      <c r="G341" s="567" t="s">
        <v>2453</v>
      </c>
      <c r="H341" s="567" t="s">
        <v>2454</v>
      </c>
      <c r="I341" s="569">
        <v>194.51</v>
      </c>
      <c r="J341" s="569">
        <v>15</v>
      </c>
      <c r="K341" s="570">
        <v>2917.59</v>
      </c>
    </row>
    <row r="342" spans="1:11" ht="14.4" customHeight="1" x14ac:dyDescent="0.3">
      <c r="A342" s="565" t="s">
        <v>461</v>
      </c>
      <c r="B342" s="566" t="s">
        <v>463</v>
      </c>
      <c r="C342" s="567" t="s">
        <v>481</v>
      </c>
      <c r="D342" s="568" t="s">
        <v>482</v>
      </c>
      <c r="E342" s="567" t="s">
        <v>2143</v>
      </c>
      <c r="F342" s="568" t="s">
        <v>2144</v>
      </c>
      <c r="G342" s="567" t="s">
        <v>2639</v>
      </c>
      <c r="H342" s="567" t="s">
        <v>2640</v>
      </c>
      <c r="I342" s="569">
        <v>3208.67</v>
      </c>
      <c r="J342" s="569">
        <v>2</v>
      </c>
      <c r="K342" s="570">
        <v>6417.34</v>
      </c>
    </row>
    <row r="343" spans="1:11" ht="14.4" customHeight="1" x14ac:dyDescent="0.3">
      <c r="A343" s="565" t="s">
        <v>461</v>
      </c>
      <c r="B343" s="566" t="s">
        <v>463</v>
      </c>
      <c r="C343" s="567" t="s">
        <v>481</v>
      </c>
      <c r="D343" s="568" t="s">
        <v>482</v>
      </c>
      <c r="E343" s="567" t="s">
        <v>2143</v>
      </c>
      <c r="F343" s="568" t="s">
        <v>2144</v>
      </c>
      <c r="G343" s="567" t="s">
        <v>2641</v>
      </c>
      <c r="H343" s="567" t="s">
        <v>2642</v>
      </c>
      <c r="I343" s="569">
        <v>3175.33</v>
      </c>
      <c r="J343" s="569">
        <v>1</v>
      </c>
      <c r="K343" s="570">
        <v>3175.33</v>
      </c>
    </row>
    <row r="344" spans="1:11" ht="14.4" customHeight="1" x14ac:dyDescent="0.3">
      <c r="A344" s="565" t="s">
        <v>461</v>
      </c>
      <c r="B344" s="566" t="s">
        <v>463</v>
      </c>
      <c r="C344" s="567" t="s">
        <v>481</v>
      </c>
      <c r="D344" s="568" t="s">
        <v>482</v>
      </c>
      <c r="E344" s="567" t="s">
        <v>2143</v>
      </c>
      <c r="F344" s="568" t="s">
        <v>2144</v>
      </c>
      <c r="G344" s="567" t="s">
        <v>2643</v>
      </c>
      <c r="H344" s="567" t="s">
        <v>2644</v>
      </c>
      <c r="I344" s="569">
        <v>3996.9879999999998</v>
      </c>
      <c r="J344" s="569">
        <v>8</v>
      </c>
      <c r="K344" s="570">
        <v>31901.53</v>
      </c>
    </row>
    <row r="345" spans="1:11" ht="14.4" customHeight="1" x14ac:dyDescent="0.3">
      <c r="A345" s="565" t="s">
        <v>461</v>
      </c>
      <c r="B345" s="566" t="s">
        <v>463</v>
      </c>
      <c r="C345" s="567" t="s">
        <v>481</v>
      </c>
      <c r="D345" s="568" t="s">
        <v>482</v>
      </c>
      <c r="E345" s="567" t="s">
        <v>2143</v>
      </c>
      <c r="F345" s="568" t="s">
        <v>2144</v>
      </c>
      <c r="G345" s="567" t="s">
        <v>2645</v>
      </c>
      <c r="H345" s="567" t="s">
        <v>2646</v>
      </c>
      <c r="I345" s="569">
        <v>523.45000000000005</v>
      </c>
      <c r="J345" s="569">
        <v>1</v>
      </c>
      <c r="K345" s="570">
        <v>523.45000000000005</v>
      </c>
    </row>
    <row r="346" spans="1:11" ht="14.4" customHeight="1" x14ac:dyDescent="0.3">
      <c r="A346" s="565" t="s">
        <v>461</v>
      </c>
      <c r="B346" s="566" t="s">
        <v>463</v>
      </c>
      <c r="C346" s="567" t="s">
        <v>481</v>
      </c>
      <c r="D346" s="568" t="s">
        <v>482</v>
      </c>
      <c r="E346" s="567" t="s">
        <v>2143</v>
      </c>
      <c r="F346" s="568" t="s">
        <v>2144</v>
      </c>
      <c r="G346" s="567" t="s">
        <v>2647</v>
      </c>
      <c r="H346" s="567" t="s">
        <v>2648</v>
      </c>
      <c r="I346" s="569">
        <v>723.58</v>
      </c>
      <c r="J346" s="569">
        <v>40</v>
      </c>
      <c r="K346" s="570">
        <v>28943.200000000001</v>
      </c>
    </row>
    <row r="347" spans="1:11" ht="14.4" customHeight="1" x14ac:dyDescent="0.3">
      <c r="A347" s="565" t="s">
        <v>461</v>
      </c>
      <c r="B347" s="566" t="s">
        <v>463</v>
      </c>
      <c r="C347" s="567" t="s">
        <v>481</v>
      </c>
      <c r="D347" s="568" t="s">
        <v>482</v>
      </c>
      <c r="E347" s="567" t="s">
        <v>2143</v>
      </c>
      <c r="F347" s="568" t="s">
        <v>2144</v>
      </c>
      <c r="G347" s="567" t="s">
        <v>2649</v>
      </c>
      <c r="H347" s="567" t="s">
        <v>2650</v>
      </c>
      <c r="I347" s="569">
        <v>106.48</v>
      </c>
      <c r="J347" s="569">
        <v>20</v>
      </c>
      <c r="K347" s="570">
        <v>2129.5300000000002</v>
      </c>
    </row>
    <row r="348" spans="1:11" ht="14.4" customHeight="1" x14ac:dyDescent="0.3">
      <c r="A348" s="565" t="s">
        <v>461</v>
      </c>
      <c r="B348" s="566" t="s">
        <v>463</v>
      </c>
      <c r="C348" s="567" t="s">
        <v>481</v>
      </c>
      <c r="D348" s="568" t="s">
        <v>482</v>
      </c>
      <c r="E348" s="567" t="s">
        <v>2143</v>
      </c>
      <c r="F348" s="568" t="s">
        <v>2144</v>
      </c>
      <c r="G348" s="567" t="s">
        <v>2651</v>
      </c>
      <c r="H348" s="567" t="s">
        <v>2652</v>
      </c>
      <c r="I348" s="569">
        <v>664.39</v>
      </c>
      <c r="J348" s="569">
        <v>2</v>
      </c>
      <c r="K348" s="570">
        <v>1328.78</v>
      </c>
    </row>
    <row r="349" spans="1:11" ht="14.4" customHeight="1" x14ac:dyDescent="0.3">
      <c r="A349" s="565" t="s">
        <v>461</v>
      </c>
      <c r="B349" s="566" t="s">
        <v>463</v>
      </c>
      <c r="C349" s="567" t="s">
        <v>481</v>
      </c>
      <c r="D349" s="568" t="s">
        <v>482</v>
      </c>
      <c r="E349" s="567" t="s">
        <v>2143</v>
      </c>
      <c r="F349" s="568" t="s">
        <v>2144</v>
      </c>
      <c r="G349" s="567" t="s">
        <v>2653</v>
      </c>
      <c r="H349" s="567" t="s">
        <v>2654</v>
      </c>
      <c r="I349" s="569">
        <v>24.96</v>
      </c>
      <c r="J349" s="569">
        <v>80</v>
      </c>
      <c r="K349" s="570">
        <v>1997</v>
      </c>
    </row>
    <row r="350" spans="1:11" ht="14.4" customHeight="1" x14ac:dyDescent="0.3">
      <c r="A350" s="565" t="s">
        <v>461</v>
      </c>
      <c r="B350" s="566" t="s">
        <v>463</v>
      </c>
      <c r="C350" s="567" t="s">
        <v>481</v>
      </c>
      <c r="D350" s="568" t="s">
        <v>482</v>
      </c>
      <c r="E350" s="567" t="s">
        <v>2143</v>
      </c>
      <c r="F350" s="568" t="s">
        <v>2144</v>
      </c>
      <c r="G350" s="567" t="s">
        <v>2655</v>
      </c>
      <c r="H350" s="567" t="s">
        <v>2656</v>
      </c>
      <c r="I350" s="569">
        <v>323.26</v>
      </c>
      <c r="J350" s="569">
        <v>1</v>
      </c>
      <c r="K350" s="570">
        <v>323.26</v>
      </c>
    </row>
    <row r="351" spans="1:11" ht="14.4" customHeight="1" x14ac:dyDescent="0.3">
      <c r="A351" s="565" t="s">
        <v>461</v>
      </c>
      <c r="B351" s="566" t="s">
        <v>463</v>
      </c>
      <c r="C351" s="567" t="s">
        <v>481</v>
      </c>
      <c r="D351" s="568" t="s">
        <v>482</v>
      </c>
      <c r="E351" s="567" t="s">
        <v>2143</v>
      </c>
      <c r="F351" s="568" t="s">
        <v>2144</v>
      </c>
      <c r="G351" s="567" t="s">
        <v>2657</v>
      </c>
      <c r="H351" s="567" t="s">
        <v>2658</v>
      </c>
      <c r="I351" s="569">
        <v>150.22</v>
      </c>
      <c r="J351" s="569">
        <v>7</v>
      </c>
      <c r="K351" s="570">
        <v>1051.52</v>
      </c>
    </row>
    <row r="352" spans="1:11" ht="14.4" customHeight="1" x14ac:dyDescent="0.3">
      <c r="A352" s="565" t="s">
        <v>461</v>
      </c>
      <c r="B352" s="566" t="s">
        <v>463</v>
      </c>
      <c r="C352" s="567" t="s">
        <v>481</v>
      </c>
      <c r="D352" s="568" t="s">
        <v>482</v>
      </c>
      <c r="E352" s="567" t="s">
        <v>2143</v>
      </c>
      <c r="F352" s="568" t="s">
        <v>2144</v>
      </c>
      <c r="G352" s="567" t="s">
        <v>2659</v>
      </c>
      <c r="H352" s="567" t="s">
        <v>2660</v>
      </c>
      <c r="I352" s="569">
        <v>98</v>
      </c>
      <c r="J352" s="569">
        <v>1</v>
      </c>
      <c r="K352" s="570">
        <v>98</v>
      </c>
    </row>
    <row r="353" spans="1:11" ht="14.4" customHeight="1" x14ac:dyDescent="0.3">
      <c r="A353" s="565" t="s">
        <v>461</v>
      </c>
      <c r="B353" s="566" t="s">
        <v>463</v>
      </c>
      <c r="C353" s="567" t="s">
        <v>481</v>
      </c>
      <c r="D353" s="568" t="s">
        <v>482</v>
      </c>
      <c r="E353" s="567" t="s">
        <v>2143</v>
      </c>
      <c r="F353" s="568" t="s">
        <v>2144</v>
      </c>
      <c r="G353" s="567" t="s">
        <v>2661</v>
      </c>
      <c r="H353" s="567" t="s">
        <v>2662</v>
      </c>
      <c r="I353" s="569">
        <v>29.27</v>
      </c>
      <c r="J353" s="569">
        <v>4</v>
      </c>
      <c r="K353" s="570">
        <v>117.08</v>
      </c>
    </row>
    <row r="354" spans="1:11" ht="14.4" customHeight="1" x14ac:dyDescent="0.3">
      <c r="A354" s="565" t="s">
        <v>461</v>
      </c>
      <c r="B354" s="566" t="s">
        <v>463</v>
      </c>
      <c r="C354" s="567" t="s">
        <v>481</v>
      </c>
      <c r="D354" s="568" t="s">
        <v>482</v>
      </c>
      <c r="E354" s="567" t="s">
        <v>2143</v>
      </c>
      <c r="F354" s="568" t="s">
        <v>2144</v>
      </c>
      <c r="G354" s="567" t="s">
        <v>2663</v>
      </c>
      <c r="H354" s="567" t="s">
        <v>2664</v>
      </c>
      <c r="I354" s="569">
        <v>2200</v>
      </c>
      <c r="J354" s="569">
        <v>4</v>
      </c>
      <c r="K354" s="570">
        <v>8800</v>
      </c>
    </row>
    <row r="355" spans="1:11" ht="14.4" customHeight="1" x14ac:dyDescent="0.3">
      <c r="A355" s="565" t="s">
        <v>461</v>
      </c>
      <c r="B355" s="566" t="s">
        <v>463</v>
      </c>
      <c r="C355" s="567" t="s">
        <v>481</v>
      </c>
      <c r="D355" s="568" t="s">
        <v>482</v>
      </c>
      <c r="E355" s="567" t="s">
        <v>2143</v>
      </c>
      <c r="F355" s="568" t="s">
        <v>2144</v>
      </c>
      <c r="G355" s="567" t="s">
        <v>2663</v>
      </c>
      <c r="H355" s="567" t="s">
        <v>2665</v>
      </c>
      <c r="I355" s="569">
        <v>2200</v>
      </c>
      <c r="J355" s="569">
        <v>2</v>
      </c>
      <c r="K355" s="570">
        <v>4400</v>
      </c>
    </row>
    <row r="356" spans="1:11" ht="14.4" customHeight="1" x14ac:dyDescent="0.3">
      <c r="A356" s="565" t="s">
        <v>461</v>
      </c>
      <c r="B356" s="566" t="s">
        <v>463</v>
      </c>
      <c r="C356" s="567" t="s">
        <v>481</v>
      </c>
      <c r="D356" s="568" t="s">
        <v>482</v>
      </c>
      <c r="E356" s="567" t="s">
        <v>2143</v>
      </c>
      <c r="F356" s="568" t="s">
        <v>2144</v>
      </c>
      <c r="G356" s="567" t="s">
        <v>2666</v>
      </c>
      <c r="H356" s="567" t="s">
        <v>2667</v>
      </c>
      <c r="I356" s="569">
        <v>83.49</v>
      </c>
      <c r="J356" s="569">
        <v>20</v>
      </c>
      <c r="K356" s="570">
        <v>1669.8</v>
      </c>
    </row>
    <row r="357" spans="1:11" ht="14.4" customHeight="1" x14ac:dyDescent="0.3">
      <c r="A357" s="565" t="s">
        <v>461</v>
      </c>
      <c r="B357" s="566" t="s">
        <v>463</v>
      </c>
      <c r="C357" s="567" t="s">
        <v>481</v>
      </c>
      <c r="D357" s="568" t="s">
        <v>482</v>
      </c>
      <c r="E357" s="567" t="s">
        <v>2143</v>
      </c>
      <c r="F357" s="568" t="s">
        <v>2144</v>
      </c>
      <c r="G357" s="567" t="s">
        <v>2668</v>
      </c>
      <c r="H357" s="567" t="s">
        <v>2669</v>
      </c>
      <c r="I357" s="569">
        <v>3971.22</v>
      </c>
      <c r="J357" s="569">
        <v>2</v>
      </c>
      <c r="K357" s="570">
        <v>7942.43</v>
      </c>
    </row>
    <row r="358" spans="1:11" ht="14.4" customHeight="1" x14ac:dyDescent="0.3">
      <c r="A358" s="565" t="s">
        <v>461</v>
      </c>
      <c r="B358" s="566" t="s">
        <v>463</v>
      </c>
      <c r="C358" s="567" t="s">
        <v>481</v>
      </c>
      <c r="D358" s="568" t="s">
        <v>482</v>
      </c>
      <c r="E358" s="567" t="s">
        <v>2143</v>
      </c>
      <c r="F358" s="568" t="s">
        <v>2144</v>
      </c>
      <c r="G358" s="567" t="s">
        <v>2670</v>
      </c>
      <c r="H358" s="567" t="s">
        <v>2671</v>
      </c>
      <c r="I358" s="569">
        <v>3943.35</v>
      </c>
      <c r="J358" s="569">
        <v>1</v>
      </c>
      <c r="K358" s="570">
        <v>3943.35</v>
      </c>
    </row>
    <row r="359" spans="1:11" ht="14.4" customHeight="1" x14ac:dyDescent="0.3">
      <c r="A359" s="565" t="s">
        <v>461</v>
      </c>
      <c r="B359" s="566" t="s">
        <v>463</v>
      </c>
      <c r="C359" s="567" t="s">
        <v>481</v>
      </c>
      <c r="D359" s="568" t="s">
        <v>482</v>
      </c>
      <c r="E359" s="567" t="s">
        <v>2143</v>
      </c>
      <c r="F359" s="568" t="s">
        <v>2144</v>
      </c>
      <c r="G359" s="567" t="s">
        <v>2672</v>
      </c>
      <c r="H359" s="567" t="s">
        <v>2673</v>
      </c>
      <c r="I359" s="569">
        <v>3819</v>
      </c>
      <c r="J359" s="569">
        <v>1</v>
      </c>
      <c r="K359" s="570">
        <v>3819</v>
      </c>
    </row>
    <row r="360" spans="1:11" ht="14.4" customHeight="1" x14ac:dyDescent="0.3">
      <c r="A360" s="565" t="s">
        <v>461</v>
      </c>
      <c r="B360" s="566" t="s">
        <v>463</v>
      </c>
      <c r="C360" s="567" t="s">
        <v>481</v>
      </c>
      <c r="D360" s="568" t="s">
        <v>482</v>
      </c>
      <c r="E360" s="567" t="s">
        <v>2143</v>
      </c>
      <c r="F360" s="568" t="s">
        <v>2144</v>
      </c>
      <c r="G360" s="567" t="s">
        <v>2674</v>
      </c>
      <c r="H360" s="567" t="s">
        <v>2675</v>
      </c>
      <c r="I360" s="569">
        <v>1900</v>
      </c>
      <c r="J360" s="569">
        <v>3</v>
      </c>
      <c r="K360" s="570">
        <v>5700</v>
      </c>
    </row>
    <row r="361" spans="1:11" ht="14.4" customHeight="1" x14ac:dyDescent="0.3">
      <c r="A361" s="565" t="s">
        <v>461</v>
      </c>
      <c r="B361" s="566" t="s">
        <v>463</v>
      </c>
      <c r="C361" s="567" t="s">
        <v>481</v>
      </c>
      <c r="D361" s="568" t="s">
        <v>482</v>
      </c>
      <c r="E361" s="567" t="s">
        <v>2143</v>
      </c>
      <c r="F361" s="568" t="s">
        <v>2144</v>
      </c>
      <c r="G361" s="567" t="s">
        <v>2676</v>
      </c>
      <c r="H361" s="567" t="s">
        <v>2677</v>
      </c>
      <c r="I361" s="569">
        <v>1900</v>
      </c>
      <c r="J361" s="569">
        <v>3</v>
      </c>
      <c r="K361" s="570">
        <v>5700</v>
      </c>
    </row>
    <row r="362" spans="1:11" ht="14.4" customHeight="1" x14ac:dyDescent="0.3">
      <c r="A362" s="565" t="s">
        <v>461</v>
      </c>
      <c r="B362" s="566" t="s">
        <v>463</v>
      </c>
      <c r="C362" s="567" t="s">
        <v>481</v>
      </c>
      <c r="D362" s="568" t="s">
        <v>482</v>
      </c>
      <c r="E362" s="567" t="s">
        <v>2143</v>
      </c>
      <c r="F362" s="568" t="s">
        <v>2144</v>
      </c>
      <c r="G362" s="567" t="s">
        <v>2678</v>
      </c>
      <c r="H362" s="567" t="s">
        <v>2679</v>
      </c>
      <c r="I362" s="569">
        <v>1900</v>
      </c>
      <c r="J362" s="569">
        <v>3</v>
      </c>
      <c r="K362" s="570">
        <v>5700</v>
      </c>
    </row>
    <row r="363" spans="1:11" ht="14.4" customHeight="1" x14ac:dyDescent="0.3">
      <c r="A363" s="565" t="s">
        <v>461</v>
      </c>
      <c r="B363" s="566" t="s">
        <v>463</v>
      </c>
      <c r="C363" s="567" t="s">
        <v>481</v>
      </c>
      <c r="D363" s="568" t="s">
        <v>482</v>
      </c>
      <c r="E363" s="567" t="s">
        <v>2143</v>
      </c>
      <c r="F363" s="568" t="s">
        <v>2144</v>
      </c>
      <c r="G363" s="567" t="s">
        <v>2680</v>
      </c>
      <c r="H363" s="567" t="s">
        <v>2681</v>
      </c>
      <c r="I363" s="569">
        <v>1900</v>
      </c>
      <c r="J363" s="569">
        <v>3</v>
      </c>
      <c r="K363" s="570">
        <v>5700</v>
      </c>
    </row>
    <row r="364" spans="1:11" ht="14.4" customHeight="1" x14ac:dyDescent="0.3">
      <c r="A364" s="565" t="s">
        <v>461</v>
      </c>
      <c r="B364" s="566" t="s">
        <v>463</v>
      </c>
      <c r="C364" s="567" t="s">
        <v>481</v>
      </c>
      <c r="D364" s="568" t="s">
        <v>482</v>
      </c>
      <c r="E364" s="567" t="s">
        <v>2143</v>
      </c>
      <c r="F364" s="568" t="s">
        <v>2144</v>
      </c>
      <c r="G364" s="567" t="s">
        <v>2682</v>
      </c>
      <c r="H364" s="567" t="s">
        <v>2683</v>
      </c>
      <c r="I364" s="569">
        <v>1900</v>
      </c>
      <c r="J364" s="569">
        <v>3</v>
      </c>
      <c r="K364" s="570">
        <v>5700</v>
      </c>
    </row>
    <row r="365" spans="1:11" ht="14.4" customHeight="1" x14ac:dyDescent="0.3">
      <c r="A365" s="565" t="s">
        <v>461</v>
      </c>
      <c r="B365" s="566" t="s">
        <v>463</v>
      </c>
      <c r="C365" s="567" t="s">
        <v>481</v>
      </c>
      <c r="D365" s="568" t="s">
        <v>482</v>
      </c>
      <c r="E365" s="567" t="s">
        <v>2143</v>
      </c>
      <c r="F365" s="568" t="s">
        <v>2144</v>
      </c>
      <c r="G365" s="567" t="s">
        <v>2684</v>
      </c>
      <c r="H365" s="567" t="s">
        <v>2685</v>
      </c>
      <c r="I365" s="569">
        <v>1900</v>
      </c>
      <c r="J365" s="569">
        <v>3</v>
      </c>
      <c r="K365" s="570">
        <v>5700</v>
      </c>
    </row>
    <row r="366" spans="1:11" ht="14.4" customHeight="1" x14ac:dyDescent="0.3">
      <c r="A366" s="565" t="s">
        <v>461</v>
      </c>
      <c r="B366" s="566" t="s">
        <v>463</v>
      </c>
      <c r="C366" s="567" t="s">
        <v>481</v>
      </c>
      <c r="D366" s="568" t="s">
        <v>482</v>
      </c>
      <c r="E366" s="567" t="s">
        <v>2143</v>
      </c>
      <c r="F366" s="568" t="s">
        <v>2144</v>
      </c>
      <c r="G366" s="567" t="s">
        <v>2686</v>
      </c>
      <c r="H366" s="567" t="s">
        <v>2687</v>
      </c>
      <c r="I366" s="569">
        <v>1900</v>
      </c>
      <c r="J366" s="569">
        <v>3</v>
      </c>
      <c r="K366" s="570">
        <v>5700</v>
      </c>
    </row>
    <row r="367" spans="1:11" ht="14.4" customHeight="1" x14ac:dyDescent="0.3">
      <c r="A367" s="565" t="s">
        <v>461</v>
      </c>
      <c r="B367" s="566" t="s">
        <v>463</v>
      </c>
      <c r="C367" s="567" t="s">
        <v>481</v>
      </c>
      <c r="D367" s="568" t="s">
        <v>482</v>
      </c>
      <c r="E367" s="567" t="s">
        <v>2143</v>
      </c>
      <c r="F367" s="568" t="s">
        <v>2144</v>
      </c>
      <c r="G367" s="567" t="s">
        <v>2688</v>
      </c>
      <c r="H367" s="567" t="s">
        <v>2689</v>
      </c>
      <c r="I367" s="569">
        <v>1900</v>
      </c>
      <c r="J367" s="569">
        <v>3</v>
      </c>
      <c r="K367" s="570">
        <v>5700</v>
      </c>
    </row>
    <row r="368" spans="1:11" ht="14.4" customHeight="1" x14ac:dyDescent="0.3">
      <c r="A368" s="565" t="s">
        <v>461</v>
      </c>
      <c r="B368" s="566" t="s">
        <v>463</v>
      </c>
      <c r="C368" s="567" t="s">
        <v>481</v>
      </c>
      <c r="D368" s="568" t="s">
        <v>482</v>
      </c>
      <c r="E368" s="567" t="s">
        <v>2143</v>
      </c>
      <c r="F368" s="568" t="s">
        <v>2144</v>
      </c>
      <c r="G368" s="567" t="s">
        <v>2690</v>
      </c>
      <c r="H368" s="567" t="s">
        <v>2691</v>
      </c>
      <c r="I368" s="569">
        <v>250</v>
      </c>
      <c r="J368" s="569">
        <v>12</v>
      </c>
      <c r="K368" s="570">
        <v>3000</v>
      </c>
    </row>
    <row r="369" spans="1:11" ht="14.4" customHeight="1" x14ac:dyDescent="0.3">
      <c r="A369" s="565" t="s">
        <v>461</v>
      </c>
      <c r="B369" s="566" t="s">
        <v>463</v>
      </c>
      <c r="C369" s="567" t="s">
        <v>481</v>
      </c>
      <c r="D369" s="568" t="s">
        <v>482</v>
      </c>
      <c r="E369" s="567" t="s">
        <v>2143</v>
      </c>
      <c r="F369" s="568" t="s">
        <v>2144</v>
      </c>
      <c r="G369" s="567" t="s">
        <v>2692</v>
      </c>
      <c r="H369" s="567" t="s">
        <v>2693</v>
      </c>
      <c r="I369" s="569">
        <v>250</v>
      </c>
      <c r="J369" s="569">
        <v>8</v>
      </c>
      <c r="K369" s="570">
        <v>2000</v>
      </c>
    </row>
    <row r="370" spans="1:11" ht="14.4" customHeight="1" x14ac:dyDescent="0.3">
      <c r="A370" s="565" t="s">
        <v>461</v>
      </c>
      <c r="B370" s="566" t="s">
        <v>463</v>
      </c>
      <c r="C370" s="567" t="s">
        <v>481</v>
      </c>
      <c r="D370" s="568" t="s">
        <v>482</v>
      </c>
      <c r="E370" s="567" t="s">
        <v>2143</v>
      </c>
      <c r="F370" s="568" t="s">
        <v>2144</v>
      </c>
      <c r="G370" s="567" t="s">
        <v>2694</v>
      </c>
      <c r="H370" s="567" t="s">
        <v>2695</v>
      </c>
      <c r="I370" s="569">
        <v>3.31</v>
      </c>
      <c r="J370" s="569">
        <v>100</v>
      </c>
      <c r="K370" s="570">
        <v>330.78</v>
      </c>
    </row>
    <row r="371" spans="1:11" ht="14.4" customHeight="1" x14ac:dyDescent="0.3">
      <c r="A371" s="565" t="s">
        <v>461</v>
      </c>
      <c r="B371" s="566" t="s">
        <v>463</v>
      </c>
      <c r="C371" s="567" t="s">
        <v>481</v>
      </c>
      <c r="D371" s="568" t="s">
        <v>482</v>
      </c>
      <c r="E371" s="567" t="s">
        <v>2143</v>
      </c>
      <c r="F371" s="568" t="s">
        <v>2144</v>
      </c>
      <c r="G371" s="567" t="s">
        <v>2696</v>
      </c>
      <c r="H371" s="567" t="s">
        <v>2697</v>
      </c>
      <c r="I371" s="569">
        <v>2200</v>
      </c>
      <c r="J371" s="569">
        <v>1</v>
      </c>
      <c r="K371" s="570">
        <v>2200</v>
      </c>
    </row>
    <row r="372" spans="1:11" ht="14.4" customHeight="1" x14ac:dyDescent="0.3">
      <c r="A372" s="565" t="s">
        <v>461</v>
      </c>
      <c r="B372" s="566" t="s">
        <v>463</v>
      </c>
      <c r="C372" s="567" t="s">
        <v>481</v>
      </c>
      <c r="D372" s="568" t="s">
        <v>482</v>
      </c>
      <c r="E372" s="567" t="s">
        <v>2143</v>
      </c>
      <c r="F372" s="568" t="s">
        <v>2144</v>
      </c>
      <c r="G372" s="567" t="s">
        <v>2698</v>
      </c>
      <c r="H372" s="567" t="s">
        <v>2699</v>
      </c>
      <c r="I372" s="569">
        <v>83.49</v>
      </c>
      <c r="J372" s="569">
        <v>20</v>
      </c>
      <c r="K372" s="570">
        <v>1669.8</v>
      </c>
    </row>
    <row r="373" spans="1:11" ht="14.4" customHeight="1" x14ac:dyDescent="0.3">
      <c r="A373" s="565" t="s">
        <v>461</v>
      </c>
      <c r="B373" s="566" t="s">
        <v>463</v>
      </c>
      <c r="C373" s="567" t="s">
        <v>481</v>
      </c>
      <c r="D373" s="568" t="s">
        <v>482</v>
      </c>
      <c r="E373" s="567" t="s">
        <v>2143</v>
      </c>
      <c r="F373" s="568" t="s">
        <v>2144</v>
      </c>
      <c r="G373" s="567" t="s">
        <v>2700</v>
      </c>
      <c r="H373" s="567" t="s">
        <v>2701</v>
      </c>
      <c r="I373" s="569">
        <v>83.49</v>
      </c>
      <c r="J373" s="569">
        <v>20</v>
      </c>
      <c r="K373" s="570">
        <v>1669.8</v>
      </c>
    </row>
    <row r="374" spans="1:11" ht="14.4" customHeight="1" x14ac:dyDescent="0.3">
      <c r="A374" s="565" t="s">
        <v>461</v>
      </c>
      <c r="B374" s="566" t="s">
        <v>463</v>
      </c>
      <c r="C374" s="567" t="s">
        <v>481</v>
      </c>
      <c r="D374" s="568" t="s">
        <v>482</v>
      </c>
      <c r="E374" s="567" t="s">
        <v>2143</v>
      </c>
      <c r="F374" s="568" t="s">
        <v>2144</v>
      </c>
      <c r="G374" s="567" t="s">
        <v>2702</v>
      </c>
      <c r="H374" s="567" t="s">
        <v>2703</v>
      </c>
      <c r="I374" s="569">
        <v>3819</v>
      </c>
      <c r="J374" s="569">
        <v>1</v>
      </c>
      <c r="K374" s="570">
        <v>3819</v>
      </c>
    </row>
    <row r="375" spans="1:11" ht="14.4" customHeight="1" x14ac:dyDescent="0.3">
      <c r="A375" s="565" t="s">
        <v>461</v>
      </c>
      <c r="B375" s="566" t="s">
        <v>463</v>
      </c>
      <c r="C375" s="567" t="s">
        <v>481</v>
      </c>
      <c r="D375" s="568" t="s">
        <v>482</v>
      </c>
      <c r="E375" s="567" t="s">
        <v>2143</v>
      </c>
      <c r="F375" s="568" t="s">
        <v>2144</v>
      </c>
      <c r="G375" s="567" t="s">
        <v>2704</v>
      </c>
      <c r="H375" s="567" t="s">
        <v>2705</v>
      </c>
      <c r="I375" s="569">
        <v>42.35</v>
      </c>
      <c r="J375" s="569">
        <v>30</v>
      </c>
      <c r="K375" s="570">
        <v>1270.5</v>
      </c>
    </row>
    <row r="376" spans="1:11" ht="14.4" customHeight="1" x14ac:dyDescent="0.3">
      <c r="A376" s="565" t="s">
        <v>461</v>
      </c>
      <c r="B376" s="566" t="s">
        <v>463</v>
      </c>
      <c r="C376" s="567" t="s">
        <v>481</v>
      </c>
      <c r="D376" s="568" t="s">
        <v>482</v>
      </c>
      <c r="E376" s="567" t="s">
        <v>2143</v>
      </c>
      <c r="F376" s="568" t="s">
        <v>2144</v>
      </c>
      <c r="G376" s="567" t="s">
        <v>2706</v>
      </c>
      <c r="H376" s="567" t="s">
        <v>2707</v>
      </c>
      <c r="I376" s="569">
        <v>83.49</v>
      </c>
      <c r="J376" s="569">
        <v>20</v>
      </c>
      <c r="K376" s="570">
        <v>1669.8</v>
      </c>
    </row>
    <row r="377" spans="1:11" ht="14.4" customHeight="1" x14ac:dyDescent="0.3">
      <c r="A377" s="565" t="s">
        <v>461</v>
      </c>
      <c r="B377" s="566" t="s">
        <v>463</v>
      </c>
      <c r="C377" s="567" t="s">
        <v>481</v>
      </c>
      <c r="D377" s="568" t="s">
        <v>482</v>
      </c>
      <c r="E377" s="567" t="s">
        <v>2143</v>
      </c>
      <c r="F377" s="568" t="s">
        <v>2144</v>
      </c>
      <c r="G377" s="567" t="s">
        <v>2708</v>
      </c>
      <c r="H377" s="567" t="s">
        <v>2709</v>
      </c>
      <c r="I377" s="569">
        <v>83.49</v>
      </c>
      <c r="J377" s="569">
        <v>20</v>
      </c>
      <c r="K377" s="570">
        <v>1669.8</v>
      </c>
    </row>
    <row r="378" spans="1:11" ht="14.4" customHeight="1" x14ac:dyDescent="0.3">
      <c r="A378" s="565" t="s">
        <v>461</v>
      </c>
      <c r="B378" s="566" t="s">
        <v>463</v>
      </c>
      <c r="C378" s="567" t="s">
        <v>481</v>
      </c>
      <c r="D378" s="568" t="s">
        <v>482</v>
      </c>
      <c r="E378" s="567" t="s">
        <v>2143</v>
      </c>
      <c r="F378" s="568" t="s">
        <v>2144</v>
      </c>
      <c r="G378" s="567" t="s">
        <v>2710</v>
      </c>
      <c r="H378" s="567" t="s">
        <v>2711</v>
      </c>
      <c r="I378" s="569">
        <v>59.29</v>
      </c>
      <c r="J378" s="569">
        <v>90</v>
      </c>
      <c r="K378" s="570">
        <v>5336.1</v>
      </c>
    </row>
    <row r="379" spans="1:11" ht="14.4" customHeight="1" x14ac:dyDescent="0.3">
      <c r="A379" s="565" t="s">
        <v>461</v>
      </c>
      <c r="B379" s="566" t="s">
        <v>463</v>
      </c>
      <c r="C379" s="567" t="s">
        <v>481</v>
      </c>
      <c r="D379" s="568" t="s">
        <v>482</v>
      </c>
      <c r="E379" s="567" t="s">
        <v>2143</v>
      </c>
      <c r="F379" s="568" t="s">
        <v>2144</v>
      </c>
      <c r="G379" s="567" t="s">
        <v>2712</v>
      </c>
      <c r="H379" s="567" t="s">
        <v>2713</v>
      </c>
      <c r="I379" s="569">
        <v>83.49</v>
      </c>
      <c r="J379" s="569">
        <v>20</v>
      </c>
      <c r="K379" s="570">
        <v>1669.8</v>
      </c>
    </row>
    <row r="380" spans="1:11" ht="14.4" customHeight="1" x14ac:dyDescent="0.3">
      <c r="A380" s="565" t="s">
        <v>461</v>
      </c>
      <c r="B380" s="566" t="s">
        <v>463</v>
      </c>
      <c r="C380" s="567" t="s">
        <v>481</v>
      </c>
      <c r="D380" s="568" t="s">
        <v>482</v>
      </c>
      <c r="E380" s="567" t="s">
        <v>2143</v>
      </c>
      <c r="F380" s="568" t="s">
        <v>2144</v>
      </c>
      <c r="G380" s="567" t="s">
        <v>2714</v>
      </c>
      <c r="H380" s="567" t="s">
        <v>2715</v>
      </c>
      <c r="I380" s="569">
        <v>66.5</v>
      </c>
      <c r="J380" s="569">
        <v>5</v>
      </c>
      <c r="K380" s="570">
        <v>332.5</v>
      </c>
    </row>
    <row r="381" spans="1:11" ht="14.4" customHeight="1" x14ac:dyDescent="0.3">
      <c r="A381" s="565" t="s">
        <v>461</v>
      </c>
      <c r="B381" s="566" t="s">
        <v>463</v>
      </c>
      <c r="C381" s="567" t="s">
        <v>481</v>
      </c>
      <c r="D381" s="568" t="s">
        <v>482</v>
      </c>
      <c r="E381" s="567" t="s">
        <v>2143</v>
      </c>
      <c r="F381" s="568" t="s">
        <v>2144</v>
      </c>
      <c r="G381" s="567" t="s">
        <v>2716</v>
      </c>
      <c r="H381" s="567" t="s">
        <v>2717</v>
      </c>
      <c r="I381" s="569">
        <v>4207.75</v>
      </c>
      <c r="J381" s="569">
        <v>1</v>
      </c>
      <c r="K381" s="570">
        <v>4207.75</v>
      </c>
    </row>
    <row r="382" spans="1:11" ht="14.4" customHeight="1" x14ac:dyDescent="0.3">
      <c r="A382" s="565" t="s">
        <v>461</v>
      </c>
      <c r="B382" s="566" t="s">
        <v>463</v>
      </c>
      <c r="C382" s="567" t="s">
        <v>481</v>
      </c>
      <c r="D382" s="568" t="s">
        <v>482</v>
      </c>
      <c r="E382" s="567" t="s">
        <v>2143</v>
      </c>
      <c r="F382" s="568" t="s">
        <v>2144</v>
      </c>
      <c r="G382" s="567" t="s">
        <v>2718</v>
      </c>
      <c r="H382" s="567" t="s">
        <v>2719</v>
      </c>
      <c r="I382" s="569">
        <v>94.74</v>
      </c>
      <c r="J382" s="569">
        <v>3</v>
      </c>
      <c r="K382" s="570">
        <v>284.20999999999998</v>
      </c>
    </row>
    <row r="383" spans="1:11" ht="14.4" customHeight="1" x14ac:dyDescent="0.3">
      <c r="A383" s="565" t="s">
        <v>461</v>
      </c>
      <c r="B383" s="566" t="s">
        <v>463</v>
      </c>
      <c r="C383" s="567" t="s">
        <v>481</v>
      </c>
      <c r="D383" s="568" t="s">
        <v>482</v>
      </c>
      <c r="E383" s="567" t="s">
        <v>2143</v>
      </c>
      <c r="F383" s="568" t="s">
        <v>2144</v>
      </c>
      <c r="G383" s="567" t="s">
        <v>2720</v>
      </c>
      <c r="H383" s="567" t="s">
        <v>2721</v>
      </c>
      <c r="I383" s="569">
        <v>523.9</v>
      </c>
      <c r="J383" s="569">
        <v>1</v>
      </c>
      <c r="K383" s="570">
        <v>523.9</v>
      </c>
    </row>
    <row r="384" spans="1:11" ht="14.4" customHeight="1" x14ac:dyDescent="0.3">
      <c r="A384" s="565" t="s">
        <v>461</v>
      </c>
      <c r="B384" s="566" t="s">
        <v>463</v>
      </c>
      <c r="C384" s="567" t="s">
        <v>481</v>
      </c>
      <c r="D384" s="568" t="s">
        <v>482</v>
      </c>
      <c r="E384" s="567" t="s">
        <v>2149</v>
      </c>
      <c r="F384" s="568" t="s">
        <v>2150</v>
      </c>
      <c r="G384" s="567" t="s">
        <v>2722</v>
      </c>
      <c r="H384" s="567" t="s">
        <v>2723</v>
      </c>
      <c r="I384" s="569">
        <v>30</v>
      </c>
      <c r="J384" s="569">
        <v>180</v>
      </c>
      <c r="K384" s="570">
        <v>5399.25</v>
      </c>
    </row>
    <row r="385" spans="1:11" ht="14.4" customHeight="1" x14ac:dyDescent="0.3">
      <c r="A385" s="565" t="s">
        <v>461</v>
      </c>
      <c r="B385" s="566" t="s">
        <v>463</v>
      </c>
      <c r="C385" s="567" t="s">
        <v>481</v>
      </c>
      <c r="D385" s="568" t="s">
        <v>482</v>
      </c>
      <c r="E385" s="567" t="s">
        <v>2149</v>
      </c>
      <c r="F385" s="568" t="s">
        <v>2150</v>
      </c>
      <c r="G385" s="567" t="s">
        <v>2461</v>
      </c>
      <c r="H385" s="567" t="s">
        <v>2462</v>
      </c>
      <c r="I385" s="569">
        <v>46.03</v>
      </c>
      <c r="J385" s="569">
        <v>792</v>
      </c>
      <c r="K385" s="570">
        <v>36456.869999999995</v>
      </c>
    </row>
    <row r="386" spans="1:11" ht="14.4" customHeight="1" x14ac:dyDescent="0.3">
      <c r="A386" s="565" t="s">
        <v>461</v>
      </c>
      <c r="B386" s="566" t="s">
        <v>463</v>
      </c>
      <c r="C386" s="567" t="s">
        <v>481</v>
      </c>
      <c r="D386" s="568" t="s">
        <v>482</v>
      </c>
      <c r="E386" s="567" t="s">
        <v>2149</v>
      </c>
      <c r="F386" s="568" t="s">
        <v>2150</v>
      </c>
      <c r="G386" s="567" t="s">
        <v>2724</v>
      </c>
      <c r="H386" s="567" t="s">
        <v>2725</v>
      </c>
      <c r="I386" s="569">
        <v>38.200000000000003</v>
      </c>
      <c r="J386" s="569">
        <v>144</v>
      </c>
      <c r="K386" s="570">
        <v>5501.23</v>
      </c>
    </row>
    <row r="387" spans="1:11" ht="14.4" customHeight="1" x14ac:dyDescent="0.3">
      <c r="A387" s="565" t="s">
        <v>461</v>
      </c>
      <c r="B387" s="566" t="s">
        <v>463</v>
      </c>
      <c r="C387" s="567" t="s">
        <v>481</v>
      </c>
      <c r="D387" s="568" t="s">
        <v>482</v>
      </c>
      <c r="E387" s="567" t="s">
        <v>2149</v>
      </c>
      <c r="F387" s="568" t="s">
        <v>2150</v>
      </c>
      <c r="G387" s="567" t="s">
        <v>2467</v>
      </c>
      <c r="H387" s="567" t="s">
        <v>2468</v>
      </c>
      <c r="I387" s="569">
        <v>69.914999999999992</v>
      </c>
      <c r="J387" s="569">
        <v>120</v>
      </c>
      <c r="K387" s="570">
        <v>8389.7999999999993</v>
      </c>
    </row>
    <row r="388" spans="1:11" ht="14.4" customHeight="1" x14ac:dyDescent="0.3">
      <c r="A388" s="565" t="s">
        <v>461</v>
      </c>
      <c r="B388" s="566" t="s">
        <v>463</v>
      </c>
      <c r="C388" s="567" t="s">
        <v>481</v>
      </c>
      <c r="D388" s="568" t="s">
        <v>482</v>
      </c>
      <c r="E388" s="567" t="s">
        <v>2149</v>
      </c>
      <c r="F388" s="568" t="s">
        <v>2150</v>
      </c>
      <c r="G388" s="567" t="s">
        <v>2726</v>
      </c>
      <c r="H388" s="567" t="s">
        <v>2727</v>
      </c>
      <c r="I388" s="569">
        <v>35.729999999999997</v>
      </c>
      <c r="J388" s="569">
        <v>72</v>
      </c>
      <c r="K388" s="570">
        <v>2572.2199999999998</v>
      </c>
    </row>
    <row r="389" spans="1:11" ht="14.4" customHeight="1" x14ac:dyDescent="0.3">
      <c r="A389" s="565" t="s">
        <v>461</v>
      </c>
      <c r="B389" s="566" t="s">
        <v>463</v>
      </c>
      <c r="C389" s="567" t="s">
        <v>481</v>
      </c>
      <c r="D389" s="568" t="s">
        <v>482</v>
      </c>
      <c r="E389" s="567" t="s">
        <v>2149</v>
      </c>
      <c r="F389" s="568" t="s">
        <v>2150</v>
      </c>
      <c r="G389" s="567" t="s">
        <v>2728</v>
      </c>
      <c r="H389" s="567" t="s">
        <v>2729</v>
      </c>
      <c r="I389" s="569">
        <v>60.35</v>
      </c>
      <c r="J389" s="569">
        <v>24</v>
      </c>
      <c r="K389" s="570">
        <v>1448.39</v>
      </c>
    </row>
    <row r="390" spans="1:11" ht="14.4" customHeight="1" x14ac:dyDescent="0.3">
      <c r="A390" s="565" t="s">
        <v>461</v>
      </c>
      <c r="B390" s="566" t="s">
        <v>463</v>
      </c>
      <c r="C390" s="567" t="s">
        <v>481</v>
      </c>
      <c r="D390" s="568" t="s">
        <v>482</v>
      </c>
      <c r="E390" s="567" t="s">
        <v>2151</v>
      </c>
      <c r="F390" s="568" t="s">
        <v>2152</v>
      </c>
      <c r="G390" s="567" t="s">
        <v>2471</v>
      </c>
      <c r="H390" s="567" t="s">
        <v>2472</v>
      </c>
      <c r="I390" s="569">
        <v>0.29666666666666663</v>
      </c>
      <c r="J390" s="569">
        <v>3000</v>
      </c>
      <c r="K390" s="570">
        <v>889</v>
      </c>
    </row>
    <row r="391" spans="1:11" ht="14.4" customHeight="1" x14ac:dyDescent="0.3">
      <c r="A391" s="565" t="s">
        <v>461</v>
      </c>
      <c r="B391" s="566" t="s">
        <v>463</v>
      </c>
      <c r="C391" s="567" t="s">
        <v>481</v>
      </c>
      <c r="D391" s="568" t="s">
        <v>482</v>
      </c>
      <c r="E391" s="567" t="s">
        <v>2151</v>
      </c>
      <c r="F391" s="568" t="s">
        <v>2152</v>
      </c>
      <c r="G391" s="567" t="s">
        <v>2473</v>
      </c>
      <c r="H391" s="567" t="s">
        <v>2474</v>
      </c>
      <c r="I391" s="569">
        <v>0.30333333333333329</v>
      </c>
      <c r="J391" s="569">
        <v>700</v>
      </c>
      <c r="K391" s="570">
        <v>212</v>
      </c>
    </row>
    <row r="392" spans="1:11" ht="14.4" customHeight="1" x14ac:dyDescent="0.3">
      <c r="A392" s="565" t="s">
        <v>461</v>
      </c>
      <c r="B392" s="566" t="s">
        <v>463</v>
      </c>
      <c r="C392" s="567" t="s">
        <v>481</v>
      </c>
      <c r="D392" s="568" t="s">
        <v>482</v>
      </c>
      <c r="E392" s="567" t="s">
        <v>2151</v>
      </c>
      <c r="F392" s="568" t="s">
        <v>2152</v>
      </c>
      <c r="G392" s="567" t="s">
        <v>2730</v>
      </c>
      <c r="H392" s="567" t="s">
        <v>2731</v>
      </c>
      <c r="I392" s="569">
        <v>0.48</v>
      </c>
      <c r="J392" s="569">
        <v>500</v>
      </c>
      <c r="K392" s="570">
        <v>240</v>
      </c>
    </row>
    <row r="393" spans="1:11" ht="14.4" customHeight="1" x14ac:dyDescent="0.3">
      <c r="A393" s="565" t="s">
        <v>461</v>
      </c>
      <c r="B393" s="566" t="s">
        <v>463</v>
      </c>
      <c r="C393" s="567" t="s">
        <v>481</v>
      </c>
      <c r="D393" s="568" t="s">
        <v>482</v>
      </c>
      <c r="E393" s="567" t="s">
        <v>2153</v>
      </c>
      <c r="F393" s="568" t="s">
        <v>2154</v>
      </c>
      <c r="G393" s="567" t="s">
        <v>2477</v>
      </c>
      <c r="H393" s="567" t="s">
        <v>2478</v>
      </c>
      <c r="I393" s="569">
        <v>0.76800000000000002</v>
      </c>
      <c r="J393" s="569">
        <v>6000</v>
      </c>
      <c r="K393" s="570">
        <v>4188.5</v>
      </c>
    </row>
    <row r="394" spans="1:11" ht="14.4" customHeight="1" x14ac:dyDescent="0.3">
      <c r="A394" s="565" t="s">
        <v>461</v>
      </c>
      <c r="B394" s="566" t="s">
        <v>463</v>
      </c>
      <c r="C394" s="567" t="s">
        <v>481</v>
      </c>
      <c r="D394" s="568" t="s">
        <v>482</v>
      </c>
      <c r="E394" s="567" t="s">
        <v>2153</v>
      </c>
      <c r="F394" s="568" t="s">
        <v>2154</v>
      </c>
      <c r="G394" s="567" t="s">
        <v>2479</v>
      </c>
      <c r="H394" s="567" t="s">
        <v>2480</v>
      </c>
      <c r="I394" s="569">
        <v>0.86250000000000004</v>
      </c>
      <c r="J394" s="569">
        <v>4600</v>
      </c>
      <c r="K394" s="570">
        <v>4049.8999999999996</v>
      </c>
    </row>
    <row r="395" spans="1:11" ht="14.4" customHeight="1" x14ac:dyDescent="0.3">
      <c r="A395" s="565" t="s">
        <v>461</v>
      </c>
      <c r="B395" s="566" t="s">
        <v>463</v>
      </c>
      <c r="C395" s="567" t="s">
        <v>481</v>
      </c>
      <c r="D395" s="568" t="s">
        <v>482</v>
      </c>
      <c r="E395" s="567" t="s">
        <v>2153</v>
      </c>
      <c r="F395" s="568" t="s">
        <v>2154</v>
      </c>
      <c r="G395" s="567" t="s">
        <v>2481</v>
      </c>
      <c r="H395" s="567" t="s">
        <v>2482</v>
      </c>
      <c r="I395" s="569">
        <v>0.69166666666666676</v>
      </c>
      <c r="J395" s="569">
        <v>9000</v>
      </c>
      <c r="K395" s="570">
        <v>5306.41</v>
      </c>
    </row>
    <row r="396" spans="1:11" ht="14.4" customHeight="1" x14ac:dyDescent="0.3">
      <c r="A396" s="565" t="s">
        <v>461</v>
      </c>
      <c r="B396" s="566" t="s">
        <v>463</v>
      </c>
      <c r="C396" s="567" t="s">
        <v>481</v>
      </c>
      <c r="D396" s="568" t="s">
        <v>482</v>
      </c>
      <c r="E396" s="567" t="s">
        <v>2153</v>
      </c>
      <c r="F396" s="568" t="s">
        <v>2154</v>
      </c>
      <c r="G396" s="567" t="s">
        <v>2732</v>
      </c>
      <c r="H396" s="567" t="s">
        <v>2733</v>
      </c>
      <c r="I396" s="569">
        <v>0.63</v>
      </c>
      <c r="J396" s="569">
        <v>2000</v>
      </c>
      <c r="K396" s="570">
        <v>1260</v>
      </c>
    </row>
    <row r="397" spans="1:11" ht="14.4" customHeight="1" x14ac:dyDescent="0.3">
      <c r="A397" s="565" t="s">
        <v>461</v>
      </c>
      <c r="B397" s="566" t="s">
        <v>463</v>
      </c>
      <c r="C397" s="567" t="s">
        <v>481</v>
      </c>
      <c r="D397" s="568" t="s">
        <v>482</v>
      </c>
      <c r="E397" s="567" t="s">
        <v>2153</v>
      </c>
      <c r="F397" s="568" t="s">
        <v>2154</v>
      </c>
      <c r="G397" s="567" t="s">
        <v>2734</v>
      </c>
      <c r="H397" s="567" t="s">
        <v>2735</v>
      </c>
      <c r="I397" s="569">
        <v>1.22</v>
      </c>
      <c r="J397" s="569">
        <v>1000</v>
      </c>
      <c r="K397" s="570">
        <v>1219.1099999999999</v>
      </c>
    </row>
    <row r="398" spans="1:11" ht="14.4" customHeight="1" x14ac:dyDescent="0.3">
      <c r="A398" s="565" t="s">
        <v>461</v>
      </c>
      <c r="B398" s="566" t="s">
        <v>463</v>
      </c>
      <c r="C398" s="567" t="s">
        <v>481</v>
      </c>
      <c r="D398" s="568" t="s">
        <v>482</v>
      </c>
      <c r="E398" s="567" t="s">
        <v>2153</v>
      </c>
      <c r="F398" s="568" t="s">
        <v>2154</v>
      </c>
      <c r="G398" s="567" t="s">
        <v>2736</v>
      </c>
      <c r="H398" s="567" t="s">
        <v>2737</v>
      </c>
      <c r="I398" s="569">
        <v>0.8</v>
      </c>
      <c r="J398" s="569">
        <v>2000</v>
      </c>
      <c r="K398" s="570">
        <v>1608.34</v>
      </c>
    </row>
    <row r="399" spans="1:11" ht="14.4" customHeight="1" x14ac:dyDescent="0.3">
      <c r="A399" s="565" t="s">
        <v>461</v>
      </c>
      <c r="B399" s="566" t="s">
        <v>463</v>
      </c>
      <c r="C399" s="567" t="s">
        <v>481</v>
      </c>
      <c r="D399" s="568" t="s">
        <v>482</v>
      </c>
      <c r="E399" s="567" t="s">
        <v>2153</v>
      </c>
      <c r="F399" s="568" t="s">
        <v>2154</v>
      </c>
      <c r="G399" s="567" t="s">
        <v>2736</v>
      </c>
      <c r="H399" s="567" t="s">
        <v>2738</v>
      </c>
      <c r="I399" s="569">
        <v>0.81</v>
      </c>
      <c r="J399" s="569">
        <v>6000</v>
      </c>
      <c r="K399" s="570">
        <v>4842.3</v>
      </c>
    </row>
    <row r="400" spans="1:11" ht="14.4" customHeight="1" x14ac:dyDescent="0.3">
      <c r="A400" s="565" t="s">
        <v>461</v>
      </c>
      <c r="B400" s="566" t="s">
        <v>463</v>
      </c>
      <c r="C400" s="567" t="s">
        <v>483</v>
      </c>
      <c r="D400" s="568" t="s">
        <v>484</v>
      </c>
      <c r="E400" s="567" t="s">
        <v>2135</v>
      </c>
      <c r="F400" s="568" t="s">
        <v>2136</v>
      </c>
      <c r="G400" s="567" t="s">
        <v>2157</v>
      </c>
      <c r="H400" s="567" t="s">
        <v>2158</v>
      </c>
      <c r="I400" s="569">
        <v>167.14</v>
      </c>
      <c r="J400" s="569">
        <v>1</v>
      </c>
      <c r="K400" s="570">
        <v>167.14</v>
      </c>
    </row>
    <row r="401" spans="1:11" ht="14.4" customHeight="1" x14ac:dyDescent="0.3">
      <c r="A401" s="565" t="s">
        <v>461</v>
      </c>
      <c r="B401" s="566" t="s">
        <v>463</v>
      </c>
      <c r="C401" s="567" t="s">
        <v>483</v>
      </c>
      <c r="D401" s="568" t="s">
        <v>484</v>
      </c>
      <c r="E401" s="567" t="s">
        <v>2135</v>
      </c>
      <c r="F401" s="568" t="s">
        <v>2136</v>
      </c>
      <c r="G401" s="567" t="s">
        <v>2164</v>
      </c>
      <c r="H401" s="567" t="s">
        <v>2165</v>
      </c>
      <c r="I401" s="569">
        <v>0.30499999999999999</v>
      </c>
      <c r="J401" s="569">
        <v>21000</v>
      </c>
      <c r="K401" s="570">
        <v>6430</v>
      </c>
    </row>
    <row r="402" spans="1:11" ht="14.4" customHeight="1" x14ac:dyDescent="0.3">
      <c r="A402" s="565" t="s">
        <v>461</v>
      </c>
      <c r="B402" s="566" t="s">
        <v>463</v>
      </c>
      <c r="C402" s="567" t="s">
        <v>483</v>
      </c>
      <c r="D402" s="568" t="s">
        <v>484</v>
      </c>
      <c r="E402" s="567" t="s">
        <v>2135</v>
      </c>
      <c r="F402" s="568" t="s">
        <v>2136</v>
      </c>
      <c r="G402" s="567" t="s">
        <v>2172</v>
      </c>
      <c r="H402" s="567" t="s">
        <v>2173</v>
      </c>
      <c r="I402" s="569">
        <v>0.27500000000000002</v>
      </c>
      <c r="J402" s="569">
        <v>10000</v>
      </c>
      <c r="K402" s="570">
        <v>2750</v>
      </c>
    </row>
    <row r="403" spans="1:11" ht="14.4" customHeight="1" x14ac:dyDescent="0.3">
      <c r="A403" s="565" t="s">
        <v>461</v>
      </c>
      <c r="B403" s="566" t="s">
        <v>463</v>
      </c>
      <c r="C403" s="567" t="s">
        <v>483</v>
      </c>
      <c r="D403" s="568" t="s">
        <v>484</v>
      </c>
      <c r="E403" s="567" t="s">
        <v>2135</v>
      </c>
      <c r="F403" s="568" t="s">
        <v>2136</v>
      </c>
      <c r="G403" s="567" t="s">
        <v>2174</v>
      </c>
      <c r="H403" s="567" t="s">
        <v>2175</v>
      </c>
      <c r="I403" s="569">
        <v>0.26</v>
      </c>
      <c r="J403" s="569">
        <v>1000</v>
      </c>
      <c r="K403" s="570">
        <v>260</v>
      </c>
    </row>
    <row r="404" spans="1:11" ht="14.4" customHeight="1" x14ac:dyDescent="0.3">
      <c r="A404" s="565" t="s">
        <v>461</v>
      </c>
      <c r="B404" s="566" t="s">
        <v>463</v>
      </c>
      <c r="C404" s="567" t="s">
        <v>483</v>
      </c>
      <c r="D404" s="568" t="s">
        <v>484</v>
      </c>
      <c r="E404" s="567" t="s">
        <v>2135</v>
      </c>
      <c r="F404" s="568" t="s">
        <v>2136</v>
      </c>
      <c r="G404" s="567" t="s">
        <v>2739</v>
      </c>
      <c r="H404" s="567" t="s">
        <v>2740</v>
      </c>
      <c r="I404" s="569">
        <v>22.24</v>
      </c>
      <c r="J404" s="569">
        <v>25</v>
      </c>
      <c r="K404" s="570">
        <v>556</v>
      </c>
    </row>
    <row r="405" spans="1:11" ht="14.4" customHeight="1" x14ac:dyDescent="0.3">
      <c r="A405" s="565" t="s">
        <v>461</v>
      </c>
      <c r="B405" s="566" t="s">
        <v>463</v>
      </c>
      <c r="C405" s="567" t="s">
        <v>483</v>
      </c>
      <c r="D405" s="568" t="s">
        <v>484</v>
      </c>
      <c r="E405" s="567" t="s">
        <v>2135</v>
      </c>
      <c r="F405" s="568" t="s">
        <v>2136</v>
      </c>
      <c r="G405" s="567" t="s">
        <v>2505</v>
      </c>
      <c r="H405" s="567" t="s">
        <v>2506</v>
      </c>
      <c r="I405" s="569">
        <v>16.099999999999998</v>
      </c>
      <c r="J405" s="569">
        <v>1700</v>
      </c>
      <c r="K405" s="570">
        <v>27370</v>
      </c>
    </row>
    <row r="406" spans="1:11" ht="14.4" customHeight="1" x14ac:dyDescent="0.3">
      <c r="A406" s="565" t="s">
        <v>461</v>
      </c>
      <c r="B406" s="566" t="s">
        <v>463</v>
      </c>
      <c r="C406" s="567" t="s">
        <v>483</v>
      </c>
      <c r="D406" s="568" t="s">
        <v>484</v>
      </c>
      <c r="E406" s="567" t="s">
        <v>2135</v>
      </c>
      <c r="F406" s="568" t="s">
        <v>2136</v>
      </c>
      <c r="G406" s="567" t="s">
        <v>2507</v>
      </c>
      <c r="H406" s="567" t="s">
        <v>2508</v>
      </c>
      <c r="I406" s="569">
        <v>39.44</v>
      </c>
      <c r="J406" s="569">
        <v>30</v>
      </c>
      <c r="K406" s="570">
        <v>1145.02</v>
      </c>
    </row>
    <row r="407" spans="1:11" ht="14.4" customHeight="1" x14ac:dyDescent="0.3">
      <c r="A407" s="565" t="s">
        <v>461</v>
      </c>
      <c r="B407" s="566" t="s">
        <v>463</v>
      </c>
      <c r="C407" s="567" t="s">
        <v>483</v>
      </c>
      <c r="D407" s="568" t="s">
        <v>484</v>
      </c>
      <c r="E407" s="567" t="s">
        <v>2135</v>
      </c>
      <c r="F407" s="568" t="s">
        <v>2136</v>
      </c>
      <c r="G407" s="567" t="s">
        <v>2741</v>
      </c>
      <c r="H407" s="567" t="s">
        <v>2742</v>
      </c>
      <c r="I407" s="569">
        <v>6.18</v>
      </c>
      <c r="J407" s="569">
        <v>30</v>
      </c>
      <c r="K407" s="570">
        <v>185.52</v>
      </c>
    </row>
    <row r="408" spans="1:11" ht="14.4" customHeight="1" x14ac:dyDescent="0.3">
      <c r="A408" s="565" t="s">
        <v>461</v>
      </c>
      <c r="B408" s="566" t="s">
        <v>463</v>
      </c>
      <c r="C408" s="567" t="s">
        <v>483</v>
      </c>
      <c r="D408" s="568" t="s">
        <v>484</v>
      </c>
      <c r="E408" s="567" t="s">
        <v>2135</v>
      </c>
      <c r="F408" s="568" t="s">
        <v>2136</v>
      </c>
      <c r="G408" s="567" t="s">
        <v>2743</v>
      </c>
      <c r="H408" s="567" t="s">
        <v>2744</v>
      </c>
      <c r="I408" s="569">
        <v>140.11000000000001</v>
      </c>
      <c r="J408" s="569">
        <v>140</v>
      </c>
      <c r="K408" s="570">
        <v>19615.260000000002</v>
      </c>
    </row>
    <row r="409" spans="1:11" ht="14.4" customHeight="1" x14ac:dyDescent="0.3">
      <c r="A409" s="565" t="s">
        <v>461</v>
      </c>
      <c r="B409" s="566" t="s">
        <v>463</v>
      </c>
      <c r="C409" s="567" t="s">
        <v>483</v>
      </c>
      <c r="D409" s="568" t="s">
        <v>484</v>
      </c>
      <c r="E409" s="567" t="s">
        <v>2135</v>
      </c>
      <c r="F409" s="568" t="s">
        <v>2136</v>
      </c>
      <c r="G409" s="567" t="s">
        <v>2509</v>
      </c>
      <c r="H409" s="567" t="s">
        <v>2510</v>
      </c>
      <c r="I409" s="569">
        <v>97.04</v>
      </c>
      <c r="J409" s="569">
        <v>16</v>
      </c>
      <c r="K409" s="570">
        <v>1552.63</v>
      </c>
    </row>
    <row r="410" spans="1:11" ht="14.4" customHeight="1" x14ac:dyDescent="0.3">
      <c r="A410" s="565" t="s">
        <v>461</v>
      </c>
      <c r="B410" s="566" t="s">
        <v>463</v>
      </c>
      <c r="C410" s="567" t="s">
        <v>483</v>
      </c>
      <c r="D410" s="568" t="s">
        <v>484</v>
      </c>
      <c r="E410" s="567" t="s">
        <v>2135</v>
      </c>
      <c r="F410" s="568" t="s">
        <v>2136</v>
      </c>
      <c r="G410" s="567" t="s">
        <v>2511</v>
      </c>
      <c r="H410" s="567" t="s">
        <v>2745</v>
      </c>
      <c r="I410" s="569">
        <v>8.67</v>
      </c>
      <c r="J410" s="569">
        <v>12</v>
      </c>
      <c r="K410" s="570">
        <v>104.04</v>
      </c>
    </row>
    <row r="411" spans="1:11" ht="14.4" customHeight="1" x14ac:dyDescent="0.3">
      <c r="A411" s="565" t="s">
        <v>461</v>
      </c>
      <c r="B411" s="566" t="s">
        <v>463</v>
      </c>
      <c r="C411" s="567" t="s">
        <v>483</v>
      </c>
      <c r="D411" s="568" t="s">
        <v>484</v>
      </c>
      <c r="E411" s="567" t="s">
        <v>2135</v>
      </c>
      <c r="F411" s="568" t="s">
        <v>2136</v>
      </c>
      <c r="G411" s="567" t="s">
        <v>2186</v>
      </c>
      <c r="H411" s="567" t="s">
        <v>2187</v>
      </c>
      <c r="I411" s="569">
        <v>27.1</v>
      </c>
      <c r="J411" s="569">
        <v>22</v>
      </c>
      <c r="K411" s="570">
        <v>597.08000000000004</v>
      </c>
    </row>
    <row r="412" spans="1:11" ht="14.4" customHeight="1" x14ac:dyDescent="0.3">
      <c r="A412" s="565" t="s">
        <v>461</v>
      </c>
      <c r="B412" s="566" t="s">
        <v>463</v>
      </c>
      <c r="C412" s="567" t="s">
        <v>483</v>
      </c>
      <c r="D412" s="568" t="s">
        <v>484</v>
      </c>
      <c r="E412" s="567" t="s">
        <v>2135</v>
      </c>
      <c r="F412" s="568" t="s">
        <v>2136</v>
      </c>
      <c r="G412" s="567" t="s">
        <v>2188</v>
      </c>
      <c r="H412" s="567" t="s">
        <v>2189</v>
      </c>
      <c r="I412" s="569">
        <v>111.59000000000002</v>
      </c>
      <c r="J412" s="569">
        <v>210</v>
      </c>
      <c r="K412" s="570">
        <v>23433.93</v>
      </c>
    </row>
    <row r="413" spans="1:11" ht="14.4" customHeight="1" x14ac:dyDescent="0.3">
      <c r="A413" s="565" t="s">
        <v>461</v>
      </c>
      <c r="B413" s="566" t="s">
        <v>463</v>
      </c>
      <c r="C413" s="567" t="s">
        <v>483</v>
      </c>
      <c r="D413" s="568" t="s">
        <v>484</v>
      </c>
      <c r="E413" s="567" t="s">
        <v>2135</v>
      </c>
      <c r="F413" s="568" t="s">
        <v>2136</v>
      </c>
      <c r="G413" s="567" t="s">
        <v>2192</v>
      </c>
      <c r="H413" s="567" t="s">
        <v>2193</v>
      </c>
      <c r="I413" s="569">
        <v>0.56000000000000005</v>
      </c>
      <c r="J413" s="569">
        <v>12200</v>
      </c>
      <c r="K413" s="570">
        <v>6832</v>
      </c>
    </row>
    <row r="414" spans="1:11" ht="14.4" customHeight="1" x14ac:dyDescent="0.3">
      <c r="A414" s="565" t="s">
        <v>461</v>
      </c>
      <c r="B414" s="566" t="s">
        <v>463</v>
      </c>
      <c r="C414" s="567" t="s">
        <v>483</v>
      </c>
      <c r="D414" s="568" t="s">
        <v>484</v>
      </c>
      <c r="E414" s="567" t="s">
        <v>2135</v>
      </c>
      <c r="F414" s="568" t="s">
        <v>2136</v>
      </c>
      <c r="G414" s="567" t="s">
        <v>2521</v>
      </c>
      <c r="H414" s="567" t="s">
        <v>2522</v>
      </c>
      <c r="I414" s="569">
        <v>15.597500000000002</v>
      </c>
      <c r="J414" s="569">
        <v>650</v>
      </c>
      <c r="K414" s="570">
        <v>10163.130000000001</v>
      </c>
    </row>
    <row r="415" spans="1:11" ht="14.4" customHeight="1" x14ac:dyDescent="0.3">
      <c r="A415" s="565" t="s">
        <v>461</v>
      </c>
      <c r="B415" s="566" t="s">
        <v>463</v>
      </c>
      <c r="C415" s="567" t="s">
        <v>483</v>
      </c>
      <c r="D415" s="568" t="s">
        <v>484</v>
      </c>
      <c r="E415" s="567" t="s">
        <v>2135</v>
      </c>
      <c r="F415" s="568" t="s">
        <v>2136</v>
      </c>
      <c r="G415" s="567" t="s">
        <v>2530</v>
      </c>
      <c r="H415" s="567" t="s">
        <v>2531</v>
      </c>
      <c r="I415" s="569">
        <v>0.19000000000000003</v>
      </c>
      <c r="J415" s="569">
        <v>1800</v>
      </c>
      <c r="K415" s="570">
        <v>335.33</v>
      </c>
    </row>
    <row r="416" spans="1:11" ht="14.4" customHeight="1" x14ac:dyDescent="0.3">
      <c r="A416" s="565" t="s">
        <v>461</v>
      </c>
      <c r="B416" s="566" t="s">
        <v>463</v>
      </c>
      <c r="C416" s="567" t="s">
        <v>483</v>
      </c>
      <c r="D416" s="568" t="s">
        <v>484</v>
      </c>
      <c r="E416" s="567" t="s">
        <v>2135</v>
      </c>
      <c r="F416" s="568" t="s">
        <v>2136</v>
      </c>
      <c r="G416" s="567" t="s">
        <v>2532</v>
      </c>
      <c r="H416" s="567" t="s">
        <v>2746</v>
      </c>
      <c r="I416" s="569">
        <v>5.25</v>
      </c>
      <c r="J416" s="569">
        <v>120</v>
      </c>
      <c r="K416" s="570">
        <v>627.84</v>
      </c>
    </row>
    <row r="417" spans="1:11" ht="14.4" customHeight="1" x14ac:dyDescent="0.3">
      <c r="A417" s="565" t="s">
        <v>461</v>
      </c>
      <c r="B417" s="566" t="s">
        <v>463</v>
      </c>
      <c r="C417" s="567" t="s">
        <v>483</v>
      </c>
      <c r="D417" s="568" t="s">
        <v>484</v>
      </c>
      <c r="E417" s="567" t="s">
        <v>2135</v>
      </c>
      <c r="F417" s="568" t="s">
        <v>2136</v>
      </c>
      <c r="G417" s="567" t="s">
        <v>2200</v>
      </c>
      <c r="H417" s="567" t="s">
        <v>2201</v>
      </c>
      <c r="I417" s="569">
        <v>5.2149999999999999</v>
      </c>
      <c r="J417" s="569">
        <v>500</v>
      </c>
      <c r="K417" s="570">
        <v>2595.46</v>
      </c>
    </row>
    <row r="418" spans="1:11" ht="14.4" customHeight="1" x14ac:dyDescent="0.3">
      <c r="A418" s="565" t="s">
        <v>461</v>
      </c>
      <c r="B418" s="566" t="s">
        <v>463</v>
      </c>
      <c r="C418" s="567" t="s">
        <v>483</v>
      </c>
      <c r="D418" s="568" t="s">
        <v>484</v>
      </c>
      <c r="E418" s="567" t="s">
        <v>2135</v>
      </c>
      <c r="F418" s="568" t="s">
        <v>2136</v>
      </c>
      <c r="G418" s="567" t="s">
        <v>2202</v>
      </c>
      <c r="H418" s="567" t="s">
        <v>2203</v>
      </c>
      <c r="I418" s="569">
        <v>5.2666666666666666</v>
      </c>
      <c r="J418" s="569">
        <v>900</v>
      </c>
      <c r="K418" s="570">
        <v>4685.8099999999995</v>
      </c>
    </row>
    <row r="419" spans="1:11" ht="14.4" customHeight="1" x14ac:dyDescent="0.3">
      <c r="A419" s="565" t="s">
        <v>461</v>
      </c>
      <c r="B419" s="566" t="s">
        <v>463</v>
      </c>
      <c r="C419" s="567" t="s">
        <v>483</v>
      </c>
      <c r="D419" s="568" t="s">
        <v>484</v>
      </c>
      <c r="E419" s="567" t="s">
        <v>2135</v>
      </c>
      <c r="F419" s="568" t="s">
        <v>2136</v>
      </c>
      <c r="G419" s="567" t="s">
        <v>2533</v>
      </c>
      <c r="H419" s="567" t="s">
        <v>2534</v>
      </c>
      <c r="I419" s="569">
        <v>6.11</v>
      </c>
      <c r="J419" s="569">
        <v>50</v>
      </c>
      <c r="K419" s="570">
        <v>305.33</v>
      </c>
    </row>
    <row r="420" spans="1:11" ht="14.4" customHeight="1" x14ac:dyDescent="0.3">
      <c r="A420" s="565" t="s">
        <v>461</v>
      </c>
      <c r="B420" s="566" t="s">
        <v>463</v>
      </c>
      <c r="C420" s="567" t="s">
        <v>483</v>
      </c>
      <c r="D420" s="568" t="s">
        <v>484</v>
      </c>
      <c r="E420" s="567" t="s">
        <v>2135</v>
      </c>
      <c r="F420" s="568" t="s">
        <v>2136</v>
      </c>
      <c r="G420" s="567" t="s">
        <v>2747</v>
      </c>
      <c r="H420" s="567" t="s">
        <v>2748</v>
      </c>
      <c r="I420" s="569">
        <v>17.309999999999999</v>
      </c>
      <c r="J420" s="569">
        <v>30</v>
      </c>
      <c r="K420" s="570">
        <v>519.23</v>
      </c>
    </row>
    <row r="421" spans="1:11" ht="14.4" customHeight="1" x14ac:dyDescent="0.3">
      <c r="A421" s="565" t="s">
        <v>461</v>
      </c>
      <c r="B421" s="566" t="s">
        <v>463</v>
      </c>
      <c r="C421" s="567" t="s">
        <v>483</v>
      </c>
      <c r="D421" s="568" t="s">
        <v>484</v>
      </c>
      <c r="E421" s="567" t="s">
        <v>2137</v>
      </c>
      <c r="F421" s="568" t="s">
        <v>2138</v>
      </c>
      <c r="G421" s="567" t="s">
        <v>2539</v>
      </c>
      <c r="H421" s="567" t="s">
        <v>2540</v>
      </c>
      <c r="I421" s="569">
        <v>3.51</v>
      </c>
      <c r="J421" s="569">
        <v>150</v>
      </c>
      <c r="K421" s="570">
        <v>526.5</v>
      </c>
    </row>
    <row r="422" spans="1:11" ht="14.4" customHeight="1" x14ac:dyDescent="0.3">
      <c r="A422" s="565" t="s">
        <v>461</v>
      </c>
      <c r="B422" s="566" t="s">
        <v>463</v>
      </c>
      <c r="C422" s="567" t="s">
        <v>483</v>
      </c>
      <c r="D422" s="568" t="s">
        <v>484</v>
      </c>
      <c r="E422" s="567" t="s">
        <v>2137</v>
      </c>
      <c r="F422" s="568" t="s">
        <v>2138</v>
      </c>
      <c r="G422" s="567" t="s">
        <v>2541</v>
      </c>
      <c r="H422" s="567" t="s">
        <v>2542</v>
      </c>
      <c r="I422" s="569">
        <v>0.21</v>
      </c>
      <c r="J422" s="569">
        <v>500</v>
      </c>
      <c r="K422" s="570">
        <v>105</v>
      </c>
    </row>
    <row r="423" spans="1:11" ht="14.4" customHeight="1" x14ac:dyDescent="0.3">
      <c r="A423" s="565" t="s">
        <v>461</v>
      </c>
      <c r="B423" s="566" t="s">
        <v>463</v>
      </c>
      <c r="C423" s="567" t="s">
        <v>483</v>
      </c>
      <c r="D423" s="568" t="s">
        <v>484</v>
      </c>
      <c r="E423" s="567" t="s">
        <v>2137</v>
      </c>
      <c r="F423" s="568" t="s">
        <v>2138</v>
      </c>
      <c r="G423" s="567" t="s">
        <v>2208</v>
      </c>
      <c r="H423" s="567" t="s">
        <v>2209</v>
      </c>
      <c r="I423" s="569">
        <v>0.93</v>
      </c>
      <c r="J423" s="569">
        <v>200</v>
      </c>
      <c r="K423" s="570">
        <v>186</v>
      </c>
    </row>
    <row r="424" spans="1:11" ht="14.4" customHeight="1" x14ac:dyDescent="0.3">
      <c r="A424" s="565" t="s">
        <v>461</v>
      </c>
      <c r="B424" s="566" t="s">
        <v>463</v>
      </c>
      <c r="C424" s="567" t="s">
        <v>483</v>
      </c>
      <c r="D424" s="568" t="s">
        <v>484</v>
      </c>
      <c r="E424" s="567" t="s">
        <v>2137</v>
      </c>
      <c r="F424" s="568" t="s">
        <v>2138</v>
      </c>
      <c r="G424" s="567" t="s">
        <v>2210</v>
      </c>
      <c r="H424" s="567" t="s">
        <v>2211</v>
      </c>
      <c r="I424" s="569">
        <v>1.4350000000000001</v>
      </c>
      <c r="J424" s="569">
        <v>200</v>
      </c>
      <c r="K424" s="570">
        <v>287</v>
      </c>
    </row>
    <row r="425" spans="1:11" ht="14.4" customHeight="1" x14ac:dyDescent="0.3">
      <c r="A425" s="565" t="s">
        <v>461</v>
      </c>
      <c r="B425" s="566" t="s">
        <v>463</v>
      </c>
      <c r="C425" s="567" t="s">
        <v>483</v>
      </c>
      <c r="D425" s="568" t="s">
        <v>484</v>
      </c>
      <c r="E425" s="567" t="s">
        <v>2137</v>
      </c>
      <c r="F425" s="568" t="s">
        <v>2138</v>
      </c>
      <c r="G425" s="567" t="s">
        <v>2212</v>
      </c>
      <c r="H425" s="567" t="s">
        <v>2213</v>
      </c>
      <c r="I425" s="569">
        <v>0.41571428571428565</v>
      </c>
      <c r="J425" s="569">
        <v>1500</v>
      </c>
      <c r="K425" s="570">
        <v>623</v>
      </c>
    </row>
    <row r="426" spans="1:11" ht="14.4" customHeight="1" x14ac:dyDescent="0.3">
      <c r="A426" s="565" t="s">
        <v>461</v>
      </c>
      <c r="B426" s="566" t="s">
        <v>463</v>
      </c>
      <c r="C426" s="567" t="s">
        <v>483</v>
      </c>
      <c r="D426" s="568" t="s">
        <v>484</v>
      </c>
      <c r="E426" s="567" t="s">
        <v>2137</v>
      </c>
      <c r="F426" s="568" t="s">
        <v>2138</v>
      </c>
      <c r="G426" s="567" t="s">
        <v>2214</v>
      </c>
      <c r="H426" s="567" t="s">
        <v>2215</v>
      </c>
      <c r="I426" s="569">
        <v>0.57111111111111112</v>
      </c>
      <c r="J426" s="569">
        <v>3400</v>
      </c>
      <c r="K426" s="570">
        <v>1937</v>
      </c>
    </row>
    <row r="427" spans="1:11" ht="14.4" customHeight="1" x14ac:dyDescent="0.3">
      <c r="A427" s="565" t="s">
        <v>461</v>
      </c>
      <c r="B427" s="566" t="s">
        <v>463</v>
      </c>
      <c r="C427" s="567" t="s">
        <v>483</v>
      </c>
      <c r="D427" s="568" t="s">
        <v>484</v>
      </c>
      <c r="E427" s="567" t="s">
        <v>2137</v>
      </c>
      <c r="F427" s="568" t="s">
        <v>2138</v>
      </c>
      <c r="G427" s="567" t="s">
        <v>2252</v>
      </c>
      <c r="H427" s="567" t="s">
        <v>2253</v>
      </c>
      <c r="I427" s="569">
        <v>2.8844444444444446</v>
      </c>
      <c r="J427" s="569">
        <v>900</v>
      </c>
      <c r="K427" s="570">
        <v>2596</v>
      </c>
    </row>
    <row r="428" spans="1:11" ht="14.4" customHeight="1" x14ac:dyDescent="0.3">
      <c r="A428" s="565" t="s">
        <v>461</v>
      </c>
      <c r="B428" s="566" t="s">
        <v>463</v>
      </c>
      <c r="C428" s="567" t="s">
        <v>483</v>
      </c>
      <c r="D428" s="568" t="s">
        <v>484</v>
      </c>
      <c r="E428" s="567" t="s">
        <v>2137</v>
      </c>
      <c r="F428" s="568" t="s">
        <v>2138</v>
      </c>
      <c r="G428" s="567" t="s">
        <v>2265</v>
      </c>
      <c r="H428" s="567" t="s">
        <v>2266</v>
      </c>
      <c r="I428" s="569">
        <v>12.108000000000001</v>
      </c>
      <c r="J428" s="569">
        <v>70</v>
      </c>
      <c r="K428" s="570">
        <v>847.5</v>
      </c>
    </row>
    <row r="429" spans="1:11" ht="14.4" customHeight="1" x14ac:dyDescent="0.3">
      <c r="A429" s="565" t="s">
        <v>461</v>
      </c>
      <c r="B429" s="566" t="s">
        <v>463</v>
      </c>
      <c r="C429" s="567" t="s">
        <v>483</v>
      </c>
      <c r="D429" s="568" t="s">
        <v>484</v>
      </c>
      <c r="E429" s="567" t="s">
        <v>2137</v>
      </c>
      <c r="F429" s="568" t="s">
        <v>2138</v>
      </c>
      <c r="G429" s="567" t="s">
        <v>2749</v>
      </c>
      <c r="H429" s="567" t="s">
        <v>2750</v>
      </c>
      <c r="I429" s="569">
        <v>25.53</v>
      </c>
      <c r="J429" s="569">
        <v>10</v>
      </c>
      <c r="K429" s="570">
        <v>255.3</v>
      </c>
    </row>
    <row r="430" spans="1:11" ht="14.4" customHeight="1" x14ac:dyDescent="0.3">
      <c r="A430" s="565" t="s">
        <v>461</v>
      </c>
      <c r="B430" s="566" t="s">
        <v>463</v>
      </c>
      <c r="C430" s="567" t="s">
        <v>483</v>
      </c>
      <c r="D430" s="568" t="s">
        <v>484</v>
      </c>
      <c r="E430" s="567" t="s">
        <v>2137</v>
      </c>
      <c r="F430" s="568" t="s">
        <v>2138</v>
      </c>
      <c r="G430" s="567" t="s">
        <v>2286</v>
      </c>
      <c r="H430" s="567" t="s">
        <v>2287</v>
      </c>
      <c r="I430" s="569">
        <v>500.7</v>
      </c>
      <c r="J430" s="569">
        <v>12</v>
      </c>
      <c r="K430" s="570">
        <v>6008.4</v>
      </c>
    </row>
    <row r="431" spans="1:11" ht="14.4" customHeight="1" x14ac:dyDescent="0.3">
      <c r="A431" s="565" t="s">
        <v>461</v>
      </c>
      <c r="B431" s="566" t="s">
        <v>463</v>
      </c>
      <c r="C431" s="567" t="s">
        <v>483</v>
      </c>
      <c r="D431" s="568" t="s">
        <v>484</v>
      </c>
      <c r="E431" s="567" t="s">
        <v>2137</v>
      </c>
      <c r="F431" s="568" t="s">
        <v>2138</v>
      </c>
      <c r="G431" s="567" t="s">
        <v>2300</v>
      </c>
      <c r="H431" s="567" t="s">
        <v>2301</v>
      </c>
      <c r="I431" s="569">
        <v>82.46</v>
      </c>
      <c r="J431" s="569">
        <v>17</v>
      </c>
      <c r="K431" s="570">
        <v>1401.82</v>
      </c>
    </row>
    <row r="432" spans="1:11" ht="14.4" customHeight="1" x14ac:dyDescent="0.3">
      <c r="A432" s="565" t="s">
        <v>461</v>
      </c>
      <c r="B432" s="566" t="s">
        <v>463</v>
      </c>
      <c r="C432" s="567" t="s">
        <v>483</v>
      </c>
      <c r="D432" s="568" t="s">
        <v>484</v>
      </c>
      <c r="E432" s="567" t="s">
        <v>2137</v>
      </c>
      <c r="F432" s="568" t="s">
        <v>2138</v>
      </c>
      <c r="G432" s="567" t="s">
        <v>2751</v>
      </c>
      <c r="H432" s="567" t="s">
        <v>2752</v>
      </c>
      <c r="I432" s="569">
        <v>256.5</v>
      </c>
      <c r="J432" s="569">
        <v>20</v>
      </c>
      <c r="K432" s="570">
        <v>5129.99</v>
      </c>
    </row>
    <row r="433" spans="1:11" ht="14.4" customHeight="1" x14ac:dyDescent="0.3">
      <c r="A433" s="565" t="s">
        <v>461</v>
      </c>
      <c r="B433" s="566" t="s">
        <v>463</v>
      </c>
      <c r="C433" s="567" t="s">
        <v>483</v>
      </c>
      <c r="D433" s="568" t="s">
        <v>484</v>
      </c>
      <c r="E433" s="567" t="s">
        <v>2137</v>
      </c>
      <c r="F433" s="568" t="s">
        <v>2138</v>
      </c>
      <c r="G433" s="567" t="s">
        <v>2553</v>
      </c>
      <c r="H433" s="567" t="s">
        <v>2554</v>
      </c>
      <c r="I433" s="569">
        <v>1884.25</v>
      </c>
      <c r="J433" s="569">
        <v>6</v>
      </c>
      <c r="K433" s="570">
        <v>11305.5</v>
      </c>
    </row>
    <row r="434" spans="1:11" ht="14.4" customHeight="1" x14ac:dyDescent="0.3">
      <c r="A434" s="565" t="s">
        <v>461</v>
      </c>
      <c r="B434" s="566" t="s">
        <v>463</v>
      </c>
      <c r="C434" s="567" t="s">
        <v>483</v>
      </c>
      <c r="D434" s="568" t="s">
        <v>484</v>
      </c>
      <c r="E434" s="567" t="s">
        <v>2137</v>
      </c>
      <c r="F434" s="568" t="s">
        <v>2138</v>
      </c>
      <c r="G434" s="567" t="s">
        <v>2309</v>
      </c>
      <c r="H434" s="567" t="s">
        <v>2310</v>
      </c>
      <c r="I434" s="569">
        <v>2792.91</v>
      </c>
      <c r="J434" s="569">
        <v>2</v>
      </c>
      <c r="K434" s="570">
        <v>5585.82</v>
      </c>
    </row>
    <row r="435" spans="1:11" ht="14.4" customHeight="1" x14ac:dyDescent="0.3">
      <c r="A435" s="565" t="s">
        <v>461</v>
      </c>
      <c r="B435" s="566" t="s">
        <v>463</v>
      </c>
      <c r="C435" s="567" t="s">
        <v>483</v>
      </c>
      <c r="D435" s="568" t="s">
        <v>484</v>
      </c>
      <c r="E435" s="567" t="s">
        <v>2137</v>
      </c>
      <c r="F435" s="568" t="s">
        <v>2138</v>
      </c>
      <c r="G435" s="567" t="s">
        <v>2311</v>
      </c>
      <c r="H435" s="567" t="s">
        <v>2312</v>
      </c>
      <c r="I435" s="569">
        <v>392.48</v>
      </c>
      <c r="J435" s="569">
        <v>17</v>
      </c>
      <c r="K435" s="570">
        <v>6672.09</v>
      </c>
    </row>
    <row r="436" spans="1:11" ht="14.4" customHeight="1" x14ac:dyDescent="0.3">
      <c r="A436" s="565" t="s">
        <v>461</v>
      </c>
      <c r="B436" s="566" t="s">
        <v>463</v>
      </c>
      <c r="C436" s="567" t="s">
        <v>483</v>
      </c>
      <c r="D436" s="568" t="s">
        <v>484</v>
      </c>
      <c r="E436" s="567" t="s">
        <v>2137</v>
      </c>
      <c r="F436" s="568" t="s">
        <v>2138</v>
      </c>
      <c r="G436" s="567" t="s">
        <v>2753</v>
      </c>
      <c r="H436" s="567" t="s">
        <v>2754</v>
      </c>
      <c r="I436" s="569">
        <v>348.07</v>
      </c>
      <c r="J436" s="569">
        <v>6</v>
      </c>
      <c r="K436" s="570">
        <v>2088.41</v>
      </c>
    </row>
    <row r="437" spans="1:11" ht="14.4" customHeight="1" x14ac:dyDescent="0.3">
      <c r="A437" s="565" t="s">
        <v>461</v>
      </c>
      <c r="B437" s="566" t="s">
        <v>463</v>
      </c>
      <c r="C437" s="567" t="s">
        <v>483</v>
      </c>
      <c r="D437" s="568" t="s">
        <v>484</v>
      </c>
      <c r="E437" s="567" t="s">
        <v>2137</v>
      </c>
      <c r="F437" s="568" t="s">
        <v>2138</v>
      </c>
      <c r="G437" s="567" t="s">
        <v>2313</v>
      </c>
      <c r="H437" s="567" t="s">
        <v>2314</v>
      </c>
      <c r="I437" s="569">
        <v>666.81</v>
      </c>
      <c r="J437" s="569">
        <v>11</v>
      </c>
      <c r="K437" s="570">
        <v>7334.87</v>
      </c>
    </row>
    <row r="438" spans="1:11" ht="14.4" customHeight="1" x14ac:dyDescent="0.3">
      <c r="A438" s="565" t="s">
        <v>461</v>
      </c>
      <c r="B438" s="566" t="s">
        <v>463</v>
      </c>
      <c r="C438" s="567" t="s">
        <v>483</v>
      </c>
      <c r="D438" s="568" t="s">
        <v>484</v>
      </c>
      <c r="E438" s="567" t="s">
        <v>2137</v>
      </c>
      <c r="F438" s="568" t="s">
        <v>2138</v>
      </c>
      <c r="G438" s="567" t="s">
        <v>2755</v>
      </c>
      <c r="H438" s="567" t="s">
        <v>2756</v>
      </c>
      <c r="I438" s="569">
        <v>441.41</v>
      </c>
      <c r="J438" s="569">
        <v>10</v>
      </c>
      <c r="K438" s="570">
        <v>4414.08</v>
      </c>
    </row>
    <row r="439" spans="1:11" ht="14.4" customHeight="1" x14ac:dyDescent="0.3">
      <c r="A439" s="565" t="s">
        <v>461</v>
      </c>
      <c r="B439" s="566" t="s">
        <v>463</v>
      </c>
      <c r="C439" s="567" t="s">
        <v>483</v>
      </c>
      <c r="D439" s="568" t="s">
        <v>484</v>
      </c>
      <c r="E439" s="567" t="s">
        <v>2137</v>
      </c>
      <c r="F439" s="568" t="s">
        <v>2138</v>
      </c>
      <c r="G439" s="567" t="s">
        <v>2319</v>
      </c>
      <c r="H439" s="567" t="s">
        <v>2320</v>
      </c>
      <c r="I439" s="569">
        <v>308.04000000000002</v>
      </c>
      <c r="J439" s="569">
        <v>22</v>
      </c>
      <c r="K439" s="570">
        <v>6776.88</v>
      </c>
    </row>
    <row r="440" spans="1:11" ht="14.4" customHeight="1" x14ac:dyDescent="0.3">
      <c r="A440" s="565" t="s">
        <v>461</v>
      </c>
      <c r="B440" s="566" t="s">
        <v>463</v>
      </c>
      <c r="C440" s="567" t="s">
        <v>483</v>
      </c>
      <c r="D440" s="568" t="s">
        <v>484</v>
      </c>
      <c r="E440" s="567" t="s">
        <v>2137</v>
      </c>
      <c r="F440" s="568" t="s">
        <v>2138</v>
      </c>
      <c r="G440" s="567" t="s">
        <v>2321</v>
      </c>
      <c r="H440" s="567" t="s">
        <v>2322</v>
      </c>
      <c r="I440" s="569">
        <v>530.83000000000004</v>
      </c>
      <c r="J440" s="569">
        <v>11</v>
      </c>
      <c r="K440" s="570">
        <v>5839.1</v>
      </c>
    </row>
    <row r="441" spans="1:11" ht="14.4" customHeight="1" x14ac:dyDescent="0.3">
      <c r="A441" s="565" t="s">
        <v>461</v>
      </c>
      <c r="B441" s="566" t="s">
        <v>463</v>
      </c>
      <c r="C441" s="567" t="s">
        <v>483</v>
      </c>
      <c r="D441" s="568" t="s">
        <v>484</v>
      </c>
      <c r="E441" s="567" t="s">
        <v>2137</v>
      </c>
      <c r="F441" s="568" t="s">
        <v>2138</v>
      </c>
      <c r="G441" s="567" t="s">
        <v>2323</v>
      </c>
      <c r="H441" s="567" t="s">
        <v>2324</v>
      </c>
      <c r="I441" s="569">
        <v>211.22</v>
      </c>
      <c r="J441" s="569">
        <v>35</v>
      </c>
      <c r="K441" s="570">
        <v>7392.62</v>
      </c>
    </row>
    <row r="442" spans="1:11" ht="14.4" customHeight="1" x14ac:dyDescent="0.3">
      <c r="A442" s="565" t="s">
        <v>461</v>
      </c>
      <c r="B442" s="566" t="s">
        <v>463</v>
      </c>
      <c r="C442" s="567" t="s">
        <v>483</v>
      </c>
      <c r="D442" s="568" t="s">
        <v>484</v>
      </c>
      <c r="E442" s="567" t="s">
        <v>2137</v>
      </c>
      <c r="F442" s="568" t="s">
        <v>2138</v>
      </c>
      <c r="G442" s="567" t="s">
        <v>2325</v>
      </c>
      <c r="H442" s="567" t="s">
        <v>2326</v>
      </c>
      <c r="I442" s="569">
        <v>488.02</v>
      </c>
      <c r="J442" s="569">
        <v>12</v>
      </c>
      <c r="K442" s="570">
        <v>5856.24</v>
      </c>
    </row>
    <row r="443" spans="1:11" ht="14.4" customHeight="1" x14ac:dyDescent="0.3">
      <c r="A443" s="565" t="s">
        <v>461</v>
      </c>
      <c r="B443" s="566" t="s">
        <v>463</v>
      </c>
      <c r="C443" s="567" t="s">
        <v>483</v>
      </c>
      <c r="D443" s="568" t="s">
        <v>484</v>
      </c>
      <c r="E443" s="567" t="s">
        <v>2137</v>
      </c>
      <c r="F443" s="568" t="s">
        <v>2138</v>
      </c>
      <c r="G443" s="567" t="s">
        <v>2327</v>
      </c>
      <c r="H443" s="567" t="s">
        <v>2328</v>
      </c>
      <c r="I443" s="569">
        <v>853.97</v>
      </c>
      <c r="J443" s="569">
        <v>5</v>
      </c>
      <c r="K443" s="570">
        <v>4269.8500000000004</v>
      </c>
    </row>
    <row r="444" spans="1:11" ht="14.4" customHeight="1" x14ac:dyDescent="0.3">
      <c r="A444" s="565" t="s">
        <v>461</v>
      </c>
      <c r="B444" s="566" t="s">
        <v>463</v>
      </c>
      <c r="C444" s="567" t="s">
        <v>483</v>
      </c>
      <c r="D444" s="568" t="s">
        <v>484</v>
      </c>
      <c r="E444" s="567" t="s">
        <v>2137</v>
      </c>
      <c r="F444" s="568" t="s">
        <v>2138</v>
      </c>
      <c r="G444" s="567" t="s">
        <v>2329</v>
      </c>
      <c r="H444" s="567" t="s">
        <v>2330</v>
      </c>
      <c r="I444" s="569">
        <v>1193.67</v>
      </c>
      <c r="J444" s="569">
        <v>2</v>
      </c>
      <c r="K444" s="570">
        <v>2387.34</v>
      </c>
    </row>
    <row r="445" spans="1:11" ht="14.4" customHeight="1" x14ac:dyDescent="0.3">
      <c r="A445" s="565" t="s">
        <v>461</v>
      </c>
      <c r="B445" s="566" t="s">
        <v>463</v>
      </c>
      <c r="C445" s="567" t="s">
        <v>483</v>
      </c>
      <c r="D445" s="568" t="s">
        <v>484</v>
      </c>
      <c r="E445" s="567" t="s">
        <v>2137</v>
      </c>
      <c r="F445" s="568" t="s">
        <v>2138</v>
      </c>
      <c r="G445" s="567" t="s">
        <v>2331</v>
      </c>
      <c r="H445" s="567" t="s">
        <v>2332</v>
      </c>
      <c r="I445" s="569">
        <v>442.18</v>
      </c>
      <c r="J445" s="569">
        <v>11</v>
      </c>
      <c r="K445" s="570">
        <v>4863.9799999999996</v>
      </c>
    </row>
    <row r="446" spans="1:11" ht="14.4" customHeight="1" x14ac:dyDescent="0.3">
      <c r="A446" s="565" t="s">
        <v>461</v>
      </c>
      <c r="B446" s="566" t="s">
        <v>463</v>
      </c>
      <c r="C446" s="567" t="s">
        <v>483</v>
      </c>
      <c r="D446" s="568" t="s">
        <v>484</v>
      </c>
      <c r="E446" s="567" t="s">
        <v>2137</v>
      </c>
      <c r="F446" s="568" t="s">
        <v>2138</v>
      </c>
      <c r="G446" s="567" t="s">
        <v>2333</v>
      </c>
      <c r="H446" s="567" t="s">
        <v>2334</v>
      </c>
      <c r="I446" s="569">
        <v>853.97</v>
      </c>
      <c r="J446" s="569">
        <v>5</v>
      </c>
      <c r="K446" s="570">
        <v>4269.8500000000004</v>
      </c>
    </row>
    <row r="447" spans="1:11" ht="14.4" customHeight="1" x14ac:dyDescent="0.3">
      <c r="A447" s="565" t="s">
        <v>461</v>
      </c>
      <c r="B447" s="566" t="s">
        <v>463</v>
      </c>
      <c r="C447" s="567" t="s">
        <v>483</v>
      </c>
      <c r="D447" s="568" t="s">
        <v>484</v>
      </c>
      <c r="E447" s="567" t="s">
        <v>2137</v>
      </c>
      <c r="F447" s="568" t="s">
        <v>2138</v>
      </c>
      <c r="G447" s="567" t="s">
        <v>2335</v>
      </c>
      <c r="H447" s="567" t="s">
        <v>2336</v>
      </c>
      <c r="I447" s="569">
        <v>440.32</v>
      </c>
      <c r="J447" s="569">
        <v>2</v>
      </c>
      <c r="K447" s="570">
        <v>880.64</v>
      </c>
    </row>
    <row r="448" spans="1:11" ht="14.4" customHeight="1" x14ac:dyDescent="0.3">
      <c r="A448" s="565" t="s">
        <v>461</v>
      </c>
      <c r="B448" s="566" t="s">
        <v>463</v>
      </c>
      <c r="C448" s="567" t="s">
        <v>483</v>
      </c>
      <c r="D448" s="568" t="s">
        <v>484</v>
      </c>
      <c r="E448" s="567" t="s">
        <v>2137</v>
      </c>
      <c r="F448" s="568" t="s">
        <v>2138</v>
      </c>
      <c r="G448" s="567" t="s">
        <v>2337</v>
      </c>
      <c r="H448" s="567" t="s">
        <v>2338</v>
      </c>
      <c r="I448" s="569">
        <v>853.97</v>
      </c>
      <c r="J448" s="569">
        <v>11</v>
      </c>
      <c r="K448" s="570">
        <v>9393.67</v>
      </c>
    </row>
    <row r="449" spans="1:11" ht="14.4" customHeight="1" x14ac:dyDescent="0.3">
      <c r="A449" s="565" t="s">
        <v>461</v>
      </c>
      <c r="B449" s="566" t="s">
        <v>463</v>
      </c>
      <c r="C449" s="567" t="s">
        <v>483</v>
      </c>
      <c r="D449" s="568" t="s">
        <v>484</v>
      </c>
      <c r="E449" s="567" t="s">
        <v>2137</v>
      </c>
      <c r="F449" s="568" t="s">
        <v>2138</v>
      </c>
      <c r="G449" s="567" t="s">
        <v>2339</v>
      </c>
      <c r="H449" s="567" t="s">
        <v>2340</v>
      </c>
      <c r="I449" s="569">
        <v>806.86</v>
      </c>
      <c r="J449" s="569">
        <v>5</v>
      </c>
      <c r="K449" s="570">
        <v>4034.3</v>
      </c>
    </row>
    <row r="450" spans="1:11" ht="14.4" customHeight="1" x14ac:dyDescent="0.3">
      <c r="A450" s="565" t="s">
        <v>461</v>
      </c>
      <c r="B450" s="566" t="s">
        <v>463</v>
      </c>
      <c r="C450" s="567" t="s">
        <v>483</v>
      </c>
      <c r="D450" s="568" t="s">
        <v>484</v>
      </c>
      <c r="E450" s="567" t="s">
        <v>2137</v>
      </c>
      <c r="F450" s="568" t="s">
        <v>2138</v>
      </c>
      <c r="G450" s="567" t="s">
        <v>2559</v>
      </c>
      <c r="H450" s="567" t="s">
        <v>2560</v>
      </c>
      <c r="I450" s="569">
        <v>401.59</v>
      </c>
      <c r="J450" s="569">
        <v>17</v>
      </c>
      <c r="K450" s="570">
        <v>6826.98</v>
      </c>
    </row>
    <row r="451" spans="1:11" ht="14.4" customHeight="1" x14ac:dyDescent="0.3">
      <c r="A451" s="565" t="s">
        <v>461</v>
      </c>
      <c r="B451" s="566" t="s">
        <v>463</v>
      </c>
      <c r="C451" s="567" t="s">
        <v>483</v>
      </c>
      <c r="D451" s="568" t="s">
        <v>484</v>
      </c>
      <c r="E451" s="567" t="s">
        <v>2137</v>
      </c>
      <c r="F451" s="568" t="s">
        <v>2138</v>
      </c>
      <c r="G451" s="567" t="s">
        <v>2341</v>
      </c>
      <c r="H451" s="567" t="s">
        <v>2342</v>
      </c>
      <c r="I451" s="569">
        <v>806.86</v>
      </c>
      <c r="J451" s="569">
        <v>10</v>
      </c>
      <c r="K451" s="570">
        <v>8068.64</v>
      </c>
    </row>
    <row r="452" spans="1:11" ht="14.4" customHeight="1" x14ac:dyDescent="0.3">
      <c r="A452" s="565" t="s">
        <v>461</v>
      </c>
      <c r="B452" s="566" t="s">
        <v>463</v>
      </c>
      <c r="C452" s="567" t="s">
        <v>483</v>
      </c>
      <c r="D452" s="568" t="s">
        <v>484</v>
      </c>
      <c r="E452" s="567" t="s">
        <v>2137</v>
      </c>
      <c r="F452" s="568" t="s">
        <v>2138</v>
      </c>
      <c r="G452" s="567" t="s">
        <v>2343</v>
      </c>
      <c r="H452" s="567" t="s">
        <v>2344</v>
      </c>
      <c r="I452" s="569">
        <v>196.02</v>
      </c>
      <c r="J452" s="569">
        <v>30</v>
      </c>
      <c r="K452" s="570">
        <v>5880.6</v>
      </c>
    </row>
    <row r="453" spans="1:11" ht="14.4" customHeight="1" x14ac:dyDescent="0.3">
      <c r="A453" s="565" t="s">
        <v>461</v>
      </c>
      <c r="B453" s="566" t="s">
        <v>463</v>
      </c>
      <c r="C453" s="567" t="s">
        <v>483</v>
      </c>
      <c r="D453" s="568" t="s">
        <v>484</v>
      </c>
      <c r="E453" s="567" t="s">
        <v>2137</v>
      </c>
      <c r="F453" s="568" t="s">
        <v>2138</v>
      </c>
      <c r="G453" s="567" t="s">
        <v>2345</v>
      </c>
      <c r="H453" s="567" t="s">
        <v>2346</v>
      </c>
      <c r="I453" s="569">
        <v>718.23</v>
      </c>
      <c r="J453" s="569">
        <v>10</v>
      </c>
      <c r="K453" s="570">
        <v>7182.3</v>
      </c>
    </row>
    <row r="454" spans="1:11" ht="14.4" customHeight="1" x14ac:dyDescent="0.3">
      <c r="A454" s="565" t="s">
        <v>461</v>
      </c>
      <c r="B454" s="566" t="s">
        <v>463</v>
      </c>
      <c r="C454" s="567" t="s">
        <v>483</v>
      </c>
      <c r="D454" s="568" t="s">
        <v>484</v>
      </c>
      <c r="E454" s="567" t="s">
        <v>2137</v>
      </c>
      <c r="F454" s="568" t="s">
        <v>2138</v>
      </c>
      <c r="G454" s="567" t="s">
        <v>2347</v>
      </c>
      <c r="H454" s="567" t="s">
        <v>2348</v>
      </c>
      <c r="I454" s="569">
        <v>853.97</v>
      </c>
      <c r="J454" s="569">
        <v>10</v>
      </c>
      <c r="K454" s="570">
        <v>8539.7000000000007</v>
      </c>
    </row>
    <row r="455" spans="1:11" ht="14.4" customHeight="1" x14ac:dyDescent="0.3">
      <c r="A455" s="565" t="s">
        <v>461</v>
      </c>
      <c r="B455" s="566" t="s">
        <v>463</v>
      </c>
      <c r="C455" s="567" t="s">
        <v>483</v>
      </c>
      <c r="D455" s="568" t="s">
        <v>484</v>
      </c>
      <c r="E455" s="567" t="s">
        <v>2137</v>
      </c>
      <c r="F455" s="568" t="s">
        <v>2138</v>
      </c>
      <c r="G455" s="567" t="s">
        <v>2349</v>
      </c>
      <c r="H455" s="567" t="s">
        <v>2350</v>
      </c>
      <c r="I455" s="569">
        <v>853.97</v>
      </c>
      <c r="J455" s="569">
        <v>6</v>
      </c>
      <c r="K455" s="570">
        <v>5123.82</v>
      </c>
    </row>
    <row r="456" spans="1:11" ht="14.4" customHeight="1" x14ac:dyDescent="0.3">
      <c r="A456" s="565" t="s">
        <v>461</v>
      </c>
      <c r="B456" s="566" t="s">
        <v>463</v>
      </c>
      <c r="C456" s="567" t="s">
        <v>483</v>
      </c>
      <c r="D456" s="568" t="s">
        <v>484</v>
      </c>
      <c r="E456" s="567" t="s">
        <v>2137</v>
      </c>
      <c r="F456" s="568" t="s">
        <v>2138</v>
      </c>
      <c r="G456" s="567" t="s">
        <v>2351</v>
      </c>
      <c r="H456" s="567" t="s">
        <v>2352</v>
      </c>
      <c r="I456" s="569">
        <v>1030.24</v>
      </c>
      <c r="J456" s="569">
        <v>1</v>
      </c>
      <c r="K456" s="570">
        <v>1030.24</v>
      </c>
    </row>
    <row r="457" spans="1:11" ht="14.4" customHeight="1" x14ac:dyDescent="0.3">
      <c r="A457" s="565" t="s">
        <v>461</v>
      </c>
      <c r="B457" s="566" t="s">
        <v>463</v>
      </c>
      <c r="C457" s="567" t="s">
        <v>483</v>
      </c>
      <c r="D457" s="568" t="s">
        <v>484</v>
      </c>
      <c r="E457" s="567" t="s">
        <v>2137</v>
      </c>
      <c r="F457" s="568" t="s">
        <v>2138</v>
      </c>
      <c r="G457" s="567" t="s">
        <v>2353</v>
      </c>
      <c r="H457" s="567" t="s">
        <v>2354</v>
      </c>
      <c r="I457" s="569">
        <v>647.30999999999995</v>
      </c>
      <c r="J457" s="569">
        <v>1</v>
      </c>
      <c r="K457" s="570">
        <v>647.30999999999995</v>
      </c>
    </row>
    <row r="458" spans="1:11" ht="14.4" customHeight="1" x14ac:dyDescent="0.3">
      <c r="A458" s="565" t="s">
        <v>461</v>
      </c>
      <c r="B458" s="566" t="s">
        <v>463</v>
      </c>
      <c r="C458" s="567" t="s">
        <v>483</v>
      </c>
      <c r="D458" s="568" t="s">
        <v>484</v>
      </c>
      <c r="E458" s="567" t="s">
        <v>2137</v>
      </c>
      <c r="F458" s="568" t="s">
        <v>2138</v>
      </c>
      <c r="G458" s="567" t="s">
        <v>2355</v>
      </c>
      <c r="H458" s="567" t="s">
        <v>2356</v>
      </c>
      <c r="I458" s="569">
        <v>293.27</v>
      </c>
      <c r="J458" s="569">
        <v>6</v>
      </c>
      <c r="K458" s="570">
        <v>1759.62</v>
      </c>
    </row>
    <row r="459" spans="1:11" ht="14.4" customHeight="1" x14ac:dyDescent="0.3">
      <c r="A459" s="565" t="s">
        <v>461</v>
      </c>
      <c r="B459" s="566" t="s">
        <v>463</v>
      </c>
      <c r="C459" s="567" t="s">
        <v>483</v>
      </c>
      <c r="D459" s="568" t="s">
        <v>484</v>
      </c>
      <c r="E459" s="567" t="s">
        <v>2137</v>
      </c>
      <c r="F459" s="568" t="s">
        <v>2138</v>
      </c>
      <c r="G459" s="567" t="s">
        <v>2357</v>
      </c>
      <c r="H459" s="567" t="s">
        <v>2358</v>
      </c>
      <c r="I459" s="569">
        <v>200.57</v>
      </c>
      <c r="J459" s="569">
        <v>10</v>
      </c>
      <c r="K459" s="570">
        <v>2005.7</v>
      </c>
    </row>
    <row r="460" spans="1:11" ht="14.4" customHeight="1" x14ac:dyDescent="0.3">
      <c r="A460" s="565" t="s">
        <v>461</v>
      </c>
      <c r="B460" s="566" t="s">
        <v>463</v>
      </c>
      <c r="C460" s="567" t="s">
        <v>483</v>
      </c>
      <c r="D460" s="568" t="s">
        <v>484</v>
      </c>
      <c r="E460" s="567" t="s">
        <v>2137</v>
      </c>
      <c r="F460" s="568" t="s">
        <v>2138</v>
      </c>
      <c r="G460" s="567" t="s">
        <v>2359</v>
      </c>
      <c r="H460" s="567" t="s">
        <v>2360</v>
      </c>
      <c r="I460" s="569">
        <v>917.36</v>
      </c>
      <c r="J460" s="569">
        <v>4</v>
      </c>
      <c r="K460" s="570">
        <v>3669.44</v>
      </c>
    </row>
    <row r="461" spans="1:11" ht="14.4" customHeight="1" x14ac:dyDescent="0.3">
      <c r="A461" s="565" t="s">
        <v>461</v>
      </c>
      <c r="B461" s="566" t="s">
        <v>463</v>
      </c>
      <c r="C461" s="567" t="s">
        <v>483</v>
      </c>
      <c r="D461" s="568" t="s">
        <v>484</v>
      </c>
      <c r="E461" s="567" t="s">
        <v>2137</v>
      </c>
      <c r="F461" s="568" t="s">
        <v>2138</v>
      </c>
      <c r="G461" s="567" t="s">
        <v>2361</v>
      </c>
      <c r="H461" s="567" t="s">
        <v>2362</v>
      </c>
      <c r="I461" s="569">
        <v>853.97</v>
      </c>
      <c r="J461" s="569">
        <v>11</v>
      </c>
      <c r="K461" s="570">
        <v>9393.67</v>
      </c>
    </row>
    <row r="462" spans="1:11" ht="14.4" customHeight="1" x14ac:dyDescent="0.3">
      <c r="A462" s="565" t="s">
        <v>461</v>
      </c>
      <c r="B462" s="566" t="s">
        <v>463</v>
      </c>
      <c r="C462" s="567" t="s">
        <v>483</v>
      </c>
      <c r="D462" s="568" t="s">
        <v>484</v>
      </c>
      <c r="E462" s="567" t="s">
        <v>2137</v>
      </c>
      <c r="F462" s="568" t="s">
        <v>2138</v>
      </c>
      <c r="G462" s="567" t="s">
        <v>2363</v>
      </c>
      <c r="H462" s="567" t="s">
        <v>2364</v>
      </c>
      <c r="I462" s="569">
        <v>156.51</v>
      </c>
      <c r="J462" s="569">
        <v>30</v>
      </c>
      <c r="K462" s="570">
        <v>4695.3</v>
      </c>
    </row>
    <row r="463" spans="1:11" ht="14.4" customHeight="1" x14ac:dyDescent="0.3">
      <c r="A463" s="565" t="s">
        <v>461</v>
      </c>
      <c r="B463" s="566" t="s">
        <v>463</v>
      </c>
      <c r="C463" s="567" t="s">
        <v>483</v>
      </c>
      <c r="D463" s="568" t="s">
        <v>484</v>
      </c>
      <c r="E463" s="567" t="s">
        <v>2137</v>
      </c>
      <c r="F463" s="568" t="s">
        <v>2138</v>
      </c>
      <c r="G463" s="567" t="s">
        <v>2561</v>
      </c>
      <c r="H463" s="567" t="s">
        <v>2562</v>
      </c>
      <c r="I463" s="569">
        <v>1060.6300000000001</v>
      </c>
      <c r="J463" s="569">
        <v>6</v>
      </c>
      <c r="K463" s="570">
        <v>6363.75</v>
      </c>
    </row>
    <row r="464" spans="1:11" ht="14.4" customHeight="1" x14ac:dyDescent="0.3">
      <c r="A464" s="565" t="s">
        <v>461</v>
      </c>
      <c r="B464" s="566" t="s">
        <v>463</v>
      </c>
      <c r="C464" s="567" t="s">
        <v>483</v>
      </c>
      <c r="D464" s="568" t="s">
        <v>484</v>
      </c>
      <c r="E464" s="567" t="s">
        <v>2137</v>
      </c>
      <c r="F464" s="568" t="s">
        <v>2138</v>
      </c>
      <c r="G464" s="567" t="s">
        <v>2365</v>
      </c>
      <c r="H464" s="567" t="s">
        <v>2366</v>
      </c>
      <c r="I464" s="569">
        <v>211.22</v>
      </c>
      <c r="J464" s="569">
        <v>11</v>
      </c>
      <c r="K464" s="570">
        <v>2323.42</v>
      </c>
    </row>
    <row r="465" spans="1:11" ht="14.4" customHeight="1" x14ac:dyDescent="0.3">
      <c r="A465" s="565" t="s">
        <v>461</v>
      </c>
      <c r="B465" s="566" t="s">
        <v>463</v>
      </c>
      <c r="C465" s="567" t="s">
        <v>483</v>
      </c>
      <c r="D465" s="568" t="s">
        <v>484</v>
      </c>
      <c r="E465" s="567" t="s">
        <v>2137</v>
      </c>
      <c r="F465" s="568" t="s">
        <v>2138</v>
      </c>
      <c r="G465" s="567" t="s">
        <v>2367</v>
      </c>
      <c r="H465" s="567" t="s">
        <v>2368</v>
      </c>
      <c r="I465" s="569">
        <v>853.97</v>
      </c>
      <c r="J465" s="569">
        <v>15</v>
      </c>
      <c r="K465" s="570">
        <v>12809.52</v>
      </c>
    </row>
    <row r="466" spans="1:11" ht="14.4" customHeight="1" x14ac:dyDescent="0.3">
      <c r="A466" s="565" t="s">
        <v>461</v>
      </c>
      <c r="B466" s="566" t="s">
        <v>463</v>
      </c>
      <c r="C466" s="567" t="s">
        <v>483</v>
      </c>
      <c r="D466" s="568" t="s">
        <v>484</v>
      </c>
      <c r="E466" s="567" t="s">
        <v>2137</v>
      </c>
      <c r="F466" s="568" t="s">
        <v>2138</v>
      </c>
      <c r="G466" s="567" t="s">
        <v>2369</v>
      </c>
      <c r="H466" s="567" t="s">
        <v>2370</v>
      </c>
      <c r="I466" s="569">
        <v>853.97</v>
      </c>
      <c r="J466" s="569">
        <v>8</v>
      </c>
      <c r="K466" s="570">
        <v>6831.76</v>
      </c>
    </row>
    <row r="467" spans="1:11" ht="14.4" customHeight="1" x14ac:dyDescent="0.3">
      <c r="A467" s="565" t="s">
        <v>461</v>
      </c>
      <c r="B467" s="566" t="s">
        <v>463</v>
      </c>
      <c r="C467" s="567" t="s">
        <v>483</v>
      </c>
      <c r="D467" s="568" t="s">
        <v>484</v>
      </c>
      <c r="E467" s="567" t="s">
        <v>2137</v>
      </c>
      <c r="F467" s="568" t="s">
        <v>2138</v>
      </c>
      <c r="G467" s="567" t="s">
        <v>2371</v>
      </c>
      <c r="H467" s="567" t="s">
        <v>2372</v>
      </c>
      <c r="I467" s="569">
        <v>442.18</v>
      </c>
      <c r="J467" s="569">
        <v>22</v>
      </c>
      <c r="K467" s="570">
        <v>9728.01</v>
      </c>
    </row>
    <row r="468" spans="1:11" ht="14.4" customHeight="1" x14ac:dyDescent="0.3">
      <c r="A468" s="565" t="s">
        <v>461</v>
      </c>
      <c r="B468" s="566" t="s">
        <v>463</v>
      </c>
      <c r="C468" s="567" t="s">
        <v>483</v>
      </c>
      <c r="D468" s="568" t="s">
        <v>484</v>
      </c>
      <c r="E468" s="567" t="s">
        <v>2137</v>
      </c>
      <c r="F468" s="568" t="s">
        <v>2138</v>
      </c>
      <c r="G468" s="567" t="s">
        <v>2373</v>
      </c>
      <c r="H468" s="567" t="s">
        <v>2374</v>
      </c>
      <c r="I468" s="569">
        <v>827.76</v>
      </c>
      <c r="J468" s="569">
        <v>2</v>
      </c>
      <c r="K468" s="570">
        <v>1655.52</v>
      </c>
    </row>
    <row r="469" spans="1:11" ht="14.4" customHeight="1" x14ac:dyDescent="0.3">
      <c r="A469" s="565" t="s">
        <v>461</v>
      </c>
      <c r="B469" s="566" t="s">
        <v>463</v>
      </c>
      <c r="C469" s="567" t="s">
        <v>483</v>
      </c>
      <c r="D469" s="568" t="s">
        <v>484</v>
      </c>
      <c r="E469" s="567" t="s">
        <v>2137</v>
      </c>
      <c r="F469" s="568" t="s">
        <v>2138</v>
      </c>
      <c r="G469" s="567" t="s">
        <v>2375</v>
      </c>
      <c r="H469" s="567" t="s">
        <v>2376</v>
      </c>
      <c r="I469" s="569">
        <v>1060.6300000000001</v>
      </c>
      <c r="J469" s="569">
        <v>10</v>
      </c>
      <c r="K469" s="570">
        <v>10606.25</v>
      </c>
    </row>
    <row r="470" spans="1:11" ht="14.4" customHeight="1" x14ac:dyDescent="0.3">
      <c r="A470" s="565" t="s">
        <v>461</v>
      </c>
      <c r="B470" s="566" t="s">
        <v>463</v>
      </c>
      <c r="C470" s="567" t="s">
        <v>483</v>
      </c>
      <c r="D470" s="568" t="s">
        <v>484</v>
      </c>
      <c r="E470" s="567" t="s">
        <v>2137</v>
      </c>
      <c r="F470" s="568" t="s">
        <v>2138</v>
      </c>
      <c r="G470" s="567" t="s">
        <v>2377</v>
      </c>
      <c r="H470" s="567" t="s">
        <v>2378</v>
      </c>
      <c r="I470" s="569">
        <v>442.18</v>
      </c>
      <c r="J470" s="569">
        <v>15</v>
      </c>
      <c r="K470" s="570">
        <v>6632.74</v>
      </c>
    </row>
    <row r="471" spans="1:11" ht="14.4" customHeight="1" x14ac:dyDescent="0.3">
      <c r="A471" s="565" t="s">
        <v>461</v>
      </c>
      <c r="B471" s="566" t="s">
        <v>463</v>
      </c>
      <c r="C471" s="567" t="s">
        <v>483</v>
      </c>
      <c r="D471" s="568" t="s">
        <v>484</v>
      </c>
      <c r="E471" s="567" t="s">
        <v>2137</v>
      </c>
      <c r="F471" s="568" t="s">
        <v>2138</v>
      </c>
      <c r="G471" s="567" t="s">
        <v>2379</v>
      </c>
      <c r="H471" s="567" t="s">
        <v>2380</v>
      </c>
      <c r="I471" s="569">
        <v>929.26</v>
      </c>
      <c r="J471" s="569">
        <v>10</v>
      </c>
      <c r="K471" s="570">
        <v>9292.56</v>
      </c>
    </row>
    <row r="472" spans="1:11" ht="14.4" customHeight="1" x14ac:dyDescent="0.3">
      <c r="A472" s="565" t="s">
        <v>461</v>
      </c>
      <c r="B472" s="566" t="s">
        <v>463</v>
      </c>
      <c r="C472" s="567" t="s">
        <v>483</v>
      </c>
      <c r="D472" s="568" t="s">
        <v>484</v>
      </c>
      <c r="E472" s="567" t="s">
        <v>2137</v>
      </c>
      <c r="F472" s="568" t="s">
        <v>2138</v>
      </c>
      <c r="G472" s="567" t="s">
        <v>2381</v>
      </c>
      <c r="H472" s="567" t="s">
        <v>2382</v>
      </c>
      <c r="I472" s="569">
        <v>211.22</v>
      </c>
      <c r="J472" s="569">
        <v>11</v>
      </c>
      <c r="K472" s="570">
        <v>2323.42</v>
      </c>
    </row>
    <row r="473" spans="1:11" ht="14.4" customHeight="1" x14ac:dyDescent="0.3">
      <c r="A473" s="565" t="s">
        <v>461</v>
      </c>
      <c r="B473" s="566" t="s">
        <v>463</v>
      </c>
      <c r="C473" s="567" t="s">
        <v>483</v>
      </c>
      <c r="D473" s="568" t="s">
        <v>484</v>
      </c>
      <c r="E473" s="567" t="s">
        <v>2137</v>
      </c>
      <c r="F473" s="568" t="s">
        <v>2138</v>
      </c>
      <c r="G473" s="567" t="s">
        <v>2383</v>
      </c>
      <c r="H473" s="567" t="s">
        <v>2384</v>
      </c>
      <c r="I473" s="569">
        <v>442.18</v>
      </c>
      <c r="J473" s="569">
        <v>15</v>
      </c>
      <c r="K473" s="570">
        <v>6632.74</v>
      </c>
    </row>
    <row r="474" spans="1:11" ht="14.4" customHeight="1" x14ac:dyDescent="0.3">
      <c r="A474" s="565" t="s">
        <v>461</v>
      </c>
      <c r="B474" s="566" t="s">
        <v>463</v>
      </c>
      <c r="C474" s="567" t="s">
        <v>483</v>
      </c>
      <c r="D474" s="568" t="s">
        <v>484</v>
      </c>
      <c r="E474" s="567" t="s">
        <v>2137</v>
      </c>
      <c r="F474" s="568" t="s">
        <v>2138</v>
      </c>
      <c r="G474" s="567" t="s">
        <v>2385</v>
      </c>
      <c r="H474" s="567" t="s">
        <v>2386</v>
      </c>
      <c r="I474" s="569">
        <v>518.54999999999995</v>
      </c>
      <c r="J474" s="569">
        <v>8</v>
      </c>
      <c r="K474" s="570">
        <v>4148.3999999999996</v>
      </c>
    </row>
    <row r="475" spans="1:11" ht="14.4" customHeight="1" x14ac:dyDescent="0.3">
      <c r="A475" s="565" t="s">
        <v>461</v>
      </c>
      <c r="B475" s="566" t="s">
        <v>463</v>
      </c>
      <c r="C475" s="567" t="s">
        <v>483</v>
      </c>
      <c r="D475" s="568" t="s">
        <v>484</v>
      </c>
      <c r="E475" s="567" t="s">
        <v>2137</v>
      </c>
      <c r="F475" s="568" t="s">
        <v>2138</v>
      </c>
      <c r="G475" s="567" t="s">
        <v>2387</v>
      </c>
      <c r="H475" s="567" t="s">
        <v>2388</v>
      </c>
      <c r="I475" s="569">
        <v>2234.89</v>
      </c>
      <c r="J475" s="569">
        <v>1</v>
      </c>
      <c r="K475" s="570">
        <v>2234.89</v>
      </c>
    </row>
    <row r="476" spans="1:11" ht="14.4" customHeight="1" x14ac:dyDescent="0.3">
      <c r="A476" s="565" t="s">
        <v>461</v>
      </c>
      <c r="B476" s="566" t="s">
        <v>463</v>
      </c>
      <c r="C476" s="567" t="s">
        <v>483</v>
      </c>
      <c r="D476" s="568" t="s">
        <v>484</v>
      </c>
      <c r="E476" s="567" t="s">
        <v>2137</v>
      </c>
      <c r="F476" s="568" t="s">
        <v>2138</v>
      </c>
      <c r="G476" s="567" t="s">
        <v>2389</v>
      </c>
      <c r="H476" s="567" t="s">
        <v>2390</v>
      </c>
      <c r="I476" s="569">
        <v>853.97</v>
      </c>
      <c r="J476" s="569">
        <v>10</v>
      </c>
      <c r="K476" s="570">
        <v>8539.7000000000007</v>
      </c>
    </row>
    <row r="477" spans="1:11" ht="14.4" customHeight="1" x14ac:dyDescent="0.3">
      <c r="A477" s="565" t="s">
        <v>461</v>
      </c>
      <c r="B477" s="566" t="s">
        <v>463</v>
      </c>
      <c r="C477" s="567" t="s">
        <v>483</v>
      </c>
      <c r="D477" s="568" t="s">
        <v>484</v>
      </c>
      <c r="E477" s="567" t="s">
        <v>2137</v>
      </c>
      <c r="F477" s="568" t="s">
        <v>2138</v>
      </c>
      <c r="G477" s="567" t="s">
        <v>2563</v>
      </c>
      <c r="H477" s="567" t="s">
        <v>2564</v>
      </c>
      <c r="I477" s="569">
        <v>1995.28</v>
      </c>
      <c r="J477" s="569">
        <v>17</v>
      </c>
      <c r="K477" s="570">
        <v>33919.760000000002</v>
      </c>
    </row>
    <row r="478" spans="1:11" ht="14.4" customHeight="1" x14ac:dyDescent="0.3">
      <c r="A478" s="565" t="s">
        <v>461</v>
      </c>
      <c r="B478" s="566" t="s">
        <v>463</v>
      </c>
      <c r="C478" s="567" t="s">
        <v>483</v>
      </c>
      <c r="D478" s="568" t="s">
        <v>484</v>
      </c>
      <c r="E478" s="567" t="s">
        <v>2137</v>
      </c>
      <c r="F478" s="568" t="s">
        <v>2138</v>
      </c>
      <c r="G478" s="567" t="s">
        <v>2391</v>
      </c>
      <c r="H478" s="567" t="s">
        <v>2392</v>
      </c>
      <c r="I478" s="569">
        <v>188.64</v>
      </c>
      <c r="J478" s="569">
        <v>70</v>
      </c>
      <c r="K478" s="570">
        <v>13204.8</v>
      </c>
    </row>
    <row r="479" spans="1:11" ht="14.4" customHeight="1" x14ac:dyDescent="0.3">
      <c r="A479" s="565" t="s">
        <v>461</v>
      </c>
      <c r="B479" s="566" t="s">
        <v>463</v>
      </c>
      <c r="C479" s="567" t="s">
        <v>483</v>
      </c>
      <c r="D479" s="568" t="s">
        <v>484</v>
      </c>
      <c r="E479" s="567" t="s">
        <v>2137</v>
      </c>
      <c r="F479" s="568" t="s">
        <v>2138</v>
      </c>
      <c r="G479" s="567" t="s">
        <v>2393</v>
      </c>
      <c r="H479" s="567" t="s">
        <v>2394</v>
      </c>
      <c r="I479" s="569">
        <v>736.98</v>
      </c>
      <c r="J479" s="569">
        <v>8</v>
      </c>
      <c r="K479" s="570">
        <v>5895.84</v>
      </c>
    </row>
    <row r="480" spans="1:11" ht="14.4" customHeight="1" x14ac:dyDescent="0.3">
      <c r="A480" s="565" t="s">
        <v>461</v>
      </c>
      <c r="B480" s="566" t="s">
        <v>463</v>
      </c>
      <c r="C480" s="567" t="s">
        <v>483</v>
      </c>
      <c r="D480" s="568" t="s">
        <v>484</v>
      </c>
      <c r="E480" s="567" t="s">
        <v>2137</v>
      </c>
      <c r="F480" s="568" t="s">
        <v>2138</v>
      </c>
      <c r="G480" s="567" t="s">
        <v>2395</v>
      </c>
      <c r="H480" s="567" t="s">
        <v>2396</v>
      </c>
      <c r="I480" s="569">
        <v>853.97</v>
      </c>
      <c r="J480" s="569">
        <v>5</v>
      </c>
      <c r="K480" s="570">
        <v>4269.8500000000004</v>
      </c>
    </row>
    <row r="481" spans="1:11" ht="14.4" customHeight="1" x14ac:dyDescent="0.3">
      <c r="A481" s="565" t="s">
        <v>461</v>
      </c>
      <c r="B481" s="566" t="s">
        <v>463</v>
      </c>
      <c r="C481" s="567" t="s">
        <v>483</v>
      </c>
      <c r="D481" s="568" t="s">
        <v>484</v>
      </c>
      <c r="E481" s="567" t="s">
        <v>2137</v>
      </c>
      <c r="F481" s="568" t="s">
        <v>2138</v>
      </c>
      <c r="G481" s="567" t="s">
        <v>2397</v>
      </c>
      <c r="H481" s="567" t="s">
        <v>2398</v>
      </c>
      <c r="I481" s="569">
        <v>39.630000000000003</v>
      </c>
      <c r="J481" s="569">
        <v>36</v>
      </c>
      <c r="K481" s="570">
        <v>1426.68</v>
      </c>
    </row>
    <row r="482" spans="1:11" ht="14.4" customHeight="1" x14ac:dyDescent="0.3">
      <c r="A482" s="565" t="s">
        <v>461</v>
      </c>
      <c r="B482" s="566" t="s">
        <v>463</v>
      </c>
      <c r="C482" s="567" t="s">
        <v>483</v>
      </c>
      <c r="D482" s="568" t="s">
        <v>484</v>
      </c>
      <c r="E482" s="567" t="s">
        <v>2137</v>
      </c>
      <c r="F482" s="568" t="s">
        <v>2138</v>
      </c>
      <c r="G482" s="567" t="s">
        <v>2401</v>
      </c>
      <c r="H482" s="567" t="s">
        <v>2402</v>
      </c>
      <c r="I482" s="569">
        <v>562.23</v>
      </c>
      <c r="J482" s="569">
        <v>5</v>
      </c>
      <c r="K482" s="570">
        <v>2811.13</v>
      </c>
    </row>
    <row r="483" spans="1:11" ht="14.4" customHeight="1" x14ac:dyDescent="0.3">
      <c r="A483" s="565" t="s">
        <v>461</v>
      </c>
      <c r="B483" s="566" t="s">
        <v>463</v>
      </c>
      <c r="C483" s="567" t="s">
        <v>483</v>
      </c>
      <c r="D483" s="568" t="s">
        <v>484</v>
      </c>
      <c r="E483" s="567" t="s">
        <v>2137</v>
      </c>
      <c r="F483" s="568" t="s">
        <v>2138</v>
      </c>
      <c r="G483" s="567" t="s">
        <v>2403</v>
      </c>
      <c r="H483" s="567" t="s">
        <v>2404</v>
      </c>
      <c r="I483" s="569">
        <v>442.18</v>
      </c>
      <c r="J483" s="569">
        <v>22</v>
      </c>
      <c r="K483" s="570">
        <v>9728.01</v>
      </c>
    </row>
    <row r="484" spans="1:11" ht="14.4" customHeight="1" x14ac:dyDescent="0.3">
      <c r="A484" s="565" t="s">
        <v>461</v>
      </c>
      <c r="B484" s="566" t="s">
        <v>463</v>
      </c>
      <c r="C484" s="567" t="s">
        <v>483</v>
      </c>
      <c r="D484" s="568" t="s">
        <v>484</v>
      </c>
      <c r="E484" s="567" t="s">
        <v>2137</v>
      </c>
      <c r="F484" s="568" t="s">
        <v>2138</v>
      </c>
      <c r="G484" s="567" t="s">
        <v>2405</v>
      </c>
      <c r="H484" s="567" t="s">
        <v>2406</v>
      </c>
      <c r="I484" s="569">
        <v>675.74</v>
      </c>
      <c r="J484" s="569">
        <v>2</v>
      </c>
      <c r="K484" s="570">
        <v>1351.48</v>
      </c>
    </row>
    <row r="485" spans="1:11" ht="14.4" customHeight="1" x14ac:dyDescent="0.3">
      <c r="A485" s="565" t="s">
        <v>461</v>
      </c>
      <c r="B485" s="566" t="s">
        <v>463</v>
      </c>
      <c r="C485" s="567" t="s">
        <v>483</v>
      </c>
      <c r="D485" s="568" t="s">
        <v>484</v>
      </c>
      <c r="E485" s="567" t="s">
        <v>2137</v>
      </c>
      <c r="F485" s="568" t="s">
        <v>2138</v>
      </c>
      <c r="G485" s="567" t="s">
        <v>2407</v>
      </c>
      <c r="H485" s="567" t="s">
        <v>2408</v>
      </c>
      <c r="I485" s="569">
        <v>853.97</v>
      </c>
      <c r="J485" s="569">
        <v>10</v>
      </c>
      <c r="K485" s="570">
        <v>8539.7000000000007</v>
      </c>
    </row>
    <row r="486" spans="1:11" ht="14.4" customHeight="1" x14ac:dyDescent="0.3">
      <c r="A486" s="565" t="s">
        <v>461</v>
      </c>
      <c r="B486" s="566" t="s">
        <v>463</v>
      </c>
      <c r="C486" s="567" t="s">
        <v>483</v>
      </c>
      <c r="D486" s="568" t="s">
        <v>484</v>
      </c>
      <c r="E486" s="567" t="s">
        <v>2137</v>
      </c>
      <c r="F486" s="568" t="s">
        <v>2138</v>
      </c>
      <c r="G486" s="567" t="s">
        <v>2409</v>
      </c>
      <c r="H486" s="567" t="s">
        <v>2410</v>
      </c>
      <c r="I486" s="569">
        <v>104.85</v>
      </c>
      <c r="J486" s="569">
        <v>30</v>
      </c>
      <c r="K486" s="570">
        <v>3145.5</v>
      </c>
    </row>
    <row r="487" spans="1:11" ht="14.4" customHeight="1" x14ac:dyDescent="0.3">
      <c r="A487" s="565" t="s">
        <v>461</v>
      </c>
      <c r="B487" s="566" t="s">
        <v>463</v>
      </c>
      <c r="C487" s="567" t="s">
        <v>483</v>
      </c>
      <c r="D487" s="568" t="s">
        <v>484</v>
      </c>
      <c r="E487" s="567" t="s">
        <v>2137</v>
      </c>
      <c r="F487" s="568" t="s">
        <v>2138</v>
      </c>
      <c r="G487" s="567" t="s">
        <v>2411</v>
      </c>
      <c r="H487" s="567" t="s">
        <v>2412</v>
      </c>
      <c r="I487" s="569">
        <v>1059.0999999999999</v>
      </c>
      <c r="J487" s="569">
        <v>6</v>
      </c>
      <c r="K487" s="570">
        <v>6354.61</v>
      </c>
    </row>
    <row r="488" spans="1:11" ht="14.4" customHeight="1" x14ac:dyDescent="0.3">
      <c r="A488" s="565" t="s">
        <v>461</v>
      </c>
      <c r="B488" s="566" t="s">
        <v>463</v>
      </c>
      <c r="C488" s="567" t="s">
        <v>483</v>
      </c>
      <c r="D488" s="568" t="s">
        <v>484</v>
      </c>
      <c r="E488" s="567" t="s">
        <v>2137</v>
      </c>
      <c r="F488" s="568" t="s">
        <v>2138</v>
      </c>
      <c r="G488" s="567" t="s">
        <v>2413</v>
      </c>
      <c r="H488" s="567" t="s">
        <v>2414</v>
      </c>
      <c r="I488" s="569">
        <v>159.55000000000001</v>
      </c>
      <c r="J488" s="569">
        <v>5</v>
      </c>
      <c r="K488" s="570">
        <v>797.75</v>
      </c>
    </row>
    <row r="489" spans="1:11" ht="14.4" customHeight="1" x14ac:dyDescent="0.3">
      <c r="A489" s="565" t="s">
        <v>461</v>
      </c>
      <c r="B489" s="566" t="s">
        <v>463</v>
      </c>
      <c r="C489" s="567" t="s">
        <v>483</v>
      </c>
      <c r="D489" s="568" t="s">
        <v>484</v>
      </c>
      <c r="E489" s="567" t="s">
        <v>2137</v>
      </c>
      <c r="F489" s="568" t="s">
        <v>2138</v>
      </c>
      <c r="G489" s="567" t="s">
        <v>2417</v>
      </c>
      <c r="H489" s="567" t="s">
        <v>2418</v>
      </c>
      <c r="I489" s="569">
        <v>639.71</v>
      </c>
      <c r="J489" s="569">
        <v>1</v>
      </c>
      <c r="K489" s="570">
        <v>639.71</v>
      </c>
    </row>
    <row r="490" spans="1:11" ht="14.4" customHeight="1" x14ac:dyDescent="0.3">
      <c r="A490" s="565" t="s">
        <v>461</v>
      </c>
      <c r="B490" s="566" t="s">
        <v>463</v>
      </c>
      <c r="C490" s="567" t="s">
        <v>483</v>
      </c>
      <c r="D490" s="568" t="s">
        <v>484</v>
      </c>
      <c r="E490" s="567" t="s">
        <v>2137</v>
      </c>
      <c r="F490" s="568" t="s">
        <v>2138</v>
      </c>
      <c r="G490" s="567" t="s">
        <v>2419</v>
      </c>
      <c r="H490" s="567" t="s">
        <v>2420</v>
      </c>
      <c r="I490" s="569">
        <v>3263.08</v>
      </c>
      <c r="J490" s="569">
        <v>2</v>
      </c>
      <c r="K490" s="570">
        <v>6526.16</v>
      </c>
    </row>
    <row r="491" spans="1:11" ht="14.4" customHeight="1" x14ac:dyDescent="0.3">
      <c r="A491" s="565" t="s">
        <v>461</v>
      </c>
      <c r="B491" s="566" t="s">
        <v>463</v>
      </c>
      <c r="C491" s="567" t="s">
        <v>483</v>
      </c>
      <c r="D491" s="568" t="s">
        <v>484</v>
      </c>
      <c r="E491" s="567" t="s">
        <v>2137</v>
      </c>
      <c r="F491" s="568" t="s">
        <v>2138</v>
      </c>
      <c r="G491" s="567" t="s">
        <v>2423</v>
      </c>
      <c r="H491" s="567" t="s">
        <v>2424</v>
      </c>
      <c r="I491" s="569">
        <v>200.57</v>
      </c>
      <c r="J491" s="569">
        <v>10</v>
      </c>
      <c r="K491" s="570">
        <v>2005.7</v>
      </c>
    </row>
    <row r="492" spans="1:11" ht="14.4" customHeight="1" x14ac:dyDescent="0.3">
      <c r="A492" s="565" t="s">
        <v>461</v>
      </c>
      <c r="B492" s="566" t="s">
        <v>463</v>
      </c>
      <c r="C492" s="567" t="s">
        <v>483</v>
      </c>
      <c r="D492" s="568" t="s">
        <v>484</v>
      </c>
      <c r="E492" s="567" t="s">
        <v>2137</v>
      </c>
      <c r="F492" s="568" t="s">
        <v>2138</v>
      </c>
      <c r="G492" s="567" t="s">
        <v>2425</v>
      </c>
      <c r="H492" s="567" t="s">
        <v>2426</v>
      </c>
      <c r="I492" s="569">
        <v>211.22</v>
      </c>
      <c r="J492" s="569">
        <v>5</v>
      </c>
      <c r="K492" s="570">
        <v>1056.0999999999999</v>
      </c>
    </row>
    <row r="493" spans="1:11" ht="14.4" customHeight="1" x14ac:dyDescent="0.3">
      <c r="A493" s="565" t="s">
        <v>461</v>
      </c>
      <c r="B493" s="566" t="s">
        <v>463</v>
      </c>
      <c r="C493" s="567" t="s">
        <v>483</v>
      </c>
      <c r="D493" s="568" t="s">
        <v>484</v>
      </c>
      <c r="E493" s="567" t="s">
        <v>2137</v>
      </c>
      <c r="F493" s="568" t="s">
        <v>2138</v>
      </c>
      <c r="G493" s="567" t="s">
        <v>2427</v>
      </c>
      <c r="H493" s="567" t="s">
        <v>2428</v>
      </c>
      <c r="I493" s="569">
        <v>194.51</v>
      </c>
      <c r="J493" s="569">
        <v>10</v>
      </c>
      <c r="K493" s="570">
        <v>1945.1</v>
      </c>
    </row>
    <row r="494" spans="1:11" ht="14.4" customHeight="1" x14ac:dyDescent="0.3">
      <c r="A494" s="565" t="s">
        <v>461</v>
      </c>
      <c r="B494" s="566" t="s">
        <v>463</v>
      </c>
      <c r="C494" s="567" t="s">
        <v>483</v>
      </c>
      <c r="D494" s="568" t="s">
        <v>484</v>
      </c>
      <c r="E494" s="567" t="s">
        <v>2137</v>
      </c>
      <c r="F494" s="568" t="s">
        <v>2138</v>
      </c>
      <c r="G494" s="567" t="s">
        <v>2429</v>
      </c>
      <c r="H494" s="567" t="s">
        <v>2430</v>
      </c>
      <c r="I494" s="569">
        <v>159.55000000000001</v>
      </c>
      <c r="J494" s="569">
        <v>5</v>
      </c>
      <c r="K494" s="570">
        <v>797.75</v>
      </c>
    </row>
    <row r="495" spans="1:11" ht="14.4" customHeight="1" x14ac:dyDescent="0.3">
      <c r="A495" s="565" t="s">
        <v>461</v>
      </c>
      <c r="B495" s="566" t="s">
        <v>463</v>
      </c>
      <c r="C495" s="567" t="s">
        <v>483</v>
      </c>
      <c r="D495" s="568" t="s">
        <v>484</v>
      </c>
      <c r="E495" s="567" t="s">
        <v>2137</v>
      </c>
      <c r="F495" s="568" t="s">
        <v>2138</v>
      </c>
      <c r="G495" s="567" t="s">
        <v>2431</v>
      </c>
      <c r="H495" s="567" t="s">
        <v>2432</v>
      </c>
      <c r="I495" s="569">
        <v>159.55000000000001</v>
      </c>
      <c r="J495" s="569">
        <v>5</v>
      </c>
      <c r="K495" s="570">
        <v>797.75</v>
      </c>
    </row>
    <row r="496" spans="1:11" ht="14.4" customHeight="1" x14ac:dyDescent="0.3">
      <c r="A496" s="565" t="s">
        <v>461</v>
      </c>
      <c r="B496" s="566" t="s">
        <v>463</v>
      </c>
      <c r="C496" s="567" t="s">
        <v>483</v>
      </c>
      <c r="D496" s="568" t="s">
        <v>484</v>
      </c>
      <c r="E496" s="567" t="s">
        <v>2137</v>
      </c>
      <c r="F496" s="568" t="s">
        <v>2138</v>
      </c>
      <c r="G496" s="567" t="s">
        <v>2435</v>
      </c>
      <c r="H496" s="567" t="s">
        <v>2436</v>
      </c>
      <c r="I496" s="569">
        <v>252.53</v>
      </c>
      <c r="J496" s="569">
        <v>22</v>
      </c>
      <c r="K496" s="570">
        <v>5555.66</v>
      </c>
    </row>
    <row r="497" spans="1:11" ht="14.4" customHeight="1" x14ac:dyDescent="0.3">
      <c r="A497" s="565" t="s">
        <v>461</v>
      </c>
      <c r="B497" s="566" t="s">
        <v>463</v>
      </c>
      <c r="C497" s="567" t="s">
        <v>483</v>
      </c>
      <c r="D497" s="568" t="s">
        <v>484</v>
      </c>
      <c r="E497" s="567" t="s">
        <v>2137</v>
      </c>
      <c r="F497" s="568" t="s">
        <v>2138</v>
      </c>
      <c r="G497" s="567" t="s">
        <v>2441</v>
      </c>
      <c r="H497" s="567" t="s">
        <v>2442</v>
      </c>
      <c r="I497" s="569">
        <v>186.91</v>
      </c>
      <c r="J497" s="569">
        <v>15</v>
      </c>
      <c r="K497" s="570">
        <v>2803.63</v>
      </c>
    </row>
    <row r="498" spans="1:11" ht="14.4" customHeight="1" x14ac:dyDescent="0.3">
      <c r="A498" s="565" t="s">
        <v>461</v>
      </c>
      <c r="B498" s="566" t="s">
        <v>463</v>
      </c>
      <c r="C498" s="567" t="s">
        <v>483</v>
      </c>
      <c r="D498" s="568" t="s">
        <v>484</v>
      </c>
      <c r="E498" s="567" t="s">
        <v>2137</v>
      </c>
      <c r="F498" s="568" t="s">
        <v>2138</v>
      </c>
      <c r="G498" s="567" t="s">
        <v>2443</v>
      </c>
      <c r="H498" s="567" t="s">
        <v>2444</v>
      </c>
      <c r="I498" s="569">
        <v>1059.0999999999999</v>
      </c>
      <c r="J498" s="569">
        <v>5</v>
      </c>
      <c r="K498" s="570">
        <v>5295.5</v>
      </c>
    </row>
    <row r="499" spans="1:11" ht="14.4" customHeight="1" x14ac:dyDescent="0.3">
      <c r="A499" s="565" t="s">
        <v>461</v>
      </c>
      <c r="B499" s="566" t="s">
        <v>463</v>
      </c>
      <c r="C499" s="567" t="s">
        <v>483</v>
      </c>
      <c r="D499" s="568" t="s">
        <v>484</v>
      </c>
      <c r="E499" s="567" t="s">
        <v>2137</v>
      </c>
      <c r="F499" s="568" t="s">
        <v>2138</v>
      </c>
      <c r="G499" s="567" t="s">
        <v>2757</v>
      </c>
      <c r="H499" s="567" t="s">
        <v>2758</v>
      </c>
      <c r="I499" s="569">
        <v>598.62</v>
      </c>
      <c r="J499" s="569">
        <v>17</v>
      </c>
      <c r="K499" s="570">
        <v>10176.6</v>
      </c>
    </row>
    <row r="500" spans="1:11" ht="14.4" customHeight="1" x14ac:dyDescent="0.3">
      <c r="A500" s="565" t="s">
        <v>461</v>
      </c>
      <c r="B500" s="566" t="s">
        <v>463</v>
      </c>
      <c r="C500" s="567" t="s">
        <v>483</v>
      </c>
      <c r="D500" s="568" t="s">
        <v>484</v>
      </c>
      <c r="E500" s="567" t="s">
        <v>2137</v>
      </c>
      <c r="F500" s="568" t="s">
        <v>2138</v>
      </c>
      <c r="G500" s="567" t="s">
        <v>2759</v>
      </c>
      <c r="H500" s="567" t="s">
        <v>2760</v>
      </c>
      <c r="I500" s="569">
        <v>440.44</v>
      </c>
      <c r="J500" s="569">
        <v>2</v>
      </c>
      <c r="K500" s="570">
        <v>880.88</v>
      </c>
    </row>
    <row r="501" spans="1:11" ht="14.4" customHeight="1" x14ac:dyDescent="0.3">
      <c r="A501" s="565" t="s">
        <v>461</v>
      </c>
      <c r="B501" s="566" t="s">
        <v>463</v>
      </c>
      <c r="C501" s="567" t="s">
        <v>483</v>
      </c>
      <c r="D501" s="568" t="s">
        <v>484</v>
      </c>
      <c r="E501" s="567" t="s">
        <v>2137</v>
      </c>
      <c r="F501" s="568" t="s">
        <v>2138</v>
      </c>
      <c r="G501" s="567" t="s">
        <v>2761</v>
      </c>
      <c r="H501" s="567" t="s">
        <v>2762</v>
      </c>
      <c r="I501" s="569">
        <v>161.75</v>
      </c>
      <c r="J501" s="569">
        <v>2</v>
      </c>
      <c r="K501" s="570">
        <v>323.51</v>
      </c>
    </row>
    <row r="502" spans="1:11" ht="14.4" customHeight="1" x14ac:dyDescent="0.3">
      <c r="A502" s="565" t="s">
        <v>461</v>
      </c>
      <c r="B502" s="566" t="s">
        <v>463</v>
      </c>
      <c r="C502" s="567" t="s">
        <v>483</v>
      </c>
      <c r="D502" s="568" t="s">
        <v>484</v>
      </c>
      <c r="E502" s="567" t="s">
        <v>2137</v>
      </c>
      <c r="F502" s="568" t="s">
        <v>2138</v>
      </c>
      <c r="G502" s="567" t="s">
        <v>2445</v>
      </c>
      <c r="H502" s="567" t="s">
        <v>2446</v>
      </c>
      <c r="I502" s="569">
        <v>766.33</v>
      </c>
      <c r="J502" s="569">
        <v>10</v>
      </c>
      <c r="K502" s="570">
        <v>7663.3</v>
      </c>
    </row>
    <row r="503" spans="1:11" ht="14.4" customHeight="1" x14ac:dyDescent="0.3">
      <c r="A503" s="565" t="s">
        <v>461</v>
      </c>
      <c r="B503" s="566" t="s">
        <v>463</v>
      </c>
      <c r="C503" s="567" t="s">
        <v>483</v>
      </c>
      <c r="D503" s="568" t="s">
        <v>484</v>
      </c>
      <c r="E503" s="567" t="s">
        <v>2137</v>
      </c>
      <c r="F503" s="568" t="s">
        <v>2138</v>
      </c>
      <c r="G503" s="567" t="s">
        <v>2447</v>
      </c>
      <c r="H503" s="567" t="s">
        <v>2448</v>
      </c>
      <c r="I503" s="569">
        <v>848.86</v>
      </c>
      <c r="J503" s="569">
        <v>10</v>
      </c>
      <c r="K503" s="570">
        <v>8488.6</v>
      </c>
    </row>
    <row r="504" spans="1:11" ht="14.4" customHeight="1" x14ac:dyDescent="0.3">
      <c r="A504" s="565" t="s">
        <v>461</v>
      </c>
      <c r="B504" s="566" t="s">
        <v>463</v>
      </c>
      <c r="C504" s="567" t="s">
        <v>483</v>
      </c>
      <c r="D504" s="568" t="s">
        <v>484</v>
      </c>
      <c r="E504" s="567" t="s">
        <v>2137</v>
      </c>
      <c r="F504" s="568" t="s">
        <v>2138</v>
      </c>
      <c r="G504" s="567" t="s">
        <v>2449</v>
      </c>
      <c r="H504" s="567" t="s">
        <v>2450</v>
      </c>
      <c r="I504" s="569">
        <v>183.92</v>
      </c>
      <c r="J504" s="569">
        <v>50</v>
      </c>
      <c r="K504" s="570">
        <v>9196</v>
      </c>
    </row>
    <row r="505" spans="1:11" ht="14.4" customHeight="1" x14ac:dyDescent="0.3">
      <c r="A505" s="565" t="s">
        <v>461</v>
      </c>
      <c r="B505" s="566" t="s">
        <v>463</v>
      </c>
      <c r="C505" s="567" t="s">
        <v>483</v>
      </c>
      <c r="D505" s="568" t="s">
        <v>484</v>
      </c>
      <c r="E505" s="567" t="s">
        <v>2143</v>
      </c>
      <c r="F505" s="568" t="s">
        <v>2144</v>
      </c>
      <c r="G505" s="567" t="s">
        <v>2587</v>
      </c>
      <c r="H505" s="567" t="s">
        <v>2763</v>
      </c>
      <c r="I505" s="569">
        <v>266.75</v>
      </c>
      <c r="J505" s="569">
        <v>4</v>
      </c>
      <c r="K505" s="570">
        <v>1072</v>
      </c>
    </row>
    <row r="506" spans="1:11" ht="14.4" customHeight="1" x14ac:dyDescent="0.3">
      <c r="A506" s="565" t="s">
        <v>461</v>
      </c>
      <c r="B506" s="566" t="s">
        <v>463</v>
      </c>
      <c r="C506" s="567" t="s">
        <v>483</v>
      </c>
      <c r="D506" s="568" t="s">
        <v>484</v>
      </c>
      <c r="E506" s="567" t="s">
        <v>2143</v>
      </c>
      <c r="F506" s="568" t="s">
        <v>2144</v>
      </c>
      <c r="G506" s="567" t="s">
        <v>2764</v>
      </c>
      <c r="H506" s="567" t="s">
        <v>2765</v>
      </c>
      <c r="I506" s="569">
        <v>231.61</v>
      </c>
      <c r="J506" s="569">
        <v>3</v>
      </c>
      <c r="K506" s="570">
        <v>694.83</v>
      </c>
    </row>
    <row r="507" spans="1:11" ht="14.4" customHeight="1" x14ac:dyDescent="0.3">
      <c r="A507" s="565" t="s">
        <v>461</v>
      </c>
      <c r="B507" s="566" t="s">
        <v>463</v>
      </c>
      <c r="C507" s="567" t="s">
        <v>483</v>
      </c>
      <c r="D507" s="568" t="s">
        <v>484</v>
      </c>
      <c r="E507" s="567" t="s">
        <v>2143</v>
      </c>
      <c r="F507" s="568" t="s">
        <v>2144</v>
      </c>
      <c r="G507" s="567" t="s">
        <v>2766</v>
      </c>
      <c r="H507" s="567" t="s">
        <v>2767</v>
      </c>
      <c r="I507" s="569">
        <v>231.62</v>
      </c>
      <c r="J507" s="569">
        <v>4</v>
      </c>
      <c r="K507" s="570">
        <v>926.47</v>
      </c>
    </row>
    <row r="508" spans="1:11" ht="14.4" customHeight="1" x14ac:dyDescent="0.3">
      <c r="A508" s="565" t="s">
        <v>461</v>
      </c>
      <c r="B508" s="566" t="s">
        <v>463</v>
      </c>
      <c r="C508" s="567" t="s">
        <v>483</v>
      </c>
      <c r="D508" s="568" t="s">
        <v>484</v>
      </c>
      <c r="E508" s="567" t="s">
        <v>2143</v>
      </c>
      <c r="F508" s="568" t="s">
        <v>2144</v>
      </c>
      <c r="G508" s="567" t="s">
        <v>2768</v>
      </c>
      <c r="H508" s="567" t="s">
        <v>2769</v>
      </c>
      <c r="I508" s="569">
        <v>347.12</v>
      </c>
      <c r="J508" s="569">
        <v>1</v>
      </c>
      <c r="K508" s="570">
        <v>347.12</v>
      </c>
    </row>
    <row r="509" spans="1:11" ht="14.4" customHeight="1" x14ac:dyDescent="0.3">
      <c r="A509" s="565" t="s">
        <v>461</v>
      </c>
      <c r="B509" s="566" t="s">
        <v>463</v>
      </c>
      <c r="C509" s="567" t="s">
        <v>483</v>
      </c>
      <c r="D509" s="568" t="s">
        <v>484</v>
      </c>
      <c r="E509" s="567" t="s">
        <v>2143</v>
      </c>
      <c r="F509" s="568" t="s">
        <v>2144</v>
      </c>
      <c r="G509" s="567" t="s">
        <v>2589</v>
      </c>
      <c r="H509" s="567" t="s">
        <v>2590</v>
      </c>
      <c r="I509" s="569">
        <v>275.86</v>
      </c>
      <c r="J509" s="569">
        <v>3</v>
      </c>
      <c r="K509" s="570">
        <v>827.58</v>
      </c>
    </row>
    <row r="510" spans="1:11" ht="14.4" customHeight="1" x14ac:dyDescent="0.3">
      <c r="A510" s="565" t="s">
        <v>461</v>
      </c>
      <c r="B510" s="566" t="s">
        <v>463</v>
      </c>
      <c r="C510" s="567" t="s">
        <v>483</v>
      </c>
      <c r="D510" s="568" t="s">
        <v>484</v>
      </c>
      <c r="E510" s="567" t="s">
        <v>2143</v>
      </c>
      <c r="F510" s="568" t="s">
        <v>2144</v>
      </c>
      <c r="G510" s="567" t="s">
        <v>2770</v>
      </c>
      <c r="H510" s="567" t="s">
        <v>2771</v>
      </c>
      <c r="I510" s="569">
        <v>155.13333333333333</v>
      </c>
      <c r="J510" s="569">
        <v>5</v>
      </c>
      <c r="K510" s="570">
        <v>775.68</v>
      </c>
    </row>
    <row r="511" spans="1:11" ht="14.4" customHeight="1" x14ac:dyDescent="0.3">
      <c r="A511" s="565" t="s">
        <v>461</v>
      </c>
      <c r="B511" s="566" t="s">
        <v>463</v>
      </c>
      <c r="C511" s="567" t="s">
        <v>483</v>
      </c>
      <c r="D511" s="568" t="s">
        <v>484</v>
      </c>
      <c r="E511" s="567" t="s">
        <v>2143</v>
      </c>
      <c r="F511" s="568" t="s">
        <v>2144</v>
      </c>
      <c r="G511" s="567" t="s">
        <v>2591</v>
      </c>
      <c r="H511" s="567" t="s">
        <v>2592</v>
      </c>
      <c r="I511" s="569">
        <v>186.21</v>
      </c>
      <c r="J511" s="569">
        <v>3</v>
      </c>
      <c r="K511" s="570">
        <v>558.63</v>
      </c>
    </row>
    <row r="512" spans="1:11" ht="14.4" customHeight="1" x14ac:dyDescent="0.3">
      <c r="A512" s="565" t="s">
        <v>461</v>
      </c>
      <c r="B512" s="566" t="s">
        <v>463</v>
      </c>
      <c r="C512" s="567" t="s">
        <v>483</v>
      </c>
      <c r="D512" s="568" t="s">
        <v>484</v>
      </c>
      <c r="E512" s="567" t="s">
        <v>2143</v>
      </c>
      <c r="F512" s="568" t="s">
        <v>2144</v>
      </c>
      <c r="G512" s="567" t="s">
        <v>2772</v>
      </c>
      <c r="H512" s="567" t="s">
        <v>2773</v>
      </c>
      <c r="I512" s="569">
        <v>169.37666666666667</v>
      </c>
      <c r="J512" s="569">
        <v>130</v>
      </c>
      <c r="K512" s="570">
        <v>22018.65</v>
      </c>
    </row>
    <row r="513" spans="1:11" ht="14.4" customHeight="1" x14ac:dyDescent="0.3">
      <c r="A513" s="565" t="s">
        <v>461</v>
      </c>
      <c r="B513" s="566" t="s">
        <v>463</v>
      </c>
      <c r="C513" s="567" t="s">
        <v>483</v>
      </c>
      <c r="D513" s="568" t="s">
        <v>484</v>
      </c>
      <c r="E513" s="567" t="s">
        <v>2143</v>
      </c>
      <c r="F513" s="568" t="s">
        <v>2144</v>
      </c>
      <c r="G513" s="567" t="s">
        <v>2774</v>
      </c>
      <c r="H513" s="567" t="s">
        <v>2775</v>
      </c>
      <c r="I513" s="569">
        <v>973.78000000000009</v>
      </c>
      <c r="J513" s="569">
        <v>4</v>
      </c>
      <c r="K513" s="570">
        <v>3717.76</v>
      </c>
    </row>
    <row r="514" spans="1:11" ht="14.4" customHeight="1" x14ac:dyDescent="0.3">
      <c r="A514" s="565" t="s">
        <v>461</v>
      </c>
      <c r="B514" s="566" t="s">
        <v>463</v>
      </c>
      <c r="C514" s="567" t="s">
        <v>483</v>
      </c>
      <c r="D514" s="568" t="s">
        <v>484</v>
      </c>
      <c r="E514" s="567" t="s">
        <v>2143</v>
      </c>
      <c r="F514" s="568" t="s">
        <v>2144</v>
      </c>
      <c r="G514" s="567" t="s">
        <v>2776</v>
      </c>
      <c r="H514" s="567" t="s">
        <v>2777</v>
      </c>
      <c r="I514" s="569">
        <v>1.1871428571428571</v>
      </c>
      <c r="J514" s="569">
        <v>4500</v>
      </c>
      <c r="K514" s="570">
        <v>5329.5</v>
      </c>
    </row>
    <row r="515" spans="1:11" ht="14.4" customHeight="1" x14ac:dyDescent="0.3">
      <c r="A515" s="565" t="s">
        <v>461</v>
      </c>
      <c r="B515" s="566" t="s">
        <v>463</v>
      </c>
      <c r="C515" s="567" t="s">
        <v>483</v>
      </c>
      <c r="D515" s="568" t="s">
        <v>484</v>
      </c>
      <c r="E515" s="567" t="s">
        <v>2143</v>
      </c>
      <c r="F515" s="568" t="s">
        <v>2144</v>
      </c>
      <c r="G515" s="567" t="s">
        <v>2778</v>
      </c>
      <c r="H515" s="567" t="s">
        <v>2779</v>
      </c>
      <c r="I515" s="569">
        <v>431</v>
      </c>
      <c r="J515" s="569">
        <v>1</v>
      </c>
      <c r="K515" s="570">
        <v>431</v>
      </c>
    </row>
    <row r="516" spans="1:11" ht="14.4" customHeight="1" x14ac:dyDescent="0.3">
      <c r="A516" s="565" t="s">
        <v>461</v>
      </c>
      <c r="B516" s="566" t="s">
        <v>463</v>
      </c>
      <c r="C516" s="567" t="s">
        <v>483</v>
      </c>
      <c r="D516" s="568" t="s">
        <v>484</v>
      </c>
      <c r="E516" s="567" t="s">
        <v>2143</v>
      </c>
      <c r="F516" s="568" t="s">
        <v>2144</v>
      </c>
      <c r="G516" s="567" t="s">
        <v>2599</v>
      </c>
      <c r="H516" s="567" t="s">
        <v>2600</v>
      </c>
      <c r="I516" s="569">
        <v>454.02</v>
      </c>
      <c r="J516" s="569">
        <v>1</v>
      </c>
      <c r="K516" s="570">
        <v>454.02</v>
      </c>
    </row>
    <row r="517" spans="1:11" ht="14.4" customHeight="1" x14ac:dyDescent="0.3">
      <c r="A517" s="565" t="s">
        <v>461</v>
      </c>
      <c r="B517" s="566" t="s">
        <v>463</v>
      </c>
      <c r="C517" s="567" t="s">
        <v>483</v>
      </c>
      <c r="D517" s="568" t="s">
        <v>484</v>
      </c>
      <c r="E517" s="567" t="s">
        <v>2143</v>
      </c>
      <c r="F517" s="568" t="s">
        <v>2144</v>
      </c>
      <c r="G517" s="567" t="s">
        <v>2780</v>
      </c>
      <c r="H517" s="567" t="s">
        <v>2781</v>
      </c>
      <c r="I517" s="569">
        <v>431.05</v>
      </c>
      <c r="J517" s="569">
        <v>1</v>
      </c>
      <c r="K517" s="570">
        <v>431.05</v>
      </c>
    </row>
    <row r="518" spans="1:11" ht="14.4" customHeight="1" x14ac:dyDescent="0.3">
      <c r="A518" s="565" t="s">
        <v>461</v>
      </c>
      <c r="B518" s="566" t="s">
        <v>463</v>
      </c>
      <c r="C518" s="567" t="s">
        <v>483</v>
      </c>
      <c r="D518" s="568" t="s">
        <v>484</v>
      </c>
      <c r="E518" s="567" t="s">
        <v>2143</v>
      </c>
      <c r="F518" s="568" t="s">
        <v>2144</v>
      </c>
      <c r="G518" s="567" t="s">
        <v>2782</v>
      </c>
      <c r="H518" s="567" t="s">
        <v>2783</v>
      </c>
      <c r="I518" s="569">
        <v>53.24</v>
      </c>
      <c r="J518" s="569">
        <v>300</v>
      </c>
      <c r="K518" s="570">
        <v>15972</v>
      </c>
    </row>
    <row r="519" spans="1:11" ht="14.4" customHeight="1" x14ac:dyDescent="0.3">
      <c r="A519" s="565" t="s">
        <v>461</v>
      </c>
      <c r="B519" s="566" t="s">
        <v>463</v>
      </c>
      <c r="C519" s="567" t="s">
        <v>483</v>
      </c>
      <c r="D519" s="568" t="s">
        <v>484</v>
      </c>
      <c r="E519" s="567" t="s">
        <v>2143</v>
      </c>
      <c r="F519" s="568" t="s">
        <v>2144</v>
      </c>
      <c r="G519" s="567" t="s">
        <v>2611</v>
      </c>
      <c r="H519" s="567" t="s">
        <v>2612</v>
      </c>
      <c r="I519" s="569">
        <v>162.47499999999999</v>
      </c>
      <c r="J519" s="569">
        <v>9</v>
      </c>
      <c r="K519" s="570">
        <v>1462.2</v>
      </c>
    </row>
    <row r="520" spans="1:11" ht="14.4" customHeight="1" x14ac:dyDescent="0.3">
      <c r="A520" s="565" t="s">
        <v>461</v>
      </c>
      <c r="B520" s="566" t="s">
        <v>463</v>
      </c>
      <c r="C520" s="567" t="s">
        <v>483</v>
      </c>
      <c r="D520" s="568" t="s">
        <v>484</v>
      </c>
      <c r="E520" s="567" t="s">
        <v>2143</v>
      </c>
      <c r="F520" s="568" t="s">
        <v>2144</v>
      </c>
      <c r="G520" s="567" t="s">
        <v>2784</v>
      </c>
      <c r="H520" s="567" t="s">
        <v>2785</v>
      </c>
      <c r="I520" s="569">
        <v>1122.8700000000001</v>
      </c>
      <c r="J520" s="569">
        <v>8</v>
      </c>
      <c r="K520" s="570">
        <v>8982.880000000001</v>
      </c>
    </row>
    <row r="521" spans="1:11" ht="14.4" customHeight="1" x14ac:dyDescent="0.3">
      <c r="A521" s="565" t="s">
        <v>461</v>
      </c>
      <c r="B521" s="566" t="s">
        <v>463</v>
      </c>
      <c r="C521" s="567" t="s">
        <v>483</v>
      </c>
      <c r="D521" s="568" t="s">
        <v>484</v>
      </c>
      <c r="E521" s="567" t="s">
        <v>2143</v>
      </c>
      <c r="F521" s="568" t="s">
        <v>2144</v>
      </c>
      <c r="G521" s="567" t="s">
        <v>2786</v>
      </c>
      <c r="H521" s="567" t="s">
        <v>2787</v>
      </c>
      <c r="I521" s="569">
        <v>250.18</v>
      </c>
      <c r="J521" s="569">
        <v>2</v>
      </c>
      <c r="K521" s="570">
        <v>500.36</v>
      </c>
    </row>
    <row r="522" spans="1:11" ht="14.4" customHeight="1" x14ac:dyDescent="0.3">
      <c r="A522" s="565" t="s">
        <v>461</v>
      </c>
      <c r="B522" s="566" t="s">
        <v>463</v>
      </c>
      <c r="C522" s="567" t="s">
        <v>483</v>
      </c>
      <c r="D522" s="568" t="s">
        <v>484</v>
      </c>
      <c r="E522" s="567" t="s">
        <v>2143</v>
      </c>
      <c r="F522" s="568" t="s">
        <v>2144</v>
      </c>
      <c r="G522" s="567" t="s">
        <v>2453</v>
      </c>
      <c r="H522" s="567" t="s">
        <v>2454</v>
      </c>
      <c r="I522" s="569">
        <v>194.51</v>
      </c>
      <c r="J522" s="569">
        <v>10</v>
      </c>
      <c r="K522" s="570">
        <v>1945.1</v>
      </c>
    </row>
    <row r="523" spans="1:11" ht="14.4" customHeight="1" x14ac:dyDescent="0.3">
      <c r="A523" s="565" t="s">
        <v>461</v>
      </c>
      <c r="B523" s="566" t="s">
        <v>463</v>
      </c>
      <c r="C523" s="567" t="s">
        <v>483</v>
      </c>
      <c r="D523" s="568" t="s">
        <v>484</v>
      </c>
      <c r="E523" s="567" t="s">
        <v>2143</v>
      </c>
      <c r="F523" s="568" t="s">
        <v>2144</v>
      </c>
      <c r="G523" s="567" t="s">
        <v>2788</v>
      </c>
      <c r="H523" s="567" t="s">
        <v>2789</v>
      </c>
      <c r="I523" s="569">
        <v>1286.02</v>
      </c>
      <c r="J523" s="569">
        <v>4</v>
      </c>
      <c r="K523" s="570">
        <v>5188.0599999999995</v>
      </c>
    </row>
    <row r="524" spans="1:11" ht="14.4" customHeight="1" x14ac:dyDescent="0.3">
      <c r="A524" s="565" t="s">
        <v>461</v>
      </c>
      <c r="B524" s="566" t="s">
        <v>463</v>
      </c>
      <c r="C524" s="567" t="s">
        <v>483</v>
      </c>
      <c r="D524" s="568" t="s">
        <v>484</v>
      </c>
      <c r="E524" s="567" t="s">
        <v>2143</v>
      </c>
      <c r="F524" s="568" t="s">
        <v>2144</v>
      </c>
      <c r="G524" s="567" t="s">
        <v>2790</v>
      </c>
      <c r="H524" s="567" t="s">
        <v>2791</v>
      </c>
      <c r="I524" s="569">
        <v>1122.8600000000001</v>
      </c>
      <c r="J524" s="569">
        <v>6</v>
      </c>
      <c r="K524" s="570">
        <v>6737.11</v>
      </c>
    </row>
    <row r="525" spans="1:11" ht="14.4" customHeight="1" x14ac:dyDescent="0.3">
      <c r="A525" s="565" t="s">
        <v>461</v>
      </c>
      <c r="B525" s="566" t="s">
        <v>463</v>
      </c>
      <c r="C525" s="567" t="s">
        <v>483</v>
      </c>
      <c r="D525" s="568" t="s">
        <v>484</v>
      </c>
      <c r="E525" s="567" t="s">
        <v>2143</v>
      </c>
      <c r="F525" s="568" t="s">
        <v>2144</v>
      </c>
      <c r="G525" s="567" t="s">
        <v>2647</v>
      </c>
      <c r="H525" s="567" t="s">
        <v>2648</v>
      </c>
      <c r="I525" s="569">
        <v>723.58</v>
      </c>
      <c r="J525" s="569">
        <v>20</v>
      </c>
      <c r="K525" s="570">
        <v>14471.68</v>
      </c>
    </row>
    <row r="526" spans="1:11" ht="14.4" customHeight="1" x14ac:dyDescent="0.3">
      <c r="A526" s="565" t="s">
        <v>461</v>
      </c>
      <c r="B526" s="566" t="s">
        <v>463</v>
      </c>
      <c r="C526" s="567" t="s">
        <v>483</v>
      </c>
      <c r="D526" s="568" t="s">
        <v>484</v>
      </c>
      <c r="E526" s="567" t="s">
        <v>2143</v>
      </c>
      <c r="F526" s="568" t="s">
        <v>2144</v>
      </c>
      <c r="G526" s="567" t="s">
        <v>2792</v>
      </c>
      <c r="H526" s="567" t="s">
        <v>2793</v>
      </c>
      <c r="I526" s="569">
        <v>217.78</v>
      </c>
      <c r="J526" s="569">
        <v>2</v>
      </c>
      <c r="K526" s="570">
        <v>435.55</v>
      </c>
    </row>
    <row r="527" spans="1:11" ht="14.4" customHeight="1" x14ac:dyDescent="0.3">
      <c r="A527" s="565" t="s">
        <v>461</v>
      </c>
      <c r="B527" s="566" t="s">
        <v>463</v>
      </c>
      <c r="C527" s="567" t="s">
        <v>483</v>
      </c>
      <c r="D527" s="568" t="s">
        <v>484</v>
      </c>
      <c r="E527" s="567" t="s">
        <v>2143</v>
      </c>
      <c r="F527" s="568" t="s">
        <v>2144</v>
      </c>
      <c r="G527" s="567" t="s">
        <v>2651</v>
      </c>
      <c r="H527" s="567" t="s">
        <v>2652</v>
      </c>
      <c r="I527" s="569">
        <v>664.39</v>
      </c>
      <c r="J527" s="569">
        <v>1</v>
      </c>
      <c r="K527" s="570">
        <v>664.39</v>
      </c>
    </row>
    <row r="528" spans="1:11" ht="14.4" customHeight="1" x14ac:dyDescent="0.3">
      <c r="A528" s="565" t="s">
        <v>461</v>
      </c>
      <c r="B528" s="566" t="s">
        <v>463</v>
      </c>
      <c r="C528" s="567" t="s">
        <v>483</v>
      </c>
      <c r="D528" s="568" t="s">
        <v>484</v>
      </c>
      <c r="E528" s="567" t="s">
        <v>2143</v>
      </c>
      <c r="F528" s="568" t="s">
        <v>2144</v>
      </c>
      <c r="G528" s="567" t="s">
        <v>2794</v>
      </c>
      <c r="H528" s="567" t="s">
        <v>2795</v>
      </c>
      <c r="I528" s="569">
        <v>151.52500000000001</v>
      </c>
      <c r="J528" s="569">
        <v>8</v>
      </c>
      <c r="K528" s="570">
        <v>1212.2</v>
      </c>
    </row>
    <row r="529" spans="1:11" ht="14.4" customHeight="1" x14ac:dyDescent="0.3">
      <c r="A529" s="565" t="s">
        <v>461</v>
      </c>
      <c r="B529" s="566" t="s">
        <v>463</v>
      </c>
      <c r="C529" s="567" t="s">
        <v>483</v>
      </c>
      <c r="D529" s="568" t="s">
        <v>484</v>
      </c>
      <c r="E529" s="567" t="s">
        <v>2143</v>
      </c>
      <c r="F529" s="568" t="s">
        <v>2144</v>
      </c>
      <c r="G529" s="567" t="s">
        <v>2666</v>
      </c>
      <c r="H529" s="567" t="s">
        <v>2667</v>
      </c>
      <c r="I529" s="569">
        <v>119.79</v>
      </c>
      <c r="J529" s="569">
        <v>25</v>
      </c>
      <c r="K529" s="570">
        <v>2994.85</v>
      </c>
    </row>
    <row r="530" spans="1:11" ht="14.4" customHeight="1" x14ac:dyDescent="0.3">
      <c r="A530" s="565" t="s">
        <v>461</v>
      </c>
      <c r="B530" s="566" t="s">
        <v>463</v>
      </c>
      <c r="C530" s="567" t="s">
        <v>483</v>
      </c>
      <c r="D530" s="568" t="s">
        <v>484</v>
      </c>
      <c r="E530" s="567" t="s">
        <v>2143</v>
      </c>
      <c r="F530" s="568" t="s">
        <v>2144</v>
      </c>
      <c r="G530" s="567" t="s">
        <v>2796</v>
      </c>
      <c r="H530" s="567" t="s">
        <v>2797</v>
      </c>
      <c r="I530" s="569">
        <v>156.13999999999999</v>
      </c>
      <c r="J530" s="569">
        <v>2</v>
      </c>
      <c r="K530" s="570">
        <v>312.27999999999997</v>
      </c>
    </row>
    <row r="531" spans="1:11" ht="14.4" customHeight="1" x14ac:dyDescent="0.3">
      <c r="A531" s="565" t="s">
        <v>461</v>
      </c>
      <c r="B531" s="566" t="s">
        <v>463</v>
      </c>
      <c r="C531" s="567" t="s">
        <v>483</v>
      </c>
      <c r="D531" s="568" t="s">
        <v>484</v>
      </c>
      <c r="E531" s="567" t="s">
        <v>2143</v>
      </c>
      <c r="F531" s="568" t="s">
        <v>2144</v>
      </c>
      <c r="G531" s="567" t="s">
        <v>2798</v>
      </c>
      <c r="H531" s="567" t="s">
        <v>2799</v>
      </c>
      <c r="I531" s="569">
        <v>156.11000000000001</v>
      </c>
      <c r="J531" s="569">
        <v>6</v>
      </c>
      <c r="K531" s="570">
        <v>936.64</v>
      </c>
    </row>
    <row r="532" spans="1:11" ht="14.4" customHeight="1" x14ac:dyDescent="0.3">
      <c r="A532" s="565" t="s">
        <v>461</v>
      </c>
      <c r="B532" s="566" t="s">
        <v>463</v>
      </c>
      <c r="C532" s="567" t="s">
        <v>483</v>
      </c>
      <c r="D532" s="568" t="s">
        <v>484</v>
      </c>
      <c r="E532" s="567" t="s">
        <v>2143</v>
      </c>
      <c r="F532" s="568" t="s">
        <v>2144</v>
      </c>
      <c r="G532" s="567" t="s">
        <v>2698</v>
      </c>
      <c r="H532" s="567" t="s">
        <v>2699</v>
      </c>
      <c r="I532" s="569">
        <v>156.09</v>
      </c>
      <c r="J532" s="569">
        <v>10</v>
      </c>
      <c r="K532" s="570">
        <v>1560.9</v>
      </c>
    </row>
    <row r="533" spans="1:11" ht="14.4" customHeight="1" x14ac:dyDescent="0.3">
      <c r="A533" s="565" t="s">
        <v>461</v>
      </c>
      <c r="B533" s="566" t="s">
        <v>463</v>
      </c>
      <c r="C533" s="567" t="s">
        <v>483</v>
      </c>
      <c r="D533" s="568" t="s">
        <v>484</v>
      </c>
      <c r="E533" s="567" t="s">
        <v>2143</v>
      </c>
      <c r="F533" s="568" t="s">
        <v>2144</v>
      </c>
      <c r="G533" s="567" t="s">
        <v>2700</v>
      </c>
      <c r="H533" s="567" t="s">
        <v>2701</v>
      </c>
      <c r="I533" s="569">
        <v>156.09</v>
      </c>
      <c r="J533" s="569">
        <v>10</v>
      </c>
      <c r="K533" s="570">
        <v>1560.9</v>
      </c>
    </row>
    <row r="534" spans="1:11" ht="14.4" customHeight="1" x14ac:dyDescent="0.3">
      <c r="A534" s="565" t="s">
        <v>461</v>
      </c>
      <c r="B534" s="566" t="s">
        <v>463</v>
      </c>
      <c r="C534" s="567" t="s">
        <v>483</v>
      </c>
      <c r="D534" s="568" t="s">
        <v>484</v>
      </c>
      <c r="E534" s="567" t="s">
        <v>2143</v>
      </c>
      <c r="F534" s="568" t="s">
        <v>2144</v>
      </c>
      <c r="G534" s="567" t="s">
        <v>2710</v>
      </c>
      <c r="H534" s="567" t="s">
        <v>2711</v>
      </c>
      <c r="I534" s="569">
        <v>47.19</v>
      </c>
      <c r="J534" s="569">
        <v>60</v>
      </c>
      <c r="K534" s="570">
        <v>2831.4</v>
      </c>
    </row>
    <row r="535" spans="1:11" ht="14.4" customHeight="1" x14ac:dyDescent="0.3">
      <c r="A535" s="565" t="s">
        <v>461</v>
      </c>
      <c r="B535" s="566" t="s">
        <v>463</v>
      </c>
      <c r="C535" s="567" t="s">
        <v>483</v>
      </c>
      <c r="D535" s="568" t="s">
        <v>484</v>
      </c>
      <c r="E535" s="567" t="s">
        <v>2143</v>
      </c>
      <c r="F535" s="568" t="s">
        <v>2144</v>
      </c>
      <c r="G535" s="567" t="s">
        <v>2800</v>
      </c>
      <c r="H535" s="567" t="s">
        <v>2801</v>
      </c>
      <c r="I535" s="569">
        <v>264.99</v>
      </c>
      <c r="J535" s="569">
        <v>10</v>
      </c>
      <c r="K535" s="570">
        <v>2649.9</v>
      </c>
    </row>
    <row r="536" spans="1:11" ht="14.4" customHeight="1" x14ac:dyDescent="0.3">
      <c r="A536" s="565" t="s">
        <v>461</v>
      </c>
      <c r="B536" s="566" t="s">
        <v>463</v>
      </c>
      <c r="C536" s="567" t="s">
        <v>483</v>
      </c>
      <c r="D536" s="568" t="s">
        <v>484</v>
      </c>
      <c r="E536" s="567" t="s">
        <v>2143</v>
      </c>
      <c r="F536" s="568" t="s">
        <v>2144</v>
      </c>
      <c r="G536" s="567" t="s">
        <v>2802</v>
      </c>
      <c r="H536" s="567" t="s">
        <v>2803</v>
      </c>
      <c r="I536" s="569">
        <v>71.39</v>
      </c>
      <c r="J536" s="569">
        <v>150</v>
      </c>
      <c r="K536" s="570">
        <v>10708.5</v>
      </c>
    </row>
    <row r="537" spans="1:11" ht="14.4" customHeight="1" x14ac:dyDescent="0.3">
      <c r="A537" s="565" t="s">
        <v>461</v>
      </c>
      <c r="B537" s="566" t="s">
        <v>463</v>
      </c>
      <c r="C537" s="567" t="s">
        <v>483</v>
      </c>
      <c r="D537" s="568" t="s">
        <v>484</v>
      </c>
      <c r="E537" s="567" t="s">
        <v>2143</v>
      </c>
      <c r="F537" s="568" t="s">
        <v>2144</v>
      </c>
      <c r="G537" s="567" t="s">
        <v>2804</v>
      </c>
      <c r="H537" s="567" t="s">
        <v>2805</v>
      </c>
      <c r="I537" s="569">
        <v>132.5</v>
      </c>
      <c r="J537" s="569">
        <v>20</v>
      </c>
      <c r="K537" s="570">
        <v>2649.9</v>
      </c>
    </row>
    <row r="538" spans="1:11" ht="14.4" customHeight="1" x14ac:dyDescent="0.3">
      <c r="A538" s="565" t="s">
        <v>461</v>
      </c>
      <c r="B538" s="566" t="s">
        <v>463</v>
      </c>
      <c r="C538" s="567" t="s">
        <v>483</v>
      </c>
      <c r="D538" s="568" t="s">
        <v>484</v>
      </c>
      <c r="E538" s="567" t="s">
        <v>2143</v>
      </c>
      <c r="F538" s="568" t="s">
        <v>2144</v>
      </c>
      <c r="G538" s="567" t="s">
        <v>2806</v>
      </c>
      <c r="H538" s="567" t="s">
        <v>2807</v>
      </c>
      <c r="I538" s="569">
        <v>71.39</v>
      </c>
      <c r="J538" s="569">
        <v>150</v>
      </c>
      <c r="K538" s="570">
        <v>10708.5</v>
      </c>
    </row>
    <row r="539" spans="1:11" ht="14.4" customHeight="1" x14ac:dyDescent="0.3">
      <c r="A539" s="565" t="s">
        <v>461</v>
      </c>
      <c r="B539" s="566" t="s">
        <v>463</v>
      </c>
      <c r="C539" s="567" t="s">
        <v>483</v>
      </c>
      <c r="D539" s="568" t="s">
        <v>484</v>
      </c>
      <c r="E539" s="567" t="s">
        <v>2143</v>
      </c>
      <c r="F539" s="568" t="s">
        <v>2144</v>
      </c>
      <c r="G539" s="567" t="s">
        <v>2808</v>
      </c>
      <c r="H539" s="567" t="s">
        <v>2809</v>
      </c>
      <c r="I539" s="569">
        <v>47.19</v>
      </c>
      <c r="J539" s="569">
        <v>90</v>
      </c>
      <c r="K539" s="570">
        <v>4247.1000000000004</v>
      </c>
    </row>
    <row r="540" spans="1:11" ht="14.4" customHeight="1" x14ac:dyDescent="0.3">
      <c r="A540" s="565" t="s">
        <v>461</v>
      </c>
      <c r="B540" s="566" t="s">
        <v>463</v>
      </c>
      <c r="C540" s="567" t="s">
        <v>483</v>
      </c>
      <c r="D540" s="568" t="s">
        <v>484</v>
      </c>
      <c r="E540" s="567" t="s">
        <v>2149</v>
      </c>
      <c r="F540" s="568" t="s">
        <v>2150</v>
      </c>
      <c r="G540" s="567" t="s">
        <v>2810</v>
      </c>
      <c r="H540" s="567" t="s">
        <v>2811</v>
      </c>
      <c r="I540" s="569">
        <v>45.11</v>
      </c>
      <c r="J540" s="569">
        <v>36</v>
      </c>
      <c r="K540" s="570">
        <v>1623.8</v>
      </c>
    </row>
    <row r="541" spans="1:11" ht="14.4" customHeight="1" x14ac:dyDescent="0.3">
      <c r="A541" s="565" t="s">
        <v>461</v>
      </c>
      <c r="B541" s="566" t="s">
        <v>463</v>
      </c>
      <c r="C541" s="567" t="s">
        <v>483</v>
      </c>
      <c r="D541" s="568" t="s">
        <v>484</v>
      </c>
      <c r="E541" s="567" t="s">
        <v>2149</v>
      </c>
      <c r="F541" s="568" t="s">
        <v>2150</v>
      </c>
      <c r="G541" s="567" t="s">
        <v>2722</v>
      </c>
      <c r="H541" s="567" t="s">
        <v>2723</v>
      </c>
      <c r="I541" s="569">
        <v>30</v>
      </c>
      <c r="J541" s="569">
        <v>72</v>
      </c>
      <c r="K541" s="570">
        <v>2159.6999999999998</v>
      </c>
    </row>
    <row r="542" spans="1:11" ht="14.4" customHeight="1" x14ac:dyDescent="0.3">
      <c r="A542" s="565" t="s">
        <v>461</v>
      </c>
      <c r="B542" s="566" t="s">
        <v>463</v>
      </c>
      <c r="C542" s="567" t="s">
        <v>483</v>
      </c>
      <c r="D542" s="568" t="s">
        <v>484</v>
      </c>
      <c r="E542" s="567" t="s">
        <v>2149</v>
      </c>
      <c r="F542" s="568" t="s">
        <v>2150</v>
      </c>
      <c r="G542" s="567" t="s">
        <v>2461</v>
      </c>
      <c r="H542" s="567" t="s">
        <v>2462</v>
      </c>
      <c r="I542" s="569">
        <v>46.03</v>
      </c>
      <c r="J542" s="569">
        <v>324</v>
      </c>
      <c r="K542" s="570">
        <v>14914.33</v>
      </c>
    </row>
    <row r="543" spans="1:11" ht="14.4" customHeight="1" x14ac:dyDescent="0.3">
      <c r="A543" s="565" t="s">
        <v>461</v>
      </c>
      <c r="B543" s="566" t="s">
        <v>463</v>
      </c>
      <c r="C543" s="567" t="s">
        <v>483</v>
      </c>
      <c r="D543" s="568" t="s">
        <v>484</v>
      </c>
      <c r="E543" s="567" t="s">
        <v>2149</v>
      </c>
      <c r="F543" s="568" t="s">
        <v>2150</v>
      </c>
      <c r="G543" s="567" t="s">
        <v>2724</v>
      </c>
      <c r="H543" s="567" t="s">
        <v>2725</v>
      </c>
      <c r="I543" s="569">
        <v>38.199999999999996</v>
      </c>
      <c r="J543" s="569">
        <v>576</v>
      </c>
      <c r="K543" s="570">
        <v>22004.92</v>
      </c>
    </row>
    <row r="544" spans="1:11" ht="14.4" customHeight="1" x14ac:dyDescent="0.3">
      <c r="A544" s="565" t="s">
        <v>461</v>
      </c>
      <c r="B544" s="566" t="s">
        <v>463</v>
      </c>
      <c r="C544" s="567" t="s">
        <v>483</v>
      </c>
      <c r="D544" s="568" t="s">
        <v>484</v>
      </c>
      <c r="E544" s="567" t="s">
        <v>2149</v>
      </c>
      <c r="F544" s="568" t="s">
        <v>2150</v>
      </c>
      <c r="G544" s="567" t="s">
        <v>2812</v>
      </c>
      <c r="H544" s="567" t="s">
        <v>2813</v>
      </c>
      <c r="I544" s="569">
        <v>34.475999999999999</v>
      </c>
      <c r="J544" s="569">
        <v>468</v>
      </c>
      <c r="K544" s="570">
        <v>15968.400000000001</v>
      </c>
    </row>
    <row r="545" spans="1:11" ht="14.4" customHeight="1" x14ac:dyDescent="0.3">
      <c r="A545" s="565" t="s">
        <v>461</v>
      </c>
      <c r="B545" s="566" t="s">
        <v>463</v>
      </c>
      <c r="C545" s="567" t="s">
        <v>483</v>
      </c>
      <c r="D545" s="568" t="s">
        <v>484</v>
      </c>
      <c r="E545" s="567" t="s">
        <v>2149</v>
      </c>
      <c r="F545" s="568" t="s">
        <v>2150</v>
      </c>
      <c r="G545" s="567" t="s">
        <v>2463</v>
      </c>
      <c r="H545" s="567" t="s">
        <v>2464</v>
      </c>
      <c r="I545" s="569">
        <v>44.495000000000005</v>
      </c>
      <c r="J545" s="569">
        <v>216</v>
      </c>
      <c r="K545" s="570">
        <v>9487.5</v>
      </c>
    </row>
    <row r="546" spans="1:11" ht="14.4" customHeight="1" x14ac:dyDescent="0.3">
      <c r="A546" s="565" t="s">
        <v>461</v>
      </c>
      <c r="B546" s="566" t="s">
        <v>463</v>
      </c>
      <c r="C546" s="567" t="s">
        <v>483</v>
      </c>
      <c r="D546" s="568" t="s">
        <v>484</v>
      </c>
      <c r="E546" s="567" t="s">
        <v>2149</v>
      </c>
      <c r="F546" s="568" t="s">
        <v>2150</v>
      </c>
      <c r="G546" s="567" t="s">
        <v>2814</v>
      </c>
      <c r="H546" s="567" t="s">
        <v>2815</v>
      </c>
      <c r="I546" s="569">
        <v>65.396666666666675</v>
      </c>
      <c r="J546" s="569">
        <v>120</v>
      </c>
      <c r="K546" s="570">
        <v>7847.67</v>
      </c>
    </row>
    <row r="547" spans="1:11" ht="14.4" customHeight="1" x14ac:dyDescent="0.3">
      <c r="A547" s="565" t="s">
        <v>461</v>
      </c>
      <c r="B547" s="566" t="s">
        <v>463</v>
      </c>
      <c r="C547" s="567" t="s">
        <v>483</v>
      </c>
      <c r="D547" s="568" t="s">
        <v>484</v>
      </c>
      <c r="E547" s="567" t="s">
        <v>2149</v>
      </c>
      <c r="F547" s="568" t="s">
        <v>2150</v>
      </c>
      <c r="G547" s="567" t="s">
        <v>2816</v>
      </c>
      <c r="H547" s="567" t="s">
        <v>2817</v>
      </c>
      <c r="I547" s="569">
        <v>67.42</v>
      </c>
      <c r="J547" s="569">
        <v>168</v>
      </c>
      <c r="K547" s="570">
        <v>11326.61</v>
      </c>
    </row>
    <row r="548" spans="1:11" ht="14.4" customHeight="1" x14ac:dyDescent="0.3">
      <c r="A548" s="565" t="s">
        <v>461</v>
      </c>
      <c r="B548" s="566" t="s">
        <v>463</v>
      </c>
      <c r="C548" s="567" t="s">
        <v>483</v>
      </c>
      <c r="D548" s="568" t="s">
        <v>484</v>
      </c>
      <c r="E548" s="567" t="s">
        <v>2149</v>
      </c>
      <c r="F548" s="568" t="s">
        <v>2150</v>
      </c>
      <c r="G548" s="567" t="s">
        <v>2465</v>
      </c>
      <c r="H548" s="567" t="s">
        <v>2466</v>
      </c>
      <c r="I548" s="569">
        <v>69.918000000000006</v>
      </c>
      <c r="J548" s="569">
        <v>312</v>
      </c>
      <c r="K548" s="570">
        <v>21813.649999999998</v>
      </c>
    </row>
    <row r="549" spans="1:11" ht="14.4" customHeight="1" x14ac:dyDescent="0.3">
      <c r="A549" s="565" t="s">
        <v>461</v>
      </c>
      <c r="B549" s="566" t="s">
        <v>463</v>
      </c>
      <c r="C549" s="567" t="s">
        <v>483</v>
      </c>
      <c r="D549" s="568" t="s">
        <v>484</v>
      </c>
      <c r="E549" s="567" t="s">
        <v>2149</v>
      </c>
      <c r="F549" s="568" t="s">
        <v>2150</v>
      </c>
      <c r="G549" s="567" t="s">
        <v>2467</v>
      </c>
      <c r="H549" s="567" t="s">
        <v>2468</v>
      </c>
      <c r="I549" s="569">
        <v>69.92</v>
      </c>
      <c r="J549" s="569">
        <v>336</v>
      </c>
      <c r="K549" s="570">
        <v>23491.949999999997</v>
      </c>
    </row>
    <row r="550" spans="1:11" ht="14.4" customHeight="1" x14ac:dyDescent="0.3">
      <c r="A550" s="565" t="s">
        <v>461</v>
      </c>
      <c r="B550" s="566" t="s">
        <v>463</v>
      </c>
      <c r="C550" s="567" t="s">
        <v>483</v>
      </c>
      <c r="D550" s="568" t="s">
        <v>484</v>
      </c>
      <c r="E550" s="567" t="s">
        <v>2149</v>
      </c>
      <c r="F550" s="568" t="s">
        <v>2150</v>
      </c>
      <c r="G550" s="567" t="s">
        <v>2818</v>
      </c>
      <c r="H550" s="567" t="s">
        <v>2819</v>
      </c>
      <c r="I550" s="569">
        <v>49.7</v>
      </c>
      <c r="J550" s="569">
        <v>24</v>
      </c>
      <c r="K550" s="570">
        <v>1192.8800000000001</v>
      </c>
    </row>
    <row r="551" spans="1:11" ht="14.4" customHeight="1" x14ac:dyDescent="0.3">
      <c r="A551" s="565" t="s">
        <v>461</v>
      </c>
      <c r="B551" s="566" t="s">
        <v>463</v>
      </c>
      <c r="C551" s="567" t="s">
        <v>483</v>
      </c>
      <c r="D551" s="568" t="s">
        <v>484</v>
      </c>
      <c r="E551" s="567" t="s">
        <v>2149</v>
      </c>
      <c r="F551" s="568" t="s">
        <v>2150</v>
      </c>
      <c r="G551" s="567" t="s">
        <v>2469</v>
      </c>
      <c r="H551" s="567" t="s">
        <v>2470</v>
      </c>
      <c r="I551" s="569">
        <v>36.74</v>
      </c>
      <c r="J551" s="569">
        <v>36</v>
      </c>
      <c r="K551" s="570">
        <v>1322.5</v>
      </c>
    </row>
    <row r="552" spans="1:11" ht="14.4" customHeight="1" x14ac:dyDescent="0.3">
      <c r="A552" s="565" t="s">
        <v>461</v>
      </c>
      <c r="B552" s="566" t="s">
        <v>463</v>
      </c>
      <c r="C552" s="567" t="s">
        <v>483</v>
      </c>
      <c r="D552" s="568" t="s">
        <v>484</v>
      </c>
      <c r="E552" s="567" t="s">
        <v>2151</v>
      </c>
      <c r="F552" s="568" t="s">
        <v>2152</v>
      </c>
      <c r="G552" s="567" t="s">
        <v>2471</v>
      </c>
      <c r="H552" s="567" t="s">
        <v>2472</v>
      </c>
      <c r="I552" s="569">
        <v>0.29624999999999996</v>
      </c>
      <c r="J552" s="569">
        <v>2400</v>
      </c>
      <c r="K552" s="570">
        <v>707</v>
      </c>
    </row>
    <row r="553" spans="1:11" ht="14.4" customHeight="1" x14ac:dyDescent="0.3">
      <c r="A553" s="565" t="s">
        <v>461</v>
      </c>
      <c r="B553" s="566" t="s">
        <v>463</v>
      </c>
      <c r="C553" s="567" t="s">
        <v>483</v>
      </c>
      <c r="D553" s="568" t="s">
        <v>484</v>
      </c>
      <c r="E553" s="567" t="s">
        <v>2151</v>
      </c>
      <c r="F553" s="568" t="s">
        <v>2152</v>
      </c>
      <c r="G553" s="567" t="s">
        <v>2473</v>
      </c>
      <c r="H553" s="567" t="s">
        <v>2474</v>
      </c>
      <c r="I553" s="569">
        <v>0.30249999999999999</v>
      </c>
      <c r="J553" s="569">
        <v>2900</v>
      </c>
      <c r="K553" s="570">
        <v>874</v>
      </c>
    </row>
    <row r="554" spans="1:11" ht="14.4" customHeight="1" x14ac:dyDescent="0.3">
      <c r="A554" s="565" t="s">
        <v>461</v>
      </c>
      <c r="B554" s="566" t="s">
        <v>463</v>
      </c>
      <c r="C554" s="567" t="s">
        <v>483</v>
      </c>
      <c r="D554" s="568" t="s">
        <v>484</v>
      </c>
      <c r="E554" s="567" t="s">
        <v>2151</v>
      </c>
      <c r="F554" s="568" t="s">
        <v>2152</v>
      </c>
      <c r="G554" s="567" t="s">
        <v>2820</v>
      </c>
      <c r="H554" s="567" t="s">
        <v>2821</v>
      </c>
      <c r="I554" s="569">
        <v>0.31</v>
      </c>
      <c r="J554" s="569">
        <v>700</v>
      </c>
      <c r="K554" s="570">
        <v>217</v>
      </c>
    </row>
    <row r="555" spans="1:11" ht="14.4" customHeight="1" x14ac:dyDescent="0.3">
      <c r="A555" s="565" t="s">
        <v>461</v>
      </c>
      <c r="B555" s="566" t="s">
        <v>463</v>
      </c>
      <c r="C555" s="567" t="s">
        <v>483</v>
      </c>
      <c r="D555" s="568" t="s">
        <v>484</v>
      </c>
      <c r="E555" s="567" t="s">
        <v>2153</v>
      </c>
      <c r="F555" s="568" t="s">
        <v>2154</v>
      </c>
      <c r="G555" s="567" t="s">
        <v>2475</v>
      </c>
      <c r="H555" s="567" t="s">
        <v>2476</v>
      </c>
      <c r="I555" s="569">
        <v>0.8</v>
      </c>
      <c r="J555" s="569">
        <v>10500</v>
      </c>
      <c r="K555" s="570">
        <v>8455</v>
      </c>
    </row>
    <row r="556" spans="1:11" ht="14.4" customHeight="1" x14ac:dyDescent="0.3">
      <c r="A556" s="565" t="s">
        <v>461</v>
      </c>
      <c r="B556" s="566" t="s">
        <v>463</v>
      </c>
      <c r="C556" s="567" t="s">
        <v>483</v>
      </c>
      <c r="D556" s="568" t="s">
        <v>484</v>
      </c>
      <c r="E556" s="567" t="s">
        <v>2153</v>
      </c>
      <c r="F556" s="568" t="s">
        <v>2154</v>
      </c>
      <c r="G556" s="567" t="s">
        <v>2477</v>
      </c>
      <c r="H556" s="567" t="s">
        <v>2478</v>
      </c>
      <c r="I556" s="569">
        <v>0.83200000000000007</v>
      </c>
      <c r="J556" s="569">
        <v>5600</v>
      </c>
      <c r="K556" s="570">
        <v>4703.17</v>
      </c>
    </row>
    <row r="557" spans="1:11" ht="14.4" customHeight="1" x14ac:dyDescent="0.3">
      <c r="A557" s="565" t="s">
        <v>461</v>
      </c>
      <c r="B557" s="566" t="s">
        <v>463</v>
      </c>
      <c r="C557" s="567" t="s">
        <v>483</v>
      </c>
      <c r="D557" s="568" t="s">
        <v>484</v>
      </c>
      <c r="E557" s="567" t="s">
        <v>2153</v>
      </c>
      <c r="F557" s="568" t="s">
        <v>2154</v>
      </c>
      <c r="G557" s="567" t="s">
        <v>2479</v>
      </c>
      <c r="H557" s="567" t="s">
        <v>2480</v>
      </c>
      <c r="I557" s="569">
        <v>0.87600000000000011</v>
      </c>
      <c r="J557" s="569">
        <v>7400</v>
      </c>
      <c r="K557" s="570">
        <v>6286.8</v>
      </c>
    </row>
    <row r="558" spans="1:11" ht="14.4" customHeight="1" x14ac:dyDescent="0.3">
      <c r="A558" s="565" t="s">
        <v>461</v>
      </c>
      <c r="B558" s="566" t="s">
        <v>463</v>
      </c>
      <c r="C558" s="567" t="s">
        <v>483</v>
      </c>
      <c r="D558" s="568" t="s">
        <v>484</v>
      </c>
      <c r="E558" s="567" t="s">
        <v>2153</v>
      </c>
      <c r="F558" s="568" t="s">
        <v>2154</v>
      </c>
      <c r="G558" s="567" t="s">
        <v>2481</v>
      </c>
      <c r="H558" s="567" t="s">
        <v>2482</v>
      </c>
      <c r="I558" s="569">
        <v>0.84</v>
      </c>
      <c r="J558" s="569">
        <v>4000</v>
      </c>
      <c r="K558" s="570">
        <v>3443.8</v>
      </c>
    </row>
    <row r="559" spans="1:11" ht="14.4" customHeight="1" x14ac:dyDescent="0.3">
      <c r="A559" s="565" t="s">
        <v>461</v>
      </c>
      <c r="B559" s="566" t="s">
        <v>463</v>
      </c>
      <c r="C559" s="567" t="s">
        <v>483</v>
      </c>
      <c r="D559" s="568" t="s">
        <v>484</v>
      </c>
      <c r="E559" s="567" t="s">
        <v>2153</v>
      </c>
      <c r="F559" s="568" t="s">
        <v>2154</v>
      </c>
      <c r="G559" s="567" t="s">
        <v>2483</v>
      </c>
      <c r="H559" s="567" t="s">
        <v>2484</v>
      </c>
      <c r="I559" s="569">
        <v>0.78800000000000003</v>
      </c>
      <c r="J559" s="569">
        <v>6500</v>
      </c>
      <c r="K559" s="570">
        <v>5180</v>
      </c>
    </row>
    <row r="560" spans="1:11" ht="14.4" customHeight="1" x14ac:dyDescent="0.3">
      <c r="A560" s="565" t="s">
        <v>461</v>
      </c>
      <c r="B560" s="566" t="s">
        <v>463</v>
      </c>
      <c r="C560" s="567" t="s">
        <v>483</v>
      </c>
      <c r="D560" s="568" t="s">
        <v>484</v>
      </c>
      <c r="E560" s="567" t="s">
        <v>2153</v>
      </c>
      <c r="F560" s="568" t="s">
        <v>2154</v>
      </c>
      <c r="G560" s="567" t="s">
        <v>2485</v>
      </c>
      <c r="H560" s="567" t="s">
        <v>2486</v>
      </c>
      <c r="I560" s="569">
        <v>0.8</v>
      </c>
      <c r="J560" s="569">
        <v>13500</v>
      </c>
      <c r="K560" s="570">
        <v>10915</v>
      </c>
    </row>
    <row r="561" spans="1:11" ht="14.4" customHeight="1" x14ac:dyDescent="0.3">
      <c r="A561" s="565" t="s">
        <v>461</v>
      </c>
      <c r="B561" s="566" t="s">
        <v>463</v>
      </c>
      <c r="C561" s="567" t="s">
        <v>483</v>
      </c>
      <c r="D561" s="568" t="s">
        <v>484</v>
      </c>
      <c r="E561" s="567" t="s">
        <v>2153</v>
      </c>
      <c r="F561" s="568" t="s">
        <v>2154</v>
      </c>
      <c r="G561" s="567" t="s">
        <v>2489</v>
      </c>
      <c r="H561" s="567" t="s">
        <v>2490</v>
      </c>
      <c r="I561" s="569">
        <v>0.81</v>
      </c>
      <c r="J561" s="569">
        <v>4000</v>
      </c>
      <c r="K561" s="570">
        <v>3228.3</v>
      </c>
    </row>
    <row r="562" spans="1:11" ht="14.4" customHeight="1" x14ac:dyDescent="0.3">
      <c r="A562" s="565" t="s">
        <v>461</v>
      </c>
      <c r="B562" s="566" t="s">
        <v>463</v>
      </c>
      <c r="C562" s="567" t="s">
        <v>483</v>
      </c>
      <c r="D562" s="568" t="s">
        <v>484</v>
      </c>
      <c r="E562" s="567" t="s">
        <v>2153</v>
      </c>
      <c r="F562" s="568" t="s">
        <v>2154</v>
      </c>
      <c r="G562" s="567" t="s">
        <v>2822</v>
      </c>
      <c r="H562" s="567" t="s">
        <v>2823</v>
      </c>
      <c r="I562" s="569">
        <v>0.77</v>
      </c>
      <c r="J562" s="569">
        <v>1000</v>
      </c>
      <c r="K562" s="570">
        <v>770</v>
      </c>
    </row>
    <row r="563" spans="1:11" ht="14.4" customHeight="1" x14ac:dyDescent="0.3">
      <c r="A563" s="565" t="s">
        <v>461</v>
      </c>
      <c r="B563" s="566" t="s">
        <v>463</v>
      </c>
      <c r="C563" s="567" t="s">
        <v>483</v>
      </c>
      <c r="D563" s="568" t="s">
        <v>484</v>
      </c>
      <c r="E563" s="567" t="s">
        <v>2153</v>
      </c>
      <c r="F563" s="568" t="s">
        <v>2154</v>
      </c>
      <c r="G563" s="567" t="s">
        <v>2824</v>
      </c>
      <c r="H563" s="567" t="s">
        <v>2825</v>
      </c>
      <c r="I563" s="569">
        <v>0.78</v>
      </c>
      <c r="J563" s="569">
        <v>2000</v>
      </c>
      <c r="K563" s="570">
        <v>1560</v>
      </c>
    </row>
    <row r="564" spans="1:11" ht="14.4" customHeight="1" x14ac:dyDescent="0.3">
      <c r="A564" s="565" t="s">
        <v>461</v>
      </c>
      <c r="B564" s="566" t="s">
        <v>463</v>
      </c>
      <c r="C564" s="567" t="s">
        <v>483</v>
      </c>
      <c r="D564" s="568" t="s">
        <v>484</v>
      </c>
      <c r="E564" s="567" t="s">
        <v>2153</v>
      </c>
      <c r="F564" s="568" t="s">
        <v>2154</v>
      </c>
      <c r="G564" s="567" t="s">
        <v>2826</v>
      </c>
      <c r="H564" s="567" t="s">
        <v>2827</v>
      </c>
      <c r="I564" s="569">
        <v>1.1599999999999999</v>
      </c>
      <c r="J564" s="569">
        <v>300</v>
      </c>
      <c r="K564" s="570">
        <v>347.97</v>
      </c>
    </row>
    <row r="565" spans="1:11" ht="14.4" customHeight="1" x14ac:dyDescent="0.3">
      <c r="A565" s="565" t="s">
        <v>461</v>
      </c>
      <c r="B565" s="566" t="s">
        <v>463</v>
      </c>
      <c r="C565" s="567" t="s">
        <v>485</v>
      </c>
      <c r="D565" s="568" t="s">
        <v>486</v>
      </c>
      <c r="E565" s="567" t="s">
        <v>2135</v>
      </c>
      <c r="F565" s="568" t="s">
        <v>2136</v>
      </c>
      <c r="G565" s="567" t="s">
        <v>2155</v>
      </c>
      <c r="H565" s="567" t="s">
        <v>2156</v>
      </c>
      <c r="I565" s="569">
        <v>157.11000000000001</v>
      </c>
      <c r="J565" s="569">
        <v>2</v>
      </c>
      <c r="K565" s="570">
        <v>314.22000000000003</v>
      </c>
    </row>
    <row r="566" spans="1:11" ht="14.4" customHeight="1" x14ac:dyDescent="0.3">
      <c r="A566" s="565" t="s">
        <v>461</v>
      </c>
      <c r="B566" s="566" t="s">
        <v>463</v>
      </c>
      <c r="C566" s="567" t="s">
        <v>485</v>
      </c>
      <c r="D566" s="568" t="s">
        <v>486</v>
      </c>
      <c r="E566" s="567" t="s">
        <v>2135</v>
      </c>
      <c r="F566" s="568" t="s">
        <v>2136</v>
      </c>
      <c r="G566" s="567" t="s">
        <v>2162</v>
      </c>
      <c r="H566" s="567" t="s">
        <v>2163</v>
      </c>
      <c r="I566" s="569">
        <v>0.15</v>
      </c>
      <c r="J566" s="569">
        <v>500</v>
      </c>
      <c r="K566" s="570">
        <v>75</v>
      </c>
    </row>
    <row r="567" spans="1:11" ht="14.4" customHeight="1" x14ac:dyDescent="0.3">
      <c r="A567" s="565" t="s">
        <v>461</v>
      </c>
      <c r="B567" s="566" t="s">
        <v>463</v>
      </c>
      <c r="C567" s="567" t="s">
        <v>485</v>
      </c>
      <c r="D567" s="568" t="s">
        <v>486</v>
      </c>
      <c r="E567" s="567" t="s">
        <v>2135</v>
      </c>
      <c r="F567" s="568" t="s">
        <v>2136</v>
      </c>
      <c r="G567" s="567" t="s">
        <v>2164</v>
      </c>
      <c r="H567" s="567" t="s">
        <v>2165</v>
      </c>
      <c r="I567" s="569">
        <v>0.3</v>
      </c>
      <c r="J567" s="569">
        <v>9500</v>
      </c>
      <c r="K567" s="570">
        <v>2850</v>
      </c>
    </row>
    <row r="568" spans="1:11" ht="14.4" customHeight="1" x14ac:dyDescent="0.3">
      <c r="A568" s="565" t="s">
        <v>461</v>
      </c>
      <c r="B568" s="566" t="s">
        <v>463</v>
      </c>
      <c r="C568" s="567" t="s">
        <v>485</v>
      </c>
      <c r="D568" s="568" t="s">
        <v>486</v>
      </c>
      <c r="E568" s="567" t="s">
        <v>2135</v>
      </c>
      <c r="F568" s="568" t="s">
        <v>2136</v>
      </c>
      <c r="G568" s="567" t="s">
        <v>2166</v>
      </c>
      <c r="H568" s="567" t="s">
        <v>2167</v>
      </c>
      <c r="I568" s="569">
        <v>0.51</v>
      </c>
      <c r="J568" s="569">
        <v>1500</v>
      </c>
      <c r="K568" s="570">
        <v>765</v>
      </c>
    </row>
    <row r="569" spans="1:11" ht="14.4" customHeight="1" x14ac:dyDescent="0.3">
      <c r="A569" s="565" t="s">
        <v>461</v>
      </c>
      <c r="B569" s="566" t="s">
        <v>463</v>
      </c>
      <c r="C569" s="567" t="s">
        <v>485</v>
      </c>
      <c r="D569" s="568" t="s">
        <v>486</v>
      </c>
      <c r="E569" s="567" t="s">
        <v>2135</v>
      </c>
      <c r="F569" s="568" t="s">
        <v>2136</v>
      </c>
      <c r="G569" s="567" t="s">
        <v>2499</v>
      </c>
      <c r="H569" s="567" t="s">
        <v>2500</v>
      </c>
      <c r="I569" s="569">
        <v>7.31</v>
      </c>
      <c r="J569" s="569">
        <v>30</v>
      </c>
      <c r="K569" s="570">
        <v>219.3</v>
      </c>
    </row>
    <row r="570" spans="1:11" ht="14.4" customHeight="1" x14ac:dyDescent="0.3">
      <c r="A570" s="565" t="s">
        <v>461</v>
      </c>
      <c r="B570" s="566" t="s">
        <v>463</v>
      </c>
      <c r="C570" s="567" t="s">
        <v>485</v>
      </c>
      <c r="D570" s="568" t="s">
        <v>486</v>
      </c>
      <c r="E570" s="567" t="s">
        <v>2135</v>
      </c>
      <c r="F570" s="568" t="s">
        <v>2136</v>
      </c>
      <c r="G570" s="567" t="s">
        <v>2170</v>
      </c>
      <c r="H570" s="567" t="s">
        <v>2171</v>
      </c>
      <c r="I570" s="569">
        <v>2.2849999999999997</v>
      </c>
      <c r="J570" s="569">
        <v>640</v>
      </c>
      <c r="K570" s="570">
        <v>1462.4</v>
      </c>
    </row>
    <row r="571" spans="1:11" ht="14.4" customHeight="1" x14ac:dyDescent="0.3">
      <c r="A571" s="565" t="s">
        <v>461</v>
      </c>
      <c r="B571" s="566" t="s">
        <v>463</v>
      </c>
      <c r="C571" s="567" t="s">
        <v>485</v>
      </c>
      <c r="D571" s="568" t="s">
        <v>486</v>
      </c>
      <c r="E571" s="567" t="s">
        <v>2135</v>
      </c>
      <c r="F571" s="568" t="s">
        <v>2136</v>
      </c>
      <c r="G571" s="567" t="s">
        <v>2828</v>
      </c>
      <c r="H571" s="567" t="s">
        <v>2829</v>
      </c>
      <c r="I571" s="569">
        <v>0.3</v>
      </c>
      <c r="J571" s="569">
        <v>1800</v>
      </c>
      <c r="K571" s="570">
        <v>548.54999999999995</v>
      </c>
    </row>
    <row r="572" spans="1:11" ht="14.4" customHeight="1" x14ac:dyDescent="0.3">
      <c r="A572" s="565" t="s">
        <v>461</v>
      </c>
      <c r="B572" s="566" t="s">
        <v>463</v>
      </c>
      <c r="C572" s="567" t="s">
        <v>485</v>
      </c>
      <c r="D572" s="568" t="s">
        <v>486</v>
      </c>
      <c r="E572" s="567" t="s">
        <v>2135</v>
      </c>
      <c r="F572" s="568" t="s">
        <v>2136</v>
      </c>
      <c r="G572" s="567" t="s">
        <v>2172</v>
      </c>
      <c r="H572" s="567" t="s">
        <v>2173</v>
      </c>
      <c r="I572" s="569">
        <v>0.28000000000000003</v>
      </c>
      <c r="J572" s="569">
        <v>5000</v>
      </c>
      <c r="K572" s="570">
        <v>1400</v>
      </c>
    </row>
    <row r="573" spans="1:11" ht="14.4" customHeight="1" x14ac:dyDescent="0.3">
      <c r="A573" s="565" t="s">
        <v>461</v>
      </c>
      <c r="B573" s="566" t="s">
        <v>463</v>
      </c>
      <c r="C573" s="567" t="s">
        <v>485</v>
      </c>
      <c r="D573" s="568" t="s">
        <v>486</v>
      </c>
      <c r="E573" s="567" t="s">
        <v>2135</v>
      </c>
      <c r="F573" s="568" t="s">
        <v>2136</v>
      </c>
      <c r="G573" s="567" t="s">
        <v>2830</v>
      </c>
      <c r="H573" s="567" t="s">
        <v>2831</v>
      </c>
      <c r="I573" s="569">
        <v>4.18</v>
      </c>
      <c r="J573" s="569">
        <v>1800</v>
      </c>
      <c r="K573" s="570">
        <v>7522.24</v>
      </c>
    </row>
    <row r="574" spans="1:11" ht="14.4" customHeight="1" x14ac:dyDescent="0.3">
      <c r="A574" s="565" t="s">
        <v>461</v>
      </c>
      <c r="B574" s="566" t="s">
        <v>463</v>
      </c>
      <c r="C574" s="567" t="s">
        <v>485</v>
      </c>
      <c r="D574" s="568" t="s">
        <v>486</v>
      </c>
      <c r="E574" s="567" t="s">
        <v>2135</v>
      </c>
      <c r="F574" s="568" t="s">
        <v>2136</v>
      </c>
      <c r="G574" s="567" t="s">
        <v>2830</v>
      </c>
      <c r="H574" s="567" t="s">
        <v>2832</v>
      </c>
      <c r="I574" s="569">
        <v>4.18</v>
      </c>
      <c r="J574" s="569">
        <v>900</v>
      </c>
      <c r="K574" s="570">
        <v>3761</v>
      </c>
    </row>
    <row r="575" spans="1:11" ht="14.4" customHeight="1" x14ac:dyDescent="0.3">
      <c r="A575" s="565" t="s">
        <v>461</v>
      </c>
      <c r="B575" s="566" t="s">
        <v>463</v>
      </c>
      <c r="C575" s="567" t="s">
        <v>485</v>
      </c>
      <c r="D575" s="568" t="s">
        <v>486</v>
      </c>
      <c r="E575" s="567" t="s">
        <v>2135</v>
      </c>
      <c r="F575" s="568" t="s">
        <v>2136</v>
      </c>
      <c r="G575" s="567" t="s">
        <v>2743</v>
      </c>
      <c r="H575" s="567" t="s">
        <v>2744</v>
      </c>
      <c r="I575" s="569">
        <v>140.11000000000001</v>
      </c>
      <c r="J575" s="569">
        <v>50</v>
      </c>
      <c r="K575" s="570">
        <v>7005.4599999999991</v>
      </c>
    </row>
    <row r="576" spans="1:11" ht="14.4" customHeight="1" x14ac:dyDescent="0.3">
      <c r="A576" s="565" t="s">
        <v>461</v>
      </c>
      <c r="B576" s="566" t="s">
        <v>463</v>
      </c>
      <c r="C576" s="567" t="s">
        <v>485</v>
      </c>
      <c r="D576" s="568" t="s">
        <v>486</v>
      </c>
      <c r="E576" s="567" t="s">
        <v>2135</v>
      </c>
      <c r="F576" s="568" t="s">
        <v>2136</v>
      </c>
      <c r="G576" s="567" t="s">
        <v>2509</v>
      </c>
      <c r="H576" s="567" t="s">
        <v>2510</v>
      </c>
      <c r="I576" s="569">
        <v>97.03</v>
      </c>
      <c r="J576" s="569">
        <v>1</v>
      </c>
      <c r="K576" s="570">
        <v>97.03</v>
      </c>
    </row>
    <row r="577" spans="1:11" ht="14.4" customHeight="1" x14ac:dyDescent="0.3">
      <c r="A577" s="565" t="s">
        <v>461</v>
      </c>
      <c r="B577" s="566" t="s">
        <v>463</v>
      </c>
      <c r="C577" s="567" t="s">
        <v>485</v>
      </c>
      <c r="D577" s="568" t="s">
        <v>486</v>
      </c>
      <c r="E577" s="567" t="s">
        <v>2135</v>
      </c>
      <c r="F577" s="568" t="s">
        <v>2136</v>
      </c>
      <c r="G577" s="567" t="s">
        <v>2184</v>
      </c>
      <c r="H577" s="567" t="s">
        <v>2185</v>
      </c>
      <c r="I577" s="569">
        <v>13.06</v>
      </c>
      <c r="J577" s="569">
        <v>3</v>
      </c>
      <c r="K577" s="570">
        <v>39.18</v>
      </c>
    </row>
    <row r="578" spans="1:11" ht="14.4" customHeight="1" x14ac:dyDescent="0.3">
      <c r="A578" s="565" t="s">
        <v>461</v>
      </c>
      <c r="B578" s="566" t="s">
        <v>463</v>
      </c>
      <c r="C578" s="567" t="s">
        <v>485</v>
      </c>
      <c r="D578" s="568" t="s">
        <v>486</v>
      </c>
      <c r="E578" s="567" t="s">
        <v>2135</v>
      </c>
      <c r="F578" s="568" t="s">
        <v>2136</v>
      </c>
      <c r="G578" s="567" t="s">
        <v>2186</v>
      </c>
      <c r="H578" s="567" t="s">
        <v>2187</v>
      </c>
      <c r="I578" s="569">
        <v>27.93</v>
      </c>
      <c r="J578" s="569">
        <v>2</v>
      </c>
      <c r="K578" s="570">
        <v>55.86</v>
      </c>
    </row>
    <row r="579" spans="1:11" ht="14.4" customHeight="1" x14ac:dyDescent="0.3">
      <c r="A579" s="565" t="s">
        <v>461</v>
      </c>
      <c r="B579" s="566" t="s">
        <v>463</v>
      </c>
      <c r="C579" s="567" t="s">
        <v>485</v>
      </c>
      <c r="D579" s="568" t="s">
        <v>486</v>
      </c>
      <c r="E579" s="567" t="s">
        <v>2135</v>
      </c>
      <c r="F579" s="568" t="s">
        <v>2136</v>
      </c>
      <c r="G579" s="567" t="s">
        <v>2188</v>
      </c>
      <c r="H579" s="567" t="s">
        <v>2189</v>
      </c>
      <c r="I579" s="569">
        <v>111.59</v>
      </c>
      <c r="J579" s="569">
        <v>60</v>
      </c>
      <c r="K579" s="570">
        <v>6695.41</v>
      </c>
    </row>
    <row r="580" spans="1:11" ht="14.4" customHeight="1" x14ac:dyDescent="0.3">
      <c r="A580" s="565" t="s">
        <v>461</v>
      </c>
      <c r="B580" s="566" t="s">
        <v>463</v>
      </c>
      <c r="C580" s="567" t="s">
        <v>485</v>
      </c>
      <c r="D580" s="568" t="s">
        <v>486</v>
      </c>
      <c r="E580" s="567" t="s">
        <v>2135</v>
      </c>
      <c r="F580" s="568" t="s">
        <v>2136</v>
      </c>
      <c r="G580" s="567" t="s">
        <v>2833</v>
      </c>
      <c r="H580" s="567" t="s">
        <v>2834</v>
      </c>
      <c r="I580" s="569">
        <v>1.18</v>
      </c>
      <c r="J580" s="569">
        <v>1000</v>
      </c>
      <c r="K580" s="570">
        <v>1180</v>
      </c>
    </row>
    <row r="581" spans="1:11" ht="14.4" customHeight="1" x14ac:dyDescent="0.3">
      <c r="A581" s="565" t="s">
        <v>461</v>
      </c>
      <c r="B581" s="566" t="s">
        <v>463</v>
      </c>
      <c r="C581" s="567" t="s">
        <v>485</v>
      </c>
      <c r="D581" s="568" t="s">
        <v>486</v>
      </c>
      <c r="E581" s="567" t="s">
        <v>2135</v>
      </c>
      <c r="F581" s="568" t="s">
        <v>2136</v>
      </c>
      <c r="G581" s="567" t="s">
        <v>2513</v>
      </c>
      <c r="H581" s="567" t="s">
        <v>2514</v>
      </c>
      <c r="I581" s="569">
        <v>9.98</v>
      </c>
      <c r="J581" s="569">
        <v>30</v>
      </c>
      <c r="K581" s="570">
        <v>299.39999999999998</v>
      </c>
    </row>
    <row r="582" spans="1:11" ht="14.4" customHeight="1" x14ac:dyDescent="0.3">
      <c r="A582" s="565" t="s">
        <v>461</v>
      </c>
      <c r="B582" s="566" t="s">
        <v>463</v>
      </c>
      <c r="C582" s="567" t="s">
        <v>485</v>
      </c>
      <c r="D582" s="568" t="s">
        <v>486</v>
      </c>
      <c r="E582" s="567" t="s">
        <v>2135</v>
      </c>
      <c r="F582" s="568" t="s">
        <v>2136</v>
      </c>
      <c r="G582" s="567" t="s">
        <v>2192</v>
      </c>
      <c r="H582" s="567" t="s">
        <v>2193</v>
      </c>
      <c r="I582" s="569">
        <v>0.56333333333333335</v>
      </c>
      <c r="J582" s="569">
        <v>5000</v>
      </c>
      <c r="K582" s="570">
        <v>2820</v>
      </c>
    </row>
    <row r="583" spans="1:11" ht="14.4" customHeight="1" x14ac:dyDescent="0.3">
      <c r="A583" s="565" t="s">
        <v>461</v>
      </c>
      <c r="B583" s="566" t="s">
        <v>463</v>
      </c>
      <c r="C583" s="567" t="s">
        <v>485</v>
      </c>
      <c r="D583" s="568" t="s">
        <v>486</v>
      </c>
      <c r="E583" s="567" t="s">
        <v>2135</v>
      </c>
      <c r="F583" s="568" t="s">
        <v>2136</v>
      </c>
      <c r="G583" s="567" t="s">
        <v>2835</v>
      </c>
      <c r="H583" s="567" t="s">
        <v>2836</v>
      </c>
      <c r="I583" s="569">
        <v>8.9</v>
      </c>
      <c r="J583" s="569">
        <v>300</v>
      </c>
      <c r="K583" s="570">
        <v>2670</v>
      </c>
    </row>
    <row r="584" spans="1:11" ht="14.4" customHeight="1" x14ac:dyDescent="0.3">
      <c r="A584" s="565" t="s">
        <v>461</v>
      </c>
      <c r="B584" s="566" t="s">
        <v>463</v>
      </c>
      <c r="C584" s="567" t="s">
        <v>485</v>
      </c>
      <c r="D584" s="568" t="s">
        <v>486</v>
      </c>
      <c r="E584" s="567" t="s">
        <v>2135</v>
      </c>
      <c r="F584" s="568" t="s">
        <v>2136</v>
      </c>
      <c r="G584" s="567" t="s">
        <v>2194</v>
      </c>
      <c r="H584" s="567" t="s">
        <v>2195</v>
      </c>
      <c r="I584" s="569">
        <v>5.96</v>
      </c>
      <c r="J584" s="569">
        <v>100</v>
      </c>
      <c r="K584" s="570">
        <v>506</v>
      </c>
    </row>
    <row r="585" spans="1:11" ht="14.4" customHeight="1" x14ac:dyDescent="0.3">
      <c r="A585" s="565" t="s">
        <v>461</v>
      </c>
      <c r="B585" s="566" t="s">
        <v>463</v>
      </c>
      <c r="C585" s="567" t="s">
        <v>485</v>
      </c>
      <c r="D585" s="568" t="s">
        <v>486</v>
      </c>
      <c r="E585" s="567" t="s">
        <v>2135</v>
      </c>
      <c r="F585" s="568" t="s">
        <v>2136</v>
      </c>
      <c r="G585" s="567" t="s">
        <v>2532</v>
      </c>
      <c r="H585" s="567" t="s">
        <v>2746</v>
      </c>
      <c r="I585" s="569">
        <v>5.33</v>
      </c>
      <c r="J585" s="569">
        <v>30</v>
      </c>
      <c r="K585" s="570">
        <v>159.78</v>
      </c>
    </row>
    <row r="586" spans="1:11" ht="14.4" customHeight="1" x14ac:dyDescent="0.3">
      <c r="A586" s="565" t="s">
        <v>461</v>
      </c>
      <c r="B586" s="566" t="s">
        <v>463</v>
      </c>
      <c r="C586" s="567" t="s">
        <v>485</v>
      </c>
      <c r="D586" s="568" t="s">
        <v>486</v>
      </c>
      <c r="E586" s="567" t="s">
        <v>2135</v>
      </c>
      <c r="F586" s="568" t="s">
        <v>2136</v>
      </c>
      <c r="G586" s="567" t="s">
        <v>2202</v>
      </c>
      <c r="H586" s="567" t="s">
        <v>2203</v>
      </c>
      <c r="I586" s="569">
        <v>5.0999999999999996</v>
      </c>
      <c r="J586" s="569">
        <v>100</v>
      </c>
      <c r="K586" s="570">
        <v>510.35</v>
      </c>
    </row>
    <row r="587" spans="1:11" ht="14.4" customHeight="1" x14ac:dyDescent="0.3">
      <c r="A587" s="565" t="s">
        <v>461</v>
      </c>
      <c r="B587" s="566" t="s">
        <v>463</v>
      </c>
      <c r="C587" s="567" t="s">
        <v>485</v>
      </c>
      <c r="D587" s="568" t="s">
        <v>486</v>
      </c>
      <c r="E587" s="567" t="s">
        <v>2135</v>
      </c>
      <c r="F587" s="568" t="s">
        <v>2136</v>
      </c>
      <c r="G587" s="567" t="s">
        <v>2837</v>
      </c>
      <c r="H587" s="567" t="s">
        <v>2838</v>
      </c>
      <c r="I587" s="569">
        <v>58.6</v>
      </c>
      <c r="J587" s="569">
        <v>20</v>
      </c>
      <c r="K587" s="570">
        <v>1172.08</v>
      </c>
    </row>
    <row r="588" spans="1:11" ht="14.4" customHeight="1" x14ac:dyDescent="0.3">
      <c r="A588" s="565" t="s">
        <v>461</v>
      </c>
      <c r="B588" s="566" t="s">
        <v>463</v>
      </c>
      <c r="C588" s="567" t="s">
        <v>485</v>
      </c>
      <c r="D588" s="568" t="s">
        <v>486</v>
      </c>
      <c r="E588" s="567" t="s">
        <v>2135</v>
      </c>
      <c r="F588" s="568" t="s">
        <v>2136</v>
      </c>
      <c r="G588" s="567" t="s">
        <v>2206</v>
      </c>
      <c r="H588" s="567" t="s">
        <v>2207</v>
      </c>
      <c r="I588" s="569">
        <v>4.5999999999999996</v>
      </c>
      <c r="J588" s="569">
        <v>50</v>
      </c>
      <c r="K588" s="570">
        <v>143.75</v>
      </c>
    </row>
    <row r="589" spans="1:11" ht="14.4" customHeight="1" x14ac:dyDescent="0.3">
      <c r="A589" s="565" t="s">
        <v>461</v>
      </c>
      <c r="B589" s="566" t="s">
        <v>463</v>
      </c>
      <c r="C589" s="567" t="s">
        <v>485</v>
      </c>
      <c r="D589" s="568" t="s">
        <v>486</v>
      </c>
      <c r="E589" s="567" t="s">
        <v>2137</v>
      </c>
      <c r="F589" s="568" t="s">
        <v>2138</v>
      </c>
      <c r="G589" s="567" t="s">
        <v>2537</v>
      </c>
      <c r="H589" s="567" t="s">
        <v>2538</v>
      </c>
      <c r="I589" s="569">
        <v>2.73</v>
      </c>
      <c r="J589" s="569">
        <v>200</v>
      </c>
      <c r="K589" s="570">
        <v>546</v>
      </c>
    </row>
    <row r="590" spans="1:11" ht="14.4" customHeight="1" x14ac:dyDescent="0.3">
      <c r="A590" s="565" t="s">
        <v>461</v>
      </c>
      <c r="B590" s="566" t="s">
        <v>463</v>
      </c>
      <c r="C590" s="567" t="s">
        <v>485</v>
      </c>
      <c r="D590" s="568" t="s">
        <v>486</v>
      </c>
      <c r="E590" s="567" t="s">
        <v>2137</v>
      </c>
      <c r="F590" s="568" t="s">
        <v>2138</v>
      </c>
      <c r="G590" s="567" t="s">
        <v>2539</v>
      </c>
      <c r="H590" s="567" t="s">
        <v>2540</v>
      </c>
      <c r="I590" s="569">
        <v>3.51</v>
      </c>
      <c r="J590" s="569">
        <v>50</v>
      </c>
      <c r="K590" s="570">
        <v>175.5</v>
      </c>
    </row>
    <row r="591" spans="1:11" ht="14.4" customHeight="1" x14ac:dyDescent="0.3">
      <c r="A591" s="565" t="s">
        <v>461</v>
      </c>
      <c r="B591" s="566" t="s">
        <v>463</v>
      </c>
      <c r="C591" s="567" t="s">
        <v>485</v>
      </c>
      <c r="D591" s="568" t="s">
        <v>486</v>
      </c>
      <c r="E591" s="567" t="s">
        <v>2137</v>
      </c>
      <c r="F591" s="568" t="s">
        <v>2138</v>
      </c>
      <c r="G591" s="567" t="s">
        <v>2839</v>
      </c>
      <c r="H591" s="567" t="s">
        <v>2840</v>
      </c>
      <c r="I591" s="569">
        <v>12.72</v>
      </c>
      <c r="J591" s="569">
        <v>30</v>
      </c>
      <c r="K591" s="570">
        <v>381.6</v>
      </c>
    </row>
    <row r="592" spans="1:11" ht="14.4" customHeight="1" x14ac:dyDescent="0.3">
      <c r="A592" s="565" t="s">
        <v>461</v>
      </c>
      <c r="B592" s="566" t="s">
        <v>463</v>
      </c>
      <c r="C592" s="567" t="s">
        <v>485</v>
      </c>
      <c r="D592" s="568" t="s">
        <v>486</v>
      </c>
      <c r="E592" s="567" t="s">
        <v>2137</v>
      </c>
      <c r="F592" s="568" t="s">
        <v>2138</v>
      </c>
      <c r="G592" s="567" t="s">
        <v>2841</v>
      </c>
      <c r="H592" s="567" t="s">
        <v>2842</v>
      </c>
      <c r="I592" s="569">
        <v>12.59</v>
      </c>
      <c r="J592" s="569">
        <v>40</v>
      </c>
      <c r="K592" s="570">
        <v>503.6</v>
      </c>
    </row>
    <row r="593" spans="1:11" ht="14.4" customHeight="1" x14ac:dyDescent="0.3">
      <c r="A593" s="565" t="s">
        <v>461</v>
      </c>
      <c r="B593" s="566" t="s">
        <v>463</v>
      </c>
      <c r="C593" s="567" t="s">
        <v>485</v>
      </c>
      <c r="D593" s="568" t="s">
        <v>486</v>
      </c>
      <c r="E593" s="567" t="s">
        <v>2137</v>
      </c>
      <c r="F593" s="568" t="s">
        <v>2138</v>
      </c>
      <c r="G593" s="567" t="s">
        <v>2841</v>
      </c>
      <c r="H593" s="567" t="s">
        <v>2843</v>
      </c>
      <c r="I593" s="569">
        <v>12.72</v>
      </c>
      <c r="J593" s="569">
        <v>30</v>
      </c>
      <c r="K593" s="570">
        <v>381.6</v>
      </c>
    </row>
    <row r="594" spans="1:11" ht="14.4" customHeight="1" x14ac:dyDescent="0.3">
      <c r="A594" s="565" t="s">
        <v>461</v>
      </c>
      <c r="B594" s="566" t="s">
        <v>463</v>
      </c>
      <c r="C594" s="567" t="s">
        <v>485</v>
      </c>
      <c r="D594" s="568" t="s">
        <v>486</v>
      </c>
      <c r="E594" s="567" t="s">
        <v>2137</v>
      </c>
      <c r="F594" s="568" t="s">
        <v>2138</v>
      </c>
      <c r="G594" s="567" t="s">
        <v>2210</v>
      </c>
      <c r="H594" s="567" t="s">
        <v>2211</v>
      </c>
      <c r="I594" s="569">
        <v>1.4379999999999999</v>
      </c>
      <c r="J594" s="569">
        <v>700</v>
      </c>
      <c r="K594" s="570">
        <v>1007</v>
      </c>
    </row>
    <row r="595" spans="1:11" ht="14.4" customHeight="1" x14ac:dyDescent="0.3">
      <c r="A595" s="565" t="s">
        <v>461</v>
      </c>
      <c r="B595" s="566" t="s">
        <v>463</v>
      </c>
      <c r="C595" s="567" t="s">
        <v>485</v>
      </c>
      <c r="D595" s="568" t="s">
        <v>486</v>
      </c>
      <c r="E595" s="567" t="s">
        <v>2137</v>
      </c>
      <c r="F595" s="568" t="s">
        <v>2138</v>
      </c>
      <c r="G595" s="567" t="s">
        <v>2212</v>
      </c>
      <c r="H595" s="567" t="s">
        <v>2213</v>
      </c>
      <c r="I595" s="569">
        <v>0.41200000000000003</v>
      </c>
      <c r="J595" s="569">
        <v>1400</v>
      </c>
      <c r="K595" s="570">
        <v>574</v>
      </c>
    </row>
    <row r="596" spans="1:11" ht="14.4" customHeight="1" x14ac:dyDescent="0.3">
      <c r="A596" s="565" t="s">
        <v>461</v>
      </c>
      <c r="B596" s="566" t="s">
        <v>463</v>
      </c>
      <c r="C596" s="567" t="s">
        <v>485</v>
      </c>
      <c r="D596" s="568" t="s">
        <v>486</v>
      </c>
      <c r="E596" s="567" t="s">
        <v>2137</v>
      </c>
      <c r="F596" s="568" t="s">
        <v>2138</v>
      </c>
      <c r="G596" s="567" t="s">
        <v>2214</v>
      </c>
      <c r="H596" s="567" t="s">
        <v>2215</v>
      </c>
      <c r="I596" s="569">
        <v>0.56999999999999995</v>
      </c>
      <c r="J596" s="569">
        <v>3200</v>
      </c>
      <c r="K596" s="570">
        <v>1819</v>
      </c>
    </row>
    <row r="597" spans="1:11" ht="14.4" customHeight="1" x14ac:dyDescent="0.3">
      <c r="A597" s="565" t="s">
        <v>461</v>
      </c>
      <c r="B597" s="566" t="s">
        <v>463</v>
      </c>
      <c r="C597" s="567" t="s">
        <v>485</v>
      </c>
      <c r="D597" s="568" t="s">
        <v>486</v>
      </c>
      <c r="E597" s="567" t="s">
        <v>2137</v>
      </c>
      <c r="F597" s="568" t="s">
        <v>2138</v>
      </c>
      <c r="G597" s="567" t="s">
        <v>2222</v>
      </c>
      <c r="H597" s="567" t="s">
        <v>2223</v>
      </c>
      <c r="I597" s="569">
        <v>5.56</v>
      </c>
      <c r="J597" s="569">
        <v>20</v>
      </c>
      <c r="K597" s="570">
        <v>111.2</v>
      </c>
    </row>
    <row r="598" spans="1:11" ht="14.4" customHeight="1" x14ac:dyDescent="0.3">
      <c r="A598" s="565" t="s">
        <v>461</v>
      </c>
      <c r="B598" s="566" t="s">
        <v>463</v>
      </c>
      <c r="C598" s="567" t="s">
        <v>485</v>
      </c>
      <c r="D598" s="568" t="s">
        <v>486</v>
      </c>
      <c r="E598" s="567" t="s">
        <v>2137</v>
      </c>
      <c r="F598" s="568" t="s">
        <v>2138</v>
      </c>
      <c r="G598" s="567" t="s">
        <v>2546</v>
      </c>
      <c r="H598" s="567" t="s">
        <v>2547</v>
      </c>
      <c r="I598" s="569">
        <v>4.2300000000000004</v>
      </c>
      <c r="J598" s="569">
        <v>100</v>
      </c>
      <c r="K598" s="570">
        <v>423</v>
      </c>
    </row>
    <row r="599" spans="1:11" ht="14.4" customHeight="1" x14ac:dyDescent="0.3">
      <c r="A599" s="565" t="s">
        <v>461</v>
      </c>
      <c r="B599" s="566" t="s">
        <v>463</v>
      </c>
      <c r="C599" s="567" t="s">
        <v>485</v>
      </c>
      <c r="D599" s="568" t="s">
        <v>486</v>
      </c>
      <c r="E599" s="567" t="s">
        <v>2137</v>
      </c>
      <c r="F599" s="568" t="s">
        <v>2138</v>
      </c>
      <c r="G599" s="567" t="s">
        <v>2844</v>
      </c>
      <c r="H599" s="567" t="s">
        <v>2845</v>
      </c>
      <c r="I599" s="569">
        <v>64.22</v>
      </c>
      <c r="J599" s="569">
        <v>150</v>
      </c>
      <c r="K599" s="570">
        <v>9633.119999999999</v>
      </c>
    </row>
    <row r="600" spans="1:11" ht="14.4" customHeight="1" x14ac:dyDescent="0.3">
      <c r="A600" s="565" t="s">
        <v>461</v>
      </c>
      <c r="B600" s="566" t="s">
        <v>463</v>
      </c>
      <c r="C600" s="567" t="s">
        <v>485</v>
      </c>
      <c r="D600" s="568" t="s">
        <v>486</v>
      </c>
      <c r="E600" s="567" t="s">
        <v>2137</v>
      </c>
      <c r="F600" s="568" t="s">
        <v>2138</v>
      </c>
      <c r="G600" s="567" t="s">
        <v>2844</v>
      </c>
      <c r="H600" s="567" t="s">
        <v>2846</v>
      </c>
      <c r="I600" s="569">
        <v>64.22</v>
      </c>
      <c r="J600" s="569">
        <v>50</v>
      </c>
      <c r="K600" s="570">
        <v>3211.04</v>
      </c>
    </row>
    <row r="601" spans="1:11" ht="14.4" customHeight="1" x14ac:dyDescent="0.3">
      <c r="A601" s="565" t="s">
        <v>461</v>
      </c>
      <c r="B601" s="566" t="s">
        <v>463</v>
      </c>
      <c r="C601" s="567" t="s">
        <v>485</v>
      </c>
      <c r="D601" s="568" t="s">
        <v>486</v>
      </c>
      <c r="E601" s="567" t="s">
        <v>2137</v>
      </c>
      <c r="F601" s="568" t="s">
        <v>2138</v>
      </c>
      <c r="G601" s="567" t="s">
        <v>2847</v>
      </c>
      <c r="H601" s="567" t="s">
        <v>2848</v>
      </c>
      <c r="I601" s="569">
        <v>34.729999999999997</v>
      </c>
      <c r="J601" s="569">
        <v>80</v>
      </c>
      <c r="K601" s="570">
        <v>2778.2</v>
      </c>
    </row>
    <row r="602" spans="1:11" ht="14.4" customHeight="1" x14ac:dyDescent="0.3">
      <c r="A602" s="565" t="s">
        <v>461</v>
      </c>
      <c r="B602" s="566" t="s">
        <v>463</v>
      </c>
      <c r="C602" s="567" t="s">
        <v>485</v>
      </c>
      <c r="D602" s="568" t="s">
        <v>486</v>
      </c>
      <c r="E602" s="567" t="s">
        <v>2137</v>
      </c>
      <c r="F602" s="568" t="s">
        <v>2138</v>
      </c>
      <c r="G602" s="567" t="s">
        <v>2849</v>
      </c>
      <c r="H602" s="567" t="s">
        <v>2850</v>
      </c>
      <c r="I602" s="569">
        <v>0.6</v>
      </c>
      <c r="J602" s="569">
        <v>750</v>
      </c>
      <c r="K602" s="570">
        <v>450</v>
      </c>
    </row>
    <row r="603" spans="1:11" ht="14.4" customHeight="1" x14ac:dyDescent="0.3">
      <c r="A603" s="565" t="s">
        <v>461</v>
      </c>
      <c r="B603" s="566" t="s">
        <v>463</v>
      </c>
      <c r="C603" s="567" t="s">
        <v>485</v>
      </c>
      <c r="D603" s="568" t="s">
        <v>486</v>
      </c>
      <c r="E603" s="567" t="s">
        <v>2137</v>
      </c>
      <c r="F603" s="568" t="s">
        <v>2138</v>
      </c>
      <c r="G603" s="567" t="s">
        <v>2252</v>
      </c>
      <c r="H603" s="567" t="s">
        <v>2253</v>
      </c>
      <c r="I603" s="569">
        <v>2.8844444444444441</v>
      </c>
      <c r="J603" s="569">
        <v>1000</v>
      </c>
      <c r="K603" s="570">
        <v>2886</v>
      </c>
    </row>
    <row r="604" spans="1:11" ht="14.4" customHeight="1" x14ac:dyDescent="0.3">
      <c r="A604" s="565" t="s">
        <v>461</v>
      </c>
      <c r="B604" s="566" t="s">
        <v>463</v>
      </c>
      <c r="C604" s="567" t="s">
        <v>485</v>
      </c>
      <c r="D604" s="568" t="s">
        <v>486</v>
      </c>
      <c r="E604" s="567" t="s">
        <v>2137</v>
      </c>
      <c r="F604" s="568" t="s">
        <v>2138</v>
      </c>
      <c r="G604" s="567" t="s">
        <v>2851</v>
      </c>
      <c r="H604" s="567" t="s">
        <v>2852</v>
      </c>
      <c r="I604" s="569">
        <v>2.8200000000000003</v>
      </c>
      <c r="J604" s="569">
        <v>200</v>
      </c>
      <c r="K604" s="570">
        <v>564</v>
      </c>
    </row>
    <row r="605" spans="1:11" ht="14.4" customHeight="1" x14ac:dyDescent="0.3">
      <c r="A605" s="565" t="s">
        <v>461</v>
      </c>
      <c r="B605" s="566" t="s">
        <v>463</v>
      </c>
      <c r="C605" s="567" t="s">
        <v>485</v>
      </c>
      <c r="D605" s="568" t="s">
        <v>486</v>
      </c>
      <c r="E605" s="567" t="s">
        <v>2137</v>
      </c>
      <c r="F605" s="568" t="s">
        <v>2138</v>
      </c>
      <c r="G605" s="567" t="s">
        <v>2853</v>
      </c>
      <c r="H605" s="567" t="s">
        <v>2854</v>
      </c>
      <c r="I605" s="569">
        <v>4.3699999999999992</v>
      </c>
      <c r="J605" s="569">
        <v>70</v>
      </c>
      <c r="K605" s="570">
        <v>303.46000000000004</v>
      </c>
    </row>
    <row r="606" spans="1:11" ht="14.4" customHeight="1" x14ac:dyDescent="0.3">
      <c r="A606" s="565" t="s">
        <v>461</v>
      </c>
      <c r="B606" s="566" t="s">
        <v>463</v>
      </c>
      <c r="C606" s="567" t="s">
        <v>485</v>
      </c>
      <c r="D606" s="568" t="s">
        <v>486</v>
      </c>
      <c r="E606" s="567" t="s">
        <v>2137</v>
      </c>
      <c r="F606" s="568" t="s">
        <v>2138</v>
      </c>
      <c r="G606" s="567" t="s">
        <v>2265</v>
      </c>
      <c r="H606" s="567" t="s">
        <v>2266</v>
      </c>
      <c r="I606" s="569">
        <v>12.106</v>
      </c>
      <c r="J606" s="569">
        <v>80</v>
      </c>
      <c r="K606" s="570">
        <v>968.5</v>
      </c>
    </row>
    <row r="607" spans="1:11" ht="14.4" customHeight="1" x14ac:dyDescent="0.3">
      <c r="A607" s="565" t="s">
        <v>461</v>
      </c>
      <c r="B607" s="566" t="s">
        <v>463</v>
      </c>
      <c r="C607" s="567" t="s">
        <v>485</v>
      </c>
      <c r="D607" s="568" t="s">
        <v>486</v>
      </c>
      <c r="E607" s="567" t="s">
        <v>2137</v>
      </c>
      <c r="F607" s="568" t="s">
        <v>2138</v>
      </c>
      <c r="G607" s="567" t="s">
        <v>2855</v>
      </c>
      <c r="H607" s="567" t="s">
        <v>2856</v>
      </c>
      <c r="I607" s="569">
        <v>18.935000000000002</v>
      </c>
      <c r="J607" s="569">
        <v>200</v>
      </c>
      <c r="K607" s="570">
        <v>3787.3</v>
      </c>
    </row>
    <row r="608" spans="1:11" ht="14.4" customHeight="1" x14ac:dyDescent="0.3">
      <c r="A608" s="565" t="s">
        <v>461</v>
      </c>
      <c r="B608" s="566" t="s">
        <v>463</v>
      </c>
      <c r="C608" s="567" t="s">
        <v>485</v>
      </c>
      <c r="D608" s="568" t="s">
        <v>486</v>
      </c>
      <c r="E608" s="567" t="s">
        <v>2137</v>
      </c>
      <c r="F608" s="568" t="s">
        <v>2138</v>
      </c>
      <c r="G608" s="567" t="s">
        <v>2857</v>
      </c>
      <c r="H608" s="567" t="s">
        <v>2858</v>
      </c>
      <c r="I608" s="569">
        <v>25.59</v>
      </c>
      <c r="J608" s="569">
        <v>50</v>
      </c>
      <c r="K608" s="570">
        <v>1279.58</v>
      </c>
    </row>
    <row r="609" spans="1:11" ht="14.4" customHeight="1" x14ac:dyDescent="0.3">
      <c r="A609" s="565" t="s">
        <v>461</v>
      </c>
      <c r="B609" s="566" t="s">
        <v>463</v>
      </c>
      <c r="C609" s="567" t="s">
        <v>485</v>
      </c>
      <c r="D609" s="568" t="s">
        <v>486</v>
      </c>
      <c r="E609" s="567" t="s">
        <v>2137</v>
      </c>
      <c r="F609" s="568" t="s">
        <v>2138</v>
      </c>
      <c r="G609" s="567" t="s">
        <v>2286</v>
      </c>
      <c r="H609" s="567" t="s">
        <v>2287</v>
      </c>
      <c r="I609" s="569">
        <v>500.69</v>
      </c>
      <c r="J609" s="569">
        <v>8</v>
      </c>
      <c r="K609" s="570">
        <v>4005.56</v>
      </c>
    </row>
    <row r="610" spans="1:11" ht="14.4" customHeight="1" x14ac:dyDescent="0.3">
      <c r="A610" s="565" t="s">
        <v>461</v>
      </c>
      <c r="B610" s="566" t="s">
        <v>463</v>
      </c>
      <c r="C610" s="567" t="s">
        <v>485</v>
      </c>
      <c r="D610" s="568" t="s">
        <v>486</v>
      </c>
      <c r="E610" s="567" t="s">
        <v>2137</v>
      </c>
      <c r="F610" s="568" t="s">
        <v>2138</v>
      </c>
      <c r="G610" s="567" t="s">
        <v>2300</v>
      </c>
      <c r="H610" s="567" t="s">
        <v>2301</v>
      </c>
      <c r="I610" s="569">
        <v>82.46</v>
      </c>
      <c r="J610" s="569">
        <v>14</v>
      </c>
      <c r="K610" s="570">
        <v>1154.49</v>
      </c>
    </row>
    <row r="611" spans="1:11" ht="14.4" customHeight="1" x14ac:dyDescent="0.3">
      <c r="A611" s="565" t="s">
        <v>461</v>
      </c>
      <c r="B611" s="566" t="s">
        <v>463</v>
      </c>
      <c r="C611" s="567" t="s">
        <v>485</v>
      </c>
      <c r="D611" s="568" t="s">
        <v>486</v>
      </c>
      <c r="E611" s="567" t="s">
        <v>2137</v>
      </c>
      <c r="F611" s="568" t="s">
        <v>2138</v>
      </c>
      <c r="G611" s="567" t="s">
        <v>2859</v>
      </c>
      <c r="H611" s="567" t="s">
        <v>2860</v>
      </c>
      <c r="I611" s="569">
        <v>4235.1099999999997</v>
      </c>
      <c r="J611" s="569">
        <v>15</v>
      </c>
      <c r="K611" s="570">
        <v>63526.65</v>
      </c>
    </row>
    <row r="612" spans="1:11" ht="14.4" customHeight="1" x14ac:dyDescent="0.3">
      <c r="A612" s="565" t="s">
        <v>461</v>
      </c>
      <c r="B612" s="566" t="s">
        <v>463</v>
      </c>
      <c r="C612" s="567" t="s">
        <v>485</v>
      </c>
      <c r="D612" s="568" t="s">
        <v>486</v>
      </c>
      <c r="E612" s="567" t="s">
        <v>2137</v>
      </c>
      <c r="F612" s="568" t="s">
        <v>2138</v>
      </c>
      <c r="G612" s="567" t="s">
        <v>2861</v>
      </c>
      <c r="H612" s="567" t="s">
        <v>2862</v>
      </c>
      <c r="I612" s="569">
        <v>76.23</v>
      </c>
      <c r="J612" s="569">
        <v>330</v>
      </c>
      <c r="K612" s="570">
        <v>25156.3</v>
      </c>
    </row>
    <row r="613" spans="1:11" ht="14.4" customHeight="1" x14ac:dyDescent="0.3">
      <c r="A613" s="565" t="s">
        <v>461</v>
      </c>
      <c r="B613" s="566" t="s">
        <v>463</v>
      </c>
      <c r="C613" s="567" t="s">
        <v>485</v>
      </c>
      <c r="D613" s="568" t="s">
        <v>486</v>
      </c>
      <c r="E613" s="567" t="s">
        <v>2137</v>
      </c>
      <c r="F613" s="568" t="s">
        <v>2138</v>
      </c>
      <c r="G613" s="567" t="s">
        <v>2553</v>
      </c>
      <c r="H613" s="567" t="s">
        <v>2554</v>
      </c>
      <c r="I613" s="569">
        <v>1909.5</v>
      </c>
      <c r="J613" s="569">
        <v>10</v>
      </c>
      <c r="K613" s="570">
        <v>19095</v>
      </c>
    </row>
    <row r="614" spans="1:11" ht="14.4" customHeight="1" x14ac:dyDescent="0.3">
      <c r="A614" s="565" t="s">
        <v>461</v>
      </c>
      <c r="B614" s="566" t="s">
        <v>463</v>
      </c>
      <c r="C614" s="567" t="s">
        <v>485</v>
      </c>
      <c r="D614" s="568" t="s">
        <v>486</v>
      </c>
      <c r="E614" s="567" t="s">
        <v>2137</v>
      </c>
      <c r="F614" s="568" t="s">
        <v>2138</v>
      </c>
      <c r="G614" s="567" t="s">
        <v>2863</v>
      </c>
      <c r="H614" s="567" t="s">
        <v>2864</v>
      </c>
      <c r="I614" s="569">
        <v>19.77</v>
      </c>
      <c r="J614" s="569">
        <v>40</v>
      </c>
      <c r="K614" s="570">
        <v>790.86</v>
      </c>
    </row>
    <row r="615" spans="1:11" ht="14.4" customHeight="1" x14ac:dyDescent="0.3">
      <c r="A615" s="565" t="s">
        <v>461</v>
      </c>
      <c r="B615" s="566" t="s">
        <v>463</v>
      </c>
      <c r="C615" s="567" t="s">
        <v>485</v>
      </c>
      <c r="D615" s="568" t="s">
        <v>486</v>
      </c>
      <c r="E615" s="567" t="s">
        <v>2137</v>
      </c>
      <c r="F615" s="568" t="s">
        <v>2138</v>
      </c>
      <c r="G615" s="567" t="s">
        <v>2865</v>
      </c>
      <c r="H615" s="567" t="s">
        <v>2866</v>
      </c>
      <c r="I615" s="569">
        <v>9.0850000000000009</v>
      </c>
      <c r="J615" s="569">
        <v>70</v>
      </c>
      <c r="K615" s="570">
        <v>615.89</v>
      </c>
    </row>
    <row r="616" spans="1:11" ht="14.4" customHeight="1" x14ac:dyDescent="0.3">
      <c r="A616" s="565" t="s">
        <v>461</v>
      </c>
      <c r="B616" s="566" t="s">
        <v>463</v>
      </c>
      <c r="C616" s="567" t="s">
        <v>485</v>
      </c>
      <c r="D616" s="568" t="s">
        <v>486</v>
      </c>
      <c r="E616" s="567" t="s">
        <v>2137</v>
      </c>
      <c r="F616" s="568" t="s">
        <v>2138</v>
      </c>
      <c r="G616" s="567" t="s">
        <v>2309</v>
      </c>
      <c r="H616" s="567" t="s">
        <v>2310</v>
      </c>
      <c r="I616" s="569">
        <v>2792.91</v>
      </c>
      <c r="J616" s="569">
        <v>4</v>
      </c>
      <c r="K616" s="570">
        <v>11171.64</v>
      </c>
    </row>
    <row r="617" spans="1:11" ht="14.4" customHeight="1" x14ac:dyDescent="0.3">
      <c r="A617" s="565" t="s">
        <v>461</v>
      </c>
      <c r="B617" s="566" t="s">
        <v>463</v>
      </c>
      <c r="C617" s="567" t="s">
        <v>485</v>
      </c>
      <c r="D617" s="568" t="s">
        <v>486</v>
      </c>
      <c r="E617" s="567" t="s">
        <v>2137</v>
      </c>
      <c r="F617" s="568" t="s">
        <v>2138</v>
      </c>
      <c r="G617" s="567" t="s">
        <v>2311</v>
      </c>
      <c r="H617" s="567" t="s">
        <v>2312</v>
      </c>
      <c r="I617" s="569">
        <v>392.46</v>
      </c>
      <c r="J617" s="569">
        <v>8</v>
      </c>
      <c r="K617" s="570">
        <v>3139.71</v>
      </c>
    </row>
    <row r="618" spans="1:11" ht="14.4" customHeight="1" x14ac:dyDescent="0.3">
      <c r="A618" s="565" t="s">
        <v>461</v>
      </c>
      <c r="B618" s="566" t="s">
        <v>463</v>
      </c>
      <c r="C618" s="567" t="s">
        <v>485</v>
      </c>
      <c r="D618" s="568" t="s">
        <v>486</v>
      </c>
      <c r="E618" s="567" t="s">
        <v>2137</v>
      </c>
      <c r="F618" s="568" t="s">
        <v>2138</v>
      </c>
      <c r="G618" s="567" t="s">
        <v>2753</v>
      </c>
      <c r="H618" s="567" t="s">
        <v>2754</v>
      </c>
      <c r="I618" s="569">
        <v>348.07</v>
      </c>
      <c r="J618" s="569">
        <v>4</v>
      </c>
      <c r="K618" s="570">
        <v>1392.27</v>
      </c>
    </row>
    <row r="619" spans="1:11" ht="14.4" customHeight="1" x14ac:dyDescent="0.3">
      <c r="A619" s="565" t="s">
        <v>461</v>
      </c>
      <c r="B619" s="566" t="s">
        <v>463</v>
      </c>
      <c r="C619" s="567" t="s">
        <v>485</v>
      </c>
      <c r="D619" s="568" t="s">
        <v>486</v>
      </c>
      <c r="E619" s="567" t="s">
        <v>2137</v>
      </c>
      <c r="F619" s="568" t="s">
        <v>2138</v>
      </c>
      <c r="G619" s="567" t="s">
        <v>2313</v>
      </c>
      <c r="H619" s="567" t="s">
        <v>2314</v>
      </c>
      <c r="I619" s="569">
        <v>666.8</v>
      </c>
      <c r="J619" s="569">
        <v>12</v>
      </c>
      <c r="K619" s="570">
        <v>8001.63</v>
      </c>
    </row>
    <row r="620" spans="1:11" ht="14.4" customHeight="1" x14ac:dyDescent="0.3">
      <c r="A620" s="565" t="s">
        <v>461</v>
      </c>
      <c r="B620" s="566" t="s">
        <v>463</v>
      </c>
      <c r="C620" s="567" t="s">
        <v>485</v>
      </c>
      <c r="D620" s="568" t="s">
        <v>486</v>
      </c>
      <c r="E620" s="567" t="s">
        <v>2137</v>
      </c>
      <c r="F620" s="568" t="s">
        <v>2138</v>
      </c>
      <c r="G620" s="567" t="s">
        <v>2319</v>
      </c>
      <c r="H620" s="567" t="s">
        <v>2320</v>
      </c>
      <c r="I620" s="569">
        <v>308.05</v>
      </c>
      <c r="J620" s="569">
        <v>13</v>
      </c>
      <c r="K620" s="570">
        <v>4004.59</v>
      </c>
    </row>
    <row r="621" spans="1:11" ht="14.4" customHeight="1" x14ac:dyDescent="0.3">
      <c r="A621" s="565" t="s">
        <v>461</v>
      </c>
      <c r="B621" s="566" t="s">
        <v>463</v>
      </c>
      <c r="C621" s="567" t="s">
        <v>485</v>
      </c>
      <c r="D621" s="568" t="s">
        <v>486</v>
      </c>
      <c r="E621" s="567" t="s">
        <v>2137</v>
      </c>
      <c r="F621" s="568" t="s">
        <v>2138</v>
      </c>
      <c r="G621" s="567" t="s">
        <v>2867</v>
      </c>
      <c r="H621" s="567" t="s">
        <v>2868</v>
      </c>
      <c r="I621" s="569">
        <v>5626.5</v>
      </c>
      <c r="J621" s="569">
        <v>1</v>
      </c>
      <c r="K621" s="570">
        <v>5626.5</v>
      </c>
    </row>
    <row r="622" spans="1:11" ht="14.4" customHeight="1" x14ac:dyDescent="0.3">
      <c r="A622" s="565" t="s">
        <v>461</v>
      </c>
      <c r="B622" s="566" t="s">
        <v>463</v>
      </c>
      <c r="C622" s="567" t="s">
        <v>485</v>
      </c>
      <c r="D622" s="568" t="s">
        <v>486</v>
      </c>
      <c r="E622" s="567" t="s">
        <v>2137</v>
      </c>
      <c r="F622" s="568" t="s">
        <v>2138</v>
      </c>
      <c r="G622" s="567" t="s">
        <v>2321</v>
      </c>
      <c r="H622" s="567" t="s">
        <v>2322</v>
      </c>
      <c r="I622" s="569">
        <v>530.82000000000005</v>
      </c>
      <c r="J622" s="569">
        <v>12</v>
      </c>
      <c r="K622" s="570">
        <v>6369.88</v>
      </c>
    </row>
    <row r="623" spans="1:11" ht="14.4" customHeight="1" x14ac:dyDescent="0.3">
      <c r="A623" s="565" t="s">
        <v>461</v>
      </c>
      <c r="B623" s="566" t="s">
        <v>463</v>
      </c>
      <c r="C623" s="567" t="s">
        <v>485</v>
      </c>
      <c r="D623" s="568" t="s">
        <v>486</v>
      </c>
      <c r="E623" s="567" t="s">
        <v>2137</v>
      </c>
      <c r="F623" s="568" t="s">
        <v>2138</v>
      </c>
      <c r="G623" s="567" t="s">
        <v>2325</v>
      </c>
      <c r="H623" s="567" t="s">
        <v>2326</v>
      </c>
      <c r="I623" s="569">
        <v>488.01</v>
      </c>
      <c r="J623" s="569">
        <v>13</v>
      </c>
      <c r="K623" s="570">
        <v>6344.16</v>
      </c>
    </row>
    <row r="624" spans="1:11" ht="14.4" customHeight="1" x14ac:dyDescent="0.3">
      <c r="A624" s="565" t="s">
        <v>461</v>
      </c>
      <c r="B624" s="566" t="s">
        <v>463</v>
      </c>
      <c r="C624" s="567" t="s">
        <v>485</v>
      </c>
      <c r="D624" s="568" t="s">
        <v>486</v>
      </c>
      <c r="E624" s="567" t="s">
        <v>2137</v>
      </c>
      <c r="F624" s="568" t="s">
        <v>2138</v>
      </c>
      <c r="G624" s="567" t="s">
        <v>2327</v>
      </c>
      <c r="H624" s="567" t="s">
        <v>2328</v>
      </c>
      <c r="I624" s="569">
        <v>853.97</v>
      </c>
      <c r="J624" s="569">
        <v>5</v>
      </c>
      <c r="K624" s="570">
        <v>4269.8500000000004</v>
      </c>
    </row>
    <row r="625" spans="1:11" ht="14.4" customHeight="1" x14ac:dyDescent="0.3">
      <c r="A625" s="565" t="s">
        <v>461</v>
      </c>
      <c r="B625" s="566" t="s">
        <v>463</v>
      </c>
      <c r="C625" s="567" t="s">
        <v>485</v>
      </c>
      <c r="D625" s="568" t="s">
        <v>486</v>
      </c>
      <c r="E625" s="567" t="s">
        <v>2137</v>
      </c>
      <c r="F625" s="568" t="s">
        <v>2138</v>
      </c>
      <c r="G625" s="567" t="s">
        <v>2329</v>
      </c>
      <c r="H625" s="567" t="s">
        <v>2330</v>
      </c>
      <c r="I625" s="569">
        <v>1193.6600000000001</v>
      </c>
      <c r="J625" s="569">
        <v>12</v>
      </c>
      <c r="K625" s="570">
        <v>14323.97</v>
      </c>
    </row>
    <row r="626" spans="1:11" ht="14.4" customHeight="1" x14ac:dyDescent="0.3">
      <c r="A626" s="565" t="s">
        <v>461</v>
      </c>
      <c r="B626" s="566" t="s">
        <v>463</v>
      </c>
      <c r="C626" s="567" t="s">
        <v>485</v>
      </c>
      <c r="D626" s="568" t="s">
        <v>486</v>
      </c>
      <c r="E626" s="567" t="s">
        <v>2137</v>
      </c>
      <c r="F626" s="568" t="s">
        <v>2138</v>
      </c>
      <c r="G626" s="567" t="s">
        <v>2331</v>
      </c>
      <c r="H626" s="567" t="s">
        <v>2332</v>
      </c>
      <c r="I626" s="569">
        <v>442.18</v>
      </c>
      <c r="J626" s="569">
        <v>10</v>
      </c>
      <c r="K626" s="570">
        <v>4421.82</v>
      </c>
    </row>
    <row r="627" spans="1:11" ht="14.4" customHeight="1" x14ac:dyDescent="0.3">
      <c r="A627" s="565" t="s">
        <v>461</v>
      </c>
      <c r="B627" s="566" t="s">
        <v>463</v>
      </c>
      <c r="C627" s="567" t="s">
        <v>485</v>
      </c>
      <c r="D627" s="568" t="s">
        <v>486</v>
      </c>
      <c r="E627" s="567" t="s">
        <v>2137</v>
      </c>
      <c r="F627" s="568" t="s">
        <v>2138</v>
      </c>
      <c r="G627" s="567" t="s">
        <v>2333</v>
      </c>
      <c r="H627" s="567" t="s">
        <v>2334</v>
      </c>
      <c r="I627" s="569">
        <v>853.97</v>
      </c>
      <c r="J627" s="569">
        <v>3</v>
      </c>
      <c r="K627" s="570">
        <v>2561.91</v>
      </c>
    </row>
    <row r="628" spans="1:11" ht="14.4" customHeight="1" x14ac:dyDescent="0.3">
      <c r="A628" s="565" t="s">
        <v>461</v>
      </c>
      <c r="B628" s="566" t="s">
        <v>463</v>
      </c>
      <c r="C628" s="567" t="s">
        <v>485</v>
      </c>
      <c r="D628" s="568" t="s">
        <v>486</v>
      </c>
      <c r="E628" s="567" t="s">
        <v>2137</v>
      </c>
      <c r="F628" s="568" t="s">
        <v>2138</v>
      </c>
      <c r="G628" s="567" t="s">
        <v>2337</v>
      </c>
      <c r="H628" s="567" t="s">
        <v>2338</v>
      </c>
      <c r="I628" s="569">
        <v>853.97</v>
      </c>
      <c r="J628" s="569">
        <v>5</v>
      </c>
      <c r="K628" s="570">
        <v>4269.8500000000004</v>
      </c>
    </row>
    <row r="629" spans="1:11" ht="14.4" customHeight="1" x14ac:dyDescent="0.3">
      <c r="A629" s="565" t="s">
        <v>461</v>
      </c>
      <c r="B629" s="566" t="s">
        <v>463</v>
      </c>
      <c r="C629" s="567" t="s">
        <v>485</v>
      </c>
      <c r="D629" s="568" t="s">
        <v>486</v>
      </c>
      <c r="E629" s="567" t="s">
        <v>2137</v>
      </c>
      <c r="F629" s="568" t="s">
        <v>2138</v>
      </c>
      <c r="G629" s="567" t="s">
        <v>2339</v>
      </c>
      <c r="H629" s="567" t="s">
        <v>2340</v>
      </c>
      <c r="I629" s="569">
        <v>806.86</v>
      </c>
      <c r="J629" s="569">
        <v>5</v>
      </c>
      <c r="K629" s="570">
        <v>4034.32</v>
      </c>
    </row>
    <row r="630" spans="1:11" ht="14.4" customHeight="1" x14ac:dyDescent="0.3">
      <c r="A630" s="565" t="s">
        <v>461</v>
      </c>
      <c r="B630" s="566" t="s">
        <v>463</v>
      </c>
      <c r="C630" s="567" t="s">
        <v>485</v>
      </c>
      <c r="D630" s="568" t="s">
        <v>486</v>
      </c>
      <c r="E630" s="567" t="s">
        <v>2137</v>
      </c>
      <c r="F630" s="568" t="s">
        <v>2138</v>
      </c>
      <c r="G630" s="567" t="s">
        <v>2341</v>
      </c>
      <c r="H630" s="567" t="s">
        <v>2342</v>
      </c>
      <c r="I630" s="569">
        <v>562.23</v>
      </c>
      <c r="J630" s="569">
        <v>5</v>
      </c>
      <c r="K630" s="570">
        <v>2811.13</v>
      </c>
    </row>
    <row r="631" spans="1:11" ht="14.4" customHeight="1" x14ac:dyDescent="0.3">
      <c r="A631" s="565" t="s">
        <v>461</v>
      </c>
      <c r="B631" s="566" t="s">
        <v>463</v>
      </c>
      <c r="C631" s="567" t="s">
        <v>485</v>
      </c>
      <c r="D631" s="568" t="s">
        <v>486</v>
      </c>
      <c r="E631" s="567" t="s">
        <v>2137</v>
      </c>
      <c r="F631" s="568" t="s">
        <v>2138</v>
      </c>
      <c r="G631" s="567" t="s">
        <v>2343</v>
      </c>
      <c r="H631" s="567" t="s">
        <v>2344</v>
      </c>
      <c r="I631" s="569">
        <v>196.02</v>
      </c>
      <c r="J631" s="569">
        <v>5</v>
      </c>
      <c r="K631" s="570">
        <v>980.1</v>
      </c>
    </row>
    <row r="632" spans="1:11" ht="14.4" customHeight="1" x14ac:dyDescent="0.3">
      <c r="A632" s="565" t="s">
        <v>461</v>
      </c>
      <c r="B632" s="566" t="s">
        <v>463</v>
      </c>
      <c r="C632" s="567" t="s">
        <v>485</v>
      </c>
      <c r="D632" s="568" t="s">
        <v>486</v>
      </c>
      <c r="E632" s="567" t="s">
        <v>2137</v>
      </c>
      <c r="F632" s="568" t="s">
        <v>2138</v>
      </c>
      <c r="G632" s="567" t="s">
        <v>2345</v>
      </c>
      <c r="H632" s="567" t="s">
        <v>2346</v>
      </c>
      <c r="I632" s="569">
        <v>1030.24</v>
      </c>
      <c r="J632" s="569">
        <v>2</v>
      </c>
      <c r="K632" s="570">
        <v>2060.4899999999998</v>
      </c>
    </row>
    <row r="633" spans="1:11" ht="14.4" customHeight="1" x14ac:dyDescent="0.3">
      <c r="A633" s="565" t="s">
        <v>461</v>
      </c>
      <c r="B633" s="566" t="s">
        <v>463</v>
      </c>
      <c r="C633" s="567" t="s">
        <v>485</v>
      </c>
      <c r="D633" s="568" t="s">
        <v>486</v>
      </c>
      <c r="E633" s="567" t="s">
        <v>2137</v>
      </c>
      <c r="F633" s="568" t="s">
        <v>2138</v>
      </c>
      <c r="G633" s="567" t="s">
        <v>2347</v>
      </c>
      <c r="H633" s="567" t="s">
        <v>2348</v>
      </c>
      <c r="I633" s="569">
        <v>853.97</v>
      </c>
      <c r="J633" s="569">
        <v>6</v>
      </c>
      <c r="K633" s="570">
        <v>5123.82</v>
      </c>
    </row>
    <row r="634" spans="1:11" ht="14.4" customHeight="1" x14ac:dyDescent="0.3">
      <c r="A634" s="565" t="s">
        <v>461</v>
      </c>
      <c r="B634" s="566" t="s">
        <v>463</v>
      </c>
      <c r="C634" s="567" t="s">
        <v>485</v>
      </c>
      <c r="D634" s="568" t="s">
        <v>486</v>
      </c>
      <c r="E634" s="567" t="s">
        <v>2137</v>
      </c>
      <c r="F634" s="568" t="s">
        <v>2138</v>
      </c>
      <c r="G634" s="567" t="s">
        <v>2869</v>
      </c>
      <c r="H634" s="567" t="s">
        <v>2870</v>
      </c>
      <c r="I634" s="569">
        <v>45.98</v>
      </c>
      <c r="J634" s="569">
        <v>20</v>
      </c>
      <c r="K634" s="570">
        <v>919.6</v>
      </c>
    </row>
    <row r="635" spans="1:11" ht="14.4" customHeight="1" x14ac:dyDescent="0.3">
      <c r="A635" s="565" t="s">
        <v>461</v>
      </c>
      <c r="B635" s="566" t="s">
        <v>463</v>
      </c>
      <c r="C635" s="567" t="s">
        <v>485</v>
      </c>
      <c r="D635" s="568" t="s">
        <v>486</v>
      </c>
      <c r="E635" s="567" t="s">
        <v>2137</v>
      </c>
      <c r="F635" s="568" t="s">
        <v>2138</v>
      </c>
      <c r="G635" s="567" t="s">
        <v>2871</v>
      </c>
      <c r="H635" s="567" t="s">
        <v>2872</v>
      </c>
      <c r="I635" s="569">
        <v>478.11</v>
      </c>
      <c r="J635" s="569">
        <v>2</v>
      </c>
      <c r="K635" s="570">
        <v>956.21</v>
      </c>
    </row>
    <row r="636" spans="1:11" ht="14.4" customHeight="1" x14ac:dyDescent="0.3">
      <c r="A636" s="565" t="s">
        <v>461</v>
      </c>
      <c r="B636" s="566" t="s">
        <v>463</v>
      </c>
      <c r="C636" s="567" t="s">
        <v>485</v>
      </c>
      <c r="D636" s="568" t="s">
        <v>486</v>
      </c>
      <c r="E636" s="567" t="s">
        <v>2137</v>
      </c>
      <c r="F636" s="568" t="s">
        <v>2138</v>
      </c>
      <c r="G636" s="567" t="s">
        <v>2349</v>
      </c>
      <c r="H636" s="567" t="s">
        <v>2350</v>
      </c>
      <c r="I636" s="569">
        <v>853.97</v>
      </c>
      <c r="J636" s="569">
        <v>5</v>
      </c>
      <c r="K636" s="570">
        <v>4269.8500000000004</v>
      </c>
    </row>
    <row r="637" spans="1:11" ht="14.4" customHeight="1" x14ac:dyDescent="0.3">
      <c r="A637" s="565" t="s">
        <v>461</v>
      </c>
      <c r="B637" s="566" t="s">
        <v>463</v>
      </c>
      <c r="C637" s="567" t="s">
        <v>485</v>
      </c>
      <c r="D637" s="568" t="s">
        <v>486</v>
      </c>
      <c r="E637" s="567" t="s">
        <v>2137</v>
      </c>
      <c r="F637" s="568" t="s">
        <v>2138</v>
      </c>
      <c r="G637" s="567" t="s">
        <v>2351</v>
      </c>
      <c r="H637" s="567" t="s">
        <v>2352</v>
      </c>
      <c r="I637" s="569">
        <v>853.97</v>
      </c>
      <c r="J637" s="569">
        <v>10</v>
      </c>
      <c r="K637" s="570">
        <v>8539.7000000000007</v>
      </c>
    </row>
    <row r="638" spans="1:11" ht="14.4" customHeight="1" x14ac:dyDescent="0.3">
      <c r="A638" s="565" t="s">
        <v>461</v>
      </c>
      <c r="B638" s="566" t="s">
        <v>463</v>
      </c>
      <c r="C638" s="567" t="s">
        <v>485</v>
      </c>
      <c r="D638" s="568" t="s">
        <v>486</v>
      </c>
      <c r="E638" s="567" t="s">
        <v>2137</v>
      </c>
      <c r="F638" s="568" t="s">
        <v>2138</v>
      </c>
      <c r="G638" s="567" t="s">
        <v>2353</v>
      </c>
      <c r="H638" s="567" t="s">
        <v>2354</v>
      </c>
      <c r="I638" s="569">
        <v>639.71</v>
      </c>
      <c r="J638" s="569">
        <v>1</v>
      </c>
      <c r="K638" s="570">
        <v>639.71</v>
      </c>
    </row>
    <row r="639" spans="1:11" ht="14.4" customHeight="1" x14ac:dyDescent="0.3">
      <c r="A639" s="565" t="s">
        <v>461</v>
      </c>
      <c r="B639" s="566" t="s">
        <v>463</v>
      </c>
      <c r="C639" s="567" t="s">
        <v>485</v>
      </c>
      <c r="D639" s="568" t="s">
        <v>486</v>
      </c>
      <c r="E639" s="567" t="s">
        <v>2137</v>
      </c>
      <c r="F639" s="568" t="s">
        <v>2138</v>
      </c>
      <c r="G639" s="567" t="s">
        <v>2359</v>
      </c>
      <c r="H639" s="567" t="s">
        <v>2360</v>
      </c>
      <c r="I639" s="569">
        <v>917.36</v>
      </c>
      <c r="J639" s="569">
        <v>10</v>
      </c>
      <c r="K639" s="570">
        <v>9173.6299999999992</v>
      </c>
    </row>
    <row r="640" spans="1:11" ht="14.4" customHeight="1" x14ac:dyDescent="0.3">
      <c r="A640" s="565" t="s">
        <v>461</v>
      </c>
      <c r="B640" s="566" t="s">
        <v>463</v>
      </c>
      <c r="C640" s="567" t="s">
        <v>485</v>
      </c>
      <c r="D640" s="568" t="s">
        <v>486</v>
      </c>
      <c r="E640" s="567" t="s">
        <v>2137</v>
      </c>
      <c r="F640" s="568" t="s">
        <v>2138</v>
      </c>
      <c r="G640" s="567" t="s">
        <v>2361</v>
      </c>
      <c r="H640" s="567" t="s">
        <v>2362</v>
      </c>
      <c r="I640" s="569">
        <v>853.97</v>
      </c>
      <c r="J640" s="569">
        <v>4</v>
      </c>
      <c r="K640" s="570">
        <v>3415.88</v>
      </c>
    </row>
    <row r="641" spans="1:11" ht="14.4" customHeight="1" x14ac:dyDescent="0.3">
      <c r="A641" s="565" t="s">
        <v>461</v>
      </c>
      <c r="B641" s="566" t="s">
        <v>463</v>
      </c>
      <c r="C641" s="567" t="s">
        <v>485</v>
      </c>
      <c r="D641" s="568" t="s">
        <v>486</v>
      </c>
      <c r="E641" s="567" t="s">
        <v>2137</v>
      </c>
      <c r="F641" s="568" t="s">
        <v>2138</v>
      </c>
      <c r="G641" s="567" t="s">
        <v>2561</v>
      </c>
      <c r="H641" s="567" t="s">
        <v>2562</v>
      </c>
      <c r="I641" s="569">
        <v>1060.6300000000001</v>
      </c>
      <c r="J641" s="569">
        <v>3</v>
      </c>
      <c r="K641" s="570">
        <v>3181.88</v>
      </c>
    </row>
    <row r="642" spans="1:11" ht="14.4" customHeight="1" x14ac:dyDescent="0.3">
      <c r="A642" s="565" t="s">
        <v>461</v>
      </c>
      <c r="B642" s="566" t="s">
        <v>463</v>
      </c>
      <c r="C642" s="567" t="s">
        <v>485</v>
      </c>
      <c r="D642" s="568" t="s">
        <v>486</v>
      </c>
      <c r="E642" s="567" t="s">
        <v>2137</v>
      </c>
      <c r="F642" s="568" t="s">
        <v>2138</v>
      </c>
      <c r="G642" s="567" t="s">
        <v>2365</v>
      </c>
      <c r="H642" s="567" t="s">
        <v>2366</v>
      </c>
      <c r="I642" s="569">
        <v>211.22</v>
      </c>
      <c r="J642" s="569">
        <v>10</v>
      </c>
      <c r="K642" s="570">
        <v>2112.1799999999998</v>
      </c>
    </row>
    <row r="643" spans="1:11" ht="14.4" customHeight="1" x14ac:dyDescent="0.3">
      <c r="A643" s="565" t="s">
        <v>461</v>
      </c>
      <c r="B643" s="566" t="s">
        <v>463</v>
      </c>
      <c r="C643" s="567" t="s">
        <v>485</v>
      </c>
      <c r="D643" s="568" t="s">
        <v>486</v>
      </c>
      <c r="E643" s="567" t="s">
        <v>2137</v>
      </c>
      <c r="F643" s="568" t="s">
        <v>2138</v>
      </c>
      <c r="G643" s="567" t="s">
        <v>2367</v>
      </c>
      <c r="H643" s="567" t="s">
        <v>2368</v>
      </c>
      <c r="I643" s="569">
        <v>853.97</v>
      </c>
      <c r="J643" s="569">
        <v>3</v>
      </c>
      <c r="K643" s="570">
        <v>2561.91</v>
      </c>
    </row>
    <row r="644" spans="1:11" ht="14.4" customHeight="1" x14ac:dyDescent="0.3">
      <c r="A644" s="565" t="s">
        <v>461</v>
      </c>
      <c r="B644" s="566" t="s">
        <v>463</v>
      </c>
      <c r="C644" s="567" t="s">
        <v>485</v>
      </c>
      <c r="D644" s="568" t="s">
        <v>486</v>
      </c>
      <c r="E644" s="567" t="s">
        <v>2137</v>
      </c>
      <c r="F644" s="568" t="s">
        <v>2138</v>
      </c>
      <c r="G644" s="567" t="s">
        <v>2369</v>
      </c>
      <c r="H644" s="567" t="s">
        <v>2370</v>
      </c>
      <c r="I644" s="569">
        <v>853.97</v>
      </c>
      <c r="J644" s="569">
        <v>5</v>
      </c>
      <c r="K644" s="570">
        <v>4269.8500000000004</v>
      </c>
    </row>
    <row r="645" spans="1:11" ht="14.4" customHeight="1" x14ac:dyDescent="0.3">
      <c r="A645" s="565" t="s">
        <v>461</v>
      </c>
      <c r="B645" s="566" t="s">
        <v>463</v>
      </c>
      <c r="C645" s="567" t="s">
        <v>485</v>
      </c>
      <c r="D645" s="568" t="s">
        <v>486</v>
      </c>
      <c r="E645" s="567" t="s">
        <v>2137</v>
      </c>
      <c r="F645" s="568" t="s">
        <v>2138</v>
      </c>
      <c r="G645" s="567" t="s">
        <v>2371</v>
      </c>
      <c r="H645" s="567" t="s">
        <v>2372</v>
      </c>
      <c r="I645" s="569">
        <v>442.18</v>
      </c>
      <c r="J645" s="569">
        <v>16</v>
      </c>
      <c r="K645" s="570">
        <v>7074.92</v>
      </c>
    </row>
    <row r="646" spans="1:11" ht="14.4" customHeight="1" x14ac:dyDescent="0.3">
      <c r="A646" s="565" t="s">
        <v>461</v>
      </c>
      <c r="B646" s="566" t="s">
        <v>463</v>
      </c>
      <c r="C646" s="567" t="s">
        <v>485</v>
      </c>
      <c r="D646" s="568" t="s">
        <v>486</v>
      </c>
      <c r="E646" s="567" t="s">
        <v>2137</v>
      </c>
      <c r="F646" s="568" t="s">
        <v>2138</v>
      </c>
      <c r="G646" s="567" t="s">
        <v>2873</v>
      </c>
      <c r="H646" s="567" t="s">
        <v>2874</v>
      </c>
      <c r="I646" s="569">
        <v>414.68</v>
      </c>
      <c r="J646" s="569">
        <v>1</v>
      </c>
      <c r="K646" s="570">
        <v>414.68</v>
      </c>
    </row>
    <row r="647" spans="1:11" ht="14.4" customHeight="1" x14ac:dyDescent="0.3">
      <c r="A647" s="565" t="s">
        <v>461</v>
      </c>
      <c r="B647" s="566" t="s">
        <v>463</v>
      </c>
      <c r="C647" s="567" t="s">
        <v>485</v>
      </c>
      <c r="D647" s="568" t="s">
        <v>486</v>
      </c>
      <c r="E647" s="567" t="s">
        <v>2137</v>
      </c>
      <c r="F647" s="568" t="s">
        <v>2138</v>
      </c>
      <c r="G647" s="567" t="s">
        <v>2373</v>
      </c>
      <c r="H647" s="567" t="s">
        <v>2374</v>
      </c>
      <c r="I647" s="569">
        <v>827.76</v>
      </c>
      <c r="J647" s="569">
        <v>12</v>
      </c>
      <c r="K647" s="570">
        <v>9933.14</v>
      </c>
    </row>
    <row r="648" spans="1:11" ht="14.4" customHeight="1" x14ac:dyDescent="0.3">
      <c r="A648" s="565" t="s">
        <v>461</v>
      </c>
      <c r="B648" s="566" t="s">
        <v>463</v>
      </c>
      <c r="C648" s="567" t="s">
        <v>485</v>
      </c>
      <c r="D648" s="568" t="s">
        <v>486</v>
      </c>
      <c r="E648" s="567" t="s">
        <v>2137</v>
      </c>
      <c r="F648" s="568" t="s">
        <v>2138</v>
      </c>
      <c r="G648" s="567" t="s">
        <v>2375</v>
      </c>
      <c r="H648" s="567" t="s">
        <v>2376</v>
      </c>
      <c r="I648" s="569">
        <v>1060.6199999999999</v>
      </c>
      <c r="J648" s="569">
        <v>10</v>
      </c>
      <c r="K648" s="570">
        <v>10606.22</v>
      </c>
    </row>
    <row r="649" spans="1:11" ht="14.4" customHeight="1" x14ac:dyDescent="0.3">
      <c r="A649" s="565" t="s">
        <v>461</v>
      </c>
      <c r="B649" s="566" t="s">
        <v>463</v>
      </c>
      <c r="C649" s="567" t="s">
        <v>485</v>
      </c>
      <c r="D649" s="568" t="s">
        <v>486</v>
      </c>
      <c r="E649" s="567" t="s">
        <v>2137</v>
      </c>
      <c r="F649" s="568" t="s">
        <v>2138</v>
      </c>
      <c r="G649" s="567" t="s">
        <v>2377</v>
      </c>
      <c r="H649" s="567" t="s">
        <v>2378</v>
      </c>
      <c r="I649" s="569">
        <v>442.18</v>
      </c>
      <c r="J649" s="569">
        <v>20</v>
      </c>
      <c r="K649" s="570">
        <v>8843.68</v>
      </c>
    </row>
    <row r="650" spans="1:11" ht="14.4" customHeight="1" x14ac:dyDescent="0.3">
      <c r="A650" s="565" t="s">
        <v>461</v>
      </c>
      <c r="B650" s="566" t="s">
        <v>463</v>
      </c>
      <c r="C650" s="567" t="s">
        <v>485</v>
      </c>
      <c r="D650" s="568" t="s">
        <v>486</v>
      </c>
      <c r="E650" s="567" t="s">
        <v>2137</v>
      </c>
      <c r="F650" s="568" t="s">
        <v>2138</v>
      </c>
      <c r="G650" s="567" t="s">
        <v>2379</v>
      </c>
      <c r="H650" s="567" t="s">
        <v>2380</v>
      </c>
      <c r="I650" s="569">
        <v>647.30999999999995</v>
      </c>
      <c r="J650" s="569">
        <v>1</v>
      </c>
      <c r="K650" s="570">
        <v>647.30999999999995</v>
      </c>
    </row>
    <row r="651" spans="1:11" ht="14.4" customHeight="1" x14ac:dyDescent="0.3">
      <c r="A651" s="565" t="s">
        <v>461</v>
      </c>
      <c r="B651" s="566" t="s">
        <v>463</v>
      </c>
      <c r="C651" s="567" t="s">
        <v>485</v>
      </c>
      <c r="D651" s="568" t="s">
        <v>486</v>
      </c>
      <c r="E651" s="567" t="s">
        <v>2137</v>
      </c>
      <c r="F651" s="568" t="s">
        <v>2138</v>
      </c>
      <c r="G651" s="567" t="s">
        <v>2381</v>
      </c>
      <c r="H651" s="567" t="s">
        <v>2382</v>
      </c>
      <c r="I651" s="569">
        <v>211.22</v>
      </c>
      <c r="J651" s="569">
        <v>3</v>
      </c>
      <c r="K651" s="570">
        <v>633.65</v>
      </c>
    </row>
    <row r="652" spans="1:11" ht="14.4" customHeight="1" x14ac:dyDescent="0.3">
      <c r="A652" s="565" t="s">
        <v>461</v>
      </c>
      <c r="B652" s="566" t="s">
        <v>463</v>
      </c>
      <c r="C652" s="567" t="s">
        <v>485</v>
      </c>
      <c r="D652" s="568" t="s">
        <v>486</v>
      </c>
      <c r="E652" s="567" t="s">
        <v>2137</v>
      </c>
      <c r="F652" s="568" t="s">
        <v>2138</v>
      </c>
      <c r="G652" s="567" t="s">
        <v>2383</v>
      </c>
      <c r="H652" s="567" t="s">
        <v>2384</v>
      </c>
      <c r="I652" s="569">
        <v>806.87</v>
      </c>
      <c r="J652" s="569">
        <v>5</v>
      </c>
      <c r="K652" s="570">
        <v>4034.35</v>
      </c>
    </row>
    <row r="653" spans="1:11" ht="14.4" customHeight="1" x14ac:dyDescent="0.3">
      <c r="A653" s="565" t="s">
        <v>461</v>
      </c>
      <c r="B653" s="566" t="s">
        <v>463</v>
      </c>
      <c r="C653" s="567" t="s">
        <v>485</v>
      </c>
      <c r="D653" s="568" t="s">
        <v>486</v>
      </c>
      <c r="E653" s="567" t="s">
        <v>2137</v>
      </c>
      <c r="F653" s="568" t="s">
        <v>2138</v>
      </c>
      <c r="G653" s="567" t="s">
        <v>2385</v>
      </c>
      <c r="H653" s="567" t="s">
        <v>2386</v>
      </c>
      <c r="I653" s="569">
        <v>518.54</v>
      </c>
      <c r="J653" s="569">
        <v>11</v>
      </c>
      <c r="K653" s="570">
        <v>5703.93</v>
      </c>
    </row>
    <row r="654" spans="1:11" ht="14.4" customHeight="1" x14ac:dyDescent="0.3">
      <c r="A654" s="565" t="s">
        <v>461</v>
      </c>
      <c r="B654" s="566" t="s">
        <v>463</v>
      </c>
      <c r="C654" s="567" t="s">
        <v>485</v>
      </c>
      <c r="D654" s="568" t="s">
        <v>486</v>
      </c>
      <c r="E654" s="567" t="s">
        <v>2137</v>
      </c>
      <c r="F654" s="568" t="s">
        <v>2138</v>
      </c>
      <c r="G654" s="567" t="s">
        <v>2387</v>
      </c>
      <c r="H654" s="567" t="s">
        <v>2388</v>
      </c>
      <c r="I654" s="569">
        <v>2427.4</v>
      </c>
      <c r="J654" s="569">
        <v>1</v>
      </c>
      <c r="K654" s="570">
        <v>2427.4</v>
      </c>
    </row>
    <row r="655" spans="1:11" ht="14.4" customHeight="1" x14ac:dyDescent="0.3">
      <c r="A655" s="565" t="s">
        <v>461</v>
      </c>
      <c r="B655" s="566" t="s">
        <v>463</v>
      </c>
      <c r="C655" s="567" t="s">
        <v>485</v>
      </c>
      <c r="D655" s="568" t="s">
        <v>486</v>
      </c>
      <c r="E655" s="567" t="s">
        <v>2137</v>
      </c>
      <c r="F655" s="568" t="s">
        <v>2138</v>
      </c>
      <c r="G655" s="567" t="s">
        <v>2389</v>
      </c>
      <c r="H655" s="567" t="s">
        <v>2390</v>
      </c>
      <c r="I655" s="569">
        <v>853.97</v>
      </c>
      <c r="J655" s="569">
        <v>3</v>
      </c>
      <c r="K655" s="570">
        <v>2561.91</v>
      </c>
    </row>
    <row r="656" spans="1:11" ht="14.4" customHeight="1" x14ac:dyDescent="0.3">
      <c r="A656" s="565" t="s">
        <v>461</v>
      </c>
      <c r="B656" s="566" t="s">
        <v>463</v>
      </c>
      <c r="C656" s="567" t="s">
        <v>485</v>
      </c>
      <c r="D656" s="568" t="s">
        <v>486</v>
      </c>
      <c r="E656" s="567" t="s">
        <v>2137</v>
      </c>
      <c r="F656" s="568" t="s">
        <v>2138</v>
      </c>
      <c r="G656" s="567" t="s">
        <v>2563</v>
      </c>
      <c r="H656" s="567" t="s">
        <v>2564</v>
      </c>
      <c r="I656" s="569">
        <v>1995.28</v>
      </c>
      <c r="J656" s="569">
        <v>16</v>
      </c>
      <c r="K656" s="570">
        <v>31924.53</v>
      </c>
    </row>
    <row r="657" spans="1:11" ht="14.4" customHeight="1" x14ac:dyDescent="0.3">
      <c r="A657" s="565" t="s">
        <v>461</v>
      </c>
      <c r="B657" s="566" t="s">
        <v>463</v>
      </c>
      <c r="C657" s="567" t="s">
        <v>485</v>
      </c>
      <c r="D657" s="568" t="s">
        <v>486</v>
      </c>
      <c r="E657" s="567" t="s">
        <v>2137</v>
      </c>
      <c r="F657" s="568" t="s">
        <v>2138</v>
      </c>
      <c r="G657" s="567" t="s">
        <v>2875</v>
      </c>
      <c r="H657" s="567" t="s">
        <v>2876</v>
      </c>
      <c r="I657" s="569">
        <v>703.49</v>
      </c>
      <c r="J657" s="569">
        <v>21</v>
      </c>
      <c r="K657" s="570">
        <v>14773.37</v>
      </c>
    </row>
    <row r="658" spans="1:11" ht="14.4" customHeight="1" x14ac:dyDescent="0.3">
      <c r="A658" s="565" t="s">
        <v>461</v>
      </c>
      <c r="B658" s="566" t="s">
        <v>463</v>
      </c>
      <c r="C658" s="567" t="s">
        <v>485</v>
      </c>
      <c r="D658" s="568" t="s">
        <v>486</v>
      </c>
      <c r="E658" s="567" t="s">
        <v>2137</v>
      </c>
      <c r="F658" s="568" t="s">
        <v>2138</v>
      </c>
      <c r="G658" s="567" t="s">
        <v>2391</v>
      </c>
      <c r="H658" s="567" t="s">
        <v>2392</v>
      </c>
      <c r="I658" s="569">
        <v>188.64</v>
      </c>
      <c r="J658" s="569">
        <v>60</v>
      </c>
      <c r="K658" s="570">
        <v>11318.4</v>
      </c>
    </row>
    <row r="659" spans="1:11" ht="14.4" customHeight="1" x14ac:dyDescent="0.3">
      <c r="A659" s="565" t="s">
        <v>461</v>
      </c>
      <c r="B659" s="566" t="s">
        <v>463</v>
      </c>
      <c r="C659" s="567" t="s">
        <v>485</v>
      </c>
      <c r="D659" s="568" t="s">
        <v>486</v>
      </c>
      <c r="E659" s="567" t="s">
        <v>2137</v>
      </c>
      <c r="F659" s="568" t="s">
        <v>2138</v>
      </c>
      <c r="G659" s="567" t="s">
        <v>2877</v>
      </c>
      <c r="H659" s="567" t="s">
        <v>2878</v>
      </c>
      <c r="I659" s="569">
        <v>476.73</v>
      </c>
      <c r="J659" s="569">
        <v>12</v>
      </c>
      <c r="K659" s="570">
        <v>5720.73</v>
      </c>
    </row>
    <row r="660" spans="1:11" ht="14.4" customHeight="1" x14ac:dyDescent="0.3">
      <c r="A660" s="565" t="s">
        <v>461</v>
      </c>
      <c r="B660" s="566" t="s">
        <v>463</v>
      </c>
      <c r="C660" s="567" t="s">
        <v>485</v>
      </c>
      <c r="D660" s="568" t="s">
        <v>486</v>
      </c>
      <c r="E660" s="567" t="s">
        <v>2137</v>
      </c>
      <c r="F660" s="568" t="s">
        <v>2138</v>
      </c>
      <c r="G660" s="567" t="s">
        <v>2879</v>
      </c>
      <c r="H660" s="567" t="s">
        <v>2880</v>
      </c>
      <c r="I660" s="569">
        <v>2912.07</v>
      </c>
      <c r="J660" s="569">
        <v>22</v>
      </c>
      <c r="K660" s="570">
        <v>64065.56</v>
      </c>
    </row>
    <row r="661" spans="1:11" ht="14.4" customHeight="1" x14ac:dyDescent="0.3">
      <c r="A661" s="565" t="s">
        <v>461</v>
      </c>
      <c r="B661" s="566" t="s">
        <v>463</v>
      </c>
      <c r="C661" s="567" t="s">
        <v>485</v>
      </c>
      <c r="D661" s="568" t="s">
        <v>486</v>
      </c>
      <c r="E661" s="567" t="s">
        <v>2137</v>
      </c>
      <c r="F661" s="568" t="s">
        <v>2138</v>
      </c>
      <c r="G661" s="567" t="s">
        <v>2393</v>
      </c>
      <c r="H661" s="567" t="s">
        <v>2394</v>
      </c>
      <c r="I661" s="569">
        <v>736.97</v>
      </c>
      <c r="J661" s="569">
        <v>8</v>
      </c>
      <c r="K661" s="570">
        <v>5895.79</v>
      </c>
    </row>
    <row r="662" spans="1:11" ht="14.4" customHeight="1" x14ac:dyDescent="0.3">
      <c r="A662" s="565" t="s">
        <v>461</v>
      </c>
      <c r="B662" s="566" t="s">
        <v>463</v>
      </c>
      <c r="C662" s="567" t="s">
        <v>485</v>
      </c>
      <c r="D662" s="568" t="s">
        <v>486</v>
      </c>
      <c r="E662" s="567" t="s">
        <v>2137</v>
      </c>
      <c r="F662" s="568" t="s">
        <v>2138</v>
      </c>
      <c r="G662" s="567" t="s">
        <v>2395</v>
      </c>
      <c r="H662" s="567" t="s">
        <v>2396</v>
      </c>
      <c r="I662" s="569">
        <v>853.97</v>
      </c>
      <c r="J662" s="569">
        <v>5</v>
      </c>
      <c r="K662" s="570">
        <v>4269.8500000000004</v>
      </c>
    </row>
    <row r="663" spans="1:11" ht="14.4" customHeight="1" x14ac:dyDescent="0.3">
      <c r="A663" s="565" t="s">
        <v>461</v>
      </c>
      <c r="B663" s="566" t="s">
        <v>463</v>
      </c>
      <c r="C663" s="567" t="s">
        <v>485</v>
      </c>
      <c r="D663" s="568" t="s">
        <v>486</v>
      </c>
      <c r="E663" s="567" t="s">
        <v>2137</v>
      </c>
      <c r="F663" s="568" t="s">
        <v>2138</v>
      </c>
      <c r="G663" s="567" t="s">
        <v>2397</v>
      </c>
      <c r="H663" s="567" t="s">
        <v>2398</v>
      </c>
      <c r="I663" s="569">
        <v>39.659999999999997</v>
      </c>
      <c r="J663" s="569">
        <v>12</v>
      </c>
      <c r="K663" s="570">
        <v>475.94</v>
      </c>
    </row>
    <row r="664" spans="1:11" ht="14.4" customHeight="1" x14ac:dyDescent="0.3">
      <c r="A664" s="565" t="s">
        <v>461</v>
      </c>
      <c r="B664" s="566" t="s">
        <v>463</v>
      </c>
      <c r="C664" s="567" t="s">
        <v>485</v>
      </c>
      <c r="D664" s="568" t="s">
        <v>486</v>
      </c>
      <c r="E664" s="567" t="s">
        <v>2137</v>
      </c>
      <c r="F664" s="568" t="s">
        <v>2138</v>
      </c>
      <c r="G664" s="567" t="s">
        <v>2399</v>
      </c>
      <c r="H664" s="567" t="s">
        <v>2400</v>
      </c>
      <c r="I664" s="569">
        <v>1097.0899999999999</v>
      </c>
      <c r="J664" s="569">
        <v>2</v>
      </c>
      <c r="K664" s="570">
        <v>2194.17</v>
      </c>
    </row>
    <row r="665" spans="1:11" ht="14.4" customHeight="1" x14ac:dyDescent="0.3">
      <c r="A665" s="565" t="s">
        <v>461</v>
      </c>
      <c r="B665" s="566" t="s">
        <v>463</v>
      </c>
      <c r="C665" s="567" t="s">
        <v>485</v>
      </c>
      <c r="D665" s="568" t="s">
        <v>486</v>
      </c>
      <c r="E665" s="567" t="s">
        <v>2137</v>
      </c>
      <c r="F665" s="568" t="s">
        <v>2138</v>
      </c>
      <c r="G665" s="567" t="s">
        <v>2881</v>
      </c>
      <c r="H665" s="567" t="s">
        <v>2882</v>
      </c>
      <c r="I665" s="569">
        <v>1717.76</v>
      </c>
      <c r="J665" s="569">
        <v>1</v>
      </c>
      <c r="K665" s="570">
        <v>1717.76</v>
      </c>
    </row>
    <row r="666" spans="1:11" ht="14.4" customHeight="1" x14ac:dyDescent="0.3">
      <c r="A666" s="565" t="s">
        <v>461</v>
      </c>
      <c r="B666" s="566" t="s">
        <v>463</v>
      </c>
      <c r="C666" s="567" t="s">
        <v>485</v>
      </c>
      <c r="D666" s="568" t="s">
        <v>486</v>
      </c>
      <c r="E666" s="567" t="s">
        <v>2137</v>
      </c>
      <c r="F666" s="568" t="s">
        <v>2138</v>
      </c>
      <c r="G666" s="567" t="s">
        <v>2401</v>
      </c>
      <c r="H666" s="567" t="s">
        <v>2402</v>
      </c>
      <c r="I666" s="569">
        <v>562.23</v>
      </c>
      <c r="J666" s="569">
        <v>5</v>
      </c>
      <c r="K666" s="570">
        <v>2811.13</v>
      </c>
    </row>
    <row r="667" spans="1:11" ht="14.4" customHeight="1" x14ac:dyDescent="0.3">
      <c r="A667" s="565" t="s">
        <v>461</v>
      </c>
      <c r="B667" s="566" t="s">
        <v>463</v>
      </c>
      <c r="C667" s="567" t="s">
        <v>485</v>
      </c>
      <c r="D667" s="568" t="s">
        <v>486</v>
      </c>
      <c r="E667" s="567" t="s">
        <v>2137</v>
      </c>
      <c r="F667" s="568" t="s">
        <v>2138</v>
      </c>
      <c r="G667" s="567" t="s">
        <v>2883</v>
      </c>
      <c r="H667" s="567" t="s">
        <v>2884</v>
      </c>
      <c r="I667" s="569">
        <v>491.99</v>
      </c>
      <c r="J667" s="569">
        <v>1</v>
      </c>
      <c r="K667" s="570">
        <v>491.99</v>
      </c>
    </row>
    <row r="668" spans="1:11" ht="14.4" customHeight="1" x14ac:dyDescent="0.3">
      <c r="A668" s="565" t="s">
        <v>461</v>
      </c>
      <c r="B668" s="566" t="s">
        <v>463</v>
      </c>
      <c r="C668" s="567" t="s">
        <v>485</v>
      </c>
      <c r="D668" s="568" t="s">
        <v>486</v>
      </c>
      <c r="E668" s="567" t="s">
        <v>2137</v>
      </c>
      <c r="F668" s="568" t="s">
        <v>2138</v>
      </c>
      <c r="G668" s="567" t="s">
        <v>2403</v>
      </c>
      <c r="H668" s="567" t="s">
        <v>2404</v>
      </c>
      <c r="I668" s="569">
        <v>442.18</v>
      </c>
      <c r="J668" s="569">
        <v>10</v>
      </c>
      <c r="K668" s="570">
        <v>4421.82</v>
      </c>
    </row>
    <row r="669" spans="1:11" ht="14.4" customHeight="1" x14ac:dyDescent="0.3">
      <c r="A669" s="565" t="s">
        <v>461</v>
      </c>
      <c r="B669" s="566" t="s">
        <v>463</v>
      </c>
      <c r="C669" s="567" t="s">
        <v>485</v>
      </c>
      <c r="D669" s="568" t="s">
        <v>486</v>
      </c>
      <c r="E669" s="567" t="s">
        <v>2137</v>
      </c>
      <c r="F669" s="568" t="s">
        <v>2138</v>
      </c>
      <c r="G669" s="567" t="s">
        <v>2405</v>
      </c>
      <c r="H669" s="567" t="s">
        <v>2406</v>
      </c>
      <c r="I669" s="569">
        <v>442.19</v>
      </c>
      <c r="J669" s="569">
        <v>10</v>
      </c>
      <c r="K669" s="570">
        <v>4421.8599999999997</v>
      </c>
    </row>
    <row r="670" spans="1:11" ht="14.4" customHeight="1" x14ac:dyDescent="0.3">
      <c r="A670" s="565" t="s">
        <v>461</v>
      </c>
      <c r="B670" s="566" t="s">
        <v>463</v>
      </c>
      <c r="C670" s="567" t="s">
        <v>485</v>
      </c>
      <c r="D670" s="568" t="s">
        <v>486</v>
      </c>
      <c r="E670" s="567" t="s">
        <v>2137</v>
      </c>
      <c r="F670" s="568" t="s">
        <v>2138</v>
      </c>
      <c r="G670" s="567" t="s">
        <v>2407</v>
      </c>
      <c r="H670" s="567" t="s">
        <v>2408</v>
      </c>
      <c r="I670" s="569">
        <v>853.97</v>
      </c>
      <c r="J670" s="569">
        <v>3</v>
      </c>
      <c r="K670" s="570">
        <v>2561.91</v>
      </c>
    </row>
    <row r="671" spans="1:11" ht="14.4" customHeight="1" x14ac:dyDescent="0.3">
      <c r="A671" s="565" t="s">
        <v>461</v>
      </c>
      <c r="B671" s="566" t="s">
        <v>463</v>
      </c>
      <c r="C671" s="567" t="s">
        <v>485</v>
      </c>
      <c r="D671" s="568" t="s">
        <v>486</v>
      </c>
      <c r="E671" s="567" t="s">
        <v>2137</v>
      </c>
      <c r="F671" s="568" t="s">
        <v>2138</v>
      </c>
      <c r="G671" s="567" t="s">
        <v>2409</v>
      </c>
      <c r="H671" s="567" t="s">
        <v>2410</v>
      </c>
      <c r="I671" s="569">
        <v>104.8</v>
      </c>
      <c r="J671" s="569">
        <v>5</v>
      </c>
      <c r="K671" s="570">
        <v>524.02</v>
      </c>
    </row>
    <row r="672" spans="1:11" ht="14.4" customHeight="1" x14ac:dyDescent="0.3">
      <c r="A672" s="565" t="s">
        <v>461</v>
      </c>
      <c r="B672" s="566" t="s">
        <v>463</v>
      </c>
      <c r="C672" s="567" t="s">
        <v>485</v>
      </c>
      <c r="D672" s="568" t="s">
        <v>486</v>
      </c>
      <c r="E672" s="567" t="s">
        <v>2137</v>
      </c>
      <c r="F672" s="568" t="s">
        <v>2138</v>
      </c>
      <c r="G672" s="567" t="s">
        <v>2413</v>
      </c>
      <c r="H672" s="567" t="s">
        <v>2414</v>
      </c>
      <c r="I672" s="569">
        <v>159.46</v>
      </c>
      <c r="J672" s="569">
        <v>2</v>
      </c>
      <c r="K672" s="570">
        <v>318.91000000000003</v>
      </c>
    </row>
    <row r="673" spans="1:11" ht="14.4" customHeight="1" x14ac:dyDescent="0.3">
      <c r="A673" s="565" t="s">
        <v>461</v>
      </c>
      <c r="B673" s="566" t="s">
        <v>463</v>
      </c>
      <c r="C673" s="567" t="s">
        <v>485</v>
      </c>
      <c r="D673" s="568" t="s">
        <v>486</v>
      </c>
      <c r="E673" s="567" t="s">
        <v>2137</v>
      </c>
      <c r="F673" s="568" t="s">
        <v>2138</v>
      </c>
      <c r="G673" s="567" t="s">
        <v>2415</v>
      </c>
      <c r="H673" s="567" t="s">
        <v>2416</v>
      </c>
      <c r="I673" s="569">
        <v>1030.24</v>
      </c>
      <c r="J673" s="569">
        <v>2</v>
      </c>
      <c r="K673" s="570">
        <v>2060.4899999999998</v>
      </c>
    </row>
    <row r="674" spans="1:11" ht="14.4" customHeight="1" x14ac:dyDescent="0.3">
      <c r="A674" s="565" t="s">
        <v>461</v>
      </c>
      <c r="B674" s="566" t="s">
        <v>463</v>
      </c>
      <c r="C674" s="567" t="s">
        <v>485</v>
      </c>
      <c r="D674" s="568" t="s">
        <v>486</v>
      </c>
      <c r="E674" s="567" t="s">
        <v>2137</v>
      </c>
      <c r="F674" s="568" t="s">
        <v>2138</v>
      </c>
      <c r="G674" s="567" t="s">
        <v>2417</v>
      </c>
      <c r="H674" s="567" t="s">
        <v>2418</v>
      </c>
      <c r="I674" s="569">
        <v>887.4</v>
      </c>
      <c r="J674" s="569">
        <v>1</v>
      </c>
      <c r="K674" s="570">
        <v>887.4</v>
      </c>
    </row>
    <row r="675" spans="1:11" ht="14.4" customHeight="1" x14ac:dyDescent="0.3">
      <c r="A675" s="565" t="s">
        <v>461</v>
      </c>
      <c r="B675" s="566" t="s">
        <v>463</v>
      </c>
      <c r="C675" s="567" t="s">
        <v>485</v>
      </c>
      <c r="D675" s="568" t="s">
        <v>486</v>
      </c>
      <c r="E675" s="567" t="s">
        <v>2137</v>
      </c>
      <c r="F675" s="568" t="s">
        <v>2138</v>
      </c>
      <c r="G675" s="567" t="s">
        <v>2419</v>
      </c>
      <c r="H675" s="567" t="s">
        <v>2420</v>
      </c>
      <c r="I675" s="569">
        <v>3263.08</v>
      </c>
      <c r="J675" s="569">
        <v>4</v>
      </c>
      <c r="K675" s="570">
        <v>13052.32</v>
      </c>
    </row>
    <row r="676" spans="1:11" ht="14.4" customHeight="1" x14ac:dyDescent="0.3">
      <c r="A676" s="565" t="s">
        <v>461</v>
      </c>
      <c r="B676" s="566" t="s">
        <v>463</v>
      </c>
      <c r="C676" s="567" t="s">
        <v>485</v>
      </c>
      <c r="D676" s="568" t="s">
        <v>486</v>
      </c>
      <c r="E676" s="567" t="s">
        <v>2137</v>
      </c>
      <c r="F676" s="568" t="s">
        <v>2138</v>
      </c>
      <c r="G676" s="567" t="s">
        <v>2421</v>
      </c>
      <c r="H676" s="567" t="s">
        <v>2422</v>
      </c>
      <c r="I676" s="569">
        <v>438.85</v>
      </c>
      <c r="J676" s="569">
        <v>16</v>
      </c>
      <c r="K676" s="570">
        <v>7021.58</v>
      </c>
    </row>
    <row r="677" spans="1:11" ht="14.4" customHeight="1" x14ac:dyDescent="0.3">
      <c r="A677" s="565" t="s">
        <v>461</v>
      </c>
      <c r="B677" s="566" t="s">
        <v>463</v>
      </c>
      <c r="C677" s="567" t="s">
        <v>485</v>
      </c>
      <c r="D677" s="568" t="s">
        <v>486</v>
      </c>
      <c r="E677" s="567" t="s">
        <v>2137</v>
      </c>
      <c r="F677" s="568" t="s">
        <v>2138</v>
      </c>
      <c r="G677" s="567" t="s">
        <v>2885</v>
      </c>
      <c r="H677" s="567" t="s">
        <v>2886</v>
      </c>
      <c r="I677" s="569">
        <v>655.7</v>
      </c>
      <c r="J677" s="569">
        <v>6</v>
      </c>
      <c r="K677" s="570">
        <v>3934.19</v>
      </c>
    </row>
    <row r="678" spans="1:11" ht="14.4" customHeight="1" x14ac:dyDescent="0.3">
      <c r="A678" s="565" t="s">
        <v>461</v>
      </c>
      <c r="B678" s="566" t="s">
        <v>463</v>
      </c>
      <c r="C678" s="567" t="s">
        <v>485</v>
      </c>
      <c r="D678" s="568" t="s">
        <v>486</v>
      </c>
      <c r="E678" s="567" t="s">
        <v>2137</v>
      </c>
      <c r="F678" s="568" t="s">
        <v>2138</v>
      </c>
      <c r="G678" s="567" t="s">
        <v>2427</v>
      </c>
      <c r="H678" s="567" t="s">
        <v>2428</v>
      </c>
      <c r="I678" s="569">
        <v>194.39</v>
      </c>
      <c r="J678" s="569">
        <v>4</v>
      </c>
      <c r="K678" s="570">
        <v>777.55</v>
      </c>
    </row>
    <row r="679" spans="1:11" ht="14.4" customHeight="1" x14ac:dyDescent="0.3">
      <c r="A679" s="565" t="s">
        <v>461</v>
      </c>
      <c r="B679" s="566" t="s">
        <v>463</v>
      </c>
      <c r="C679" s="567" t="s">
        <v>485</v>
      </c>
      <c r="D679" s="568" t="s">
        <v>486</v>
      </c>
      <c r="E679" s="567" t="s">
        <v>2137</v>
      </c>
      <c r="F679" s="568" t="s">
        <v>2138</v>
      </c>
      <c r="G679" s="567" t="s">
        <v>2429</v>
      </c>
      <c r="H679" s="567" t="s">
        <v>2430</v>
      </c>
      <c r="I679" s="569">
        <v>159.55000000000001</v>
      </c>
      <c r="J679" s="569">
        <v>2</v>
      </c>
      <c r="K679" s="570">
        <v>319.10000000000002</v>
      </c>
    </row>
    <row r="680" spans="1:11" ht="14.4" customHeight="1" x14ac:dyDescent="0.3">
      <c r="A680" s="565" t="s">
        <v>461</v>
      </c>
      <c r="B680" s="566" t="s">
        <v>463</v>
      </c>
      <c r="C680" s="567" t="s">
        <v>485</v>
      </c>
      <c r="D680" s="568" t="s">
        <v>486</v>
      </c>
      <c r="E680" s="567" t="s">
        <v>2137</v>
      </c>
      <c r="F680" s="568" t="s">
        <v>2138</v>
      </c>
      <c r="G680" s="567" t="s">
        <v>2431</v>
      </c>
      <c r="H680" s="567" t="s">
        <v>2432</v>
      </c>
      <c r="I680" s="569">
        <v>159.41999999999999</v>
      </c>
      <c r="J680" s="569">
        <v>2</v>
      </c>
      <c r="K680" s="570">
        <v>318.83999999999997</v>
      </c>
    </row>
    <row r="681" spans="1:11" ht="14.4" customHeight="1" x14ac:dyDescent="0.3">
      <c r="A681" s="565" t="s">
        <v>461</v>
      </c>
      <c r="B681" s="566" t="s">
        <v>463</v>
      </c>
      <c r="C681" s="567" t="s">
        <v>485</v>
      </c>
      <c r="D681" s="568" t="s">
        <v>486</v>
      </c>
      <c r="E681" s="567" t="s">
        <v>2137</v>
      </c>
      <c r="F681" s="568" t="s">
        <v>2138</v>
      </c>
      <c r="G681" s="567" t="s">
        <v>2435</v>
      </c>
      <c r="H681" s="567" t="s">
        <v>2436</v>
      </c>
      <c r="I681" s="569">
        <v>252.52</v>
      </c>
      <c r="J681" s="569">
        <v>9</v>
      </c>
      <c r="K681" s="570">
        <v>2272.6999999999998</v>
      </c>
    </row>
    <row r="682" spans="1:11" ht="14.4" customHeight="1" x14ac:dyDescent="0.3">
      <c r="A682" s="565" t="s">
        <v>461</v>
      </c>
      <c r="B682" s="566" t="s">
        <v>463</v>
      </c>
      <c r="C682" s="567" t="s">
        <v>485</v>
      </c>
      <c r="D682" s="568" t="s">
        <v>486</v>
      </c>
      <c r="E682" s="567" t="s">
        <v>2137</v>
      </c>
      <c r="F682" s="568" t="s">
        <v>2138</v>
      </c>
      <c r="G682" s="567" t="s">
        <v>2437</v>
      </c>
      <c r="H682" s="567" t="s">
        <v>2438</v>
      </c>
      <c r="I682" s="569">
        <v>188.31</v>
      </c>
      <c r="J682" s="569">
        <v>2</v>
      </c>
      <c r="K682" s="570">
        <v>376.63</v>
      </c>
    </row>
    <row r="683" spans="1:11" ht="14.4" customHeight="1" x14ac:dyDescent="0.3">
      <c r="A683" s="565" t="s">
        <v>461</v>
      </c>
      <c r="B683" s="566" t="s">
        <v>463</v>
      </c>
      <c r="C683" s="567" t="s">
        <v>485</v>
      </c>
      <c r="D683" s="568" t="s">
        <v>486</v>
      </c>
      <c r="E683" s="567" t="s">
        <v>2137</v>
      </c>
      <c r="F683" s="568" t="s">
        <v>2138</v>
      </c>
      <c r="G683" s="567" t="s">
        <v>2439</v>
      </c>
      <c r="H683" s="567" t="s">
        <v>2440</v>
      </c>
      <c r="I683" s="569">
        <v>161.34</v>
      </c>
      <c r="J683" s="569">
        <v>6</v>
      </c>
      <c r="K683" s="570">
        <v>968.05</v>
      </c>
    </row>
    <row r="684" spans="1:11" ht="14.4" customHeight="1" x14ac:dyDescent="0.3">
      <c r="A684" s="565" t="s">
        <v>461</v>
      </c>
      <c r="B684" s="566" t="s">
        <v>463</v>
      </c>
      <c r="C684" s="567" t="s">
        <v>485</v>
      </c>
      <c r="D684" s="568" t="s">
        <v>486</v>
      </c>
      <c r="E684" s="567" t="s">
        <v>2137</v>
      </c>
      <c r="F684" s="568" t="s">
        <v>2138</v>
      </c>
      <c r="G684" s="567" t="s">
        <v>2441</v>
      </c>
      <c r="H684" s="567" t="s">
        <v>2442</v>
      </c>
      <c r="I684" s="569">
        <v>186.91</v>
      </c>
      <c r="J684" s="569">
        <v>4</v>
      </c>
      <c r="K684" s="570">
        <v>747.63</v>
      </c>
    </row>
    <row r="685" spans="1:11" ht="14.4" customHeight="1" x14ac:dyDescent="0.3">
      <c r="A685" s="565" t="s">
        <v>461</v>
      </c>
      <c r="B685" s="566" t="s">
        <v>463</v>
      </c>
      <c r="C685" s="567" t="s">
        <v>485</v>
      </c>
      <c r="D685" s="568" t="s">
        <v>486</v>
      </c>
      <c r="E685" s="567" t="s">
        <v>2137</v>
      </c>
      <c r="F685" s="568" t="s">
        <v>2138</v>
      </c>
      <c r="G685" s="567" t="s">
        <v>2887</v>
      </c>
      <c r="H685" s="567" t="s">
        <v>2888</v>
      </c>
      <c r="I685" s="569">
        <v>106.9</v>
      </c>
      <c r="J685" s="569">
        <v>19</v>
      </c>
      <c r="K685" s="570">
        <v>2031.17</v>
      </c>
    </row>
    <row r="686" spans="1:11" ht="14.4" customHeight="1" x14ac:dyDescent="0.3">
      <c r="A686" s="565" t="s">
        <v>461</v>
      </c>
      <c r="B686" s="566" t="s">
        <v>463</v>
      </c>
      <c r="C686" s="567" t="s">
        <v>485</v>
      </c>
      <c r="D686" s="568" t="s">
        <v>486</v>
      </c>
      <c r="E686" s="567" t="s">
        <v>2137</v>
      </c>
      <c r="F686" s="568" t="s">
        <v>2138</v>
      </c>
      <c r="G686" s="567" t="s">
        <v>2889</v>
      </c>
      <c r="H686" s="567" t="s">
        <v>2890</v>
      </c>
      <c r="I686" s="569">
        <v>106.9</v>
      </c>
      <c r="J686" s="569">
        <v>102</v>
      </c>
      <c r="K686" s="570">
        <v>10904.16</v>
      </c>
    </row>
    <row r="687" spans="1:11" ht="14.4" customHeight="1" x14ac:dyDescent="0.3">
      <c r="A687" s="565" t="s">
        <v>461</v>
      </c>
      <c r="B687" s="566" t="s">
        <v>463</v>
      </c>
      <c r="C687" s="567" t="s">
        <v>485</v>
      </c>
      <c r="D687" s="568" t="s">
        <v>486</v>
      </c>
      <c r="E687" s="567" t="s">
        <v>2137</v>
      </c>
      <c r="F687" s="568" t="s">
        <v>2138</v>
      </c>
      <c r="G687" s="567" t="s">
        <v>2891</v>
      </c>
      <c r="H687" s="567" t="s">
        <v>2892</v>
      </c>
      <c r="I687" s="569">
        <v>1800.12</v>
      </c>
      <c r="J687" s="569">
        <v>25</v>
      </c>
      <c r="K687" s="570">
        <v>45002.93</v>
      </c>
    </row>
    <row r="688" spans="1:11" ht="14.4" customHeight="1" x14ac:dyDescent="0.3">
      <c r="A688" s="565" t="s">
        <v>461</v>
      </c>
      <c r="B688" s="566" t="s">
        <v>463</v>
      </c>
      <c r="C688" s="567" t="s">
        <v>485</v>
      </c>
      <c r="D688" s="568" t="s">
        <v>486</v>
      </c>
      <c r="E688" s="567" t="s">
        <v>2137</v>
      </c>
      <c r="F688" s="568" t="s">
        <v>2138</v>
      </c>
      <c r="G688" s="567" t="s">
        <v>2449</v>
      </c>
      <c r="H688" s="567" t="s">
        <v>2450</v>
      </c>
      <c r="I688" s="569">
        <v>183.92</v>
      </c>
      <c r="J688" s="569">
        <v>60</v>
      </c>
      <c r="K688" s="570">
        <v>11035.2</v>
      </c>
    </row>
    <row r="689" spans="1:11" ht="14.4" customHeight="1" x14ac:dyDescent="0.3">
      <c r="A689" s="565" t="s">
        <v>461</v>
      </c>
      <c r="B689" s="566" t="s">
        <v>463</v>
      </c>
      <c r="C689" s="567" t="s">
        <v>485</v>
      </c>
      <c r="D689" s="568" t="s">
        <v>486</v>
      </c>
      <c r="E689" s="567" t="s">
        <v>2137</v>
      </c>
      <c r="F689" s="568" t="s">
        <v>2138</v>
      </c>
      <c r="G689" s="567" t="s">
        <v>2893</v>
      </c>
      <c r="H689" s="567" t="s">
        <v>2894</v>
      </c>
      <c r="I689" s="569">
        <v>1157.6099999999999</v>
      </c>
      <c r="J689" s="569">
        <v>2</v>
      </c>
      <c r="K689" s="570">
        <v>2315.21</v>
      </c>
    </row>
    <row r="690" spans="1:11" ht="14.4" customHeight="1" x14ac:dyDescent="0.3">
      <c r="A690" s="565" t="s">
        <v>461</v>
      </c>
      <c r="B690" s="566" t="s">
        <v>463</v>
      </c>
      <c r="C690" s="567" t="s">
        <v>485</v>
      </c>
      <c r="D690" s="568" t="s">
        <v>486</v>
      </c>
      <c r="E690" s="567" t="s">
        <v>2137</v>
      </c>
      <c r="F690" s="568" t="s">
        <v>2138</v>
      </c>
      <c r="G690" s="567" t="s">
        <v>2895</v>
      </c>
      <c r="H690" s="567" t="s">
        <v>2896</v>
      </c>
      <c r="I690" s="569">
        <v>476.72</v>
      </c>
      <c r="J690" s="569">
        <v>12</v>
      </c>
      <c r="K690" s="570">
        <v>5720.59</v>
      </c>
    </row>
    <row r="691" spans="1:11" ht="14.4" customHeight="1" x14ac:dyDescent="0.3">
      <c r="A691" s="565" t="s">
        <v>461</v>
      </c>
      <c r="B691" s="566" t="s">
        <v>463</v>
      </c>
      <c r="C691" s="567" t="s">
        <v>485</v>
      </c>
      <c r="D691" s="568" t="s">
        <v>486</v>
      </c>
      <c r="E691" s="567" t="s">
        <v>2141</v>
      </c>
      <c r="F691" s="568" t="s">
        <v>2142</v>
      </c>
      <c r="G691" s="567" t="s">
        <v>2897</v>
      </c>
      <c r="H691" s="567" t="s">
        <v>2898</v>
      </c>
      <c r="I691" s="569">
        <v>274.75400000000002</v>
      </c>
      <c r="J691" s="569">
        <v>8</v>
      </c>
      <c r="K691" s="570">
        <v>2201.1</v>
      </c>
    </row>
    <row r="692" spans="1:11" ht="14.4" customHeight="1" x14ac:dyDescent="0.3">
      <c r="A692" s="565" t="s">
        <v>461</v>
      </c>
      <c r="B692" s="566" t="s">
        <v>463</v>
      </c>
      <c r="C692" s="567" t="s">
        <v>485</v>
      </c>
      <c r="D692" s="568" t="s">
        <v>486</v>
      </c>
      <c r="E692" s="567" t="s">
        <v>2141</v>
      </c>
      <c r="F692" s="568" t="s">
        <v>2142</v>
      </c>
      <c r="G692" s="567" t="s">
        <v>2899</v>
      </c>
      <c r="H692" s="567" t="s">
        <v>2900</v>
      </c>
      <c r="I692" s="569">
        <v>273.13499999999999</v>
      </c>
      <c r="J692" s="569">
        <v>11</v>
      </c>
      <c r="K692" s="570">
        <v>3015.7799999999997</v>
      </c>
    </row>
    <row r="693" spans="1:11" ht="14.4" customHeight="1" x14ac:dyDescent="0.3">
      <c r="A693" s="565" t="s">
        <v>461</v>
      </c>
      <c r="B693" s="566" t="s">
        <v>463</v>
      </c>
      <c r="C693" s="567" t="s">
        <v>485</v>
      </c>
      <c r="D693" s="568" t="s">
        <v>486</v>
      </c>
      <c r="E693" s="567" t="s">
        <v>2141</v>
      </c>
      <c r="F693" s="568" t="s">
        <v>2142</v>
      </c>
      <c r="G693" s="567" t="s">
        <v>2901</v>
      </c>
      <c r="H693" s="567" t="s">
        <v>2902</v>
      </c>
      <c r="I693" s="569">
        <v>275.14</v>
      </c>
      <c r="J693" s="569">
        <v>3</v>
      </c>
      <c r="K693" s="570">
        <v>825.42</v>
      </c>
    </row>
    <row r="694" spans="1:11" ht="14.4" customHeight="1" x14ac:dyDescent="0.3">
      <c r="A694" s="565" t="s">
        <v>461</v>
      </c>
      <c r="B694" s="566" t="s">
        <v>463</v>
      </c>
      <c r="C694" s="567" t="s">
        <v>485</v>
      </c>
      <c r="D694" s="568" t="s">
        <v>486</v>
      </c>
      <c r="E694" s="567" t="s">
        <v>2141</v>
      </c>
      <c r="F694" s="568" t="s">
        <v>2142</v>
      </c>
      <c r="G694" s="567" t="s">
        <v>2903</v>
      </c>
      <c r="H694" s="567" t="s">
        <v>2904</v>
      </c>
      <c r="I694" s="569">
        <v>155.25</v>
      </c>
      <c r="J694" s="569">
        <v>1</v>
      </c>
      <c r="K694" s="570">
        <v>155.25</v>
      </c>
    </row>
    <row r="695" spans="1:11" ht="14.4" customHeight="1" x14ac:dyDescent="0.3">
      <c r="A695" s="565" t="s">
        <v>461</v>
      </c>
      <c r="B695" s="566" t="s">
        <v>463</v>
      </c>
      <c r="C695" s="567" t="s">
        <v>485</v>
      </c>
      <c r="D695" s="568" t="s">
        <v>486</v>
      </c>
      <c r="E695" s="567" t="s">
        <v>2141</v>
      </c>
      <c r="F695" s="568" t="s">
        <v>2142</v>
      </c>
      <c r="G695" s="567" t="s">
        <v>2905</v>
      </c>
      <c r="H695" s="567" t="s">
        <v>2906</v>
      </c>
      <c r="I695" s="569">
        <v>362.38249999999999</v>
      </c>
      <c r="J695" s="569">
        <v>5</v>
      </c>
      <c r="K695" s="570">
        <v>1813.79</v>
      </c>
    </row>
    <row r="696" spans="1:11" ht="14.4" customHeight="1" x14ac:dyDescent="0.3">
      <c r="A696" s="565" t="s">
        <v>461</v>
      </c>
      <c r="B696" s="566" t="s">
        <v>463</v>
      </c>
      <c r="C696" s="567" t="s">
        <v>485</v>
      </c>
      <c r="D696" s="568" t="s">
        <v>486</v>
      </c>
      <c r="E696" s="567" t="s">
        <v>2141</v>
      </c>
      <c r="F696" s="568" t="s">
        <v>2142</v>
      </c>
      <c r="G696" s="567" t="s">
        <v>2907</v>
      </c>
      <c r="H696" s="567" t="s">
        <v>2908</v>
      </c>
      <c r="I696" s="569">
        <v>275.14</v>
      </c>
      <c r="J696" s="569">
        <v>4</v>
      </c>
      <c r="K696" s="570">
        <v>1098.82</v>
      </c>
    </row>
    <row r="697" spans="1:11" ht="14.4" customHeight="1" x14ac:dyDescent="0.3">
      <c r="A697" s="565" t="s">
        <v>461</v>
      </c>
      <c r="B697" s="566" t="s">
        <v>463</v>
      </c>
      <c r="C697" s="567" t="s">
        <v>485</v>
      </c>
      <c r="D697" s="568" t="s">
        <v>486</v>
      </c>
      <c r="E697" s="567" t="s">
        <v>2141</v>
      </c>
      <c r="F697" s="568" t="s">
        <v>2142</v>
      </c>
      <c r="G697" s="567" t="s">
        <v>2909</v>
      </c>
      <c r="H697" s="567" t="s">
        <v>2910</v>
      </c>
      <c r="I697" s="569">
        <v>489.12</v>
      </c>
      <c r="J697" s="569">
        <v>2</v>
      </c>
      <c r="K697" s="570">
        <v>978.24</v>
      </c>
    </row>
    <row r="698" spans="1:11" ht="14.4" customHeight="1" x14ac:dyDescent="0.3">
      <c r="A698" s="565" t="s">
        <v>461</v>
      </c>
      <c r="B698" s="566" t="s">
        <v>463</v>
      </c>
      <c r="C698" s="567" t="s">
        <v>485</v>
      </c>
      <c r="D698" s="568" t="s">
        <v>486</v>
      </c>
      <c r="E698" s="567" t="s">
        <v>2143</v>
      </c>
      <c r="F698" s="568" t="s">
        <v>2144</v>
      </c>
      <c r="G698" s="567" t="s">
        <v>2911</v>
      </c>
      <c r="H698" s="567" t="s">
        <v>2912</v>
      </c>
      <c r="I698" s="569">
        <v>139.09</v>
      </c>
      <c r="J698" s="569">
        <v>10</v>
      </c>
      <c r="K698" s="570">
        <v>1390.9</v>
      </c>
    </row>
    <row r="699" spans="1:11" ht="14.4" customHeight="1" x14ac:dyDescent="0.3">
      <c r="A699" s="565" t="s">
        <v>461</v>
      </c>
      <c r="B699" s="566" t="s">
        <v>463</v>
      </c>
      <c r="C699" s="567" t="s">
        <v>485</v>
      </c>
      <c r="D699" s="568" t="s">
        <v>486</v>
      </c>
      <c r="E699" s="567" t="s">
        <v>2143</v>
      </c>
      <c r="F699" s="568" t="s">
        <v>2144</v>
      </c>
      <c r="G699" s="567" t="s">
        <v>2601</v>
      </c>
      <c r="H699" s="567" t="s">
        <v>2602</v>
      </c>
      <c r="I699" s="569">
        <v>138.1509090909091</v>
      </c>
      <c r="J699" s="569">
        <v>315</v>
      </c>
      <c r="K699" s="570">
        <v>43223.199999999997</v>
      </c>
    </row>
    <row r="700" spans="1:11" ht="14.4" customHeight="1" x14ac:dyDescent="0.3">
      <c r="A700" s="565" t="s">
        <v>461</v>
      </c>
      <c r="B700" s="566" t="s">
        <v>463</v>
      </c>
      <c r="C700" s="567" t="s">
        <v>485</v>
      </c>
      <c r="D700" s="568" t="s">
        <v>486</v>
      </c>
      <c r="E700" s="567" t="s">
        <v>2143</v>
      </c>
      <c r="F700" s="568" t="s">
        <v>2144</v>
      </c>
      <c r="G700" s="567" t="s">
        <v>2913</v>
      </c>
      <c r="H700" s="567" t="s">
        <v>2914</v>
      </c>
      <c r="I700" s="569">
        <v>185.03</v>
      </c>
      <c r="J700" s="569">
        <v>8</v>
      </c>
      <c r="K700" s="570">
        <v>1480.23</v>
      </c>
    </row>
    <row r="701" spans="1:11" ht="14.4" customHeight="1" x14ac:dyDescent="0.3">
      <c r="A701" s="565" t="s">
        <v>461</v>
      </c>
      <c r="B701" s="566" t="s">
        <v>463</v>
      </c>
      <c r="C701" s="567" t="s">
        <v>485</v>
      </c>
      <c r="D701" s="568" t="s">
        <v>486</v>
      </c>
      <c r="E701" s="567" t="s">
        <v>2143</v>
      </c>
      <c r="F701" s="568" t="s">
        <v>2144</v>
      </c>
      <c r="G701" s="567" t="s">
        <v>2605</v>
      </c>
      <c r="H701" s="567" t="s">
        <v>2606</v>
      </c>
      <c r="I701" s="569">
        <v>536.51999999999987</v>
      </c>
      <c r="J701" s="569">
        <v>13</v>
      </c>
      <c r="K701" s="570">
        <v>6965.5199999999995</v>
      </c>
    </row>
    <row r="702" spans="1:11" ht="14.4" customHeight="1" x14ac:dyDescent="0.3">
      <c r="A702" s="565" t="s">
        <v>461</v>
      </c>
      <c r="B702" s="566" t="s">
        <v>463</v>
      </c>
      <c r="C702" s="567" t="s">
        <v>485</v>
      </c>
      <c r="D702" s="568" t="s">
        <v>486</v>
      </c>
      <c r="E702" s="567" t="s">
        <v>2143</v>
      </c>
      <c r="F702" s="568" t="s">
        <v>2144</v>
      </c>
      <c r="G702" s="567" t="s">
        <v>2607</v>
      </c>
      <c r="H702" s="567" t="s">
        <v>2608</v>
      </c>
      <c r="I702" s="569">
        <v>149.01411764705884</v>
      </c>
      <c r="J702" s="569">
        <v>149</v>
      </c>
      <c r="K702" s="570">
        <v>22209.600000000002</v>
      </c>
    </row>
    <row r="703" spans="1:11" ht="14.4" customHeight="1" x14ac:dyDescent="0.3">
      <c r="A703" s="565" t="s">
        <v>461</v>
      </c>
      <c r="B703" s="566" t="s">
        <v>463</v>
      </c>
      <c r="C703" s="567" t="s">
        <v>485</v>
      </c>
      <c r="D703" s="568" t="s">
        <v>486</v>
      </c>
      <c r="E703" s="567" t="s">
        <v>2143</v>
      </c>
      <c r="F703" s="568" t="s">
        <v>2144</v>
      </c>
      <c r="G703" s="567" t="s">
        <v>2609</v>
      </c>
      <c r="H703" s="567" t="s">
        <v>2610</v>
      </c>
      <c r="I703" s="569">
        <v>330.69937499999992</v>
      </c>
      <c r="J703" s="569">
        <v>45</v>
      </c>
      <c r="K703" s="570">
        <v>14828.77</v>
      </c>
    </row>
    <row r="704" spans="1:11" ht="14.4" customHeight="1" x14ac:dyDescent="0.3">
      <c r="A704" s="565" t="s">
        <v>461</v>
      </c>
      <c r="B704" s="566" t="s">
        <v>463</v>
      </c>
      <c r="C704" s="567" t="s">
        <v>485</v>
      </c>
      <c r="D704" s="568" t="s">
        <v>486</v>
      </c>
      <c r="E704" s="567" t="s">
        <v>2143</v>
      </c>
      <c r="F704" s="568" t="s">
        <v>2144</v>
      </c>
      <c r="G704" s="567" t="s">
        <v>2915</v>
      </c>
      <c r="H704" s="567" t="s">
        <v>2916</v>
      </c>
      <c r="I704" s="569">
        <v>150.29583333333332</v>
      </c>
      <c r="J704" s="569">
        <v>48</v>
      </c>
      <c r="K704" s="570">
        <v>7217.5899999999992</v>
      </c>
    </row>
    <row r="705" spans="1:11" ht="14.4" customHeight="1" x14ac:dyDescent="0.3">
      <c r="A705" s="565" t="s">
        <v>461</v>
      </c>
      <c r="B705" s="566" t="s">
        <v>463</v>
      </c>
      <c r="C705" s="567" t="s">
        <v>485</v>
      </c>
      <c r="D705" s="568" t="s">
        <v>486</v>
      </c>
      <c r="E705" s="567" t="s">
        <v>2143</v>
      </c>
      <c r="F705" s="568" t="s">
        <v>2144</v>
      </c>
      <c r="G705" s="567" t="s">
        <v>2619</v>
      </c>
      <c r="H705" s="567" t="s">
        <v>2620</v>
      </c>
      <c r="I705" s="569">
        <v>169.92375000000001</v>
      </c>
      <c r="J705" s="569">
        <v>24</v>
      </c>
      <c r="K705" s="570">
        <v>4080.43</v>
      </c>
    </row>
    <row r="706" spans="1:11" ht="14.4" customHeight="1" x14ac:dyDescent="0.3">
      <c r="A706" s="565" t="s">
        <v>461</v>
      </c>
      <c r="B706" s="566" t="s">
        <v>463</v>
      </c>
      <c r="C706" s="567" t="s">
        <v>485</v>
      </c>
      <c r="D706" s="568" t="s">
        <v>486</v>
      </c>
      <c r="E706" s="567" t="s">
        <v>2143</v>
      </c>
      <c r="F706" s="568" t="s">
        <v>2144</v>
      </c>
      <c r="G706" s="567" t="s">
        <v>2453</v>
      </c>
      <c r="H706" s="567" t="s">
        <v>2454</v>
      </c>
      <c r="I706" s="569">
        <v>194.51</v>
      </c>
      <c r="J706" s="569">
        <v>4</v>
      </c>
      <c r="K706" s="570">
        <v>778.03</v>
      </c>
    </row>
    <row r="707" spans="1:11" ht="14.4" customHeight="1" x14ac:dyDescent="0.3">
      <c r="A707" s="565" t="s">
        <v>461</v>
      </c>
      <c r="B707" s="566" t="s">
        <v>463</v>
      </c>
      <c r="C707" s="567" t="s">
        <v>485</v>
      </c>
      <c r="D707" s="568" t="s">
        <v>486</v>
      </c>
      <c r="E707" s="567" t="s">
        <v>2143</v>
      </c>
      <c r="F707" s="568" t="s">
        <v>2144</v>
      </c>
      <c r="G707" s="567" t="s">
        <v>2917</v>
      </c>
      <c r="H707" s="567" t="s">
        <v>2918</v>
      </c>
      <c r="I707" s="569">
        <v>135.97499999999999</v>
      </c>
      <c r="J707" s="569">
        <v>4</v>
      </c>
      <c r="K707" s="570">
        <v>543.89</v>
      </c>
    </row>
    <row r="708" spans="1:11" ht="14.4" customHeight="1" x14ac:dyDescent="0.3">
      <c r="A708" s="565" t="s">
        <v>461</v>
      </c>
      <c r="B708" s="566" t="s">
        <v>463</v>
      </c>
      <c r="C708" s="567" t="s">
        <v>485</v>
      </c>
      <c r="D708" s="568" t="s">
        <v>486</v>
      </c>
      <c r="E708" s="567" t="s">
        <v>2143</v>
      </c>
      <c r="F708" s="568" t="s">
        <v>2144</v>
      </c>
      <c r="G708" s="567" t="s">
        <v>2919</v>
      </c>
      <c r="H708" s="567" t="s">
        <v>2920</v>
      </c>
      <c r="I708" s="569">
        <v>257.37</v>
      </c>
      <c r="J708" s="569">
        <v>1</v>
      </c>
      <c r="K708" s="570">
        <v>257.37</v>
      </c>
    </row>
    <row r="709" spans="1:11" ht="14.4" customHeight="1" x14ac:dyDescent="0.3">
      <c r="A709" s="565" t="s">
        <v>461</v>
      </c>
      <c r="B709" s="566" t="s">
        <v>463</v>
      </c>
      <c r="C709" s="567" t="s">
        <v>485</v>
      </c>
      <c r="D709" s="568" t="s">
        <v>486</v>
      </c>
      <c r="E709" s="567" t="s">
        <v>2143</v>
      </c>
      <c r="F709" s="568" t="s">
        <v>2144</v>
      </c>
      <c r="G709" s="567" t="s">
        <v>2921</v>
      </c>
      <c r="H709" s="567" t="s">
        <v>2922</v>
      </c>
      <c r="I709" s="569">
        <v>155.25</v>
      </c>
      <c r="J709" s="569">
        <v>1</v>
      </c>
      <c r="K709" s="570">
        <v>155.25</v>
      </c>
    </row>
    <row r="710" spans="1:11" ht="14.4" customHeight="1" x14ac:dyDescent="0.3">
      <c r="A710" s="565" t="s">
        <v>461</v>
      </c>
      <c r="B710" s="566" t="s">
        <v>463</v>
      </c>
      <c r="C710" s="567" t="s">
        <v>485</v>
      </c>
      <c r="D710" s="568" t="s">
        <v>486</v>
      </c>
      <c r="E710" s="567" t="s">
        <v>2143</v>
      </c>
      <c r="F710" s="568" t="s">
        <v>2144</v>
      </c>
      <c r="G710" s="567" t="s">
        <v>2655</v>
      </c>
      <c r="H710" s="567" t="s">
        <v>2656</v>
      </c>
      <c r="I710" s="569">
        <v>327.40499999999997</v>
      </c>
      <c r="J710" s="569">
        <v>2</v>
      </c>
      <c r="K710" s="570">
        <v>654.80999999999995</v>
      </c>
    </row>
    <row r="711" spans="1:11" ht="14.4" customHeight="1" x14ac:dyDescent="0.3">
      <c r="A711" s="565" t="s">
        <v>461</v>
      </c>
      <c r="B711" s="566" t="s">
        <v>463</v>
      </c>
      <c r="C711" s="567" t="s">
        <v>485</v>
      </c>
      <c r="D711" s="568" t="s">
        <v>486</v>
      </c>
      <c r="E711" s="567" t="s">
        <v>2143</v>
      </c>
      <c r="F711" s="568" t="s">
        <v>2144</v>
      </c>
      <c r="G711" s="567" t="s">
        <v>2657</v>
      </c>
      <c r="H711" s="567" t="s">
        <v>2658</v>
      </c>
      <c r="I711" s="569">
        <v>148.05199999999999</v>
      </c>
      <c r="J711" s="569">
        <v>12</v>
      </c>
      <c r="K711" s="570">
        <v>1773.23</v>
      </c>
    </row>
    <row r="712" spans="1:11" ht="14.4" customHeight="1" x14ac:dyDescent="0.3">
      <c r="A712" s="565" t="s">
        <v>461</v>
      </c>
      <c r="B712" s="566" t="s">
        <v>463</v>
      </c>
      <c r="C712" s="567" t="s">
        <v>485</v>
      </c>
      <c r="D712" s="568" t="s">
        <v>486</v>
      </c>
      <c r="E712" s="567" t="s">
        <v>2143</v>
      </c>
      <c r="F712" s="568" t="s">
        <v>2144</v>
      </c>
      <c r="G712" s="567" t="s">
        <v>2923</v>
      </c>
      <c r="H712" s="567" t="s">
        <v>2924</v>
      </c>
      <c r="I712" s="569">
        <v>530.54666666666674</v>
      </c>
      <c r="J712" s="569">
        <v>3</v>
      </c>
      <c r="K712" s="570">
        <v>1606.16</v>
      </c>
    </row>
    <row r="713" spans="1:11" ht="14.4" customHeight="1" x14ac:dyDescent="0.3">
      <c r="A713" s="565" t="s">
        <v>461</v>
      </c>
      <c r="B713" s="566" t="s">
        <v>463</v>
      </c>
      <c r="C713" s="567" t="s">
        <v>485</v>
      </c>
      <c r="D713" s="568" t="s">
        <v>486</v>
      </c>
      <c r="E713" s="567" t="s">
        <v>2143</v>
      </c>
      <c r="F713" s="568" t="s">
        <v>2144</v>
      </c>
      <c r="G713" s="567" t="s">
        <v>2925</v>
      </c>
      <c r="H713" s="567" t="s">
        <v>2926</v>
      </c>
      <c r="I713" s="569">
        <v>178.22</v>
      </c>
      <c r="J713" s="569">
        <v>2</v>
      </c>
      <c r="K713" s="570">
        <v>356.43</v>
      </c>
    </row>
    <row r="714" spans="1:11" ht="14.4" customHeight="1" x14ac:dyDescent="0.3">
      <c r="A714" s="565" t="s">
        <v>461</v>
      </c>
      <c r="B714" s="566" t="s">
        <v>463</v>
      </c>
      <c r="C714" s="567" t="s">
        <v>485</v>
      </c>
      <c r="D714" s="568" t="s">
        <v>486</v>
      </c>
      <c r="E714" s="567" t="s">
        <v>2143</v>
      </c>
      <c r="F714" s="568" t="s">
        <v>2144</v>
      </c>
      <c r="G714" s="567" t="s">
        <v>2927</v>
      </c>
      <c r="H714" s="567" t="s">
        <v>2928</v>
      </c>
      <c r="I714" s="569">
        <v>139.07</v>
      </c>
      <c r="J714" s="569">
        <v>2</v>
      </c>
      <c r="K714" s="570">
        <v>278.14999999999998</v>
      </c>
    </row>
    <row r="715" spans="1:11" ht="14.4" customHeight="1" x14ac:dyDescent="0.3">
      <c r="A715" s="565" t="s">
        <v>461</v>
      </c>
      <c r="B715" s="566" t="s">
        <v>463</v>
      </c>
      <c r="C715" s="567" t="s">
        <v>485</v>
      </c>
      <c r="D715" s="568" t="s">
        <v>486</v>
      </c>
      <c r="E715" s="567" t="s">
        <v>2143</v>
      </c>
      <c r="F715" s="568" t="s">
        <v>2144</v>
      </c>
      <c r="G715" s="567" t="s">
        <v>2929</v>
      </c>
      <c r="H715" s="567" t="s">
        <v>2930</v>
      </c>
      <c r="I715" s="569">
        <v>361.01499999999999</v>
      </c>
      <c r="J715" s="569">
        <v>2</v>
      </c>
      <c r="K715" s="570">
        <v>722.03</v>
      </c>
    </row>
    <row r="716" spans="1:11" ht="14.4" customHeight="1" x14ac:dyDescent="0.3">
      <c r="A716" s="565" t="s">
        <v>461</v>
      </c>
      <c r="B716" s="566" t="s">
        <v>463</v>
      </c>
      <c r="C716" s="567" t="s">
        <v>485</v>
      </c>
      <c r="D716" s="568" t="s">
        <v>486</v>
      </c>
      <c r="E716" s="567" t="s">
        <v>2143</v>
      </c>
      <c r="F716" s="568" t="s">
        <v>2144</v>
      </c>
      <c r="G716" s="567" t="s">
        <v>2931</v>
      </c>
      <c r="H716" s="567" t="s">
        <v>2932</v>
      </c>
      <c r="I716" s="569">
        <v>370.67</v>
      </c>
      <c r="J716" s="569">
        <v>1</v>
      </c>
      <c r="K716" s="570">
        <v>370.67</v>
      </c>
    </row>
    <row r="717" spans="1:11" ht="14.4" customHeight="1" x14ac:dyDescent="0.3">
      <c r="A717" s="565" t="s">
        <v>461</v>
      </c>
      <c r="B717" s="566" t="s">
        <v>463</v>
      </c>
      <c r="C717" s="567" t="s">
        <v>485</v>
      </c>
      <c r="D717" s="568" t="s">
        <v>486</v>
      </c>
      <c r="E717" s="567" t="s">
        <v>2143</v>
      </c>
      <c r="F717" s="568" t="s">
        <v>2144</v>
      </c>
      <c r="G717" s="567" t="s">
        <v>2933</v>
      </c>
      <c r="H717" s="567" t="s">
        <v>2934</v>
      </c>
      <c r="I717" s="569">
        <v>148.935</v>
      </c>
      <c r="J717" s="569">
        <v>15</v>
      </c>
      <c r="K717" s="570">
        <v>2234.5500000000002</v>
      </c>
    </row>
    <row r="718" spans="1:11" ht="14.4" customHeight="1" x14ac:dyDescent="0.3">
      <c r="A718" s="565" t="s">
        <v>461</v>
      </c>
      <c r="B718" s="566" t="s">
        <v>463</v>
      </c>
      <c r="C718" s="567" t="s">
        <v>485</v>
      </c>
      <c r="D718" s="568" t="s">
        <v>486</v>
      </c>
      <c r="E718" s="567" t="s">
        <v>2143</v>
      </c>
      <c r="F718" s="568" t="s">
        <v>2144</v>
      </c>
      <c r="G718" s="567" t="s">
        <v>2935</v>
      </c>
      <c r="H718" s="567" t="s">
        <v>2936</v>
      </c>
      <c r="I718" s="569">
        <v>148.935</v>
      </c>
      <c r="J718" s="569">
        <v>5</v>
      </c>
      <c r="K718" s="570">
        <v>744.74</v>
      </c>
    </row>
    <row r="719" spans="1:11" ht="14.4" customHeight="1" x14ac:dyDescent="0.3">
      <c r="A719" s="565" t="s">
        <v>461</v>
      </c>
      <c r="B719" s="566" t="s">
        <v>463</v>
      </c>
      <c r="C719" s="567" t="s">
        <v>485</v>
      </c>
      <c r="D719" s="568" t="s">
        <v>486</v>
      </c>
      <c r="E719" s="567" t="s">
        <v>2143</v>
      </c>
      <c r="F719" s="568" t="s">
        <v>2144</v>
      </c>
      <c r="G719" s="567" t="s">
        <v>2937</v>
      </c>
      <c r="H719" s="567" t="s">
        <v>2938</v>
      </c>
      <c r="I719" s="569">
        <v>882.1</v>
      </c>
      <c r="J719" s="569">
        <v>1</v>
      </c>
      <c r="K719" s="570">
        <v>882.1</v>
      </c>
    </row>
    <row r="720" spans="1:11" ht="14.4" customHeight="1" x14ac:dyDescent="0.3">
      <c r="A720" s="565" t="s">
        <v>461</v>
      </c>
      <c r="B720" s="566" t="s">
        <v>463</v>
      </c>
      <c r="C720" s="567" t="s">
        <v>485</v>
      </c>
      <c r="D720" s="568" t="s">
        <v>486</v>
      </c>
      <c r="E720" s="567" t="s">
        <v>2143</v>
      </c>
      <c r="F720" s="568" t="s">
        <v>2144</v>
      </c>
      <c r="G720" s="567" t="s">
        <v>2939</v>
      </c>
      <c r="H720" s="567" t="s">
        <v>2940</v>
      </c>
      <c r="I720" s="569">
        <v>139.09</v>
      </c>
      <c r="J720" s="569">
        <v>10</v>
      </c>
      <c r="K720" s="570">
        <v>1390.9</v>
      </c>
    </row>
    <row r="721" spans="1:11" ht="14.4" customHeight="1" x14ac:dyDescent="0.3">
      <c r="A721" s="565" t="s">
        <v>461</v>
      </c>
      <c r="B721" s="566" t="s">
        <v>463</v>
      </c>
      <c r="C721" s="567" t="s">
        <v>485</v>
      </c>
      <c r="D721" s="568" t="s">
        <v>486</v>
      </c>
      <c r="E721" s="567" t="s">
        <v>2143</v>
      </c>
      <c r="F721" s="568" t="s">
        <v>2144</v>
      </c>
      <c r="G721" s="567" t="s">
        <v>2941</v>
      </c>
      <c r="H721" s="567" t="s">
        <v>2942</v>
      </c>
      <c r="I721" s="569">
        <v>2269.54</v>
      </c>
      <c r="J721" s="569">
        <v>1</v>
      </c>
      <c r="K721" s="570">
        <v>2269.54</v>
      </c>
    </row>
    <row r="722" spans="1:11" ht="14.4" customHeight="1" x14ac:dyDescent="0.3">
      <c r="A722" s="565" t="s">
        <v>461</v>
      </c>
      <c r="B722" s="566" t="s">
        <v>463</v>
      </c>
      <c r="C722" s="567" t="s">
        <v>485</v>
      </c>
      <c r="D722" s="568" t="s">
        <v>486</v>
      </c>
      <c r="E722" s="567" t="s">
        <v>2143</v>
      </c>
      <c r="F722" s="568" t="s">
        <v>2144</v>
      </c>
      <c r="G722" s="567" t="s">
        <v>2943</v>
      </c>
      <c r="H722" s="567" t="s">
        <v>2944</v>
      </c>
      <c r="I722" s="569">
        <v>3793.7</v>
      </c>
      <c r="J722" s="569">
        <v>1</v>
      </c>
      <c r="K722" s="570">
        <v>3793.7</v>
      </c>
    </row>
    <row r="723" spans="1:11" ht="14.4" customHeight="1" x14ac:dyDescent="0.3">
      <c r="A723" s="565" t="s">
        <v>461</v>
      </c>
      <c r="B723" s="566" t="s">
        <v>463</v>
      </c>
      <c r="C723" s="567" t="s">
        <v>485</v>
      </c>
      <c r="D723" s="568" t="s">
        <v>486</v>
      </c>
      <c r="E723" s="567" t="s">
        <v>2143</v>
      </c>
      <c r="F723" s="568" t="s">
        <v>2144</v>
      </c>
      <c r="G723" s="567" t="s">
        <v>2945</v>
      </c>
      <c r="H723" s="567" t="s">
        <v>2946</v>
      </c>
      <c r="I723" s="569">
        <v>2269.54</v>
      </c>
      <c r="J723" s="569">
        <v>1</v>
      </c>
      <c r="K723" s="570">
        <v>2269.54</v>
      </c>
    </row>
    <row r="724" spans="1:11" ht="14.4" customHeight="1" x14ac:dyDescent="0.3">
      <c r="A724" s="565" t="s">
        <v>461</v>
      </c>
      <c r="B724" s="566" t="s">
        <v>463</v>
      </c>
      <c r="C724" s="567" t="s">
        <v>485</v>
      </c>
      <c r="D724" s="568" t="s">
        <v>486</v>
      </c>
      <c r="E724" s="567" t="s">
        <v>2143</v>
      </c>
      <c r="F724" s="568" t="s">
        <v>2144</v>
      </c>
      <c r="G724" s="567" t="s">
        <v>2947</v>
      </c>
      <c r="H724" s="567" t="s">
        <v>2948</v>
      </c>
      <c r="I724" s="569">
        <v>171.11</v>
      </c>
      <c r="J724" s="569">
        <v>2</v>
      </c>
      <c r="K724" s="570">
        <v>342.22</v>
      </c>
    </row>
    <row r="725" spans="1:11" ht="14.4" customHeight="1" x14ac:dyDescent="0.3">
      <c r="A725" s="565" t="s">
        <v>461</v>
      </c>
      <c r="B725" s="566" t="s">
        <v>463</v>
      </c>
      <c r="C725" s="567" t="s">
        <v>485</v>
      </c>
      <c r="D725" s="568" t="s">
        <v>486</v>
      </c>
      <c r="E725" s="567" t="s">
        <v>2143</v>
      </c>
      <c r="F725" s="568" t="s">
        <v>2144</v>
      </c>
      <c r="G725" s="567" t="s">
        <v>2949</v>
      </c>
      <c r="H725" s="567" t="s">
        <v>2950</v>
      </c>
      <c r="I725" s="569">
        <v>148.99</v>
      </c>
      <c r="J725" s="569">
        <v>4</v>
      </c>
      <c r="K725" s="570">
        <v>595.97</v>
      </c>
    </row>
    <row r="726" spans="1:11" ht="14.4" customHeight="1" x14ac:dyDescent="0.3">
      <c r="A726" s="565" t="s">
        <v>461</v>
      </c>
      <c r="B726" s="566" t="s">
        <v>463</v>
      </c>
      <c r="C726" s="567" t="s">
        <v>485</v>
      </c>
      <c r="D726" s="568" t="s">
        <v>486</v>
      </c>
      <c r="E726" s="567" t="s">
        <v>2149</v>
      </c>
      <c r="F726" s="568" t="s">
        <v>2150</v>
      </c>
      <c r="G726" s="567" t="s">
        <v>2810</v>
      </c>
      <c r="H726" s="567" t="s">
        <v>2811</v>
      </c>
      <c r="I726" s="569">
        <v>45.11</v>
      </c>
      <c r="J726" s="569">
        <v>72</v>
      </c>
      <c r="K726" s="570">
        <v>3247.6</v>
      </c>
    </row>
    <row r="727" spans="1:11" ht="14.4" customHeight="1" x14ac:dyDescent="0.3">
      <c r="A727" s="565" t="s">
        <v>461</v>
      </c>
      <c r="B727" s="566" t="s">
        <v>463</v>
      </c>
      <c r="C727" s="567" t="s">
        <v>485</v>
      </c>
      <c r="D727" s="568" t="s">
        <v>486</v>
      </c>
      <c r="E727" s="567" t="s">
        <v>2149</v>
      </c>
      <c r="F727" s="568" t="s">
        <v>2150</v>
      </c>
      <c r="G727" s="567" t="s">
        <v>2461</v>
      </c>
      <c r="H727" s="567" t="s">
        <v>2462</v>
      </c>
      <c r="I727" s="569">
        <v>47.234999999999999</v>
      </c>
      <c r="J727" s="569">
        <v>108</v>
      </c>
      <c r="K727" s="570">
        <v>4971.47</v>
      </c>
    </row>
    <row r="728" spans="1:11" ht="14.4" customHeight="1" x14ac:dyDescent="0.3">
      <c r="A728" s="565" t="s">
        <v>461</v>
      </c>
      <c r="B728" s="566" t="s">
        <v>463</v>
      </c>
      <c r="C728" s="567" t="s">
        <v>485</v>
      </c>
      <c r="D728" s="568" t="s">
        <v>486</v>
      </c>
      <c r="E728" s="567" t="s">
        <v>2149</v>
      </c>
      <c r="F728" s="568" t="s">
        <v>2150</v>
      </c>
      <c r="G728" s="567" t="s">
        <v>2812</v>
      </c>
      <c r="H728" s="567" t="s">
        <v>2813</v>
      </c>
      <c r="I728" s="569">
        <v>34.119999999999997</v>
      </c>
      <c r="J728" s="569">
        <v>108</v>
      </c>
      <c r="K728" s="570">
        <v>3684.96</v>
      </c>
    </row>
    <row r="729" spans="1:11" ht="14.4" customHeight="1" x14ac:dyDescent="0.3">
      <c r="A729" s="565" t="s">
        <v>461</v>
      </c>
      <c r="B729" s="566" t="s">
        <v>463</v>
      </c>
      <c r="C729" s="567" t="s">
        <v>485</v>
      </c>
      <c r="D729" s="568" t="s">
        <v>486</v>
      </c>
      <c r="E729" s="567" t="s">
        <v>2149</v>
      </c>
      <c r="F729" s="568" t="s">
        <v>2150</v>
      </c>
      <c r="G729" s="567" t="s">
        <v>2463</v>
      </c>
      <c r="H729" s="567" t="s">
        <v>2464</v>
      </c>
      <c r="I729" s="569">
        <v>43.92</v>
      </c>
      <c r="J729" s="569">
        <v>360</v>
      </c>
      <c r="K729" s="570">
        <v>15812.24</v>
      </c>
    </row>
    <row r="730" spans="1:11" ht="14.4" customHeight="1" x14ac:dyDescent="0.3">
      <c r="A730" s="565" t="s">
        <v>461</v>
      </c>
      <c r="B730" s="566" t="s">
        <v>463</v>
      </c>
      <c r="C730" s="567" t="s">
        <v>485</v>
      </c>
      <c r="D730" s="568" t="s">
        <v>486</v>
      </c>
      <c r="E730" s="567" t="s">
        <v>2149</v>
      </c>
      <c r="F730" s="568" t="s">
        <v>2150</v>
      </c>
      <c r="G730" s="567" t="s">
        <v>2814</v>
      </c>
      <c r="H730" s="567" t="s">
        <v>2815</v>
      </c>
      <c r="I730" s="569">
        <v>65.400000000000006</v>
      </c>
      <c r="J730" s="569">
        <v>72</v>
      </c>
      <c r="K730" s="570">
        <v>4708.67</v>
      </c>
    </row>
    <row r="731" spans="1:11" ht="14.4" customHeight="1" x14ac:dyDescent="0.3">
      <c r="A731" s="565" t="s">
        <v>461</v>
      </c>
      <c r="B731" s="566" t="s">
        <v>463</v>
      </c>
      <c r="C731" s="567" t="s">
        <v>485</v>
      </c>
      <c r="D731" s="568" t="s">
        <v>486</v>
      </c>
      <c r="E731" s="567" t="s">
        <v>2149</v>
      </c>
      <c r="F731" s="568" t="s">
        <v>2150</v>
      </c>
      <c r="G731" s="567" t="s">
        <v>2816</v>
      </c>
      <c r="H731" s="567" t="s">
        <v>2817</v>
      </c>
      <c r="I731" s="569">
        <v>67.42</v>
      </c>
      <c r="J731" s="569">
        <v>24</v>
      </c>
      <c r="K731" s="570">
        <v>1618.1</v>
      </c>
    </row>
    <row r="732" spans="1:11" ht="14.4" customHeight="1" x14ac:dyDescent="0.3">
      <c r="A732" s="565" t="s">
        <v>461</v>
      </c>
      <c r="B732" s="566" t="s">
        <v>463</v>
      </c>
      <c r="C732" s="567" t="s">
        <v>485</v>
      </c>
      <c r="D732" s="568" t="s">
        <v>486</v>
      </c>
      <c r="E732" s="567" t="s">
        <v>2149</v>
      </c>
      <c r="F732" s="568" t="s">
        <v>2150</v>
      </c>
      <c r="G732" s="567" t="s">
        <v>2465</v>
      </c>
      <c r="H732" s="567" t="s">
        <v>2466</v>
      </c>
      <c r="I732" s="569">
        <v>69.92</v>
      </c>
      <c r="J732" s="569">
        <v>72</v>
      </c>
      <c r="K732" s="570">
        <v>5034.24</v>
      </c>
    </row>
    <row r="733" spans="1:11" ht="14.4" customHeight="1" x14ac:dyDescent="0.3">
      <c r="A733" s="565" t="s">
        <v>461</v>
      </c>
      <c r="B733" s="566" t="s">
        <v>463</v>
      </c>
      <c r="C733" s="567" t="s">
        <v>485</v>
      </c>
      <c r="D733" s="568" t="s">
        <v>486</v>
      </c>
      <c r="E733" s="567" t="s">
        <v>2149</v>
      </c>
      <c r="F733" s="568" t="s">
        <v>2150</v>
      </c>
      <c r="G733" s="567" t="s">
        <v>2467</v>
      </c>
      <c r="H733" s="567" t="s">
        <v>2468</v>
      </c>
      <c r="I733" s="569">
        <v>69.92</v>
      </c>
      <c r="J733" s="569">
        <v>144</v>
      </c>
      <c r="K733" s="570">
        <v>10067.99</v>
      </c>
    </row>
    <row r="734" spans="1:11" ht="14.4" customHeight="1" x14ac:dyDescent="0.3">
      <c r="A734" s="565" t="s">
        <v>461</v>
      </c>
      <c r="B734" s="566" t="s">
        <v>463</v>
      </c>
      <c r="C734" s="567" t="s">
        <v>485</v>
      </c>
      <c r="D734" s="568" t="s">
        <v>486</v>
      </c>
      <c r="E734" s="567" t="s">
        <v>2149</v>
      </c>
      <c r="F734" s="568" t="s">
        <v>2150</v>
      </c>
      <c r="G734" s="567" t="s">
        <v>2726</v>
      </c>
      <c r="H734" s="567" t="s">
        <v>2727</v>
      </c>
      <c r="I734" s="569">
        <v>35.729999999999997</v>
      </c>
      <c r="J734" s="569">
        <v>36</v>
      </c>
      <c r="K734" s="570">
        <v>1286.1099999999999</v>
      </c>
    </row>
    <row r="735" spans="1:11" ht="14.4" customHeight="1" x14ac:dyDescent="0.3">
      <c r="A735" s="565" t="s">
        <v>461</v>
      </c>
      <c r="B735" s="566" t="s">
        <v>463</v>
      </c>
      <c r="C735" s="567" t="s">
        <v>485</v>
      </c>
      <c r="D735" s="568" t="s">
        <v>486</v>
      </c>
      <c r="E735" s="567" t="s">
        <v>2151</v>
      </c>
      <c r="F735" s="568" t="s">
        <v>2152</v>
      </c>
      <c r="G735" s="567" t="s">
        <v>2471</v>
      </c>
      <c r="H735" s="567" t="s">
        <v>2472</v>
      </c>
      <c r="I735" s="569">
        <v>0.29636363636363633</v>
      </c>
      <c r="J735" s="569">
        <v>4100</v>
      </c>
      <c r="K735" s="570">
        <v>1213</v>
      </c>
    </row>
    <row r="736" spans="1:11" ht="14.4" customHeight="1" x14ac:dyDescent="0.3">
      <c r="A736" s="565" t="s">
        <v>461</v>
      </c>
      <c r="B736" s="566" t="s">
        <v>463</v>
      </c>
      <c r="C736" s="567" t="s">
        <v>485</v>
      </c>
      <c r="D736" s="568" t="s">
        <v>486</v>
      </c>
      <c r="E736" s="567" t="s">
        <v>2151</v>
      </c>
      <c r="F736" s="568" t="s">
        <v>2152</v>
      </c>
      <c r="G736" s="567" t="s">
        <v>2473</v>
      </c>
      <c r="H736" s="567" t="s">
        <v>2474</v>
      </c>
      <c r="I736" s="569">
        <v>0.30285714285714288</v>
      </c>
      <c r="J736" s="569">
        <v>2800</v>
      </c>
      <c r="K736" s="570">
        <v>845</v>
      </c>
    </row>
    <row r="737" spans="1:11" ht="14.4" customHeight="1" x14ac:dyDescent="0.3">
      <c r="A737" s="565" t="s">
        <v>461</v>
      </c>
      <c r="B737" s="566" t="s">
        <v>463</v>
      </c>
      <c r="C737" s="567" t="s">
        <v>485</v>
      </c>
      <c r="D737" s="568" t="s">
        <v>486</v>
      </c>
      <c r="E737" s="567" t="s">
        <v>2153</v>
      </c>
      <c r="F737" s="568" t="s">
        <v>2154</v>
      </c>
      <c r="G737" s="567" t="s">
        <v>2951</v>
      </c>
      <c r="H737" s="567" t="s">
        <v>2952</v>
      </c>
      <c r="I737" s="569">
        <v>10.55</v>
      </c>
      <c r="J737" s="569">
        <v>40</v>
      </c>
      <c r="K737" s="570">
        <v>422.05</v>
      </c>
    </row>
    <row r="738" spans="1:11" ht="14.4" customHeight="1" x14ac:dyDescent="0.3">
      <c r="A738" s="565" t="s">
        <v>461</v>
      </c>
      <c r="B738" s="566" t="s">
        <v>463</v>
      </c>
      <c r="C738" s="567" t="s">
        <v>485</v>
      </c>
      <c r="D738" s="568" t="s">
        <v>486</v>
      </c>
      <c r="E738" s="567" t="s">
        <v>2153</v>
      </c>
      <c r="F738" s="568" t="s">
        <v>2154</v>
      </c>
      <c r="G738" s="567" t="s">
        <v>2953</v>
      </c>
      <c r="H738" s="567" t="s">
        <v>2954</v>
      </c>
      <c r="I738" s="569">
        <v>7.3412500000000005</v>
      </c>
      <c r="J738" s="569">
        <v>800</v>
      </c>
      <c r="K738" s="570">
        <v>5873</v>
      </c>
    </row>
    <row r="739" spans="1:11" ht="14.4" customHeight="1" x14ac:dyDescent="0.3">
      <c r="A739" s="565" t="s">
        <v>461</v>
      </c>
      <c r="B739" s="566" t="s">
        <v>463</v>
      </c>
      <c r="C739" s="567" t="s">
        <v>485</v>
      </c>
      <c r="D739" s="568" t="s">
        <v>486</v>
      </c>
      <c r="E739" s="567" t="s">
        <v>2153</v>
      </c>
      <c r="F739" s="568" t="s">
        <v>2154</v>
      </c>
      <c r="G739" s="567" t="s">
        <v>2953</v>
      </c>
      <c r="H739" s="567" t="s">
        <v>2955</v>
      </c>
      <c r="I739" s="569">
        <v>7.503333333333333</v>
      </c>
      <c r="J739" s="569">
        <v>150</v>
      </c>
      <c r="K739" s="570">
        <v>1125.4000000000001</v>
      </c>
    </row>
    <row r="740" spans="1:11" ht="14.4" customHeight="1" x14ac:dyDescent="0.3">
      <c r="A740" s="565" t="s">
        <v>461</v>
      </c>
      <c r="B740" s="566" t="s">
        <v>463</v>
      </c>
      <c r="C740" s="567" t="s">
        <v>485</v>
      </c>
      <c r="D740" s="568" t="s">
        <v>486</v>
      </c>
      <c r="E740" s="567" t="s">
        <v>2153</v>
      </c>
      <c r="F740" s="568" t="s">
        <v>2154</v>
      </c>
      <c r="G740" s="567" t="s">
        <v>2956</v>
      </c>
      <c r="H740" s="567" t="s">
        <v>2957</v>
      </c>
      <c r="I740" s="569">
        <v>7.418333333333333</v>
      </c>
      <c r="J740" s="569">
        <v>300</v>
      </c>
      <c r="K740" s="570">
        <v>2225.5</v>
      </c>
    </row>
    <row r="741" spans="1:11" ht="14.4" customHeight="1" x14ac:dyDescent="0.3">
      <c r="A741" s="565" t="s">
        <v>461</v>
      </c>
      <c r="B741" s="566" t="s">
        <v>463</v>
      </c>
      <c r="C741" s="567" t="s">
        <v>485</v>
      </c>
      <c r="D741" s="568" t="s">
        <v>486</v>
      </c>
      <c r="E741" s="567" t="s">
        <v>2153</v>
      </c>
      <c r="F741" s="568" t="s">
        <v>2154</v>
      </c>
      <c r="G741" s="567" t="s">
        <v>2956</v>
      </c>
      <c r="H741" s="567" t="s">
        <v>2955</v>
      </c>
      <c r="I741" s="569">
        <v>7.5</v>
      </c>
      <c r="J741" s="569">
        <v>100</v>
      </c>
      <c r="K741" s="570">
        <v>750</v>
      </c>
    </row>
    <row r="742" spans="1:11" ht="14.4" customHeight="1" x14ac:dyDescent="0.3">
      <c r="A742" s="565" t="s">
        <v>461</v>
      </c>
      <c r="B742" s="566" t="s">
        <v>463</v>
      </c>
      <c r="C742" s="567" t="s">
        <v>485</v>
      </c>
      <c r="D742" s="568" t="s">
        <v>486</v>
      </c>
      <c r="E742" s="567" t="s">
        <v>2153</v>
      </c>
      <c r="F742" s="568" t="s">
        <v>2154</v>
      </c>
      <c r="G742" s="567" t="s">
        <v>2958</v>
      </c>
      <c r="H742" s="567" t="s">
        <v>2959</v>
      </c>
      <c r="I742" s="569">
        <v>7.4214285714285717</v>
      </c>
      <c r="J742" s="569">
        <v>650</v>
      </c>
      <c r="K742" s="570">
        <v>4847.5</v>
      </c>
    </row>
    <row r="743" spans="1:11" ht="14.4" customHeight="1" x14ac:dyDescent="0.3">
      <c r="A743" s="565" t="s">
        <v>461</v>
      </c>
      <c r="B743" s="566" t="s">
        <v>463</v>
      </c>
      <c r="C743" s="567" t="s">
        <v>485</v>
      </c>
      <c r="D743" s="568" t="s">
        <v>486</v>
      </c>
      <c r="E743" s="567" t="s">
        <v>2153</v>
      </c>
      <c r="F743" s="568" t="s">
        <v>2154</v>
      </c>
      <c r="G743" s="567" t="s">
        <v>2958</v>
      </c>
      <c r="H743" s="567" t="s">
        <v>2955</v>
      </c>
      <c r="I743" s="569">
        <v>7.5</v>
      </c>
      <c r="J743" s="569">
        <v>50</v>
      </c>
      <c r="K743" s="570">
        <v>375</v>
      </c>
    </row>
    <row r="744" spans="1:11" ht="14.4" customHeight="1" x14ac:dyDescent="0.3">
      <c r="A744" s="565" t="s">
        <v>461</v>
      </c>
      <c r="B744" s="566" t="s">
        <v>463</v>
      </c>
      <c r="C744" s="567" t="s">
        <v>485</v>
      </c>
      <c r="D744" s="568" t="s">
        <v>486</v>
      </c>
      <c r="E744" s="567" t="s">
        <v>2153</v>
      </c>
      <c r="F744" s="568" t="s">
        <v>2154</v>
      </c>
      <c r="G744" s="567" t="s">
        <v>2960</v>
      </c>
      <c r="H744" s="567" t="s">
        <v>2961</v>
      </c>
      <c r="I744" s="569">
        <v>7.5022222222222217</v>
      </c>
      <c r="J744" s="569">
        <v>1150</v>
      </c>
      <c r="K744" s="570">
        <v>8628</v>
      </c>
    </row>
    <row r="745" spans="1:11" ht="14.4" customHeight="1" x14ac:dyDescent="0.3">
      <c r="A745" s="565" t="s">
        <v>461</v>
      </c>
      <c r="B745" s="566" t="s">
        <v>463</v>
      </c>
      <c r="C745" s="567" t="s">
        <v>485</v>
      </c>
      <c r="D745" s="568" t="s">
        <v>486</v>
      </c>
      <c r="E745" s="567" t="s">
        <v>2153</v>
      </c>
      <c r="F745" s="568" t="s">
        <v>2154</v>
      </c>
      <c r="G745" s="567" t="s">
        <v>2960</v>
      </c>
      <c r="H745" s="567" t="s">
        <v>2955</v>
      </c>
      <c r="I745" s="569">
        <v>7.5</v>
      </c>
      <c r="J745" s="569">
        <v>150</v>
      </c>
      <c r="K745" s="570">
        <v>1125</v>
      </c>
    </row>
    <row r="746" spans="1:11" ht="14.4" customHeight="1" x14ac:dyDescent="0.3">
      <c r="A746" s="565" t="s">
        <v>461</v>
      </c>
      <c r="B746" s="566" t="s">
        <v>463</v>
      </c>
      <c r="C746" s="567" t="s">
        <v>485</v>
      </c>
      <c r="D746" s="568" t="s">
        <v>486</v>
      </c>
      <c r="E746" s="567" t="s">
        <v>2153</v>
      </c>
      <c r="F746" s="568" t="s">
        <v>2154</v>
      </c>
      <c r="G746" s="567" t="s">
        <v>2962</v>
      </c>
      <c r="H746" s="567" t="s">
        <v>2963</v>
      </c>
      <c r="I746" s="569">
        <v>7.1000000000000005</v>
      </c>
      <c r="J746" s="569">
        <v>350</v>
      </c>
      <c r="K746" s="570">
        <v>2485</v>
      </c>
    </row>
    <row r="747" spans="1:11" ht="14.4" customHeight="1" x14ac:dyDescent="0.3">
      <c r="A747" s="565" t="s">
        <v>461</v>
      </c>
      <c r="B747" s="566" t="s">
        <v>463</v>
      </c>
      <c r="C747" s="567" t="s">
        <v>485</v>
      </c>
      <c r="D747" s="568" t="s">
        <v>486</v>
      </c>
      <c r="E747" s="567" t="s">
        <v>2153</v>
      </c>
      <c r="F747" s="568" t="s">
        <v>2154</v>
      </c>
      <c r="G747" s="567" t="s">
        <v>2962</v>
      </c>
      <c r="H747" s="567" t="s">
        <v>2955</v>
      </c>
      <c r="I747" s="569">
        <v>7.5</v>
      </c>
      <c r="J747" s="569">
        <v>50</v>
      </c>
      <c r="K747" s="570">
        <v>375</v>
      </c>
    </row>
    <row r="748" spans="1:11" ht="14.4" customHeight="1" x14ac:dyDescent="0.3">
      <c r="A748" s="565" t="s">
        <v>461</v>
      </c>
      <c r="B748" s="566" t="s">
        <v>463</v>
      </c>
      <c r="C748" s="567" t="s">
        <v>485</v>
      </c>
      <c r="D748" s="568" t="s">
        <v>486</v>
      </c>
      <c r="E748" s="567" t="s">
        <v>2153</v>
      </c>
      <c r="F748" s="568" t="s">
        <v>2154</v>
      </c>
      <c r="G748" s="567" t="s">
        <v>2964</v>
      </c>
      <c r="H748" s="567" t="s">
        <v>2965</v>
      </c>
      <c r="I748" s="569">
        <v>10.94</v>
      </c>
      <c r="J748" s="569">
        <v>40</v>
      </c>
      <c r="K748" s="570">
        <v>437.6</v>
      </c>
    </row>
    <row r="749" spans="1:11" ht="14.4" customHeight="1" x14ac:dyDescent="0.3">
      <c r="A749" s="565" t="s">
        <v>461</v>
      </c>
      <c r="B749" s="566" t="s">
        <v>463</v>
      </c>
      <c r="C749" s="567" t="s">
        <v>485</v>
      </c>
      <c r="D749" s="568" t="s">
        <v>486</v>
      </c>
      <c r="E749" s="567" t="s">
        <v>2153</v>
      </c>
      <c r="F749" s="568" t="s">
        <v>2154</v>
      </c>
      <c r="G749" s="567" t="s">
        <v>2966</v>
      </c>
      <c r="H749" s="567" t="s">
        <v>2967</v>
      </c>
      <c r="I749" s="569">
        <v>7.5</v>
      </c>
      <c r="J749" s="569">
        <v>100</v>
      </c>
      <c r="K749" s="570">
        <v>750</v>
      </c>
    </row>
    <row r="750" spans="1:11" ht="14.4" customHeight="1" x14ac:dyDescent="0.3">
      <c r="A750" s="565" t="s">
        <v>461</v>
      </c>
      <c r="B750" s="566" t="s">
        <v>463</v>
      </c>
      <c r="C750" s="567" t="s">
        <v>485</v>
      </c>
      <c r="D750" s="568" t="s">
        <v>486</v>
      </c>
      <c r="E750" s="567" t="s">
        <v>2153</v>
      </c>
      <c r="F750" s="568" t="s">
        <v>2154</v>
      </c>
      <c r="G750" s="567" t="s">
        <v>2968</v>
      </c>
      <c r="H750" s="567" t="s">
        <v>2969</v>
      </c>
      <c r="I750" s="569">
        <v>7.51</v>
      </c>
      <c r="J750" s="569">
        <v>100</v>
      </c>
      <c r="K750" s="570">
        <v>751</v>
      </c>
    </row>
    <row r="751" spans="1:11" ht="14.4" customHeight="1" thickBot="1" x14ac:dyDescent="0.35">
      <c r="A751" s="571" t="s">
        <v>461</v>
      </c>
      <c r="B751" s="572" t="s">
        <v>463</v>
      </c>
      <c r="C751" s="573" t="s">
        <v>485</v>
      </c>
      <c r="D751" s="574" t="s">
        <v>486</v>
      </c>
      <c r="E751" s="573" t="s">
        <v>2133</v>
      </c>
      <c r="F751" s="574" t="s">
        <v>2134</v>
      </c>
      <c r="G751" s="573" t="s">
        <v>2970</v>
      </c>
      <c r="H751" s="573" t="s">
        <v>2971</v>
      </c>
      <c r="I751" s="575">
        <v>182.4</v>
      </c>
      <c r="J751" s="575">
        <v>0.26779999999999998</v>
      </c>
      <c r="K751" s="576">
        <v>48.846719999999998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203</v>
      </c>
      <c r="B3" s="383">
        <f>SUBTOTAL(9,B6:B1048576)</f>
        <v>17034996.689999998</v>
      </c>
      <c r="C3" s="384">
        <f t="shared" ref="C3:R3" si="0">SUBTOTAL(9,C6:C1048576)</f>
        <v>4</v>
      </c>
      <c r="D3" s="384">
        <f t="shared" si="0"/>
        <v>16968728.099999998</v>
      </c>
      <c r="E3" s="384">
        <f t="shared" si="0"/>
        <v>3.3125637712435445</v>
      </c>
      <c r="F3" s="384">
        <f t="shared" si="0"/>
        <v>17636093.450000003</v>
      </c>
      <c r="G3" s="386">
        <f>IF(B3&lt;&gt;0,F3/B3,"")</f>
        <v>1.035285992180607</v>
      </c>
      <c r="H3" s="387">
        <f t="shared" si="0"/>
        <v>289034.34999999998</v>
      </c>
      <c r="I3" s="384">
        <f t="shared" si="0"/>
        <v>2</v>
      </c>
      <c r="J3" s="384">
        <f t="shared" si="0"/>
        <v>237282</v>
      </c>
      <c r="K3" s="384">
        <f t="shared" si="0"/>
        <v>2.0620147052931994</v>
      </c>
      <c r="L3" s="384">
        <f t="shared" si="0"/>
        <v>242600.53</v>
      </c>
      <c r="M3" s="385">
        <f>IF(H3&lt;&gt;0,L3/H3,"")</f>
        <v>0.83934843730511621</v>
      </c>
      <c r="N3" s="383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161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4"/>
      <c r="B5" s="635">
        <v>2011</v>
      </c>
      <c r="C5" s="636"/>
      <c r="D5" s="636">
        <v>2012</v>
      </c>
      <c r="E5" s="636"/>
      <c r="F5" s="636">
        <v>2013</v>
      </c>
      <c r="G5" s="637" t="s">
        <v>5</v>
      </c>
      <c r="H5" s="635">
        <v>2011</v>
      </c>
      <c r="I5" s="636"/>
      <c r="J5" s="636">
        <v>2012</v>
      </c>
      <c r="K5" s="636"/>
      <c r="L5" s="636">
        <v>2013</v>
      </c>
      <c r="M5" s="637" t="s">
        <v>5</v>
      </c>
      <c r="N5" s="635">
        <v>2011</v>
      </c>
      <c r="O5" s="636"/>
      <c r="P5" s="636">
        <v>2012</v>
      </c>
      <c r="Q5" s="636"/>
      <c r="R5" s="636">
        <v>2013</v>
      </c>
      <c r="S5" s="637" t="s">
        <v>5</v>
      </c>
    </row>
    <row r="6" spans="1:19" ht="14.4" customHeight="1" x14ac:dyDescent="0.3">
      <c r="A6" s="591" t="s">
        <v>2972</v>
      </c>
      <c r="B6" s="638">
        <v>23272.229999999996</v>
      </c>
      <c r="C6" s="560">
        <v>1</v>
      </c>
      <c r="D6" s="638">
        <v>6555.57</v>
      </c>
      <c r="E6" s="560">
        <v>0.28169066737480686</v>
      </c>
      <c r="F6" s="638">
        <v>327.78</v>
      </c>
      <c r="G6" s="581">
        <v>1.4084597823242553E-2</v>
      </c>
      <c r="H6" s="638"/>
      <c r="I6" s="560"/>
      <c r="J6" s="638"/>
      <c r="K6" s="560"/>
      <c r="L6" s="638"/>
      <c r="M6" s="581"/>
      <c r="N6" s="638"/>
      <c r="O6" s="560"/>
      <c r="P6" s="638"/>
      <c r="Q6" s="560"/>
      <c r="R6" s="638"/>
      <c r="S6" s="611"/>
    </row>
    <row r="7" spans="1:19" ht="14.4" customHeight="1" x14ac:dyDescent="0.3">
      <c r="A7" s="592" t="s">
        <v>2973</v>
      </c>
      <c r="B7" s="639">
        <v>12135310.18</v>
      </c>
      <c r="C7" s="566">
        <v>1</v>
      </c>
      <c r="D7" s="639">
        <v>12114459.499999998</v>
      </c>
      <c r="E7" s="566">
        <v>0.99828181730085774</v>
      </c>
      <c r="F7" s="639">
        <v>12580824.610000003</v>
      </c>
      <c r="G7" s="582">
        <v>1.0367122408403082</v>
      </c>
      <c r="H7" s="639">
        <v>286018</v>
      </c>
      <c r="I7" s="566">
        <v>1</v>
      </c>
      <c r="J7" s="639">
        <v>233525</v>
      </c>
      <c r="K7" s="566">
        <v>0.81646959282282938</v>
      </c>
      <c r="L7" s="639">
        <v>240345</v>
      </c>
      <c r="M7" s="582">
        <v>0.84031424595654824</v>
      </c>
      <c r="N7" s="639"/>
      <c r="O7" s="566"/>
      <c r="P7" s="639"/>
      <c r="Q7" s="566"/>
      <c r="R7" s="639"/>
      <c r="S7" s="612"/>
    </row>
    <row r="8" spans="1:19" ht="14.4" customHeight="1" x14ac:dyDescent="0.3">
      <c r="A8" s="592" t="s">
        <v>2974</v>
      </c>
      <c r="B8" s="639">
        <v>187502</v>
      </c>
      <c r="C8" s="566">
        <v>1</v>
      </c>
      <c r="D8" s="639">
        <v>195063</v>
      </c>
      <c r="E8" s="566">
        <v>1.0403249032010324</v>
      </c>
      <c r="F8" s="639">
        <v>245781</v>
      </c>
      <c r="G8" s="582">
        <v>1.3108180179411419</v>
      </c>
      <c r="H8" s="639">
        <v>3016.3499999999995</v>
      </c>
      <c r="I8" s="566">
        <v>1</v>
      </c>
      <c r="J8" s="639">
        <v>3756.9999999999995</v>
      </c>
      <c r="K8" s="566">
        <v>1.2455451124703698</v>
      </c>
      <c r="L8" s="639">
        <v>2255.5300000000002</v>
      </c>
      <c r="M8" s="582">
        <v>0.74776799774561986</v>
      </c>
      <c r="N8" s="639"/>
      <c r="O8" s="566"/>
      <c r="P8" s="639"/>
      <c r="Q8" s="566"/>
      <c r="R8" s="639"/>
      <c r="S8" s="612"/>
    </row>
    <row r="9" spans="1:19" ht="14.4" customHeight="1" thickBot="1" x14ac:dyDescent="0.35">
      <c r="A9" s="641" t="s">
        <v>2975</v>
      </c>
      <c r="B9" s="640">
        <v>4688912.2799999993</v>
      </c>
      <c r="C9" s="572">
        <v>1</v>
      </c>
      <c r="D9" s="640">
        <v>4652650.0299999993</v>
      </c>
      <c r="E9" s="572">
        <v>0.99226638336684769</v>
      </c>
      <c r="F9" s="640">
        <v>4809160.0599999987</v>
      </c>
      <c r="G9" s="583">
        <v>1.0256451332034728</v>
      </c>
      <c r="H9" s="640"/>
      <c r="I9" s="572"/>
      <c r="J9" s="640"/>
      <c r="K9" s="572"/>
      <c r="L9" s="640"/>
      <c r="M9" s="583"/>
      <c r="N9" s="640"/>
      <c r="O9" s="572"/>
      <c r="P9" s="640"/>
      <c r="Q9" s="572"/>
      <c r="R9" s="640"/>
      <c r="S9" s="61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4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203</v>
      </c>
      <c r="E3" s="311">
        <f t="shared" ref="E3:N3" si="0">SUBTOTAL(9,E6:E1048576)</f>
        <v>74083.579999999987</v>
      </c>
      <c r="F3" s="312">
        <f t="shared" si="0"/>
        <v>17324031.040000003</v>
      </c>
      <c r="G3" s="111"/>
      <c r="H3" s="111"/>
      <c r="I3" s="312">
        <f t="shared" si="0"/>
        <v>73305.55</v>
      </c>
      <c r="J3" s="312">
        <f t="shared" si="0"/>
        <v>17206010.099999998</v>
      </c>
      <c r="K3" s="111"/>
      <c r="L3" s="111"/>
      <c r="M3" s="312">
        <f t="shared" si="0"/>
        <v>76803.17</v>
      </c>
      <c r="N3" s="312">
        <f t="shared" si="0"/>
        <v>17878693.979999993</v>
      </c>
      <c r="O3" s="112">
        <f>IF(F3=0,0,N3/F3)</f>
        <v>1.0320169675706139</v>
      </c>
      <c r="P3" s="313">
        <f>IF(M3=0,0,N3/M3)</f>
        <v>232.78588605131785</v>
      </c>
    </row>
    <row r="4" spans="1:16" ht="14.4" customHeight="1" x14ac:dyDescent="0.3">
      <c r="A4" s="461" t="s">
        <v>157</v>
      </c>
      <c r="B4" s="462" t="s">
        <v>158</v>
      </c>
      <c r="C4" s="463" t="s">
        <v>159</v>
      </c>
      <c r="D4" s="464" t="s">
        <v>118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160</v>
      </c>
    </row>
    <row r="5" spans="1:16" ht="14.4" customHeight="1" thickBot="1" x14ac:dyDescent="0.35">
      <c r="A5" s="642"/>
      <c r="B5" s="643"/>
      <c r="C5" s="644"/>
      <c r="D5" s="645"/>
      <c r="E5" s="646" t="s">
        <v>128</v>
      </c>
      <c r="F5" s="647" t="s">
        <v>17</v>
      </c>
      <c r="G5" s="648"/>
      <c r="H5" s="648"/>
      <c r="I5" s="646" t="s">
        <v>128</v>
      </c>
      <c r="J5" s="647" t="s">
        <v>17</v>
      </c>
      <c r="K5" s="648"/>
      <c r="L5" s="648"/>
      <c r="M5" s="646" t="s">
        <v>128</v>
      </c>
      <c r="N5" s="647" t="s">
        <v>17</v>
      </c>
      <c r="O5" s="649"/>
      <c r="P5" s="650"/>
    </row>
    <row r="6" spans="1:16" ht="14.4" customHeight="1" x14ac:dyDescent="0.3">
      <c r="A6" s="559" t="s">
        <v>2976</v>
      </c>
      <c r="B6" s="560" t="s">
        <v>2977</v>
      </c>
      <c r="C6" s="560" t="s">
        <v>2978</v>
      </c>
      <c r="D6" s="560" t="s">
        <v>2979</v>
      </c>
      <c r="E6" s="563">
        <v>71</v>
      </c>
      <c r="F6" s="563">
        <v>23272.229999999996</v>
      </c>
      <c r="G6" s="560">
        <v>1</v>
      </c>
      <c r="H6" s="560">
        <v>327.77788732394362</v>
      </c>
      <c r="I6" s="563">
        <v>20</v>
      </c>
      <c r="J6" s="563">
        <v>6555.57</v>
      </c>
      <c r="K6" s="560">
        <v>0.28169066737480686</v>
      </c>
      <c r="L6" s="560">
        <v>327.77850000000001</v>
      </c>
      <c r="M6" s="563">
        <v>1</v>
      </c>
      <c r="N6" s="563">
        <v>327.78</v>
      </c>
      <c r="O6" s="581">
        <v>1.4084597823242553E-2</v>
      </c>
      <c r="P6" s="564">
        <v>327.78</v>
      </c>
    </row>
    <row r="7" spans="1:16" ht="14.4" customHeight="1" x14ac:dyDescent="0.3">
      <c r="A7" s="565" t="s">
        <v>2980</v>
      </c>
      <c r="B7" s="566" t="s">
        <v>2981</v>
      </c>
      <c r="C7" s="566" t="s">
        <v>2982</v>
      </c>
      <c r="D7" s="566" t="s">
        <v>2983</v>
      </c>
      <c r="E7" s="569">
        <v>1</v>
      </c>
      <c r="F7" s="569">
        <v>1008</v>
      </c>
      <c r="G7" s="566">
        <v>1</v>
      </c>
      <c r="H7" s="566">
        <v>1008</v>
      </c>
      <c r="I7" s="569">
        <v>1</v>
      </c>
      <c r="J7" s="569">
        <v>1008</v>
      </c>
      <c r="K7" s="566">
        <v>1</v>
      </c>
      <c r="L7" s="566">
        <v>1008</v>
      </c>
      <c r="M7" s="569">
        <v>9</v>
      </c>
      <c r="N7" s="569">
        <v>9072</v>
      </c>
      <c r="O7" s="582">
        <v>9</v>
      </c>
      <c r="P7" s="570">
        <v>1008</v>
      </c>
    </row>
    <row r="8" spans="1:16" ht="14.4" customHeight="1" x14ac:dyDescent="0.3">
      <c r="A8" s="565" t="s">
        <v>2980</v>
      </c>
      <c r="B8" s="566" t="s">
        <v>2981</v>
      </c>
      <c r="C8" s="566" t="s">
        <v>2984</v>
      </c>
      <c r="D8" s="566" t="s">
        <v>2983</v>
      </c>
      <c r="E8" s="569">
        <v>6</v>
      </c>
      <c r="F8" s="569">
        <v>3576</v>
      </c>
      <c r="G8" s="566">
        <v>1</v>
      </c>
      <c r="H8" s="566">
        <v>596</v>
      </c>
      <c r="I8" s="569">
        <v>8</v>
      </c>
      <c r="J8" s="569">
        <v>4768</v>
      </c>
      <c r="K8" s="566">
        <v>1.3333333333333333</v>
      </c>
      <c r="L8" s="566">
        <v>596</v>
      </c>
      <c r="M8" s="569">
        <v>18</v>
      </c>
      <c r="N8" s="569">
        <v>10728</v>
      </c>
      <c r="O8" s="582">
        <v>3</v>
      </c>
      <c r="P8" s="570">
        <v>596</v>
      </c>
    </row>
    <row r="9" spans="1:16" ht="14.4" customHeight="1" x14ac:dyDescent="0.3">
      <c r="A9" s="565" t="s">
        <v>2980</v>
      </c>
      <c r="B9" s="566" t="s">
        <v>2981</v>
      </c>
      <c r="C9" s="566" t="s">
        <v>2985</v>
      </c>
      <c r="D9" s="566" t="s">
        <v>2983</v>
      </c>
      <c r="E9" s="569"/>
      <c r="F9" s="569"/>
      <c r="G9" s="566"/>
      <c r="H9" s="566"/>
      <c r="I9" s="569">
        <v>4</v>
      </c>
      <c r="J9" s="569">
        <v>2664</v>
      </c>
      <c r="K9" s="566"/>
      <c r="L9" s="566">
        <v>666</v>
      </c>
      <c r="M9" s="569">
        <v>2</v>
      </c>
      <c r="N9" s="569">
        <v>1332</v>
      </c>
      <c r="O9" s="582"/>
      <c r="P9" s="570">
        <v>666</v>
      </c>
    </row>
    <row r="10" spans="1:16" ht="14.4" customHeight="1" x14ac:dyDescent="0.3">
      <c r="A10" s="565" t="s">
        <v>2980</v>
      </c>
      <c r="B10" s="566" t="s">
        <v>2981</v>
      </c>
      <c r="C10" s="566" t="s">
        <v>2986</v>
      </c>
      <c r="D10" s="566" t="s">
        <v>2983</v>
      </c>
      <c r="E10" s="569"/>
      <c r="F10" s="569"/>
      <c r="G10" s="566"/>
      <c r="H10" s="566"/>
      <c r="I10" s="569">
        <v>7</v>
      </c>
      <c r="J10" s="569">
        <v>4144</v>
      </c>
      <c r="K10" s="566"/>
      <c r="L10" s="566">
        <v>592</v>
      </c>
      <c r="M10" s="569"/>
      <c r="N10" s="569"/>
      <c r="O10" s="582"/>
      <c r="P10" s="570"/>
    </row>
    <row r="11" spans="1:16" ht="14.4" customHeight="1" x14ac:dyDescent="0.3">
      <c r="A11" s="565" t="s">
        <v>2980</v>
      </c>
      <c r="B11" s="566" t="s">
        <v>2981</v>
      </c>
      <c r="C11" s="566" t="s">
        <v>2987</v>
      </c>
      <c r="D11" s="566" t="s">
        <v>2983</v>
      </c>
      <c r="E11" s="569">
        <v>71</v>
      </c>
      <c r="F11" s="569">
        <v>39831</v>
      </c>
      <c r="G11" s="566">
        <v>1</v>
      </c>
      <c r="H11" s="566">
        <v>561</v>
      </c>
      <c r="I11" s="569">
        <v>37</v>
      </c>
      <c r="J11" s="569">
        <v>20757</v>
      </c>
      <c r="K11" s="566">
        <v>0.52112676056338025</v>
      </c>
      <c r="L11" s="566">
        <v>561</v>
      </c>
      <c r="M11" s="569">
        <v>40</v>
      </c>
      <c r="N11" s="569">
        <v>22440</v>
      </c>
      <c r="O11" s="582">
        <v>0.56338028169014087</v>
      </c>
      <c r="P11" s="570">
        <v>561</v>
      </c>
    </row>
    <row r="12" spans="1:16" ht="14.4" customHeight="1" x14ac:dyDescent="0.3">
      <c r="A12" s="565" t="s">
        <v>2980</v>
      </c>
      <c r="B12" s="566" t="s">
        <v>2981</v>
      </c>
      <c r="C12" s="566" t="s">
        <v>2988</v>
      </c>
      <c r="D12" s="566" t="s">
        <v>2983</v>
      </c>
      <c r="E12" s="569"/>
      <c r="F12" s="569"/>
      <c r="G12" s="566"/>
      <c r="H12" s="566"/>
      <c r="I12" s="569"/>
      <c r="J12" s="569"/>
      <c r="K12" s="566"/>
      <c r="L12" s="566"/>
      <c r="M12" s="569">
        <v>1</v>
      </c>
      <c r="N12" s="569">
        <v>867</v>
      </c>
      <c r="O12" s="582"/>
      <c r="P12" s="570">
        <v>867</v>
      </c>
    </row>
    <row r="13" spans="1:16" ht="14.4" customHeight="1" x14ac:dyDescent="0.3">
      <c r="A13" s="565" t="s">
        <v>2980</v>
      </c>
      <c r="B13" s="566" t="s">
        <v>2981</v>
      </c>
      <c r="C13" s="566" t="s">
        <v>2989</v>
      </c>
      <c r="D13" s="566" t="s">
        <v>2983</v>
      </c>
      <c r="E13" s="569">
        <v>46</v>
      </c>
      <c r="F13" s="569">
        <v>23874</v>
      </c>
      <c r="G13" s="566">
        <v>1</v>
      </c>
      <c r="H13" s="566">
        <v>519</v>
      </c>
      <c r="I13" s="569">
        <v>31</v>
      </c>
      <c r="J13" s="569">
        <v>16089</v>
      </c>
      <c r="K13" s="566">
        <v>0.67391304347826086</v>
      </c>
      <c r="L13" s="566">
        <v>519</v>
      </c>
      <c r="M13" s="569">
        <v>34</v>
      </c>
      <c r="N13" s="569">
        <v>17646</v>
      </c>
      <c r="O13" s="582">
        <v>0.73913043478260865</v>
      </c>
      <c r="P13" s="570">
        <v>519</v>
      </c>
    </row>
    <row r="14" spans="1:16" ht="14.4" customHeight="1" x14ac:dyDescent="0.3">
      <c r="A14" s="565" t="s">
        <v>2980</v>
      </c>
      <c r="B14" s="566" t="s">
        <v>2981</v>
      </c>
      <c r="C14" s="566" t="s">
        <v>2990</v>
      </c>
      <c r="D14" s="566" t="s">
        <v>2983</v>
      </c>
      <c r="E14" s="569">
        <v>41</v>
      </c>
      <c r="F14" s="569">
        <v>13161</v>
      </c>
      <c r="G14" s="566">
        <v>1</v>
      </c>
      <c r="H14" s="566">
        <v>321</v>
      </c>
      <c r="I14" s="569">
        <v>11</v>
      </c>
      <c r="J14" s="569">
        <v>3531</v>
      </c>
      <c r="K14" s="566">
        <v>0.26829268292682928</v>
      </c>
      <c r="L14" s="566">
        <v>321</v>
      </c>
      <c r="M14" s="569">
        <v>26</v>
      </c>
      <c r="N14" s="569">
        <v>8346</v>
      </c>
      <c r="O14" s="582">
        <v>0.63414634146341464</v>
      </c>
      <c r="P14" s="570">
        <v>321</v>
      </c>
    </row>
    <row r="15" spans="1:16" ht="14.4" customHeight="1" x14ac:dyDescent="0.3">
      <c r="A15" s="565" t="s">
        <v>2980</v>
      </c>
      <c r="B15" s="566" t="s">
        <v>2981</v>
      </c>
      <c r="C15" s="566" t="s">
        <v>2991</v>
      </c>
      <c r="D15" s="566" t="s">
        <v>2983</v>
      </c>
      <c r="E15" s="569">
        <v>1</v>
      </c>
      <c r="F15" s="569">
        <v>282</v>
      </c>
      <c r="G15" s="566">
        <v>1</v>
      </c>
      <c r="H15" s="566">
        <v>282</v>
      </c>
      <c r="I15" s="569">
        <v>8</v>
      </c>
      <c r="J15" s="569">
        <v>2256</v>
      </c>
      <c r="K15" s="566">
        <v>8</v>
      </c>
      <c r="L15" s="566">
        <v>282</v>
      </c>
      <c r="M15" s="569">
        <v>7</v>
      </c>
      <c r="N15" s="569">
        <v>1974</v>
      </c>
      <c r="O15" s="582">
        <v>7</v>
      </c>
      <c r="P15" s="570">
        <v>282</v>
      </c>
    </row>
    <row r="16" spans="1:16" ht="14.4" customHeight="1" x14ac:dyDescent="0.3">
      <c r="A16" s="565" t="s">
        <v>2980</v>
      </c>
      <c r="B16" s="566" t="s">
        <v>2981</v>
      </c>
      <c r="C16" s="566" t="s">
        <v>2992</v>
      </c>
      <c r="D16" s="566" t="s">
        <v>2983</v>
      </c>
      <c r="E16" s="569">
        <v>6</v>
      </c>
      <c r="F16" s="569">
        <v>4074</v>
      </c>
      <c r="G16" s="566">
        <v>1</v>
      </c>
      <c r="H16" s="566">
        <v>679</v>
      </c>
      <c r="I16" s="569">
        <v>2</v>
      </c>
      <c r="J16" s="569">
        <v>1358</v>
      </c>
      <c r="K16" s="566">
        <v>0.33333333333333331</v>
      </c>
      <c r="L16" s="566">
        <v>679</v>
      </c>
      <c r="M16" s="569">
        <v>2</v>
      </c>
      <c r="N16" s="569">
        <v>1358</v>
      </c>
      <c r="O16" s="582">
        <v>0.33333333333333331</v>
      </c>
      <c r="P16" s="570">
        <v>679</v>
      </c>
    </row>
    <row r="17" spans="1:16" ht="14.4" customHeight="1" x14ac:dyDescent="0.3">
      <c r="A17" s="565" t="s">
        <v>2980</v>
      </c>
      <c r="B17" s="566" t="s">
        <v>2981</v>
      </c>
      <c r="C17" s="566" t="s">
        <v>2993</v>
      </c>
      <c r="D17" s="566" t="s">
        <v>2983</v>
      </c>
      <c r="E17" s="569">
        <v>2</v>
      </c>
      <c r="F17" s="569">
        <v>1858</v>
      </c>
      <c r="G17" s="566">
        <v>1</v>
      </c>
      <c r="H17" s="566">
        <v>929</v>
      </c>
      <c r="I17" s="569">
        <v>1</v>
      </c>
      <c r="J17" s="569">
        <v>929</v>
      </c>
      <c r="K17" s="566">
        <v>0.5</v>
      </c>
      <c r="L17" s="566">
        <v>929</v>
      </c>
      <c r="M17" s="569">
        <v>3</v>
      </c>
      <c r="N17" s="569">
        <v>2787</v>
      </c>
      <c r="O17" s="582">
        <v>1.5</v>
      </c>
      <c r="P17" s="570">
        <v>929</v>
      </c>
    </row>
    <row r="18" spans="1:16" ht="14.4" customHeight="1" x14ac:dyDescent="0.3">
      <c r="A18" s="565" t="s">
        <v>2980</v>
      </c>
      <c r="B18" s="566" t="s">
        <v>2981</v>
      </c>
      <c r="C18" s="566" t="s">
        <v>2994</v>
      </c>
      <c r="D18" s="566" t="s">
        <v>2983</v>
      </c>
      <c r="E18" s="569">
        <v>2</v>
      </c>
      <c r="F18" s="569">
        <v>3480</v>
      </c>
      <c r="G18" s="566">
        <v>1</v>
      </c>
      <c r="H18" s="566">
        <v>1740</v>
      </c>
      <c r="I18" s="569">
        <v>2</v>
      </c>
      <c r="J18" s="569">
        <v>3480</v>
      </c>
      <c r="K18" s="566">
        <v>1</v>
      </c>
      <c r="L18" s="566">
        <v>1740</v>
      </c>
      <c r="M18" s="569"/>
      <c r="N18" s="569"/>
      <c r="O18" s="582"/>
      <c r="P18" s="570"/>
    </row>
    <row r="19" spans="1:16" ht="14.4" customHeight="1" x14ac:dyDescent="0.3">
      <c r="A19" s="565" t="s">
        <v>2980</v>
      </c>
      <c r="B19" s="566" t="s">
        <v>2981</v>
      </c>
      <c r="C19" s="566" t="s">
        <v>2995</v>
      </c>
      <c r="D19" s="566" t="s">
        <v>2983</v>
      </c>
      <c r="E19" s="569">
        <v>1</v>
      </c>
      <c r="F19" s="569">
        <v>2024</v>
      </c>
      <c r="G19" s="566">
        <v>1</v>
      </c>
      <c r="H19" s="566">
        <v>2024</v>
      </c>
      <c r="I19" s="569">
        <v>3</v>
      </c>
      <c r="J19" s="569">
        <v>6072</v>
      </c>
      <c r="K19" s="566">
        <v>3</v>
      </c>
      <c r="L19" s="566">
        <v>2024</v>
      </c>
      <c r="M19" s="569"/>
      <c r="N19" s="569"/>
      <c r="O19" s="582"/>
      <c r="P19" s="570"/>
    </row>
    <row r="20" spans="1:16" ht="14.4" customHeight="1" x14ac:dyDescent="0.3">
      <c r="A20" s="565" t="s">
        <v>2980</v>
      </c>
      <c r="B20" s="566" t="s">
        <v>2981</v>
      </c>
      <c r="C20" s="566" t="s">
        <v>2996</v>
      </c>
      <c r="D20" s="566" t="s">
        <v>2983</v>
      </c>
      <c r="E20" s="569">
        <v>9</v>
      </c>
      <c r="F20" s="569">
        <v>31986</v>
      </c>
      <c r="G20" s="566">
        <v>1</v>
      </c>
      <c r="H20" s="566">
        <v>3554</v>
      </c>
      <c r="I20" s="569">
        <v>8</v>
      </c>
      <c r="J20" s="569">
        <v>28432</v>
      </c>
      <c r="K20" s="566">
        <v>0.88888888888888884</v>
      </c>
      <c r="L20" s="566">
        <v>3554</v>
      </c>
      <c r="M20" s="569">
        <v>4</v>
      </c>
      <c r="N20" s="569">
        <v>14216</v>
      </c>
      <c r="O20" s="582">
        <v>0.44444444444444442</v>
      </c>
      <c r="P20" s="570">
        <v>3554</v>
      </c>
    </row>
    <row r="21" spans="1:16" ht="14.4" customHeight="1" x14ac:dyDescent="0.3">
      <c r="A21" s="565" t="s">
        <v>2980</v>
      </c>
      <c r="B21" s="566" t="s">
        <v>2981</v>
      </c>
      <c r="C21" s="566" t="s">
        <v>2997</v>
      </c>
      <c r="D21" s="566" t="s">
        <v>2983</v>
      </c>
      <c r="E21" s="569">
        <v>1</v>
      </c>
      <c r="F21" s="569">
        <v>1326</v>
      </c>
      <c r="G21" s="566">
        <v>1</v>
      </c>
      <c r="H21" s="566">
        <v>1326</v>
      </c>
      <c r="I21" s="569"/>
      <c r="J21" s="569"/>
      <c r="K21" s="566"/>
      <c r="L21" s="566"/>
      <c r="M21" s="569"/>
      <c r="N21" s="569"/>
      <c r="O21" s="582"/>
      <c r="P21" s="570"/>
    </row>
    <row r="22" spans="1:16" ht="14.4" customHeight="1" x14ac:dyDescent="0.3">
      <c r="A22" s="565" t="s">
        <v>2980</v>
      </c>
      <c r="B22" s="566" t="s">
        <v>2981</v>
      </c>
      <c r="C22" s="566" t="s">
        <v>2998</v>
      </c>
      <c r="D22" s="566" t="s">
        <v>2983</v>
      </c>
      <c r="E22" s="569">
        <v>7</v>
      </c>
      <c r="F22" s="569">
        <v>25319</v>
      </c>
      <c r="G22" s="566">
        <v>1</v>
      </c>
      <c r="H22" s="566">
        <v>3617</v>
      </c>
      <c r="I22" s="569">
        <v>3</v>
      </c>
      <c r="J22" s="569">
        <v>10851</v>
      </c>
      <c r="K22" s="566">
        <v>0.42857142857142855</v>
      </c>
      <c r="L22" s="566">
        <v>3617</v>
      </c>
      <c r="M22" s="569">
        <v>4</v>
      </c>
      <c r="N22" s="569">
        <v>14468</v>
      </c>
      <c r="O22" s="582">
        <v>0.5714285714285714</v>
      </c>
      <c r="P22" s="570">
        <v>3617</v>
      </c>
    </row>
    <row r="23" spans="1:16" ht="14.4" customHeight="1" x14ac:dyDescent="0.3">
      <c r="A23" s="565" t="s">
        <v>2980</v>
      </c>
      <c r="B23" s="566" t="s">
        <v>2981</v>
      </c>
      <c r="C23" s="566" t="s">
        <v>2999</v>
      </c>
      <c r="D23" s="566" t="s">
        <v>2983</v>
      </c>
      <c r="E23" s="569">
        <v>2</v>
      </c>
      <c r="F23" s="569">
        <v>2702</v>
      </c>
      <c r="G23" s="566">
        <v>1</v>
      </c>
      <c r="H23" s="566">
        <v>1351</v>
      </c>
      <c r="I23" s="569">
        <v>2</v>
      </c>
      <c r="J23" s="569">
        <v>2702</v>
      </c>
      <c r="K23" s="566">
        <v>1</v>
      </c>
      <c r="L23" s="566">
        <v>1351</v>
      </c>
      <c r="M23" s="569">
        <v>2</v>
      </c>
      <c r="N23" s="569">
        <v>2702</v>
      </c>
      <c r="O23" s="582">
        <v>1</v>
      </c>
      <c r="P23" s="570">
        <v>1351</v>
      </c>
    </row>
    <row r="24" spans="1:16" ht="14.4" customHeight="1" x14ac:dyDescent="0.3">
      <c r="A24" s="565" t="s">
        <v>2980</v>
      </c>
      <c r="B24" s="566" t="s">
        <v>2981</v>
      </c>
      <c r="C24" s="566" t="s">
        <v>3000</v>
      </c>
      <c r="D24" s="566" t="s">
        <v>2983</v>
      </c>
      <c r="E24" s="569">
        <v>4</v>
      </c>
      <c r="F24" s="569">
        <v>656</v>
      </c>
      <c r="G24" s="566">
        <v>1</v>
      </c>
      <c r="H24" s="566">
        <v>164</v>
      </c>
      <c r="I24" s="569">
        <v>2</v>
      </c>
      <c r="J24" s="569">
        <v>328</v>
      </c>
      <c r="K24" s="566">
        <v>0.5</v>
      </c>
      <c r="L24" s="566">
        <v>164</v>
      </c>
      <c r="M24" s="569"/>
      <c r="N24" s="569"/>
      <c r="O24" s="582"/>
      <c r="P24" s="570"/>
    </row>
    <row r="25" spans="1:16" ht="14.4" customHeight="1" x14ac:dyDescent="0.3">
      <c r="A25" s="565" t="s">
        <v>2980</v>
      </c>
      <c r="B25" s="566" t="s">
        <v>2981</v>
      </c>
      <c r="C25" s="566" t="s">
        <v>3001</v>
      </c>
      <c r="D25" s="566" t="s">
        <v>2983</v>
      </c>
      <c r="E25" s="569">
        <v>2</v>
      </c>
      <c r="F25" s="569">
        <v>450</v>
      </c>
      <c r="G25" s="566">
        <v>1</v>
      </c>
      <c r="H25" s="566">
        <v>225</v>
      </c>
      <c r="I25" s="569">
        <v>2</v>
      </c>
      <c r="J25" s="569">
        <v>450</v>
      </c>
      <c r="K25" s="566">
        <v>1</v>
      </c>
      <c r="L25" s="566">
        <v>225</v>
      </c>
      <c r="M25" s="569">
        <v>4</v>
      </c>
      <c r="N25" s="569">
        <v>900</v>
      </c>
      <c r="O25" s="582">
        <v>2</v>
      </c>
      <c r="P25" s="570">
        <v>225</v>
      </c>
    </row>
    <row r="26" spans="1:16" ht="14.4" customHeight="1" x14ac:dyDescent="0.3">
      <c r="A26" s="565" t="s">
        <v>2980</v>
      </c>
      <c r="B26" s="566" t="s">
        <v>2981</v>
      </c>
      <c r="C26" s="566" t="s">
        <v>3002</v>
      </c>
      <c r="D26" s="566" t="s">
        <v>2983</v>
      </c>
      <c r="E26" s="569">
        <v>1</v>
      </c>
      <c r="F26" s="569">
        <v>587</v>
      </c>
      <c r="G26" s="566">
        <v>1</v>
      </c>
      <c r="H26" s="566">
        <v>587</v>
      </c>
      <c r="I26" s="569">
        <v>1</v>
      </c>
      <c r="J26" s="569">
        <v>587</v>
      </c>
      <c r="K26" s="566">
        <v>1</v>
      </c>
      <c r="L26" s="566">
        <v>587</v>
      </c>
      <c r="M26" s="569">
        <v>1</v>
      </c>
      <c r="N26" s="569">
        <v>587</v>
      </c>
      <c r="O26" s="582">
        <v>1</v>
      </c>
      <c r="P26" s="570">
        <v>587</v>
      </c>
    </row>
    <row r="27" spans="1:16" ht="14.4" customHeight="1" x14ac:dyDescent="0.3">
      <c r="A27" s="565" t="s">
        <v>2980</v>
      </c>
      <c r="B27" s="566" t="s">
        <v>2981</v>
      </c>
      <c r="C27" s="566" t="s">
        <v>3003</v>
      </c>
      <c r="D27" s="566" t="s">
        <v>2983</v>
      </c>
      <c r="E27" s="569">
        <v>1</v>
      </c>
      <c r="F27" s="569">
        <v>1122</v>
      </c>
      <c r="G27" s="566">
        <v>1</v>
      </c>
      <c r="H27" s="566">
        <v>1122</v>
      </c>
      <c r="I27" s="569"/>
      <c r="J27" s="569"/>
      <c r="K27" s="566"/>
      <c r="L27" s="566"/>
      <c r="M27" s="569"/>
      <c r="N27" s="569"/>
      <c r="O27" s="582"/>
      <c r="P27" s="570"/>
    </row>
    <row r="28" spans="1:16" ht="14.4" customHeight="1" x14ac:dyDescent="0.3">
      <c r="A28" s="565" t="s">
        <v>2980</v>
      </c>
      <c r="B28" s="566" t="s">
        <v>2981</v>
      </c>
      <c r="C28" s="566" t="s">
        <v>3004</v>
      </c>
      <c r="D28" s="566" t="s">
        <v>2983</v>
      </c>
      <c r="E28" s="569">
        <v>3</v>
      </c>
      <c r="F28" s="569">
        <v>12693</v>
      </c>
      <c r="G28" s="566">
        <v>1</v>
      </c>
      <c r="H28" s="566">
        <v>4231</v>
      </c>
      <c r="I28" s="569"/>
      <c r="J28" s="569"/>
      <c r="K28" s="566"/>
      <c r="L28" s="566"/>
      <c r="M28" s="569"/>
      <c r="N28" s="569"/>
      <c r="O28" s="582"/>
      <c r="P28" s="570"/>
    </row>
    <row r="29" spans="1:16" ht="14.4" customHeight="1" x14ac:dyDescent="0.3">
      <c r="A29" s="565" t="s">
        <v>2980</v>
      </c>
      <c r="B29" s="566" t="s">
        <v>2981</v>
      </c>
      <c r="C29" s="566" t="s">
        <v>3005</v>
      </c>
      <c r="D29" s="566" t="s">
        <v>2983</v>
      </c>
      <c r="E29" s="569">
        <v>1</v>
      </c>
      <c r="F29" s="569">
        <v>4359</v>
      </c>
      <c r="G29" s="566">
        <v>1</v>
      </c>
      <c r="H29" s="566">
        <v>4359</v>
      </c>
      <c r="I29" s="569">
        <v>2</v>
      </c>
      <c r="J29" s="569">
        <v>8718</v>
      </c>
      <c r="K29" s="566">
        <v>2</v>
      </c>
      <c r="L29" s="566">
        <v>4359</v>
      </c>
      <c r="M29" s="569">
        <v>3</v>
      </c>
      <c r="N29" s="569">
        <v>13077</v>
      </c>
      <c r="O29" s="582">
        <v>3</v>
      </c>
      <c r="P29" s="570">
        <v>4359</v>
      </c>
    </row>
    <row r="30" spans="1:16" ht="14.4" customHeight="1" x14ac:dyDescent="0.3">
      <c r="A30" s="565" t="s">
        <v>2980</v>
      </c>
      <c r="B30" s="566" t="s">
        <v>2981</v>
      </c>
      <c r="C30" s="566" t="s">
        <v>3006</v>
      </c>
      <c r="D30" s="566" t="s">
        <v>2983</v>
      </c>
      <c r="E30" s="569">
        <v>1</v>
      </c>
      <c r="F30" s="569">
        <v>1107</v>
      </c>
      <c r="G30" s="566">
        <v>1</v>
      </c>
      <c r="H30" s="566">
        <v>1107</v>
      </c>
      <c r="I30" s="569">
        <v>1</v>
      </c>
      <c r="J30" s="569">
        <v>1107</v>
      </c>
      <c r="K30" s="566">
        <v>1</v>
      </c>
      <c r="L30" s="566">
        <v>1107</v>
      </c>
      <c r="M30" s="569"/>
      <c r="N30" s="569"/>
      <c r="O30" s="582"/>
      <c r="P30" s="570"/>
    </row>
    <row r="31" spans="1:16" ht="14.4" customHeight="1" x14ac:dyDescent="0.3">
      <c r="A31" s="565" t="s">
        <v>2980</v>
      </c>
      <c r="B31" s="566" t="s">
        <v>2981</v>
      </c>
      <c r="C31" s="566" t="s">
        <v>3007</v>
      </c>
      <c r="D31" s="566" t="s">
        <v>2983</v>
      </c>
      <c r="E31" s="569">
        <v>107</v>
      </c>
      <c r="F31" s="569">
        <v>107856</v>
      </c>
      <c r="G31" s="566">
        <v>1</v>
      </c>
      <c r="H31" s="566">
        <v>1008</v>
      </c>
      <c r="I31" s="569">
        <v>111</v>
      </c>
      <c r="J31" s="569">
        <v>111888</v>
      </c>
      <c r="K31" s="566">
        <v>1.0373831775700935</v>
      </c>
      <c r="L31" s="566">
        <v>1008</v>
      </c>
      <c r="M31" s="569">
        <v>115</v>
      </c>
      <c r="N31" s="569">
        <v>115920</v>
      </c>
      <c r="O31" s="582">
        <v>1.0747663551401869</v>
      </c>
      <c r="P31" s="570">
        <v>1008</v>
      </c>
    </row>
    <row r="32" spans="1:16" ht="14.4" customHeight="1" x14ac:dyDescent="0.3">
      <c r="A32" s="565" t="s">
        <v>2980</v>
      </c>
      <c r="B32" s="566" t="s">
        <v>2981</v>
      </c>
      <c r="C32" s="566" t="s">
        <v>3008</v>
      </c>
      <c r="D32" s="566" t="s">
        <v>2983</v>
      </c>
      <c r="E32" s="569">
        <v>2</v>
      </c>
      <c r="F32" s="569">
        <v>1406</v>
      </c>
      <c r="G32" s="566">
        <v>1</v>
      </c>
      <c r="H32" s="566">
        <v>703</v>
      </c>
      <c r="I32" s="569">
        <v>2</v>
      </c>
      <c r="J32" s="569">
        <v>1406</v>
      </c>
      <c r="K32" s="566">
        <v>1</v>
      </c>
      <c r="L32" s="566">
        <v>703</v>
      </c>
      <c r="M32" s="569">
        <v>2</v>
      </c>
      <c r="N32" s="569">
        <v>1406</v>
      </c>
      <c r="O32" s="582">
        <v>1</v>
      </c>
      <c r="P32" s="570">
        <v>703</v>
      </c>
    </row>
    <row r="33" spans="1:16" ht="14.4" customHeight="1" x14ac:dyDescent="0.3">
      <c r="A33" s="565" t="s">
        <v>2980</v>
      </c>
      <c r="B33" s="566" t="s">
        <v>2981</v>
      </c>
      <c r="C33" s="566" t="s">
        <v>3009</v>
      </c>
      <c r="D33" s="566" t="s">
        <v>2983</v>
      </c>
      <c r="E33" s="569">
        <v>1</v>
      </c>
      <c r="F33" s="569">
        <v>1281</v>
      </c>
      <c r="G33" s="566">
        <v>1</v>
      </c>
      <c r="H33" s="566">
        <v>1281</v>
      </c>
      <c r="I33" s="569"/>
      <c r="J33" s="569"/>
      <c r="K33" s="566"/>
      <c r="L33" s="566"/>
      <c r="M33" s="569"/>
      <c r="N33" s="569"/>
      <c r="O33" s="582"/>
      <c r="P33" s="570"/>
    </row>
    <row r="34" spans="1:16" ht="14.4" customHeight="1" x14ac:dyDescent="0.3">
      <c r="A34" s="565" t="s">
        <v>2980</v>
      </c>
      <c r="B34" s="566" t="s">
        <v>2981</v>
      </c>
      <c r="C34" s="566" t="s">
        <v>3010</v>
      </c>
      <c r="D34" s="566" t="s">
        <v>2983</v>
      </c>
      <c r="E34" s="569"/>
      <c r="F34" s="569"/>
      <c r="G34" s="566"/>
      <c r="H34" s="566"/>
      <c r="I34" s="569"/>
      <c r="J34" s="569"/>
      <c r="K34" s="566"/>
      <c r="L34" s="566"/>
      <c r="M34" s="569">
        <v>1</v>
      </c>
      <c r="N34" s="569">
        <v>519</v>
      </c>
      <c r="O34" s="582"/>
      <c r="P34" s="570">
        <v>519</v>
      </c>
    </row>
    <row r="35" spans="1:16" ht="14.4" customHeight="1" x14ac:dyDescent="0.3">
      <c r="A35" s="565" t="s">
        <v>2980</v>
      </c>
      <c r="B35" s="566" t="s">
        <v>2977</v>
      </c>
      <c r="C35" s="566" t="s">
        <v>3011</v>
      </c>
      <c r="D35" s="566" t="s">
        <v>3012</v>
      </c>
      <c r="E35" s="569">
        <v>66</v>
      </c>
      <c r="F35" s="569">
        <v>0</v>
      </c>
      <c r="G35" s="566"/>
      <c r="H35" s="566">
        <v>0</v>
      </c>
      <c r="I35" s="569">
        <v>72</v>
      </c>
      <c r="J35" s="569">
        <v>0</v>
      </c>
      <c r="K35" s="566"/>
      <c r="L35" s="566">
        <v>0</v>
      </c>
      <c r="M35" s="569">
        <v>119</v>
      </c>
      <c r="N35" s="569">
        <v>0</v>
      </c>
      <c r="O35" s="582"/>
      <c r="P35" s="570">
        <v>0</v>
      </c>
    </row>
    <row r="36" spans="1:16" ht="14.4" customHeight="1" x14ac:dyDescent="0.3">
      <c r="A36" s="565" t="s">
        <v>2980</v>
      </c>
      <c r="B36" s="566" t="s">
        <v>2977</v>
      </c>
      <c r="C36" s="566" t="s">
        <v>3013</v>
      </c>
      <c r="D36" s="566" t="s">
        <v>3014</v>
      </c>
      <c r="E36" s="569">
        <v>7337</v>
      </c>
      <c r="F36" s="569">
        <v>0</v>
      </c>
      <c r="G36" s="566"/>
      <c r="H36" s="566">
        <v>0</v>
      </c>
      <c r="I36" s="569">
        <v>6685</v>
      </c>
      <c r="J36" s="569">
        <v>0</v>
      </c>
      <c r="K36" s="566"/>
      <c r="L36" s="566">
        <v>0</v>
      </c>
      <c r="M36" s="569">
        <v>7740</v>
      </c>
      <c r="N36" s="569">
        <v>0</v>
      </c>
      <c r="O36" s="582"/>
      <c r="P36" s="570">
        <v>0</v>
      </c>
    </row>
    <row r="37" spans="1:16" ht="14.4" customHeight="1" x14ac:dyDescent="0.3">
      <c r="A37" s="565" t="s">
        <v>2980</v>
      </c>
      <c r="B37" s="566" t="s">
        <v>2977</v>
      </c>
      <c r="C37" s="566" t="s">
        <v>3015</v>
      </c>
      <c r="D37" s="566" t="s">
        <v>3016</v>
      </c>
      <c r="E37" s="569"/>
      <c r="F37" s="569"/>
      <c r="G37" s="566"/>
      <c r="H37" s="566"/>
      <c r="I37" s="569">
        <v>1</v>
      </c>
      <c r="J37" s="569">
        <v>34</v>
      </c>
      <c r="K37" s="566"/>
      <c r="L37" s="566">
        <v>34</v>
      </c>
      <c r="M37" s="569"/>
      <c r="N37" s="569"/>
      <c r="O37" s="582"/>
      <c r="P37" s="570"/>
    </row>
    <row r="38" spans="1:16" ht="14.4" customHeight="1" x14ac:dyDescent="0.3">
      <c r="A38" s="565" t="s">
        <v>2980</v>
      </c>
      <c r="B38" s="566" t="s">
        <v>2977</v>
      </c>
      <c r="C38" s="566" t="s">
        <v>3017</v>
      </c>
      <c r="D38" s="566" t="s">
        <v>3018</v>
      </c>
      <c r="E38" s="569"/>
      <c r="F38" s="569"/>
      <c r="G38" s="566"/>
      <c r="H38" s="566"/>
      <c r="I38" s="569">
        <v>1</v>
      </c>
      <c r="J38" s="569">
        <v>75</v>
      </c>
      <c r="K38" s="566"/>
      <c r="L38" s="566">
        <v>75</v>
      </c>
      <c r="M38" s="569"/>
      <c r="N38" s="569"/>
      <c r="O38" s="582"/>
      <c r="P38" s="570"/>
    </row>
    <row r="39" spans="1:16" ht="14.4" customHeight="1" x14ac:dyDescent="0.3">
      <c r="A39" s="565" t="s">
        <v>2980</v>
      </c>
      <c r="B39" s="566" t="s">
        <v>2977</v>
      </c>
      <c r="C39" s="566" t="s">
        <v>3019</v>
      </c>
      <c r="D39" s="566" t="s">
        <v>3020</v>
      </c>
      <c r="E39" s="569">
        <v>30</v>
      </c>
      <c r="F39" s="569">
        <v>0</v>
      </c>
      <c r="G39" s="566"/>
      <c r="H39" s="566">
        <v>0</v>
      </c>
      <c r="I39" s="569">
        <v>5</v>
      </c>
      <c r="J39" s="569">
        <v>0</v>
      </c>
      <c r="K39" s="566"/>
      <c r="L39" s="566">
        <v>0</v>
      </c>
      <c r="M39" s="569">
        <v>4</v>
      </c>
      <c r="N39" s="569">
        <v>0</v>
      </c>
      <c r="O39" s="582"/>
      <c r="P39" s="570">
        <v>0</v>
      </c>
    </row>
    <row r="40" spans="1:16" ht="14.4" customHeight="1" x14ac:dyDescent="0.3">
      <c r="A40" s="565" t="s">
        <v>2980</v>
      </c>
      <c r="B40" s="566" t="s">
        <v>2977</v>
      </c>
      <c r="C40" s="566" t="s">
        <v>3021</v>
      </c>
      <c r="D40" s="566" t="s">
        <v>3022</v>
      </c>
      <c r="E40" s="569"/>
      <c r="F40" s="569"/>
      <c r="G40" s="566"/>
      <c r="H40" s="566"/>
      <c r="I40" s="569">
        <v>2</v>
      </c>
      <c r="J40" s="569">
        <v>50</v>
      </c>
      <c r="K40" s="566"/>
      <c r="L40" s="566">
        <v>25</v>
      </c>
      <c r="M40" s="569"/>
      <c r="N40" s="569"/>
      <c r="O40" s="582"/>
      <c r="P40" s="570"/>
    </row>
    <row r="41" spans="1:16" ht="14.4" customHeight="1" x14ac:dyDescent="0.3">
      <c r="A41" s="565" t="s">
        <v>2980</v>
      </c>
      <c r="B41" s="566" t="s">
        <v>2977</v>
      </c>
      <c r="C41" s="566" t="s">
        <v>3023</v>
      </c>
      <c r="D41" s="566" t="s">
        <v>3024</v>
      </c>
      <c r="E41" s="569"/>
      <c r="F41" s="569"/>
      <c r="G41" s="566"/>
      <c r="H41" s="566"/>
      <c r="I41" s="569">
        <v>1</v>
      </c>
      <c r="J41" s="569">
        <v>90</v>
      </c>
      <c r="K41" s="566"/>
      <c r="L41" s="566">
        <v>90</v>
      </c>
      <c r="M41" s="569"/>
      <c r="N41" s="569"/>
      <c r="O41" s="582"/>
      <c r="P41" s="570"/>
    </row>
    <row r="42" spans="1:16" ht="14.4" customHeight="1" x14ac:dyDescent="0.3">
      <c r="A42" s="565" t="s">
        <v>2980</v>
      </c>
      <c r="B42" s="566" t="s">
        <v>2977</v>
      </c>
      <c r="C42" s="566" t="s">
        <v>3025</v>
      </c>
      <c r="D42" s="566" t="s">
        <v>3026</v>
      </c>
      <c r="E42" s="569"/>
      <c r="F42" s="569"/>
      <c r="G42" s="566"/>
      <c r="H42" s="566"/>
      <c r="I42" s="569">
        <v>1</v>
      </c>
      <c r="J42" s="569">
        <v>147</v>
      </c>
      <c r="K42" s="566"/>
      <c r="L42" s="566">
        <v>147</v>
      </c>
      <c r="M42" s="569"/>
      <c r="N42" s="569"/>
      <c r="O42" s="582"/>
      <c r="P42" s="570"/>
    </row>
    <row r="43" spans="1:16" ht="14.4" customHeight="1" x14ac:dyDescent="0.3">
      <c r="A43" s="565" t="s">
        <v>2980</v>
      </c>
      <c r="B43" s="566" t="s">
        <v>2977</v>
      </c>
      <c r="C43" s="566" t="s">
        <v>3027</v>
      </c>
      <c r="D43" s="566" t="s">
        <v>3028</v>
      </c>
      <c r="E43" s="569">
        <v>3698</v>
      </c>
      <c r="F43" s="569">
        <v>287622.27</v>
      </c>
      <c r="G43" s="566">
        <v>1</v>
      </c>
      <c r="H43" s="566">
        <v>77.777790697674419</v>
      </c>
      <c r="I43" s="569">
        <v>3523</v>
      </c>
      <c r="J43" s="569">
        <v>274011.13</v>
      </c>
      <c r="K43" s="566">
        <v>0.95267703018963024</v>
      </c>
      <c r="L43" s="566">
        <v>77.777783139369859</v>
      </c>
      <c r="M43" s="569">
        <v>3753</v>
      </c>
      <c r="N43" s="569">
        <v>291900.03000000003</v>
      </c>
      <c r="O43" s="582">
        <v>1.014872839992536</v>
      </c>
      <c r="P43" s="570">
        <v>77.777785771382895</v>
      </c>
    </row>
    <row r="44" spans="1:16" ht="14.4" customHeight="1" x14ac:dyDescent="0.3">
      <c r="A44" s="565" t="s">
        <v>2980</v>
      </c>
      <c r="B44" s="566" t="s">
        <v>2977</v>
      </c>
      <c r="C44" s="566" t="s">
        <v>3029</v>
      </c>
      <c r="D44" s="566" t="s">
        <v>3030</v>
      </c>
      <c r="E44" s="569">
        <v>2452</v>
      </c>
      <c r="F44" s="569">
        <v>749222.18000000017</v>
      </c>
      <c r="G44" s="566">
        <v>1</v>
      </c>
      <c r="H44" s="566">
        <v>305.55553833605228</v>
      </c>
      <c r="I44" s="569">
        <v>2320</v>
      </c>
      <c r="J44" s="569">
        <v>708888.92999999993</v>
      </c>
      <c r="K44" s="566">
        <v>0.94616650297245575</v>
      </c>
      <c r="L44" s="566">
        <v>305.55557327586206</v>
      </c>
      <c r="M44" s="569">
        <v>2387</v>
      </c>
      <c r="N44" s="569">
        <v>729361.09</v>
      </c>
      <c r="O44" s="582">
        <v>0.97349105441592743</v>
      </c>
      <c r="P44" s="570">
        <v>305.55554671135314</v>
      </c>
    </row>
    <row r="45" spans="1:16" ht="14.4" customHeight="1" x14ac:dyDescent="0.3">
      <c r="A45" s="565" t="s">
        <v>2980</v>
      </c>
      <c r="B45" s="566" t="s">
        <v>2977</v>
      </c>
      <c r="C45" s="566" t="s">
        <v>3031</v>
      </c>
      <c r="D45" s="566" t="s">
        <v>3032</v>
      </c>
      <c r="E45" s="569">
        <v>74</v>
      </c>
      <c r="F45" s="569">
        <v>18500</v>
      </c>
      <c r="G45" s="566">
        <v>1</v>
      </c>
      <c r="H45" s="566">
        <v>250</v>
      </c>
      <c r="I45" s="569">
        <v>87</v>
      </c>
      <c r="J45" s="569">
        <v>21750</v>
      </c>
      <c r="K45" s="566">
        <v>1.1756756756756757</v>
      </c>
      <c r="L45" s="566">
        <v>250</v>
      </c>
      <c r="M45" s="569">
        <v>87</v>
      </c>
      <c r="N45" s="569">
        <v>21750</v>
      </c>
      <c r="O45" s="582">
        <v>1.1756756756756757</v>
      </c>
      <c r="P45" s="570">
        <v>250</v>
      </c>
    </row>
    <row r="46" spans="1:16" ht="14.4" customHeight="1" x14ac:dyDescent="0.3">
      <c r="A46" s="565" t="s">
        <v>2980</v>
      </c>
      <c r="B46" s="566" t="s">
        <v>2977</v>
      </c>
      <c r="C46" s="566" t="s">
        <v>3033</v>
      </c>
      <c r="D46" s="566" t="s">
        <v>3034</v>
      </c>
      <c r="E46" s="569">
        <v>2305</v>
      </c>
      <c r="F46" s="569">
        <v>1344583.3199999998</v>
      </c>
      <c r="G46" s="566">
        <v>1</v>
      </c>
      <c r="H46" s="566">
        <v>583.33332754880689</v>
      </c>
      <c r="I46" s="569">
        <v>2304</v>
      </c>
      <c r="J46" s="569">
        <v>1343999.99</v>
      </c>
      <c r="K46" s="566">
        <v>0.99956616299538814</v>
      </c>
      <c r="L46" s="566">
        <v>583.3333289930556</v>
      </c>
      <c r="M46" s="569">
        <v>2748</v>
      </c>
      <c r="N46" s="569">
        <v>1602999.97</v>
      </c>
      <c r="O46" s="582">
        <v>1.1921908788813476</v>
      </c>
      <c r="P46" s="570">
        <v>583.33332241630274</v>
      </c>
    </row>
    <row r="47" spans="1:16" ht="14.4" customHeight="1" x14ac:dyDescent="0.3">
      <c r="A47" s="565" t="s">
        <v>2980</v>
      </c>
      <c r="B47" s="566" t="s">
        <v>2977</v>
      </c>
      <c r="C47" s="566" t="s">
        <v>3035</v>
      </c>
      <c r="D47" s="566" t="s">
        <v>3036</v>
      </c>
      <c r="E47" s="569">
        <v>560</v>
      </c>
      <c r="F47" s="569">
        <v>43555.529999999992</v>
      </c>
      <c r="G47" s="566">
        <v>1</v>
      </c>
      <c r="H47" s="566">
        <v>77.777732142857133</v>
      </c>
      <c r="I47" s="569">
        <v>498</v>
      </c>
      <c r="J47" s="569">
        <v>38733.370000000003</v>
      </c>
      <c r="K47" s="566">
        <v>0.88928707789803063</v>
      </c>
      <c r="L47" s="566">
        <v>77.777851405622499</v>
      </c>
      <c r="M47" s="569">
        <v>462</v>
      </c>
      <c r="N47" s="569">
        <v>35933.360000000001</v>
      </c>
      <c r="O47" s="582">
        <v>0.82500109630166385</v>
      </c>
      <c r="P47" s="570">
        <v>77.777835497835497</v>
      </c>
    </row>
    <row r="48" spans="1:16" ht="14.4" customHeight="1" x14ac:dyDescent="0.3">
      <c r="A48" s="565" t="s">
        <v>2980</v>
      </c>
      <c r="B48" s="566" t="s">
        <v>2977</v>
      </c>
      <c r="C48" s="566" t="s">
        <v>3037</v>
      </c>
      <c r="D48" s="566" t="s">
        <v>3038</v>
      </c>
      <c r="E48" s="569">
        <v>1910</v>
      </c>
      <c r="F48" s="569">
        <v>356533.36</v>
      </c>
      <c r="G48" s="566">
        <v>1</v>
      </c>
      <c r="H48" s="566">
        <v>186.66668062827225</v>
      </c>
      <c r="I48" s="569">
        <v>2269</v>
      </c>
      <c r="J48" s="569">
        <v>423546.68999999989</v>
      </c>
      <c r="K48" s="566">
        <v>1.1879580917757595</v>
      </c>
      <c r="L48" s="566">
        <v>186.66667695019828</v>
      </c>
      <c r="M48" s="569">
        <v>1978</v>
      </c>
      <c r="N48" s="569">
        <v>369226.68000000005</v>
      </c>
      <c r="O48" s="582">
        <v>1.0356020541808488</v>
      </c>
      <c r="P48" s="570">
        <v>186.66667340748234</v>
      </c>
    </row>
    <row r="49" spans="1:16" ht="14.4" customHeight="1" x14ac:dyDescent="0.3">
      <c r="A49" s="565" t="s">
        <v>2980</v>
      </c>
      <c r="B49" s="566" t="s">
        <v>2977</v>
      </c>
      <c r="C49" s="566" t="s">
        <v>3039</v>
      </c>
      <c r="D49" s="566" t="s">
        <v>3040</v>
      </c>
      <c r="E49" s="569">
        <v>3078</v>
      </c>
      <c r="F49" s="569">
        <v>3950100.0100000002</v>
      </c>
      <c r="G49" s="566">
        <v>1</v>
      </c>
      <c r="H49" s="566">
        <v>1283.3333365821964</v>
      </c>
      <c r="I49" s="569">
        <v>3166</v>
      </c>
      <c r="J49" s="569">
        <v>4063033.29</v>
      </c>
      <c r="K49" s="566">
        <v>1.0285899799281284</v>
      </c>
      <c r="L49" s="566">
        <v>1283.3333196462413</v>
      </c>
      <c r="M49" s="569">
        <v>3195</v>
      </c>
      <c r="N49" s="569">
        <v>4100249.99</v>
      </c>
      <c r="O49" s="582">
        <v>1.03801169074704</v>
      </c>
      <c r="P49" s="570">
        <v>1283.333330203443</v>
      </c>
    </row>
    <row r="50" spans="1:16" ht="14.4" customHeight="1" x14ac:dyDescent="0.3">
      <c r="A50" s="565" t="s">
        <v>2980</v>
      </c>
      <c r="B50" s="566" t="s">
        <v>2977</v>
      </c>
      <c r="C50" s="566" t="s">
        <v>3041</v>
      </c>
      <c r="D50" s="566" t="s">
        <v>3042</v>
      </c>
      <c r="E50" s="569">
        <v>386</v>
      </c>
      <c r="F50" s="569">
        <v>180133.33999999997</v>
      </c>
      <c r="G50" s="566">
        <v>1</v>
      </c>
      <c r="H50" s="566">
        <v>466.66668393782373</v>
      </c>
      <c r="I50" s="569">
        <v>372</v>
      </c>
      <c r="J50" s="569">
        <v>173600.03</v>
      </c>
      <c r="K50" s="566">
        <v>0.96373070082417855</v>
      </c>
      <c r="L50" s="566">
        <v>466.66674731182798</v>
      </c>
      <c r="M50" s="569">
        <v>437</v>
      </c>
      <c r="N50" s="569">
        <v>203933.34000000003</v>
      </c>
      <c r="O50" s="582">
        <v>1.1321243474417344</v>
      </c>
      <c r="P50" s="570">
        <v>466.66668192219686</v>
      </c>
    </row>
    <row r="51" spans="1:16" ht="14.4" customHeight="1" x14ac:dyDescent="0.3">
      <c r="A51" s="565" t="s">
        <v>2980</v>
      </c>
      <c r="B51" s="566" t="s">
        <v>2977</v>
      </c>
      <c r="C51" s="566" t="s">
        <v>3043</v>
      </c>
      <c r="D51" s="566" t="s">
        <v>3044</v>
      </c>
      <c r="E51" s="569">
        <v>3970</v>
      </c>
      <c r="F51" s="569">
        <v>198500</v>
      </c>
      <c r="G51" s="566">
        <v>1</v>
      </c>
      <c r="H51" s="566">
        <v>50</v>
      </c>
      <c r="I51" s="569">
        <v>3836</v>
      </c>
      <c r="J51" s="569">
        <v>191800</v>
      </c>
      <c r="K51" s="566">
        <v>0.96624685138539046</v>
      </c>
      <c r="L51" s="566">
        <v>50</v>
      </c>
      <c r="M51" s="569">
        <v>3839</v>
      </c>
      <c r="N51" s="569">
        <v>191950</v>
      </c>
      <c r="O51" s="582">
        <v>0.96700251889168765</v>
      </c>
      <c r="P51" s="570">
        <v>50</v>
      </c>
    </row>
    <row r="52" spans="1:16" ht="14.4" customHeight="1" x14ac:dyDescent="0.3">
      <c r="A52" s="565" t="s">
        <v>2980</v>
      </c>
      <c r="B52" s="566" t="s">
        <v>2977</v>
      </c>
      <c r="C52" s="566" t="s">
        <v>3045</v>
      </c>
      <c r="D52" s="566" t="s">
        <v>3046</v>
      </c>
      <c r="E52" s="569">
        <v>3355</v>
      </c>
      <c r="F52" s="569">
        <v>372777.77999999997</v>
      </c>
      <c r="G52" s="566">
        <v>1</v>
      </c>
      <c r="H52" s="566">
        <v>111.11111177347242</v>
      </c>
      <c r="I52" s="569">
        <v>3344</v>
      </c>
      <c r="J52" s="569">
        <v>371555.55</v>
      </c>
      <c r="K52" s="566">
        <v>0.99672129063057358</v>
      </c>
      <c r="L52" s="566">
        <v>111.11110944976076</v>
      </c>
      <c r="M52" s="569">
        <v>3996</v>
      </c>
      <c r="N52" s="569">
        <v>443999.98000000004</v>
      </c>
      <c r="O52" s="582">
        <v>1.1910580614541995</v>
      </c>
      <c r="P52" s="570">
        <v>111.11110610610612</v>
      </c>
    </row>
    <row r="53" spans="1:16" ht="14.4" customHeight="1" x14ac:dyDescent="0.3">
      <c r="A53" s="565" t="s">
        <v>2980</v>
      </c>
      <c r="B53" s="566" t="s">
        <v>2977</v>
      </c>
      <c r="C53" s="566" t="s">
        <v>3047</v>
      </c>
      <c r="D53" s="566" t="s">
        <v>3048</v>
      </c>
      <c r="E53" s="569">
        <v>2</v>
      </c>
      <c r="F53" s="569">
        <v>97.78</v>
      </c>
      <c r="G53" s="566">
        <v>1</v>
      </c>
      <c r="H53" s="566">
        <v>48.89</v>
      </c>
      <c r="I53" s="569"/>
      <c r="J53" s="569"/>
      <c r="K53" s="566"/>
      <c r="L53" s="566"/>
      <c r="M53" s="569"/>
      <c r="N53" s="569"/>
      <c r="O53" s="582"/>
      <c r="P53" s="570"/>
    </row>
    <row r="54" spans="1:16" ht="14.4" customHeight="1" x14ac:dyDescent="0.3">
      <c r="A54" s="565" t="s">
        <v>2980</v>
      </c>
      <c r="B54" s="566" t="s">
        <v>2977</v>
      </c>
      <c r="C54" s="566" t="s">
        <v>3049</v>
      </c>
      <c r="D54" s="566" t="s">
        <v>3050</v>
      </c>
      <c r="E54" s="569">
        <v>3</v>
      </c>
      <c r="F54" s="569">
        <v>603.33000000000004</v>
      </c>
      <c r="G54" s="566">
        <v>1</v>
      </c>
      <c r="H54" s="566">
        <v>201.11</v>
      </c>
      <c r="I54" s="569">
        <v>3</v>
      </c>
      <c r="J54" s="569">
        <v>603.33000000000004</v>
      </c>
      <c r="K54" s="566">
        <v>1</v>
      </c>
      <c r="L54" s="566">
        <v>201.11</v>
      </c>
      <c r="M54" s="569"/>
      <c r="N54" s="569"/>
      <c r="O54" s="582"/>
      <c r="P54" s="570"/>
    </row>
    <row r="55" spans="1:16" ht="14.4" customHeight="1" x14ac:dyDescent="0.3">
      <c r="A55" s="565" t="s">
        <v>2980</v>
      </c>
      <c r="B55" s="566" t="s">
        <v>2977</v>
      </c>
      <c r="C55" s="566" t="s">
        <v>3051</v>
      </c>
      <c r="D55" s="566" t="s">
        <v>3052</v>
      </c>
      <c r="E55" s="569">
        <v>24</v>
      </c>
      <c r="F55" s="569">
        <v>133.37</v>
      </c>
      <c r="G55" s="566">
        <v>1</v>
      </c>
      <c r="H55" s="566">
        <v>5.5570833333333338</v>
      </c>
      <c r="I55" s="569">
        <v>14</v>
      </c>
      <c r="J55" s="569">
        <v>77.810000000000016</v>
      </c>
      <c r="K55" s="566">
        <v>0.58341456099572631</v>
      </c>
      <c r="L55" s="566">
        <v>5.5578571428571442</v>
      </c>
      <c r="M55" s="569">
        <v>8</v>
      </c>
      <c r="N55" s="569">
        <v>44.470000000000013</v>
      </c>
      <c r="O55" s="582">
        <v>0.33343330584089387</v>
      </c>
      <c r="P55" s="570">
        <v>5.5587500000000016</v>
      </c>
    </row>
    <row r="56" spans="1:16" ht="14.4" customHeight="1" x14ac:dyDescent="0.3">
      <c r="A56" s="565" t="s">
        <v>2980</v>
      </c>
      <c r="B56" s="566" t="s">
        <v>2977</v>
      </c>
      <c r="C56" s="566" t="s">
        <v>3053</v>
      </c>
      <c r="D56" s="566" t="s">
        <v>3054</v>
      </c>
      <c r="E56" s="569">
        <v>208</v>
      </c>
      <c r="F56" s="569">
        <v>0</v>
      </c>
      <c r="G56" s="566"/>
      <c r="H56" s="566">
        <v>0</v>
      </c>
      <c r="I56" s="569">
        <v>181</v>
      </c>
      <c r="J56" s="569">
        <v>0</v>
      </c>
      <c r="K56" s="566"/>
      <c r="L56" s="566">
        <v>0</v>
      </c>
      <c r="M56" s="569">
        <v>197</v>
      </c>
      <c r="N56" s="569">
        <v>0</v>
      </c>
      <c r="O56" s="582"/>
      <c r="P56" s="570">
        <v>0</v>
      </c>
    </row>
    <row r="57" spans="1:16" ht="14.4" customHeight="1" x14ac:dyDescent="0.3">
      <c r="A57" s="565" t="s">
        <v>2980</v>
      </c>
      <c r="B57" s="566" t="s">
        <v>2977</v>
      </c>
      <c r="C57" s="566" t="s">
        <v>3055</v>
      </c>
      <c r="D57" s="566" t="s">
        <v>3056</v>
      </c>
      <c r="E57" s="569">
        <v>113</v>
      </c>
      <c r="F57" s="569">
        <v>11521.1</v>
      </c>
      <c r="G57" s="566">
        <v>1</v>
      </c>
      <c r="H57" s="566">
        <v>101.9566371681416</v>
      </c>
      <c r="I57" s="569">
        <v>130</v>
      </c>
      <c r="J57" s="569">
        <v>13144.440000000002</v>
      </c>
      <c r="K57" s="566">
        <v>1.1409014764215224</v>
      </c>
      <c r="L57" s="566">
        <v>101.11107692307694</v>
      </c>
      <c r="M57" s="569">
        <v>108</v>
      </c>
      <c r="N57" s="569">
        <v>10919.999999999998</v>
      </c>
      <c r="O57" s="582">
        <v>0.94782616243240647</v>
      </c>
      <c r="P57" s="570">
        <v>101.1111111111111</v>
      </c>
    </row>
    <row r="58" spans="1:16" ht="14.4" customHeight="1" x14ac:dyDescent="0.3">
      <c r="A58" s="565" t="s">
        <v>2980</v>
      </c>
      <c r="B58" s="566" t="s">
        <v>2977</v>
      </c>
      <c r="C58" s="566" t="s">
        <v>3057</v>
      </c>
      <c r="D58" s="566" t="s">
        <v>3058</v>
      </c>
      <c r="E58" s="569">
        <v>1</v>
      </c>
      <c r="F58" s="569">
        <v>105.56</v>
      </c>
      <c r="G58" s="566">
        <v>1</v>
      </c>
      <c r="H58" s="566">
        <v>105.56</v>
      </c>
      <c r="I58" s="569"/>
      <c r="J58" s="569"/>
      <c r="K58" s="566"/>
      <c r="L58" s="566"/>
      <c r="M58" s="569">
        <v>2</v>
      </c>
      <c r="N58" s="569">
        <v>211.12</v>
      </c>
      <c r="O58" s="582">
        <v>2</v>
      </c>
      <c r="P58" s="570">
        <v>105.56</v>
      </c>
    </row>
    <row r="59" spans="1:16" ht="14.4" customHeight="1" x14ac:dyDescent="0.3">
      <c r="A59" s="565" t="s">
        <v>2980</v>
      </c>
      <c r="B59" s="566" t="s">
        <v>2977</v>
      </c>
      <c r="C59" s="566" t="s">
        <v>3059</v>
      </c>
      <c r="D59" s="566" t="s">
        <v>3060</v>
      </c>
      <c r="E59" s="569">
        <v>3339</v>
      </c>
      <c r="F59" s="569">
        <v>296800</v>
      </c>
      <c r="G59" s="566">
        <v>1</v>
      </c>
      <c r="H59" s="566">
        <v>88.888888888888886</v>
      </c>
      <c r="I59" s="569">
        <v>3249</v>
      </c>
      <c r="J59" s="569">
        <v>288799.94999999995</v>
      </c>
      <c r="K59" s="566">
        <v>0.9730456536388139</v>
      </c>
      <c r="L59" s="566">
        <v>88.888873499538306</v>
      </c>
      <c r="M59" s="569">
        <v>3073</v>
      </c>
      <c r="N59" s="569">
        <v>273155.58</v>
      </c>
      <c r="O59" s="582">
        <v>0.92033551212938014</v>
      </c>
      <c r="P59" s="570">
        <v>88.888896843475436</v>
      </c>
    </row>
    <row r="60" spans="1:16" ht="14.4" customHeight="1" x14ac:dyDescent="0.3">
      <c r="A60" s="565" t="s">
        <v>2980</v>
      </c>
      <c r="B60" s="566" t="s">
        <v>2977</v>
      </c>
      <c r="C60" s="566" t="s">
        <v>3061</v>
      </c>
      <c r="D60" s="566" t="s">
        <v>3062</v>
      </c>
      <c r="E60" s="569">
        <v>161</v>
      </c>
      <c r="F60" s="569">
        <v>15563.34</v>
      </c>
      <c r="G60" s="566">
        <v>1</v>
      </c>
      <c r="H60" s="566">
        <v>96.666708074534156</v>
      </c>
      <c r="I60" s="569">
        <v>103</v>
      </c>
      <c r="J60" s="569">
        <v>9956.7100000000009</v>
      </c>
      <c r="K60" s="566">
        <v>0.63975406307386462</v>
      </c>
      <c r="L60" s="566">
        <v>96.667087378640787</v>
      </c>
      <c r="M60" s="569">
        <v>107</v>
      </c>
      <c r="N60" s="569">
        <v>10343.370000000001</v>
      </c>
      <c r="O60" s="582">
        <v>0.66459834457128097</v>
      </c>
      <c r="P60" s="570">
        <v>96.667009345794398</v>
      </c>
    </row>
    <row r="61" spans="1:16" ht="14.4" customHeight="1" x14ac:dyDescent="0.3">
      <c r="A61" s="565" t="s">
        <v>2980</v>
      </c>
      <c r="B61" s="566" t="s">
        <v>2977</v>
      </c>
      <c r="C61" s="566" t="s">
        <v>3063</v>
      </c>
      <c r="D61" s="566" t="s">
        <v>3064</v>
      </c>
      <c r="E61" s="569">
        <v>5</v>
      </c>
      <c r="F61" s="569">
        <v>1111.0999999999999</v>
      </c>
      <c r="G61" s="566">
        <v>1</v>
      </c>
      <c r="H61" s="566">
        <v>222.21999999999997</v>
      </c>
      <c r="I61" s="569">
        <v>2</v>
      </c>
      <c r="J61" s="569">
        <v>444.44</v>
      </c>
      <c r="K61" s="566">
        <v>0.4</v>
      </c>
      <c r="L61" s="566">
        <v>222.22</v>
      </c>
      <c r="M61" s="569">
        <v>0</v>
      </c>
      <c r="N61" s="569">
        <v>0</v>
      </c>
      <c r="O61" s="582">
        <v>0</v>
      </c>
      <c r="P61" s="570"/>
    </row>
    <row r="62" spans="1:16" ht="14.4" customHeight="1" x14ac:dyDescent="0.3">
      <c r="A62" s="565" t="s">
        <v>2980</v>
      </c>
      <c r="B62" s="566" t="s">
        <v>2977</v>
      </c>
      <c r="C62" s="566" t="s">
        <v>3065</v>
      </c>
      <c r="D62" s="566" t="s">
        <v>3042</v>
      </c>
      <c r="E62" s="569">
        <v>32</v>
      </c>
      <c r="F62" s="569">
        <v>32000</v>
      </c>
      <c r="G62" s="566">
        <v>1</v>
      </c>
      <c r="H62" s="566">
        <v>1000</v>
      </c>
      <c r="I62" s="569">
        <v>27</v>
      </c>
      <c r="J62" s="569">
        <v>27000</v>
      </c>
      <c r="K62" s="566">
        <v>0.84375</v>
      </c>
      <c r="L62" s="566">
        <v>1000</v>
      </c>
      <c r="M62" s="569">
        <v>72</v>
      </c>
      <c r="N62" s="569">
        <v>72000</v>
      </c>
      <c r="O62" s="582">
        <v>2.25</v>
      </c>
      <c r="P62" s="570">
        <v>1000</v>
      </c>
    </row>
    <row r="63" spans="1:16" ht="14.4" customHeight="1" x14ac:dyDescent="0.3">
      <c r="A63" s="565" t="s">
        <v>2980</v>
      </c>
      <c r="B63" s="566" t="s">
        <v>2977</v>
      </c>
      <c r="C63" s="566" t="s">
        <v>3066</v>
      </c>
      <c r="D63" s="566" t="s">
        <v>3067</v>
      </c>
      <c r="E63" s="569">
        <v>6</v>
      </c>
      <c r="F63" s="569">
        <v>459.99</v>
      </c>
      <c r="G63" s="566">
        <v>1</v>
      </c>
      <c r="H63" s="566">
        <v>76.665000000000006</v>
      </c>
      <c r="I63" s="569">
        <v>10</v>
      </c>
      <c r="J63" s="569">
        <v>766.67</v>
      </c>
      <c r="K63" s="566">
        <v>1.6667101458727362</v>
      </c>
      <c r="L63" s="566">
        <v>76.667000000000002</v>
      </c>
      <c r="M63" s="569">
        <v>1</v>
      </c>
      <c r="N63" s="569">
        <v>76.67</v>
      </c>
      <c r="O63" s="582">
        <v>0.16667753646818409</v>
      </c>
      <c r="P63" s="570">
        <v>76.67</v>
      </c>
    </row>
    <row r="64" spans="1:16" ht="14.4" customHeight="1" x14ac:dyDescent="0.3">
      <c r="A64" s="565" t="s">
        <v>2980</v>
      </c>
      <c r="B64" s="566" t="s">
        <v>2977</v>
      </c>
      <c r="C64" s="566" t="s">
        <v>3068</v>
      </c>
      <c r="D64" s="566" t="s">
        <v>3069</v>
      </c>
      <c r="E64" s="569">
        <v>142</v>
      </c>
      <c r="F64" s="569">
        <v>8362.2899999999991</v>
      </c>
      <c r="G64" s="566">
        <v>1</v>
      </c>
      <c r="H64" s="566">
        <v>58.889366197183094</v>
      </c>
      <c r="I64" s="569">
        <v>120</v>
      </c>
      <c r="J64" s="569">
        <v>7066.72</v>
      </c>
      <c r="K64" s="566">
        <v>0.845069950934493</v>
      </c>
      <c r="L64" s="566">
        <v>58.889333333333333</v>
      </c>
      <c r="M64" s="569">
        <v>58</v>
      </c>
      <c r="N64" s="569">
        <v>3415.5999999999995</v>
      </c>
      <c r="O64" s="582">
        <v>0.40845270852840548</v>
      </c>
      <c r="P64" s="570">
        <v>58.889655172413782</v>
      </c>
    </row>
    <row r="65" spans="1:16" ht="14.4" customHeight="1" x14ac:dyDescent="0.3">
      <c r="A65" s="565" t="s">
        <v>2980</v>
      </c>
      <c r="B65" s="566" t="s">
        <v>2977</v>
      </c>
      <c r="C65" s="566" t="s">
        <v>3070</v>
      </c>
      <c r="D65" s="566" t="s">
        <v>3071</v>
      </c>
      <c r="E65" s="569">
        <v>11</v>
      </c>
      <c r="F65" s="569">
        <v>3238.87</v>
      </c>
      <c r="G65" s="566">
        <v>1</v>
      </c>
      <c r="H65" s="566">
        <v>294.44272727272727</v>
      </c>
      <c r="I65" s="569">
        <v>7</v>
      </c>
      <c r="J65" s="569">
        <v>2061.1</v>
      </c>
      <c r="K65" s="566">
        <v>0.63636391704514228</v>
      </c>
      <c r="L65" s="566">
        <v>294.44285714285712</v>
      </c>
      <c r="M65" s="569">
        <v>8</v>
      </c>
      <c r="N65" s="569">
        <v>2355.54</v>
      </c>
      <c r="O65" s="582">
        <v>0.72727216590971544</v>
      </c>
      <c r="P65" s="570">
        <v>294.4425</v>
      </c>
    </row>
    <row r="66" spans="1:16" ht="14.4" customHeight="1" x14ac:dyDescent="0.3">
      <c r="A66" s="565" t="s">
        <v>2980</v>
      </c>
      <c r="B66" s="566" t="s">
        <v>2977</v>
      </c>
      <c r="C66" s="566" t="s">
        <v>3072</v>
      </c>
      <c r="D66" s="566" t="s">
        <v>3073</v>
      </c>
      <c r="E66" s="569"/>
      <c r="F66" s="569"/>
      <c r="G66" s="566"/>
      <c r="H66" s="566"/>
      <c r="I66" s="569"/>
      <c r="J66" s="569"/>
      <c r="K66" s="566"/>
      <c r="L66" s="566"/>
      <c r="M66" s="569">
        <v>2</v>
      </c>
      <c r="N66" s="569">
        <v>151.12</v>
      </c>
      <c r="O66" s="582"/>
      <c r="P66" s="570">
        <v>75.56</v>
      </c>
    </row>
    <row r="67" spans="1:16" ht="14.4" customHeight="1" x14ac:dyDescent="0.3">
      <c r="A67" s="565" t="s">
        <v>2980</v>
      </c>
      <c r="B67" s="566" t="s">
        <v>2977</v>
      </c>
      <c r="C67" s="566" t="s">
        <v>3074</v>
      </c>
      <c r="D67" s="566" t="s">
        <v>3075</v>
      </c>
      <c r="E67" s="569">
        <v>192</v>
      </c>
      <c r="F67" s="569">
        <v>22400.05</v>
      </c>
      <c r="G67" s="566">
        <v>1</v>
      </c>
      <c r="H67" s="566">
        <v>116.66692708333333</v>
      </c>
      <c r="I67" s="569">
        <v>159</v>
      </c>
      <c r="J67" s="569">
        <v>18550.050000000003</v>
      </c>
      <c r="K67" s="566">
        <v>0.82812538364869737</v>
      </c>
      <c r="L67" s="566">
        <v>116.66698113207549</v>
      </c>
      <c r="M67" s="569">
        <v>199</v>
      </c>
      <c r="N67" s="569">
        <v>23216.66</v>
      </c>
      <c r="O67" s="582">
        <v>1.0364557221970487</v>
      </c>
      <c r="P67" s="570">
        <v>116.66663316582914</v>
      </c>
    </row>
    <row r="68" spans="1:16" ht="14.4" customHeight="1" x14ac:dyDescent="0.3">
      <c r="A68" s="565" t="s">
        <v>2980</v>
      </c>
      <c r="B68" s="566" t="s">
        <v>2977</v>
      </c>
      <c r="C68" s="566" t="s">
        <v>3076</v>
      </c>
      <c r="D68" s="566" t="s">
        <v>2983</v>
      </c>
      <c r="E68" s="569">
        <v>13</v>
      </c>
      <c r="F68" s="569">
        <v>1040</v>
      </c>
      <c r="G68" s="566">
        <v>1</v>
      </c>
      <c r="H68" s="566">
        <v>80</v>
      </c>
      <c r="I68" s="569"/>
      <c r="J68" s="569"/>
      <c r="K68" s="566"/>
      <c r="L68" s="566"/>
      <c r="M68" s="569"/>
      <c r="N68" s="569"/>
      <c r="O68" s="582"/>
      <c r="P68" s="570"/>
    </row>
    <row r="69" spans="1:16" ht="14.4" customHeight="1" x14ac:dyDescent="0.3">
      <c r="A69" s="565" t="s">
        <v>2980</v>
      </c>
      <c r="B69" s="566" t="s">
        <v>2977</v>
      </c>
      <c r="C69" s="566" t="s">
        <v>3077</v>
      </c>
      <c r="D69" s="566" t="s">
        <v>3078</v>
      </c>
      <c r="E69" s="569"/>
      <c r="F69" s="569"/>
      <c r="G69" s="566"/>
      <c r="H69" s="566"/>
      <c r="I69" s="569">
        <v>1</v>
      </c>
      <c r="J69" s="569">
        <v>140</v>
      </c>
      <c r="K69" s="566"/>
      <c r="L69" s="566">
        <v>140</v>
      </c>
      <c r="M69" s="569"/>
      <c r="N69" s="569"/>
      <c r="O69" s="582"/>
      <c r="P69" s="570"/>
    </row>
    <row r="70" spans="1:16" ht="14.4" customHeight="1" x14ac:dyDescent="0.3">
      <c r="A70" s="565" t="s">
        <v>2980</v>
      </c>
      <c r="B70" s="566" t="s">
        <v>2977</v>
      </c>
      <c r="C70" s="566" t="s">
        <v>3079</v>
      </c>
      <c r="D70" s="566" t="s">
        <v>3080</v>
      </c>
      <c r="E70" s="569">
        <v>8663</v>
      </c>
      <c r="F70" s="569">
        <v>3946477.8000000003</v>
      </c>
      <c r="G70" s="566">
        <v>1</v>
      </c>
      <c r="H70" s="566">
        <v>455.5555581207434</v>
      </c>
      <c r="I70" s="569">
        <v>8401</v>
      </c>
      <c r="J70" s="569">
        <v>3827122.2100000004</v>
      </c>
      <c r="K70" s="566">
        <v>0.96975642685738661</v>
      </c>
      <c r="L70" s="566">
        <v>455.55555410070235</v>
      </c>
      <c r="M70" s="569">
        <v>8512</v>
      </c>
      <c r="N70" s="569">
        <v>3877688.9</v>
      </c>
      <c r="O70" s="582">
        <v>0.98256954593789925</v>
      </c>
      <c r="P70" s="570">
        <v>455.55555686090224</v>
      </c>
    </row>
    <row r="71" spans="1:16" ht="14.4" customHeight="1" x14ac:dyDescent="0.3">
      <c r="A71" s="565" t="s">
        <v>2980</v>
      </c>
      <c r="B71" s="566" t="s">
        <v>2977</v>
      </c>
      <c r="C71" s="566" t="s">
        <v>3081</v>
      </c>
      <c r="D71" s="566" t="s">
        <v>3082</v>
      </c>
      <c r="E71" s="569">
        <v>115</v>
      </c>
      <c r="F71" s="569">
        <v>28111.039999999997</v>
      </c>
      <c r="G71" s="566">
        <v>1</v>
      </c>
      <c r="H71" s="566">
        <v>244.44382608695651</v>
      </c>
      <c r="I71" s="569">
        <v>139</v>
      </c>
      <c r="J71" s="569">
        <v>33977.71</v>
      </c>
      <c r="K71" s="566">
        <v>1.208696298678384</v>
      </c>
      <c r="L71" s="566">
        <v>244.44395683453237</v>
      </c>
      <c r="M71" s="569">
        <v>95</v>
      </c>
      <c r="N71" s="569">
        <v>23222.17</v>
      </c>
      <c r="O71" s="582">
        <v>0.8260871885209512</v>
      </c>
      <c r="P71" s="570">
        <v>244.44389473684208</v>
      </c>
    </row>
    <row r="72" spans="1:16" ht="14.4" customHeight="1" x14ac:dyDescent="0.3">
      <c r="A72" s="565" t="s">
        <v>2980</v>
      </c>
      <c r="B72" s="566" t="s">
        <v>2977</v>
      </c>
      <c r="C72" s="566" t="s">
        <v>3083</v>
      </c>
      <c r="D72" s="566" t="s">
        <v>3084</v>
      </c>
      <c r="E72" s="569">
        <v>17</v>
      </c>
      <c r="F72" s="569">
        <v>736.64999999999986</v>
      </c>
      <c r="G72" s="566">
        <v>1</v>
      </c>
      <c r="H72" s="566">
        <v>43.33235294117646</v>
      </c>
      <c r="I72" s="569">
        <v>20</v>
      </c>
      <c r="J72" s="569">
        <v>866.66000000000008</v>
      </c>
      <c r="K72" s="566">
        <v>1.1764881558406302</v>
      </c>
      <c r="L72" s="566">
        <v>43.333000000000006</v>
      </c>
      <c r="M72" s="569">
        <v>14</v>
      </c>
      <c r="N72" s="569">
        <v>606.67000000000007</v>
      </c>
      <c r="O72" s="582">
        <v>0.82355256906264873</v>
      </c>
      <c r="P72" s="570">
        <v>43.333571428571432</v>
      </c>
    </row>
    <row r="73" spans="1:16" ht="14.4" customHeight="1" x14ac:dyDescent="0.3">
      <c r="A73" s="565" t="s">
        <v>2980</v>
      </c>
      <c r="B73" s="566" t="s">
        <v>2977</v>
      </c>
      <c r="C73" s="566" t="s">
        <v>3085</v>
      </c>
      <c r="D73" s="566" t="s">
        <v>3086</v>
      </c>
      <c r="E73" s="569">
        <v>73</v>
      </c>
      <c r="F73" s="569">
        <v>34066.71</v>
      </c>
      <c r="G73" s="566">
        <v>1</v>
      </c>
      <c r="H73" s="566">
        <v>466.6672602739726</v>
      </c>
      <c r="I73" s="569">
        <v>76</v>
      </c>
      <c r="J73" s="569">
        <v>35466.68</v>
      </c>
      <c r="K73" s="566">
        <v>1.0410949575113064</v>
      </c>
      <c r="L73" s="566">
        <v>466.66684210526319</v>
      </c>
      <c r="M73" s="569">
        <v>57</v>
      </c>
      <c r="N73" s="569">
        <v>26600.03</v>
      </c>
      <c r="O73" s="582">
        <v>0.78082180521688183</v>
      </c>
      <c r="P73" s="570">
        <v>466.66719298245613</v>
      </c>
    </row>
    <row r="74" spans="1:16" ht="14.4" customHeight="1" x14ac:dyDescent="0.3">
      <c r="A74" s="565" t="s">
        <v>2980</v>
      </c>
      <c r="B74" s="566" t="s">
        <v>2977</v>
      </c>
      <c r="C74" s="566" t="s">
        <v>3087</v>
      </c>
      <c r="D74" s="566" t="s">
        <v>3088</v>
      </c>
      <c r="E74" s="569">
        <v>8</v>
      </c>
      <c r="F74" s="569">
        <v>2800</v>
      </c>
      <c r="G74" s="566">
        <v>1</v>
      </c>
      <c r="H74" s="566">
        <v>350</v>
      </c>
      <c r="I74" s="569">
        <v>5</v>
      </c>
      <c r="J74" s="569">
        <v>1750</v>
      </c>
      <c r="K74" s="566">
        <v>0.625</v>
      </c>
      <c r="L74" s="566">
        <v>350</v>
      </c>
      <c r="M74" s="569">
        <v>12</v>
      </c>
      <c r="N74" s="569">
        <v>4200</v>
      </c>
      <c r="O74" s="582">
        <v>1.5</v>
      </c>
      <c r="P74" s="570">
        <v>350</v>
      </c>
    </row>
    <row r="75" spans="1:16" ht="14.4" customHeight="1" x14ac:dyDescent="0.3">
      <c r="A75" s="565" t="s">
        <v>2980</v>
      </c>
      <c r="B75" s="566" t="s">
        <v>2977</v>
      </c>
      <c r="C75" s="566" t="s">
        <v>2978</v>
      </c>
      <c r="D75" s="566" t="s">
        <v>2979</v>
      </c>
      <c r="E75" s="569">
        <v>36</v>
      </c>
      <c r="F75" s="569">
        <v>11800.019999999999</v>
      </c>
      <c r="G75" s="566">
        <v>1</v>
      </c>
      <c r="H75" s="566">
        <v>327.77833333333331</v>
      </c>
      <c r="I75" s="569">
        <v>8</v>
      </c>
      <c r="J75" s="569">
        <v>2622.24</v>
      </c>
      <c r="K75" s="566">
        <v>0.2222233521638099</v>
      </c>
      <c r="L75" s="566">
        <v>327.78</v>
      </c>
      <c r="M75" s="569">
        <v>6</v>
      </c>
      <c r="N75" s="569">
        <v>1966.6799999999998</v>
      </c>
      <c r="O75" s="582">
        <v>0.16666751412285744</v>
      </c>
      <c r="P75" s="570">
        <v>327.78</v>
      </c>
    </row>
    <row r="76" spans="1:16" ht="14.4" customHeight="1" x14ac:dyDescent="0.3">
      <c r="A76" s="565" t="s">
        <v>2980</v>
      </c>
      <c r="B76" s="566" t="s">
        <v>2977</v>
      </c>
      <c r="C76" s="566" t="s">
        <v>3089</v>
      </c>
      <c r="D76" s="566" t="s">
        <v>3090</v>
      </c>
      <c r="E76" s="569">
        <v>14</v>
      </c>
      <c r="F76" s="569">
        <v>9333.35</v>
      </c>
      <c r="G76" s="566">
        <v>1</v>
      </c>
      <c r="H76" s="566">
        <v>666.6678571428572</v>
      </c>
      <c r="I76" s="569">
        <v>15</v>
      </c>
      <c r="J76" s="569">
        <v>10000.02</v>
      </c>
      <c r="K76" s="566">
        <v>1.0714288010199982</v>
      </c>
      <c r="L76" s="566">
        <v>666.66800000000001</v>
      </c>
      <c r="M76" s="569">
        <v>19</v>
      </c>
      <c r="N76" s="569">
        <v>12666.68</v>
      </c>
      <c r="O76" s="582">
        <v>1.3571418622466744</v>
      </c>
      <c r="P76" s="570">
        <v>666.66736842105263</v>
      </c>
    </row>
    <row r="77" spans="1:16" ht="14.4" customHeight="1" x14ac:dyDescent="0.3">
      <c r="A77" s="565" t="s">
        <v>2980</v>
      </c>
      <c r="B77" s="566" t="s">
        <v>2977</v>
      </c>
      <c r="C77" s="566" t="s">
        <v>3091</v>
      </c>
      <c r="D77" s="566" t="s">
        <v>3092</v>
      </c>
      <c r="E77" s="569">
        <v>1</v>
      </c>
      <c r="F77" s="569">
        <v>270</v>
      </c>
      <c r="G77" s="566">
        <v>1</v>
      </c>
      <c r="H77" s="566">
        <v>270</v>
      </c>
      <c r="I77" s="569"/>
      <c r="J77" s="569"/>
      <c r="K77" s="566"/>
      <c r="L77" s="566"/>
      <c r="M77" s="569"/>
      <c r="N77" s="569"/>
      <c r="O77" s="582"/>
      <c r="P77" s="570"/>
    </row>
    <row r="78" spans="1:16" ht="14.4" customHeight="1" x14ac:dyDescent="0.3">
      <c r="A78" s="565" t="s">
        <v>2980</v>
      </c>
      <c r="B78" s="566" t="s">
        <v>2977</v>
      </c>
      <c r="C78" s="566" t="s">
        <v>3093</v>
      </c>
      <c r="D78" s="566" t="s">
        <v>3094</v>
      </c>
      <c r="E78" s="569">
        <v>9</v>
      </c>
      <c r="F78" s="569">
        <v>4200.0200000000004</v>
      </c>
      <c r="G78" s="566">
        <v>1</v>
      </c>
      <c r="H78" s="566">
        <v>466.66888888888894</v>
      </c>
      <c r="I78" s="569">
        <v>24</v>
      </c>
      <c r="J78" s="569">
        <v>11200</v>
      </c>
      <c r="K78" s="566">
        <v>2.6666539683144364</v>
      </c>
      <c r="L78" s="566">
        <v>466.66666666666669</v>
      </c>
      <c r="M78" s="569">
        <v>8</v>
      </c>
      <c r="N78" s="569">
        <v>3733.3500000000004</v>
      </c>
      <c r="O78" s="582">
        <v>0.88888862433988414</v>
      </c>
      <c r="P78" s="570">
        <v>466.66875000000005</v>
      </c>
    </row>
    <row r="79" spans="1:16" ht="14.4" customHeight="1" x14ac:dyDescent="0.3">
      <c r="A79" s="565" t="s">
        <v>2980</v>
      </c>
      <c r="B79" s="566" t="s">
        <v>2977</v>
      </c>
      <c r="C79" s="566" t="s">
        <v>3095</v>
      </c>
      <c r="D79" s="566" t="s">
        <v>3096</v>
      </c>
      <c r="E79" s="569">
        <v>565</v>
      </c>
      <c r="F79" s="569">
        <v>188333.30999999997</v>
      </c>
      <c r="G79" s="566">
        <v>1</v>
      </c>
      <c r="H79" s="566">
        <v>333.33329203539819</v>
      </c>
      <c r="I79" s="569">
        <v>572</v>
      </c>
      <c r="J79" s="569">
        <v>190666.62999999998</v>
      </c>
      <c r="K79" s="566">
        <v>1.0123893112694722</v>
      </c>
      <c r="L79" s="566">
        <v>333.33326923076919</v>
      </c>
      <c r="M79" s="569">
        <v>676</v>
      </c>
      <c r="N79" s="569">
        <v>225333.31</v>
      </c>
      <c r="O79" s="582">
        <v>1.1964602013313526</v>
      </c>
      <c r="P79" s="570">
        <v>333.33329881656806</v>
      </c>
    </row>
    <row r="80" spans="1:16" ht="14.4" customHeight="1" x14ac:dyDescent="0.3">
      <c r="A80" s="565" t="s">
        <v>2980</v>
      </c>
      <c r="B80" s="566" t="s">
        <v>2977</v>
      </c>
      <c r="C80" s="566" t="s">
        <v>3097</v>
      </c>
      <c r="D80" s="566" t="s">
        <v>3098</v>
      </c>
      <c r="E80" s="569">
        <v>17</v>
      </c>
      <c r="F80" s="569">
        <v>14166.68</v>
      </c>
      <c r="G80" s="566">
        <v>1</v>
      </c>
      <c r="H80" s="566">
        <v>833.33411764705886</v>
      </c>
      <c r="I80" s="569">
        <v>25</v>
      </c>
      <c r="J80" s="569">
        <v>20833.349999999999</v>
      </c>
      <c r="K80" s="566">
        <v>1.4705880276818561</v>
      </c>
      <c r="L80" s="566">
        <v>833.33399999999995</v>
      </c>
      <c r="M80" s="569">
        <v>20</v>
      </c>
      <c r="N80" s="569">
        <v>16666.690000000002</v>
      </c>
      <c r="O80" s="582">
        <v>1.1764711280271738</v>
      </c>
      <c r="P80" s="570">
        <v>833.33450000000016</v>
      </c>
    </row>
    <row r="81" spans="1:16" ht="14.4" customHeight="1" x14ac:dyDescent="0.3">
      <c r="A81" s="565" t="s">
        <v>2980</v>
      </c>
      <c r="B81" s="566" t="s">
        <v>2977</v>
      </c>
      <c r="C81" s="566" t="s">
        <v>3099</v>
      </c>
      <c r="D81" s="566" t="s">
        <v>3100</v>
      </c>
      <c r="E81" s="569">
        <v>0</v>
      </c>
      <c r="F81" s="569">
        <v>0</v>
      </c>
      <c r="G81" s="566"/>
      <c r="H81" s="566"/>
      <c r="I81" s="569">
        <v>0</v>
      </c>
      <c r="J81" s="569">
        <v>0</v>
      </c>
      <c r="K81" s="566"/>
      <c r="L81" s="566"/>
      <c r="M81" s="569">
        <v>0</v>
      </c>
      <c r="N81" s="569">
        <v>0</v>
      </c>
      <c r="O81" s="582"/>
      <c r="P81" s="570"/>
    </row>
    <row r="82" spans="1:16" ht="14.4" customHeight="1" x14ac:dyDescent="0.3">
      <c r="A82" s="565" t="s">
        <v>2980</v>
      </c>
      <c r="B82" s="566" t="s">
        <v>2977</v>
      </c>
      <c r="C82" s="566" t="s">
        <v>3101</v>
      </c>
      <c r="D82" s="566" t="s">
        <v>3102</v>
      </c>
      <c r="E82" s="569"/>
      <c r="F82" s="569"/>
      <c r="G82" s="566"/>
      <c r="H82" s="566"/>
      <c r="I82" s="569"/>
      <c r="J82" s="569"/>
      <c r="K82" s="566"/>
      <c r="L82" s="566"/>
      <c r="M82" s="569">
        <v>1</v>
      </c>
      <c r="N82" s="569">
        <v>300</v>
      </c>
      <c r="O82" s="582"/>
      <c r="P82" s="570">
        <v>300</v>
      </c>
    </row>
    <row r="83" spans="1:16" ht="14.4" customHeight="1" x14ac:dyDescent="0.3">
      <c r="A83" s="565" t="s">
        <v>2980</v>
      </c>
      <c r="B83" s="566" t="s">
        <v>2977</v>
      </c>
      <c r="C83" s="566" t="s">
        <v>3103</v>
      </c>
      <c r="D83" s="566" t="s">
        <v>3104</v>
      </c>
      <c r="E83" s="569">
        <v>9</v>
      </c>
      <c r="F83" s="569">
        <v>50.030000000000008</v>
      </c>
      <c r="G83" s="566">
        <v>1</v>
      </c>
      <c r="H83" s="566">
        <v>5.5588888888888901</v>
      </c>
      <c r="I83" s="569">
        <v>5</v>
      </c>
      <c r="J83" s="569">
        <v>27.800000000000004</v>
      </c>
      <c r="K83" s="566">
        <v>0.55566660003997603</v>
      </c>
      <c r="L83" s="566">
        <v>5.5600000000000005</v>
      </c>
      <c r="M83" s="569"/>
      <c r="N83" s="569"/>
      <c r="O83" s="582"/>
      <c r="P83" s="570"/>
    </row>
    <row r="84" spans="1:16" ht="14.4" customHeight="1" x14ac:dyDescent="0.3">
      <c r="A84" s="565" t="s">
        <v>2980</v>
      </c>
      <c r="B84" s="566" t="s">
        <v>2977</v>
      </c>
      <c r="C84" s="566" t="s">
        <v>3105</v>
      </c>
      <c r="D84" s="566" t="s">
        <v>3106</v>
      </c>
      <c r="E84" s="569"/>
      <c r="F84" s="569"/>
      <c r="G84" s="566"/>
      <c r="H84" s="566"/>
      <c r="I84" s="569"/>
      <c r="J84" s="569"/>
      <c r="K84" s="566"/>
      <c r="L84" s="566"/>
      <c r="M84" s="569">
        <v>1</v>
      </c>
      <c r="N84" s="569">
        <v>645.55999999999995</v>
      </c>
      <c r="O84" s="582"/>
      <c r="P84" s="570">
        <v>645.55999999999995</v>
      </c>
    </row>
    <row r="85" spans="1:16" ht="14.4" customHeight="1" x14ac:dyDescent="0.3">
      <c r="A85" s="565" t="s">
        <v>3107</v>
      </c>
      <c r="B85" s="566" t="s">
        <v>2977</v>
      </c>
      <c r="C85" s="566" t="s">
        <v>3011</v>
      </c>
      <c r="D85" s="566" t="s">
        <v>3012</v>
      </c>
      <c r="E85" s="569">
        <v>155</v>
      </c>
      <c r="F85" s="569">
        <v>0</v>
      </c>
      <c r="G85" s="566"/>
      <c r="H85" s="566">
        <v>0</v>
      </c>
      <c r="I85" s="569">
        <v>214</v>
      </c>
      <c r="J85" s="569">
        <v>0</v>
      </c>
      <c r="K85" s="566"/>
      <c r="L85" s="566">
        <v>0</v>
      </c>
      <c r="M85" s="569">
        <v>231</v>
      </c>
      <c r="N85" s="569">
        <v>0</v>
      </c>
      <c r="O85" s="582"/>
      <c r="P85" s="570">
        <v>0</v>
      </c>
    </row>
    <row r="86" spans="1:16" ht="14.4" customHeight="1" x14ac:dyDescent="0.3">
      <c r="A86" s="565" t="s">
        <v>3107</v>
      </c>
      <c r="B86" s="566" t="s">
        <v>2977</v>
      </c>
      <c r="C86" s="566" t="s">
        <v>3013</v>
      </c>
      <c r="D86" s="566" t="s">
        <v>3014</v>
      </c>
      <c r="E86" s="569">
        <v>2</v>
      </c>
      <c r="F86" s="569">
        <v>0</v>
      </c>
      <c r="G86" s="566"/>
      <c r="H86" s="566">
        <v>0</v>
      </c>
      <c r="I86" s="569">
        <v>6</v>
      </c>
      <c r="J86" s="569">
        <v>0</v>
      </c>
      <c r="K86" s="566"/>
      <c r="L86" s="566">
        <v>0</v>
      </c>
      <c r="M86" s="569">
        <v>8</v>
      </c>
      <c r="N86" s="569">
        <v>0</v>
      </c>
      <c r="O86" s="582"/>
      <c r="P86" s="570">
        <v>0</v>
      </c>
    </row>
    <row r="87" spans="1:16" ht="14.4" customHeight="1" x14ac:dyDescent="0.3">
      <c r="A87" s="565" t="s">
        <v>3107</v>
      </c>
      <c r="B87" s="566" t="s">
        <v>2977</v>
      </c>
      <c r="C87" s="566" t="s">
        <v>3019</v>
      </c>
      <c r="D87" s="566" t="s">
        <v>3020</v>
      </c>
      <c r="E87" s="569">
        <v>8521</v>
      </c>
      <c r="F87" s="569">
        <v>0</v>
      </c>
      <c r="G87" s="566"/>
      <c r="H87" s="566">
        <v>0</v>
      </c>
      <c r="I87" s="569">
        <v>8524</v>
      </c>
      <c r="J87" s="569">
        <v>0</v>
      </c>
      <c r="K87" s="566"/>
      <c r="L87" s="566">
        <v>0</v>
      </c>
      <c r="M87" s="569">
        <v>8692</v>
      </c>
      <c r="N87" s="569">
        <v>0</v>
      </c>
      <c r="O87" s="582"/>
      <c r="P87" s="570">
        <v>0</v>
      </c>
    </row>
    <row r="88" spans="1:16" ht="14.4" customHeight="1" x14ac:dyDescent="0.3">
      <c r="A88" s="565" t="s">
        <v>3107</v>
      </c>
      <c r="B88" s="566" t="s">
        <v>2977</v>
      </c>
      <c r="C88" s="566" t="s">
        <v>3027</v>
      </c>
      <c r="D88" s="566" t="s">
        <v>3028</v>
      </c>
      <c r="E88" s="569">
        <v>3</v>
      </c>
      <c r="F88" s="569">
        <v>233.34</v>
      </c>
      <c r="G88" s="566">
        <v>1</v>
      </c>
      <c r="H88" s="566">
        <v>77.78</v>
      </c>
      <c r="I88" s="569">
        <v>3</v>
      </c>
      <c r="J88" s="569">
        <v>233.34</v>
      </c>
      <c r="K88" s="566">
        <v>1</v>
      </c>
      <c r="L88" s="566">
        <v>77.78</v>
      </c>
      <c r="M88" s="569">
        <v>8</v>
      </c>
      <c r="N88" s="569">
        <v>622.24</v>
      </c>
      <c r="O88" s="582">
        <v>2.6666666666666665</v>
      </c>
      <c r="P88" s="570">
        <v>77.78</v>
      </c>
    </row>
    <row r="89" spans="1:16" ht="14.4" customHeight="1" x14ac:dyDescent="0.3">
      <c r="A89" s="565" t="s">
        <v>3107</v>
      </c>
      <c r="B89" s="566" t="s">
        <v>2977</v>
      </c>
      <c r="C89" s="566" t="s">
        <v>3029</v>
      </c>
      <c r="D89" s="566" t="s">
        <v>3030</v>
      </c>
      <c r="E89" s="569"/>
      <c r="F89" s="569"/>
      <c r="G89" s="566"/>
      <c r="H89" s="566"/>
      <c r="I89" s="569"/>
      <c r="J89" s="569"/>
      <c r="K89" s="566"/>
      <c r="L89" s="566"/>
      <c r="M89" s="569">
        <v>1</v>
      </c>
      <c r="N89" s="569">
        <v>305.56</v>
      </c>
      <c r="O89" s="582"/>
      <c r="P89" s="570">
        <v>305.56</v>
      </c>
    </row>
    <row r="90" spans="1:16" ht="14.4" customHeight="1" x14ac:dyDescent="0.3">
      <c r="A90" s="565" t="s">
        <v>3107</v>
      </c>
      <c r="B90" s="566" t="s">
        <v>2977</v>
      </c>
      <c r="C90" s="566" t="s">
        <v>3031</v>
      </c>
      <c r="D90" s="566" t="s">
        <v>3032</v>
      </c>
      <c r="E90" s="569"/>
      <c r="F90" s="569"/>
      <c r="G90" s="566"/>
      <c r="H90" s="566"/>
      <c r="I90" s="569">
        <v>1</v>
      </c>
      <c r="J90" s="569">
        <v>250</v>
      </c>
      <c r="K90" s="566"/>
      <c r="L90" s="566">
        <v>250</v>
      </c>
      <c r="M90" s="569"/>
      <c r="N90" s="569"/>
      <c r="O90" s="582"/>
      <c r="P90" s="570"/>
    </row>
    <row r="91" spans="1:16" ht="14.4" customHeight="1" x14ac:dyDescent="0.3">
      <c r="A91" s="565" t="s">
        <v>3107</v>
      </c>
      <c r="B91" s="566" t="s">
        <v>2977</v>
      </c>
      <c r="C91" s="566" t="s">
        <v>3033</v>
      </c>
      <c r="D91" s="566" t="s">
        <v>3034</v>
      </c>
      <c r="E91" s="569">
        <v>1100</v>
      </c>
      <c r="F91" s="569">
        <v>641666.66999999993</v>
      </c>
      <c r="G91" s="566">
        <v>1</v>
      </c>
      <c r="H91" s="566">
        <v>583.33333636363625</v>
      </c>
      <c r="I91" s="569">
        <v>833</v>
      </c>
      <c r="J91" s="569">
        <v>485916.66</v>
      </c>
      <c r="K91" s="566">
        <v>0.75727271294923271</v>
      </c>
      <c r="L91" s="566">
        <v>583.33332533013197</v>
      </c>
      <c r="M91" s="569">
        <v>736</v>
      </c>
      <c r="N91" s="569">
        <v>429333.32</v>
      </c>
      <c r="O91" s="582">
        <v>0.66909088483589163</v>
      </c>
      <c r="P91" s="570">
        <v>583.33331521739126</v>
      </c>
    </row>
    <row r="92" spans="1:16" ht="14.4" customHeight="1" x14ac:dyDescent="0.3">
      <c r="A92" s="565" t="s">
        <v>3107</v>
      </c>
      <c r="B92" s="566" t="s">
        <v>2977</v>
      </c>
      <c r="C92" s="566" t="s">
        <v>3035</v>
      </c>
      <c r="D92" s="566" t="s">
        <v>3036</v>
      </c>
      <c r="E92" s="569">
        <v>909</v>
      </c>
      <c r="F92" s="569">
        <v>70700.009999999995</v>
      </c>
      <c r="G92" s="566">
        <v>1</v>
      </c>
      <c r="H92" s="566">
        <v>77.777788778877877</v>
      </c>
      <c r="I92" s="569">
        <v>686</v>
      </c>
      <c r="J92" s="569">
        <v>53355.55999999999</v>
      </c>
      <c r="K92" s="566">
        <v>0.75467542366684237</v>
      </c>
      <c r="L92" s="566">
        <v>77.777784256559755</v>
      </c>
      <c r="M92" s="569">
        <v>732</v>
      </c>
      <c r="N92" s="569">
        <v>56933.350000000006</v>
      </c>
      <c r="O92" s="582">
        <v>0.80528064988958292</v>
      </c>
      <c r="P92" s="570">
        <v>77.777800546448091</v>
      </c>
    </row>
    <row r="93" spans="1:16" ht="14.4" customHeight="1" x14ac:dyDescent="0.3">
      <c r="A93" s="565" t="s">
        <v>3107</v>
      </c>
      <c r="B93" s="566" t="s">
        <v>2977</v>
      </c>
      <c r="C93" s="566" t="s">
        <v>3037</v>
      </c>
      <c r="D93" s="566" t="s">
        <v>3038</v>
      </c>
      <c r="E93" s="569">
        <v>1378</v>
      </c>
      <c r="F93" s="569">
        <v>257226.64</v>
      </c>
      <c r="G93" s="566">
        <v>1</v>
      </c>
      <c r="H93" s="566">
        <v>186.66664731494922</v>
      </c>
      <c r="I93" s="569">
        <v>1573</v>
      </c>
      <c r="J93" s="569">
        <v>293626.65999999997</v>
      </c>
      <c r="K93" s="566">
        <v>1.1415095263849808</v>
      </c>
      <c r="L93" s="566">
        <v>186.66666242848061</v>
      </c>
      <c r="M93" s="569">
        <v>1508</v>
      </c>
      <c r="N93" s="569">
        <v>281493.36</v>
      </c>
      <c r="O93" s="582">
        <v>1.0943398397615425</v>
      </c>
      <c r="P93" s="570">
        <v>186.66668435013261</v>
      </c>
    </row>
    <row r="94" spans="1:16" ht="14.4" customHeight="1" x14ac:dyDescent="0.3">
      <c r="A94" s="565" t="s">
        <v>3107</v>
      </c>
      <c r="B94" s="566" t="s">
        <v>2977</v>
      </c>
      <c r="C94" s="566" t="s">
        <v>3039</v>
      </c>
      <c r="D94" s="566" t="s">
        <v>3040</v>
      </c>
      <c r="E94" s="569">
        <v>21</v>
      </c>
      <c r="F94" s="569">
        <v>26949.980000000003</v>
      </c>
      <c r="G94" s="566">
        <v>1</v>
      </c>
      <c r="H94" s="566">
        <v>1283.3323809523811</v>
      </c>
      <c r="I94" s="569">
        <v>30</v>
      </c>
      <c r="J94" s="569">
        <v>38499.950000000004</v>
      </c>
      <c r="K94" s="566">
        <v>1.4285706334475945</v>
      </c>
      <c r="L94" s="566">
        <v>1283.3316666666667</v>
      </c>
      <c r="M94" s="569">
        <v>90</v>
      </c>
      <c r="N94" s="569">
        <v>115499.97</v>
      </c>
      <c r="O94" s="582">
        <v>4.2857163530362543</v>
      </c>
      <c r="P94" s="570">
        <v>1283.3330000000001</v>
      </c>
    </row>
    <row r="95" spans="1:16" ht="14.4" customHeight="1" x14ac:dyDescent="0.3">
      <c r="A95" s="565" t="s">
        <v>3107</v>
      </c>
      <c r="B95" s="566" t="s">
        <v>2977</v>
      </c>
      <c r="C95" s="566" t="s">
        <v>3041</v>
      </c>
      <c r="D95" s="566" t="s">
        <v>3042</v>
      </c>
      <c r="E95" s="569">
        <v>169</v>
      </c>
      <c r="F95" s="569">
        <v>78866.680000000008</v>
      </c>
      <c r="G95" s="566">
        <v>1</v>
      </c>
      <c r="H95" s="566">
        <v>466.66674556213025</v>
      </c>
      <c r="I95" s="569">
        <v>190</v>
      </c>
      <c r="J95" s="569">
        <v>88666.68</v>
      </c>
      <c r="K95" s="566">
        <v>1.1242603340219213</v>
      </c>
      <c r="L95" s="566">
        <v>466.66673684210525</v>
      </c>
      <c r="M95" s="569">
        <v>209</v>
      </c>
      <c r="N95" s="569">
        <v>97533.32</v>
      </c>
      <c r="O95" s="582">
        <v>1.236686012394588</v>
      </c>
      <c r="P95" s="570">
        <v>466.66660287081345</v>
      </c>
    </row>
    <row r="96" spans="1:16" ht="14.4" customHeight="1" x14ac:dyDescent="0.3">
      <c r="A96" s="565" t="s">
        <v>3107</v>
      </c>
      <c r="B96" s="566" t="s">
        <v>2977</v>
      </c>
      <c r="C96" s="566" t="s">
        <v>3043</v>
      </c>
      <c r="D96" s="566" t="s">
        <v>3044</v>
      </c>
      <c r="E96" s="569">
        <v>1555</v>
      </c>
      <c r="F96" s="569">
        <v>77750</v>
      </c>
      <c r="G96" s="566">
        <v>1</v>
      </c>
      <c r="H96" s="566">
        <v>50</v>
      </c>
      <c r="I96" s="569">
        <v>1660</v>
      </c>
      <c r="J96" s="569">
        <v>83000</v>
      </c>
      <c r="K96" s="566">
        <v>1.067524115755627</v>
      </c>
      <c r="L96" s="566">
        <v>50</v>
      </c>
      <c r="M96" s="569">
        <v>1940</v>
      </c>
      <c r="N96" s="569">
        <v>97000</v>
      </c>
      <c r="O96" s="582">
        <v>1.247588424437299</v>
      </c>
      <c r="P96" s="570">
        <v>50</v>
      </c>
    </row>
    <row r="97" spans="1:16" ht="14.4" customHeight="1" x14ac:dyDescent="0.3">
      <c r="A97" s="565" t="s">
        <v>3107</v>
      </c>
      <c r="B97" s="566" t="s">
        <v>2977</v>
      </c>
      <c r="C97" s="566" t="s">
        <v>3045</v>
      </c>
      <c r="D97" s="566" t="s">
        <v>3046</v>
      </c>
      <c r="E97" s="569">
        <v>2358</v>
      </c>
      <c r="F97" s="569">
        <v>262000.01</v>
      </c>
      <c r="G97" s="566">
        <v>1</v>
      </c>
      <c r="H97" s="566">
        <v>111.11111535199322</v>
      </c>
      <c r="I97" s="569">
        <v>2439</v>
      </c>
      <c r="J97" s="569">
        <v>270999.98</v>
      </c>
      <c r="K97" s="566">
        <v>1.034351029223243</v>
      </c>
      <c r="L97" s="566">
        <v>111.11110291102911</v>
      </c>
      <c r="M97" s="569">
        <v>2559</v>
      </c>
      <c r="N97" s="569">
        <v>284333.33999999997</v>
      </c>
      <c r="O97" s="582">
        <v>1.0852417143037512</v>
      </c>
      <c r="P97" s="570">
        <v>111.11111371629542</v>
      </c>
    </row>
    <row r="98" spans="1:16" ht="14.4" customHeight="1" x14ac:dyDescent="0.3">
      <c r="A98" s="565" t="s">
        <v>3107</v>
      </c>
      <c r="B98" s="566" t="s">
        <v>2977</v>
      </c>
      <c r="C98" s="566" t="s">
        <v>3055</v>
      </c>
      <c r="D98" s="566" t="s">
        <v>3056</v>
      </c>
      <c r="E98" s="569">
        <v>31</v>
      </c>
      <c r="F98" s="569">
        <v>3165.52</v>
      </c>
      <c r="G98" s="566">
        <v>1</v>
      </c>
      <c r="H98" s="566">
        <v>102.11354838709677</v>
      </c>
      <c r="I98" s="569">
        <v>37</v>
      </c>
      <c r="J98" s="569">
        <v>3741.09</v>
      </c>
      <c r="K98" s="566">
        <v>1.1818247870807956</v>
      </c>
      <c r="L98" s="566">
        <v>101.11054054054054</v>
      </c>
      <c r="M98" s="569">
        <v>20</v>
      </c>
      <c r="N98" s="569">
        <v>2022.1999999999998</v>
      </c>
      <c r="O98" s="582">
        <v>0.63882079405595282</v>
      </c>
      <c r="P98" s="570">
        <v>101.10999999999999</v>
      </c>
    </row>
    <row r="99" spans="1:16" ht="14.4" customHeight="1" x14ac:dyDescent="0.3">
      <c r="A99" s="565" t="s">
        <v>3107</v>
      </c>
      <c r="B99" s="566" t="s">
        <v>2977</v>
      </c>
      <c r="C99" s="566" t="s">
        <v>3059</v>
      </c>
      <c r="D99" s="566" t="s">
        <v>3060</v>
      </c>
      <c r="E99" s="569">
        <v>2961</v>
      </c>
      <c r="F99" s="569">
        <v>263200.05</v>
      </c>
      <c r="G99" s="566">
        <v>1</v>
      </c>
      <c r="H99" s="566">
        <v>88.888905775075983</v>
      </c>
      <c r="I99" s="569">
        <v>2956</v>
      </c>
      <c r="J99" s="569">
        <v>262755.57</v>
      </c>
      <c r="K99" s="566">
        <v>0.99831124652141978</v>
      </c>
      <c r="L99" s="566">
        <v>88.888893775372125</v>
      </c>
      <c r="M99" s="569">
        <v>3092</v>
      </c>
      <c r="N99" s="569">
        <v>274844.46000000002</v>
      </c>
      <c r="O99" s="582">
        <v>1.0442416709267344</v>
      </c>
      <c r="P99" s="570">
        <v>88.88889391979302</v>
      </c>
    </row>
    <row r="100" spans="1:16" ht="14.4" customHeight="1" x14ac:dyDescent="0.3">
      <c r="A100" s="565" t="s">
        <v>3107</v>
      </c>
      <c r="B100" s="566" t="s">
        <v>2977</v>
      </c>
      <c r="C100" s="566" t="s">
        <v>3061</v>
      </c>
      <c r="D100" s="566" t="s">
        <v>3062</v>
      </c>
      <c r="E100" s="569">
        <v>578</v>
      </c>
      <c r="F100" s="569">
        <v>55873.389999999992</v>
      </c>
      <c r="G100" s="566">
        <v>1</v>
      </c>
      <c r="H100" s="566">
        <v>96.666764705882343</v>
      </c>
      <c r="I100" s="569">
        <v>604</v>
      </c>
      <c r="J100" s="569">
        <v>58386.69</v>
      </c>
      <c r="K100" s="566">
        <v>1.0449820567536714</v>
      </c>
      <c r="L100" s="566">
        <v>96.666705298013255</v>
      </c>
      <c r="M100" s="569">
        <v>595</v>
      </c>
      <c r="N100" s="569">
        <v>57516.639999999999</v>
      </c>
      <c r="O100" s="582">
        <v>1.0294102434092509</v>
      </c>
      <c r="P100" s="570">
        <v>96.666621848739496</v>
      </c>
    </row>
    <row r="101" spans="1:16" ht="14.4" customHeight="1" x14ac:dyDescent="0.3">
      <c r="A101" s="565" t="s">
        <v>3107</v>
      </c>
      <c r="B101" s="566" t="s">
        <v>2977</v>
      </c>
      <c r="C101" s="566" t="s">
        <v>3065</v>
      </c>
      <c r="D101" s="566" t="s">
        <v>3042</v>
      </c>
      <c r="E101" s="569">
        <v>14</v>
      </c>
      <c r="F101" s="569">
        <v>14000</v>
      </c>
      <c r="G101" s="566">
        <v>1</v>
      </c>
      <c r="H101" s="566">
        <v>1000</v>
      </c>
      <c r="I101" s="569">
        <v>7</v>
      </c>
      <c r="J101" s="569">
        <v>7000</v>
      </c>
      <c r="K101" s="566">
        <v>0.5</v>
      </c>
      <c r="L101" s="566">
        <v>1000</v>
      </c>
      <c r="M101" s="569">
        <v>14</v>
      </c>
      <c r="N101" s="569">
        <v>14000</v>
      </c>
      <c r="O101" s="582">
        <v>1</v>
      </c>
      <c r="P101" s="570">
        <v>1000</v>
      </c>
    </row>
    <row r="102" spans="1:16" ht="14.4" customHeight="1" x14ac:dyDescent="0.3">
      <c r="A102" s="565" t="s">
        <v>3107</v>
      </c>
      <c r="B102" s="566" t="s">
        <v>2977</v>
      </c>
      <c r="C102" s="566" t="s">
        <v>3108</v>
      </c>
      <c r="D102" s="566" t="s">
        <v>3109</v>
      </c>
      <c r="E102" s="569">
        <v>0</v>
      </c>
      <c r="F102" s="569">
        <v>0</v>
      </c>
      <c r="G102" s="566"/>
      <c r="H102" s="566"/>
      <c r="I102" s="569">
        <v>4</v>
      </c>
      <c r="J102" s="569">
        <v>373.33</v>
      </c>
      <c r="K102" s="566"/>
      <c r="L102" s="566">
        <v>93.332499999999996</v>
      </c>
      <c r="M102" s="569"/>
      <c r="N102" s="569"/>
      <c r="O102" s="582"/>
      <c r="P102" s="570"/>
    </row>
    <row r="103" spans="1:16" ht="14.4" customHeight="1" x14ac:dyDescent="0.3">
      <c r="A103" s="565" t="s">
        <v>3107</v>
      </c>
      <c r="B103" s="566" t="s">
        <v>2977</v>
      </c>
      <c r="C103" s="566" t="s">
        <v>3068</v>
      </c>
      <c r="D103" s="566" t="s">
        <v>3069</v>
      </c>
      <c r="E103" s="569">
        <v>6</v>
      </c>
      <c r="F103" s="569">
        <v>353.34</v>
      </c>
      <c r="G103" s="566">
        <v>1</v>
      </c>
      <c r="H103" s="566">
        <v>58.889999999999993</v>
      </c>
      <c r="I103" s="569">
        <v>5</v>
      </c>
      <c r="J103" s="569">
        <v>294.45</v>
      </c>
      <c r="K103" s="566">
        <v>0.83333333333333337</v>
      </c>
      <c r="L103" s="566">
        <v>58.89</v>
      </c>
      <c r="M103" s="569">
        <v>5</v>
      </c>
      <c r="N103" s="569">
        <v>294.45</v>
      </c>
      <c r="O103" s="582">
        <v>0.83333333333333337</v>
      </c>
      <c r="P103" s="570">
        <v>58.89</v>
      </c>
    </row>
    <row r="104" spans="1:16" ht="14.4" customHeight="1" x14ac:dyDescent="0.3">
      <c r="A104" s="565" t="s">
        <v>3107</v>
      </c>
      <c r="B104" s="566" t="s">
        <v>2977</v>
      </c>
      <c r="C104" s="566" t="s">
        <v>3074</v>
      </c>
      <c r="D104" s="566" t="s">
        <v>3075</v>
      </c>
      <c r="E104" s="569">
        <v>588</v>
      </c>
      <c r="F104" s="569">
        <v>68599.97</v>
      </c>
      <c r="G104" s="566">
        <v>1</v>
      </c>
      <c r="H104" s="566">
        <v>116.66661564625851</v>
      </c>
      <c r="I104" s="569">
        <v>662</v>
      </c>
      <c r="J104" s="569">
        <v>77233.330000000016</v>
      </c>
      <c r="K104" s="566">
        <v>1.12585078389976</v>
      </c>
      <c r="L104" s="566">
        <v>116.66666163141997</v>
      </c>
      <c r="M104" s="569">
        <v>691</v>
      </c>
      <c r="N104" s="569">
        <v>80616.679999999993</v>
      </c>
      <c r="O104" s="582">
        <v>1.1751707763137504</v>
      </c>
      <c r="P104" s="570">
        <v>116.66668596237336</v>
      </c>
    </row>
    <row r="105" spans="1:16" ht="14.4" customHeight="1" x14ac:dyDescent="0.3">
      <c r="A105" s="565" t="s">
        <v>3107</v>
      </c>
      <c r="B105" s="566" t="s">
        <v>2977</v>
      </c>
      <c r="C105" s="566" t="s">
        <v>3076</v>
      </c>
      <c r="D105" s="566" t="s">
        <v>2983</v>
      </c>
      <c r="E105" s="569">
        <v>2</v>
      </c>
      <c r="F105" s="569">
        <v>160</v>
      </c>
      <c r="G105" s="566">
        <v>1</v>
      </c>
      <c r="H105" s="566">
        <v>80</v>
      </c>
      <c r="I105" s="569"/>
      <c r="J105" s="569"/>
      <c r="K105" s="566"/>
      <c r="L105" s="566"/>
      <c r="M105" s="569"/>
      <c r="N105" s="569"/>
      <c r="O105" s="582"/>
      <c r="P105" s="570"/>
    </row>
    <row r="106" spans="1:16" ht="14.4" customHeight="1" x14ac:dyDescent="0.3">
      <c r="A106" s="565" t="s">
        <v>3107</v>
      </c>
      <c r="B106" s="566" t="s">
        <v>2977</v>
      </c>
      <c r="C106" s="566" t="s">
        <v>3079</v>
      </c>
      <c r="D106" s="566" t="s">
        <v>3080</v>
      </c>
      <c r="E106" s="569">
        <v>3</v>
      </c>
      <c r="F106" s="569">
        <v>1366.67</v>
      </c>
      <c r="G106" s="566">
        <v>1</v>
      </c>
      <c r="H106" s="566">
        <v>455.55666666666667</v>
      </c>
      <c r="I106" s="569">
        <v>1</v>
      </c>
      <c r="J106" s="569">
        <v>455.56</v>
      </c>
      <c r="K106" s="566">
        <v>0.33333577235177475</v>
      </c>
      <c r="L106" s="566">
        <v>455.56</v>
      </c>
      <c r="M106" s="569"/>
      <c r="N106" s="569"/>
      <c r="O106" s="582"/>
      <c r="P106" s="570"/>
    </row>
    <row r="107" spans="1:16" ht="14.4" customHeight="1" x14ac:dyDescent="0.3">
      <c r="A107" s="565" t="s">
        <v>3107</v>
      </c>
      <c r="B107" s="566" t="s">
        <v>2977</v>
      </c>
      <c r="C107" s="566" t="s">
        <v>2978</v>
      </c>
      <c r="D107" s="566" t="s">
        <v>2979</v>
      </c>
      <c r="E107" s="569">
        <v>8694</v>
      </c>
      <c r="F107" s="569">
        <v>2849699.99</v>
      </c>
      <c r="G107" s="566">
        <v>1</v>
      </c>
      <c r="H107" s="566">
        <v>327.77777662755926</v>
      </c>
      <c r="I107" s="569">
        <v>8887</v>
      </c>
      <c r="J107" s="569">
        <v>2912961.14</v>
      </c>
      <c r="K107" s="566">
        <v>1.0221992315759527</v>
      </c>
      <c r="L107" s="566">
        <v>327.77778102846855</v>
      </c>
      <c r="M107" s="569">
        <v>9148</v>
      </c>
      <c r="N107" s="569">
        <v>2998511.1100000003</v>
      </c>
      <c r="O107" s="582">
        <v>1.052219925087623</v>
      </c>
      <c r="P107" s="570">
        <v>327.77777765631834</v>
      </c>
    </row>
    <row r="108" spans="1:16" ht="14.4" customHeight="1" x14ac:dyDescent="0.3">
      <c r="A108" s="565" t="s">
        <v>3107</v>
      </c>
      <c r="B108" s="566" t="s">
        <v>2977</v>
      </c>
      <c r="C108" s="566" t="s">
        <v>3089</v>
      </c>
      <c r="D108" s="566" t="s">
        <v>3090</v>
      </c>
      <c r="E108" s="569"/>
      <c r="F108" s="569"/>
      <c r="G108" s="566"/>
      <c r="H108" s="566"/>
      <c r="I108" s="569">
        <v>4</v>
      </c>
      <c r="J108" s="569">
        <v>2666.68</v>
      </c>
      <c r="K108" s="566"/>
      <c r="L108" s="566">
        <v>666.67</v>
      </c>
      <c r="M108" s="569">
        <v>4</v>
      </c>
      <c r="N108" s="569">
        <v>2666.68</v>
      </c>
      <c r="O108" s="582"/>
      <c r="P108" s="570">
        <v>666.67</v>
      </c>
    </row>
    <row r="109" spans="1:16" ht="14.4" customHeight="1" x14ac:dyDescent="0.3">
      <c r="A109" s="565" t="s">
        <v>3107</v>
      </c>
      <c r="B109" s="566" t="s">
        <v>2977</v>
      </c>
      <c r="C109" s="566" t="s">
        <v>3093</v>
      </c>
      <c r="D109" s="566" t="s">
        <v>3094</v>
      </c>
      <c r="E109" s="569">
        <v>22</v>
      </c>
      <c r="F109" s="569">
        <v>10266.710000000001</v>
      </c>
      <c r="G109" s="566">
        <v>1</v>
      </c>
      <c r="H109" s="566">
        <v>466.66863636363638</v>
      </c>
      <c r="I109" s="569">
        <v>13</v>
      </c>
      <c r="J109" s="569">
        <v>6066.7000000000007</v>
      </c>
      <c r="K109" s="566">
        <v>0.59090984356234866</v>
      </c>
      <c r="L109" s="566">
        <v>466.66923076923081</v>
      </c>
      <c r="M109" s="569">
        <v>21</v>
      </c>
      <c r="N109" s="569">
        <v>9800.0400000000009</v>
      </c>
      <c r="O109" s="582">
        <v>0.95454532172429141</v>
      </c>
      <c r="P109" s="570">
        <v>466.66857142857145</v>
      </c>
    </row>
    <row r="110" spans="1:16" ht="14.4" customHeight="1" x14ac:dyDescent="0.3">
      <c r="A110" s="565" t="s">
        <v>3107</v>
      </c>
      <c r="B110" s="566" t="s">
        <v>2977</v>
      </c>
      <c r="C110" s="566" t="s">
        <v>3095</v>
      </c>
      <c r="D110" s="566" t="s">
        <v>3096</v>
      </c>
      <c r="E110" s="569">
        <v>3</v>
      </c>
      <c r="F110" s="569">
        <v>999.99</v>
      </c>
      <c r="G110" s="566">
        <v>1</v>
      </c>
      <c r="H110" s="566">
        <v>333.33</v>
      </c>
      <c r="I110" s="569">
        <v>1</v>
      </c>
      <c r="J110" s="569">
        <v>333.33</v>
      </c>
      <c r="K110" s="566">
        <v>0.33333333333333331</v>
      </c>
      <c r="L110" s="566">
        <v>333.33</v>
      </c>
      <c r="M110" s="569"/>
      <c r="N110" s="569"/>
      <c r="O110" s="582"/>
      <c r="P110" s="570"/>
    </row>
    <row r="111" spans="1:16" ht="14.4" customHeight="1" x14ac:dyDescent="0.3">
      <c r="A111" s="565" t="s">
        <v>3107</v>
      </c>
      <c r="B111" s="566" t="s">
        <v>2977</v>
      </c>
      <c r="C111" s="566" t="s">
        <v>3097</v>
      </c>
      <c r="D111" s="566" t="s">
        <v>3098</v>
      </c>
      <c r="E111" s="569">
        <v>7</v>
      </c>
      <c r="F111" s="569">
        <v>5833.32</v>
      </c>
      <c r="G111" s="566">
        <v>1</v>
      </c>
      <c r="H111" s="566">
        <v>833.33142857142855</v>
      </c>
      <c r="I111" s="569">
        <v>7</v>
      </c>
      <c r="J111" s="569">
        <v>5833.33</v>
      </c>
      <c r="K111" s="566">
        <v>1.0000017142896327</v>
      </c>
      <c r="L111" s="566">
        <v>833.33285714285716</v>
      </c>
      <c r="M111" s="569">
        <v>7</v>
      </c>
      <c r="N111" s="569">
        <v>5833.34</v>
      </c>
      <c r="O111" s="582">
        <v>1.0000034285792654</v>
      </c>
      <c r="P111" s="570">
        <v>833.33428571428578</v>
      </c>
    </row>
    <row r="112" spans="1:16" ht="14.4" customHeight="1" x14ac:dyDescent="0.3">
      <c r="A112" s="565" t="s">
        <v>3107</v>
      </c>
      <c r="B112" s="566" t="s">
        <v>2977</v>
      </c>
      <c r="C112" s="566" t="s">
        <v>3099</v>
      </c>
      <c r="D112" s="566" t="s">
        <v>3100</v>
      </c>
      <c r="E112" s="569"/>
      <c r="F112" s="569"/>
      <c r="G112" s="566"/>
      <c r="H112" s="566"/>
      <c r="I112" s="569"/>
      <c r="J112" s="569"/>
      <c r="K112" s="566"/>
      <c r="L112" s="566"/>
      <c r="M112" s="569">
        <v>1</v>
      </c>
      <c r="N112" s="569">
        <v>0</v>
      </c>
      <c r="O112" s="582"/>
      <c r="P112" s="570">
        <v>0</v>
      </c>
    </row>
    <row r="113" spans="1:16" ht="14.4" customHeight="1" x14ac:dyDescent="0.3">
      <c r="A113" s="565" t="s">
        <v>3110</v>
      </c>
      <c r="B113" s="566" t="s">
        <v>3111</v>
      </c>
      <c r="C113" s="566" t="s">
        <v>3112</v>
      </c>
      <c r="D113" s="566" t="s">
        <v>3113</v>
      </c>
      <c r="E113" s="569">
        <v>1.6800000000000002</v>
      </c>
      <c r="F113" s="569">
        <v>376.33</v>
      </c>
      <c r="G113" s="566">
        <v>1</v>
      </c>
      <c r="H113" s="566">
        <v>224.00595238095235</v>
      </c>
      <c r="I113" s="569">
        <v>2.48</v>
      </c>
      <c r="J113" s="569">
        <v>630.43000000000006</v>
      </c>
      <c r="K113" s="566">
        <v>1.6752052719687511</v>
      </c>
      <c r="L113" s="566">
        <v>254.20564516129036</v>
      </c>
      <c r="M113" s="569">
        <v>0.86</v>
      </c>
      <c r="N113" s="569">
        <v>227.89999999999998</v>
      </c>
      <c r="O113" s="582">
        <v>0.60558552334387372</v>
      </c>
      <c r="P113" s="570">
        <v>265</v>
      </c>
    </row>
    <row r="114" spans="1:16" ht="14.4" customHeight="1" x14ac:dyDescent="0.3">
      <c r="A114" s="565" t="s">
        <v>3110</v>
      </c>
      <c r="B114" s="566" t="s">
        <v>3111</v>
      </c>
      <c r="C114" s="566" t="s">
        <v>3114</v>
      </c>
      <c r="D114" s="566" t="s">
        <v>3115</v>
      </c>
      <c r="E114" s="569"/>
      <c r="F114" s="569"/>
      <c r="G114" s="566"/>
      <c r="H114" s="566"/>
      <c r="I114" s="569"/>
      <c r="J114" s="569"/>
      <c r="K114" s="566"/>
      <c r="L114" s="566"/>
      <c r="M114" s="569">
        <v>0.2</v>
      </c>
      <c r="N114" s="569">
        <v>75.94</v>
      </c>
      <c r="O114" s="582"/>
      <c r="P114" s="570">
        <v>379.7</v>
      </c>
    </row>
    <row r="115" spans="1:16" ht="14.4" customHeight="1" x14ac:dyDescent="0.3">
      <c r="A115" s="565" t="s">
        <v>3110</v>
      </c>
      <c r="B115" s="566" t="s">
        <v>3111</v>
      </c>
      <c r="C115" s="566" t="s">
        <v>3116</v>
      </c>
      <c r="D115" s="566" t="s">
        <v>3117</v>
      </c>
      <c r="E115" s="569">
        <v>32</v>
      </c>
      <c r="F115" s="569">
        <v>1181.4199999999998</v>
      </c>
      <c r="G115" s="566">
        <v>1</v>
      </c>
      <c r="H115" s="566">
        <v>36.919374999999995</v>
      </c>
      <c r="I115" s="569">
        <v>47</v>
      </c>
      <c r="J115" s="569">
        <v>822.0300000000002</v>
      </c>
      <c r="K115" s="566">
        <v>0.69579827665013316</v>
      </c>
      <c r="L115" s="566">
        <v>17.490000000000006</v>
      </c>
      <c r="M115" s="569">
        <v>30</v>
      </c>
      <c r="N115" s="569">
        <v>529.20000000000005</v>
      </c>
      <c r="O115" s="582">
        <v>0.4479355352033994</v>
      </c>
      <c r="P115" s="570">
        <v>17.64</v>
      </c>
    </row>
    <row r="116" spans="1:16" ht="14.4" customHeight="1" x14ac:dyDescent="0.3">
      <c r="A116" s="565" t="s">
        <v>3110</v>
      </c>
      <c r="B116" s="566" t="s">
        <v>3111</v>
      </c>
      <c r="C116" s="566" t="s">
        <v>3118</v>
      </c>
      <c r="D116" s="566" t="s">
        <v>3119</v>
      </c>
      <c r="E116" s="569">
        <v>15.900000000000002</v>
      </c>
      <c r="F116" s="569">
        <v>1458.6</v>
      </c>
      <c r="G116" s="566">
        <v>1</v>
      </c>
      <c r="H116" s="566">
        <v>91.735849056603755</v>
      </c>
      <c r="I116" s="569">
        <v>23.070000000000004</v>
      </c>
      <c r="J116" s="569">
        <v>2304.5400000000009</v>
      </c>
      <c r="K116" s="566">
        <v>1.5799670917317983</v>
      </c>
      <c r="L116" s="566">
        <v>99.893368010403137</v>
      </c>
      <c r="M116" s="569">
        <v>14.110000000000001</v>
      </c>
      <c r="N116" s="569">
        <v>1422.49</v>
      </c>
      <c r="O116" s="582">
        <v>0.97524338406691358</v>
      </c>
      <c r="P116" s="570">
        <v>100.81431608788093</v>
      </c>
    </row>
    <row r="117" spans="1:16" ht="14.4" customHeight="1" x14ac:dyDescent="0.3">
      <c r="A117" s="565" t="s">
        <v>3110</v>
      </c>
      <c r="B117" s="566" t="s">
        <v>2977</v>
      </c>
      <c r="C117" s="566" t="s">
        <v>3015</v>
      </c>
      <c r="D117" s="566" t="s">
        <v>3016</v>
      </c>
      <c r="E117" s="569">
        <v>31</v>
      </c>
      <c r="F117" s="569">
        <v>1054</v>
      </c>
      <c r="G117" s="566">
        <v>1</v>
      </c>
      <c r="H117" s="566">
        <v>34</v>
      </c>
      <c r="I117" s="569">
        <v>346</v>
      </c>
      <c r="J117" s="569">
        <v>11764</v>
      </c>
      <c r="K117" s="566">
        <v>11.161290322580646</v>
      </c>
      <c r="L117" s="566">
        <v>34</v>
      </c>
      <c r="M117" s="569">
        <v>1044</v>
      </c>
      <c r="N117" s="569">
        <v>35496</v>
      </c>
      <c r="O117" s="582">
        <v>33.677419354838712</v>
      </c>
      <c r="P117" s="570">
        <v>34</v>
      </c>
    </row>
    <row r="118" spans="1:16" ht="14.4" customHeight="1" x14ac:dyDescent="0.3">
      <c r="A118" s="565" t="s">
        <v>3110</v>
      </c>
      <c r="B118" s="566" t="s">
        <v>2977</v>
      </c>
      <c r="C118" s="566" t="s">
        <v>3120</v>
      </c>
      <c r="D118" s="566" t="s">
        <v>3121</v>
      </c>
      <c r="E118" s="569">
        <v>2</v>
      </c>
      <c r="F118" s="569">
        <v>312</v>
      </c>
      <c r="G118" s="566">
        <v>1</v>
      </c>
      <c r="H118" s="566">
        <v>156</v>
      </c>
      <c r="I118" s="569"/>
      <c r="J118" s="569"/>
      <c r="K118" s="566"/>
      <c r="L118" s="566"/>
      <c r="M118" s="569"/>
      <c r="N118" s="569"/>
      <c r="O118" s="582"/>
      <c r="P118" s="570"/>
    </row>
    <row r="119" spans="1:16" ht="14.4" customHeight="1" x14ac:dyDescent="0.3">
      <c r="A119" s="565" t="s">
        <v>3110</v>
      </c>
      <c r="B119" s="566" t="s">
        <v>2977</v>
      </c>
      <c r="C119" s="566" t="s">
        <v>3017</v>
      </c>
      <c r="D119" s="566" t="s">
        <v>3018</v>
      </c>
      <c r="E119" s="569">
        <v>147</v>
      </c>
      <c r="F119" s="569">
        <v>11025</v>
      </c>
      <c r="G119" s="566">
        <v>1</v>
      </c>
      <c r="H119" s="566">
        <v>75</v>
      </c>
      <c r="I119" s="569">
        <v>131</v>
      </c>
      <c r="J119" s="569">
        <v>9825</v>
      </c>
      <c r="K119" s="566">
        <v>0.891156462585034</v>
      </c>
      <c r="L119" s="566">
        <v>75</v>
      </c>
      <c r="M119" s="569">
        <v>126</v>
      </c>
      <c r="N119" s="569">
        <v>10206</v>
      </c>
      <c r="O119" s="582">
        <v>0.92571428571428571</v>
      </c>
      <c r="P119" s="570">
        <v>81</v>
      </c>
    </row>
    <row r="120" spans="1:16" ht="14.4" customHeight="1" x14ac:dyDescent="0.3">
      <c r="A120" s="565" t="s">
        <v>3110</v>
      </c>
      <c r="B120" s="566" t="s">
        <v>2977</v>
      </c>
      <c r="C120" s="566" t="s">
        <v>3021</v>
      </c>
      <c r="D120" s="566" t="s">
        <v>3022</v>
      </c>
      <c r="E120" s="569">
        <v>25</v>
      </c>
      <c r="F120" s="569">
        <v>625</v>
      </c>
      <c r="G120" s="566">
        <v>1</v>
      </c>
      <c r="H120" s="566">
        <v>25</v>
      </c>
      <c r="I120" s="569">
        <v>49</v>
      </c>
      <c r="J120" s="569">
        <v>1225</v>
      </c>
      <c r="K120" s="566">
        <v>1.96</v>
      </c>
      <c r="L120" s="566">
        <v>25</v>
      </c>
      <c r="M120" s="569">
        <v>21</v>
      </c>
      <c r="N120" s="569">
        <v>735</v>
      </c>
      <c r="O120" s="582">
        <v>1.1759999999999999</v>
      </c>
      <c r="P120" s="570">
        <v>35</v>
      </c>
    </row>
    <row r="121" spans="1:16" ht="14.4" customHeight="1" x14ac:dyDescent="0.3">
      <c r="A121" s="565" t="s">
        <v>3110</v>
      </c>
      <c r="B121" s="566" t="s">
        <v>2977</v>
      </c>
      <c r="C121" s="566" t="s">
        <v>3122</v>
      </c>
      <c r="D121" s="566" t="s">
        <v>3123</v>
      </c>
      <c r="E121" s="569">
        <v>1</v>
      </c>
      <c r="F121" s="569">
        <v>139</v>
      </c>
      <c r="G121" s="566">
        <v>1</v>
      </c>
      <c r="H121" s="566">
        <v>139</v>
      </c>
      <c r="I121" s="569"/>
      <c r="J121" s="569"/>
      <c r="K121" s="566"/>
      <c r="L121" s="566"/>
      <c r="M121" s="569"/>
      <c r="N121" s="569"/>
      <c r="O121" s="582"/>
      <c r="P121" s="570"/>
    </row>
    <row r="122" spans="1:16" ht="14.4" customHeight="1" x14ac:dyDescent="0.3">
      <c r="A122" s="565" t="s">
        <v>3110</v>
      </c>
      <c r="B122" s="566" t="s">
        <v>2977</v>
      </c>
      <c r="C122" s="566" t="s">
        <v>3124</v>
      </c>
      <c r="D122" s="566" t="s">
        <v>3125</v>
      </c>
      <c r="E122" s="569">
        <v>2</v>
      </c>
      <c r="F122" s="569">
        <v>38</v>
      </c>
      <c r="G122" s="566">
        <v>1</v>
      </c>
      <c r="H122" s="566">
        <v>19</v>
      </c>
      <c r="I122" s="569">
        <v>1</v>
      </c>
      <c r="J122" s="569">
        <v>19</v>
      </c>
      <c r="K122" s="566">
        <v>0.5</v>
      </c>
      <c r="L122" s="566">
        <v>19</v>
      </c>
      <c r="M122" s="569">
        <v>50</v>
      </c>
      <c r="N122" s="569">
        <v>1500</v>
      </c>
      <c r="O122" s="582">
        <v>39.473684210526315</v>
      </c>
      <c r="P122" s="570">
        <v>30</v>
      </c>
    </row>
    <row r="123" spans="1:16" ht="14.4" customHeight="1" x14ac:dyDescent="0.3">
      <c r="A123" s="565" t="s">
        <v>3110</v>
      </c>
      <c r="B123" s="566" t="s">
        <v>2977</v>
      </c>
      <c r="C123" s="566" t="s">
        <v>3126</v>
      </c>
      <c r="D123" s="566" t="s">
        <v>3127</v>
      </c>
      <c r="E123" s="569"/>
      <c r="F123" s="569"/>
      <c r="G123" s="566"/>
      <c r="H123" s="566"/>
      <c r="I123" s="569">
        <v>1</v>
      </c>
      <c r="J123" s="569">
        <v>57</v>
      </c>
      <c r="K123" s="566"/>
      <c r="L123" s="566">
        <v>57</v>
      </c>
      <c r="M123" s="569">
        <v>3</v>
      </c>
      <c r="N123" s="569">
        <v>168</v>
      </c>
      <c r="O123" s="582"/>
      <c r="P123" s="570">
        <v>56</v>
      </c>
    </row>
    <row r="124" spans="1:16" ht="14.4" customHeight="1" x14ac:dyDescent="0.3">
      <c r="A124" s="565" t="s">
        <v>3110</v>
      </c>
      <c r="B124" s="566" t="s">
        <v>2977</v>
      </c>
      <c r="C124" s="566" t="s">
        <v>3023</v>
      </c>
      <c r="D124" s="566" t="s">
        <v>3024</v>
      </c>
      <c r="E124" s="569">
        <v>367</v>
      </c>
      <c r="F124" s="569">
        <v>33030</v>
      </c>
      <c r="G124" s="566">
        <v>1</v>
      </c>
      <c r="H124" s="566">
        <v>90</v>
      </c>
      <c r="I124" s="569">
        <v>287</v>
      </c>
      <c r="J124" s="569">
        <v>25830</v>
      </c>
      <c r="K124" s="566">
        <v>0.78201634877384196</v>
      </c>
      <c r="L124" s="566">
        <v>90</v>
      </c>
      <c r="M124" s="569">
        <v>334</v>
      </c>
      <c r="N124" s="569">
        <v>26720</v>
      </c>
      <c r="O124" s="582">
        <v>0.80896155010596427</v>
      </c>
      <c r="P124" s="570">
        <v>80</v>
      </c>
    </row>
    <row r="125" spans="1:16" ht="14.4" customHeight="1" x14ac:dyDescent="0.3">
      <c r="A125" s="565" t="s">
        <v>3110</v>
      </c>
      <c r="B125" s="566" t="s">
        <v>2977</v>
      </c>
      <c r="C125" s="566" t="s">
        <v>3128</v>
      </c>
      <c r="D125" s="566" t="s">
        <v>3129</v>
      </c>
      <c r="E125" s="569">
        <v>7</v>
      </c>
      <c r="F125" s="569">
        <v>4578</v>
      </c>
      <c r="G125" s="566">
        <v>1</v>
      </c>
      <c r="H125" s="566">
        <v>654</v>
      </c>
      <c r="I125" s="569"/>
      <c r="J125" s="569"/>
      <c r="K125" s="566"/>
      <c r="L125" s="566"/>
      <c r="M125" s="569"/>
      <c r="N125" s="569"/>
      <c r="O125" s="582"/>
      <c r="P125" s="570"/>
    </row>
    <row r="126" spans="1:16" ht="14.4" customHeight="1" x14ac:dyDescent="0.3">
      <c r="A126" s="565" t="s">
        <v>3110</v>
      </c>
      <c r="B126" s="566" t="s">
        <v>2977</v>
      </c>
      <c r="C126" s="566" t="s">
        <v>3130</v>
      </c>
      <c r="D126" s="566" t="s">
        <v>3131</v>
      </c>
      <c r="E126" s="569">
        <v>130</v>
      </c>
      <c r="F126" s="569">
        <v>13520</v>
      </c>
      <c r="G126" s="566">
        <v>1</v>
      </c>
      <c r="H126" s="566">
        <v>104</v>
      </c>
      <c r="I126" s="569">
        <v>115</v>
      </c>
      <c r="J126" s="569">
        <v>11960</v>
      </c>
      <c r="K126" s="566">
        <v>0.88461538461538458</v>
      </c>
      <c r="L126" s="566">
        <v>104</v>
      </c>
      <c r="M126" s="569">
        <v>44</v>
      </c>
      <c r="N126" s="569">
        <v>3872</v>
      </c>
      <c r="O126" s="582">
        <v>0.28639053254437868</v>
      </c>
      <c r="P126" s="570">
        <v>88</v>
      </c>
    </row>
    <row r="127" spans="1:16" ht="14.4" customHeight="1" x14ac:dyDescent="0.3">
      <c r="A127" s="565" t="s">
        <v>3110</v>
      </c>
      <c r="B127" s="566" t="s">
        <v>2977</v>
      </c>
      <c r="C127" s="566" t="s">
        <v>3132</v>
      </c>
      <c r="D127" s="566" t="s">
        <v>3133</v>
      </c>
      <c r="E127" s="569">
        <v>7</v>
      </c>
      <c r="F127" s="569">
        <v>4130</v>
      </c>
      <c r="G127" s="566">
        <v>1</v>
      </c>
      <c r="H127" s="566">
        <v>590</v>
      </c>
      <c r="I127" s="569"/>
      <c r="J127" s="569"/>
      <c r="K127" s="566"/>
      <c r="L127" s="566"/>
      <c r="M127" s="569">
        <v>1</v>
      </c>
      <c r="N127" s="569">
        <v>597</v>
      </c>
      <c r="O127" s="582">
        <v>0.14455205811138014</v>
      </c>
      <c r="P127" s="570">
        <v>597</v>
      </c>
    </row>
    <row r="128" spans="1:16" ht="14.4" customHeight="1" x14ac:dyDescent="0.3">
      <c r="A128" s="565" t="s">
        <v>3110</v>
      </c>
      <c r="B128" s="566" t="s">
        <v>2977</v>
      </c>
      <c r="C128" s="566" t="s">
        <v>3134</v>
      </c>
      <c r="D128" s="566" t="s">
        <v>3135</v>
      </c>
      <c r="E128" s="569">
        <v>118</v>
      </c>
      <c r="F128" s="569">
        <v>18054</v>
      </c>
      <c r="G128" s="566">
        <v>1</v>
      </c>
      <c r="H128" s="566">
        <v>153</v>
      </c>
      <c r="I128" s="569">
        <v>119</v>
      </c>
      <c r="J128" s="569">
        <v>18326</v>
      </c>
      <c r="K128" s="566">
        <v>1.0150659133709981</v>
      </c>
      <c r="L128" s="566">
        <v>154</v>
      </c>
      <c r="M128" s="569"/>
      <c r="N128" s="569"/>
      <c r="O128" s="582"/>
      <c r="P128" s="570"/>
    </row>
    <row r="129" spans="1:16" ht="14.4" customHeight="1" x14ac:dyDescent="0.3">
      <c r="A129" s="565" t="s">
        <v>3110</v>
      </c>
      <c r="B129" s="566" t="s">
        <v>2977</v>
      </c>
      <c r="C129" s="566" t="s">
        <v>3136</v>
      </c>
      <c r="D129" s="566" t="s">
        <v>3075</v>
      </c>
      <c r="E129" s="569"/>
      <c r="F129" s="569"/>
      <c r="G129" s="566"/>
      <c r="H129" s="566"/>
      <c r="I129" s="569"/>
      <c r="J129" s="569"/>
      <c r="K129" s="566"/>
      <c r="L129" s="566"/>
      <c r="M129" s="569">
        <v>3</v>
      </c>
      <c r="N129" s="569">
        <v>594</v>
      </c>
      <c r="O129" s="582"/>
      <c r="P129" s="570">
        <v>198</v>
      </c>
    </row>
    <row r="130" spans="1:16" ht="14.4" customHeight="1" x14ac:dyDescent="0.3">
      <c r="A130" s="565" t="s">
        <v>3110</v>
      </c>
      <c r="B130" s="566" t="s">
        <v>2977</v>
      </c>
      <c r="C130" s="566" t="s">
        <v>3137</v>
      </c>
      <c r="D130" s="566" t="s">
        <v>3138</v>
      </c>
      <c r="E130" s="569"/>
      <c r="F130" s="569"/>
      <c r="G130" s="566"/>
      <c r="H130" s="566"/>
      <c r="I130" s="569">
        <v>3</v>
      </c>
      <c r="J130" s="569">
        <v>5271</v>
      </c>
      <c r="K130" s="566"/>
      <c r="L130" s="566">
        <v>1757</v>
      </c>
      <c r="M130" s="569"/>
      <c r="N130" s="569"/>
      <c r="O130" s="582"/>
      <c r="P130" s="570"/>
    </row>
    <row r="131" spans="1:16" ht="14.4" customHeight="1" x14ac:dyDescent="0.3">
      <c r="A131" s="565" t="s">
        <v>3110</v>
      </c>
      <c r="B131" s="566" t="s">
        <v>2977</v>
      </c>
      <c r="C131" s="566" t="s">
        <v>3139</v>
      </c>
      <c r="D131" s="566" t="s">
        <v>3140</v>
      </c>
      <c r="E131" s="569">
        <v>1</v>
      </c>
      <c r="F131" s="569">
        <v>1988</v>
      </c>
      <c r="G131" s="566">
        <v>1</v>
      </c>
      <c r="H131" s="566">
        <v>1988</v>
      </c>
      <c r="I131" s="569"/>
      <c r="J131" s="569"/>
      <c r="K131" s="566"/>
      <c r="L131" s="566"/>
      <c r="M131" s="569">
        <v>1</v>
      </c>
      <c r="N131" s="569">
        <v>2000</v>
      </c>
      <c r="O131" s="582">
        <v>1.0060362173038229</v>
      </c>
      <c r="P131" s="570">
        <v>2000</v>
      </c>
    </row>
    <row r="132" spans="1:16" ht="14.4" customHeight="1" x14ac:dyDescent="0.3">
      <c r="A132" s="565" t="s">
        <v>3110</v>
      </c>
      <c r="B132" s="566" t="s">
        <v>2977</v>
      </c>
      <c r="C132" s="566" t="s">
        <v>3141</v>
      </c>
      <c r="D132" s="566" t="s">
        <v>3142</v>
      </c>
      <c r="E132" s="569"/>
      <c r="F132" s="569"/>
      <c r="G132" s="566"/>
      <c r="H132" s="566"/>
      <c r="I132" s="569">
        <v>1</v>
      </c>
      <c r="J132" s="569">
        <v>409</v>
      </c>
      <c r="K132" s="566"/>
      <c r="L132" s="566">
        <v>409</v>
      </c>
      <c r="M132" s="569"/>
      <c r="N132" s="569"/>
      <c r="O132" s="582"/>
      <c r="P132" s="570"/>
    </row>
    <row r="133" spans="1:16" ht="14.4" customHeight="1" x14ac:dyDescent="0.3">
      <c r="A133" s="565" t="s">
        <v>3110</v>
      </c>
      <c r="B133" s="566" t="s">
        <v>2977</v>
      </c>
      <c r="C133" s="566" t="s">
        <v>3025</v>
      </c>
      <c r="D133" s="566" t="s">
        <v>3026</v>
      </c>
      <c r="E133" s="569">
        <v>7</v>
      </c>
      <c r="F133" s="569">
        <v>1029</v>
      </c>
      <c r="G133" s="566">
        <v>1</v>
      </c>
      <c r="H133" s="566">
        <v>147</v>
      </c>
      <c r="I133" s="569">
        <v>5</v>
      </c>
      <c r="J133" s="569">
        <v>735</v>
      </c>
      <c r="K133" s="566">
        <v>0.7142857142857143</v>
      </c>
      <c r="L133" s="566">
        <v>147</v>
      </c>
      <c r="M133" s="569">
        <v>1</v>
      </c>
      <c r="N133" s="569">
        <v>118</v>
      </c>
      <c r="O133" s="582">
        <v>0.11467444120505345</v>
      </c>
      <c r="P133" s="570">
        <v>118</v>
      </c>
    </row>
    <row r="134" spans="1:16" ht="14.4" customHeight="1" x14ac:dyDescent="0.3">
      <c r="A134" s="565" t="s">
        <v>3110</v>
      </c>
      <c r="B134" s="566" t="s">
        <v>2977</v>
      </c>
      <c r="C134" s="566" t="s">
        <v>3143</v>
      </c>
      <c r="D134" s="566" t="s">
        <v>3144</v>
      </c>
      <c r="E134" s="569">
        <v>54</v>
      </c>
      <c r="F134" s="569">
        <v>4806</v>
      </c>
      <c r="G134" s="566">
        <v>1</v>
      </c>
      <c r="H134" s="566">
        <v>89</v>
      </c>
      <c r="I134" s="569">
        <v>75</v>
      </c>
      <c r="J134" s="569">
        <v>6750</v>
      </c>
      <c r="K134" s="566">
        <v>1.404494382022472</v>
      </c>
      <c r="L134" s="566">
        <v>90</v>
      </c>
      <c r="M134" s="569"/>
      <c r="N134" s="569"/>
      <c r="O134" s="582"/>
      <c r="P134" s="570"/>
    </row>
    <row r="135" spans="1:16" ht="14.4" customHeight="1" x14ac:dyDescent="0.3">
      <c r="A135" s="565" t="s">
        <v>3110</v>
      </c>
      <c r="B135" s="566" t="s">
        <v>2977</v>
      </c>
      <c r="C135" s="566" t="s">
        <v>3145</v>
      </c>
      <c r="D135" s="566" t="s">
        <v>3146</v>
      </c>
      <c r="E135" s="569">
        <v>2</v>
      </c>
      <c r="F135" s="569">
        <v>452</v>
      </c>
      <c r="G135" s="566">
        <v>1</v>
      </c>
      <c r="H135" s="566">
        <v>226</v>
      </c>
      <c r="I135" s="569"/>
      <c r="J135" s="569"/>
      <c r="K135" s="566"/>
      <c r="L135" s="566"/>
      <c r="M135" s="569"/>
      <c r="N135" s="569"/>
      <c r="O135" s="582"/>
      <c r="P135" s="570"/>
    </row>
    <row r="136" spans="1:16" ht="14.4" customHeight="1" x14ac:dyDescent="0.3">
      <c r="A136" s="565" t="s">
        <v>3110</v>
      </c>
      <c r="B136" s="566" t="s">
        <v>2977</v>
      </c>
      <c r="C136" s="566" t="s">
        <v>3147</v>
      </c>
      <c r="D136" s="566" t="s">
        <v>3148</v>
      </c>
      <c r="E136" s="569">
        <v>1</v>
      </c>
      <c r="F136" s="569">
        <v>994</v>
      </c>
      <c r="G136" s="566">
        <v>1</v>
      </c>
      <c r="H136" s="566">
        <v>994</v>
      </c>
      <c r="I136" s="569">
        <v>5</v>
      </c>
      <c r="J136" s="569">
        <v>4985</v>
      </c>
      <c r="K136" s="566">
        <v>5.0150905432595572</v>
      </c>
      <c r="L136" s="566">
        <v>997</v>
      </c>
      <c r="M136" s="569">
        <v>103</v>
      </c>
      <c r="N136" s="569">
        <v>103103</v>
      </c>
      <c r="O136" s="582">
        <v>103.72535211267606</v>
      </c>
      <c r="P136" s="570">
        <v>1001</v>
      </c>
    </row>
    <row r="137" spans="1:16" ht="14.4" customHeight="1" x14ac:dyDescent="0.3">
      <c r="A137" s="565" t="s">
        <v>3110</v>
      </c>
      <c r="B137" s="566" t="s">
        <v>2977</v>
      </c>
      <c r="C137" s="566" t="s">
        <v>3149</v>
      </c>
      <c r="D137" s="566" t="s">
        <v>3150</v>
      </c>
      <c r="E137" s="569">
        <v>2</v>
      </c>
      <c r="F137" s="569">
        <v>620</v>
      </c>
      <c r="G137" s="566">
        <v>1</v>
      </c>
      <c r="H137" s="566">
        <v>310</v>
      </c>
      <c r="I137" s="569"/>
      <c r="J137" s="569"/>
      <c r="K137" s="566"/>
      <c r="L137" s="566"/>
      <c r="M137" s="569"/>
      <c r="N137" s="569"/>
      <c r="O137" s="582"/>
      <c r="P137" s="570"/>
    </row>
    <row r="138" spans="1:16" ht="14.4" customHeight="1" x14ac:dyDescent="0.3">
      <c r="A138" s="565" t="s">
        <v>3110</v>
      </c>
      <c r="B138" s="566" t="s">
        <v>2977</v>
      </c>
      <c r="C138" s="566" t="s">
        <v>3151</v>
      </c>
      <c r="D138" s="566" t="s">
        <v>3152</v>
      </c>
      <c r="E138" s="569">
        <v>1</v>
      </c>
      <c r="F138" s="569">
        <v>149</v>
      </c>
      <c r="G138" s="566">
        <v>1</v>
      </c>
      <c r="H138" s="566">
        <v>149</v>
      </c>
      <c r="I138" s="569"/>
      <c r="J138" s="569"/>
      <c r="K138" s="566"/>
      <c r="L138" s="566"/>
      <c r="M138" s="569"/>
      <c r="N138" s="569"/>
      <c r="O138" s="582"/>
      <c r="P138" s="570"/>
    </row>
    <row r="139" spans="1:16" ht="14.4" customHeight="1" x14ac:dyDescent="0.3">
      <c r="A139" s="565" t="s">
        <v>3110</v>
      </c>
      <c r="B139" s="566" t="s">
        <v>2977</v>
      </c>
      <c r="C139" s="566" t="s">
        <v>3153</v>
      </c>
      <c r="D139" s="566" t="s">
        <v>3154</v>
      </c>
      <c r="E139" s="569">
        <v>2</v>
      </c>
      <c r="F139" s="569">
        <v>694</v>
      </c>
      <c r="G139" s="566">
        <v>1</v>
      </c>
      <c r="H139" s="566">
        <v>347</v>
      </c>
      <c r="I139" s="569">
        <v>3</v>
      </c>
      <c r="J139" s="569">
        <v>1047</v>
      </c>
      <c r="K139" s="566">
        <v>1.5086455331412103</v>
      </c>
      <c r="L139" s="566">
        <v>349</v>
      </c>
      <c r="M139" s="569">
        <v>4</v>
      </c>
      <c r="N139" s="569">
        <v>1404</v>
      </c>
      <c r="O139" s="582">
        <v>2.0230547550432276</v>
      </c>
      <c r="P139" s="570">
        <v>351</v>
      </c>
    </row>
    <row r="140" spans="1:16" ht="14.4" customHeight="1" x14ac:dyDescent="0.3">
      <c r="A140" s="565" t="s">
        <v>3110</v>
      </c>
      <c r="B140" s="566" t="s">
        <v>2977</v>
      </c>
      <c r="C140" s="566" t="s">
        <v>3155</v>
      </c>
      <c r="D140" s="566" t="s">
        <v>3156</v>
      </c>
      <c r="E140" s="569">
        <v>76</v>
      </c>
      <c r="F140" s="569">
        <v>23484</v>
      </c>
      <c r="G140" s="566">
        <v>1</v>
      </c>
      <c r="H140" s="566">
        <v>309</v>
      </c>
      <c r="I140" s="569">
        <v>73</v>
      </c>
      <c r="J140" s="569">
        <v>22630</v>
      </c>
      <c r="K140" s="566">
        <v>0.96363481519332317</v>
      </c>
      <c r="L140" s="566">
        <v>310</v>
      </c>
      <c r="M140" s="569">
        <v>46</v>
      </c>
      <c r="N140" s="569">
        <v>14352</v>
      </c>
      <c r="O140" s="582">
        <v>0.61113949923352073</v>
      </c>
      <c r="P140" s="570">
        <v>312</v>
      </c>
    </row>
    <row r="141" spans="1:16" ht="14.4" customHeight="1" x14ac:dyDescent="0.3">
      <c r="A141" s="565" t="s">
        <v>3110</v>
      </c>
      <c r="B141" s="566" t="s">
        <v>2977</v>
      </c>
      <c r="C141" s="566" t="s">
        <v>3157</v>
      </c>
      <c r="D141" s="566" t="s">
        <v>3158</v>
      </c>
      <c r="E141" s="569"/>
      <c r="F141" s="569"/>
      <c r="G141" s="566"/>
      <c r="H141" s="566"/>
      <c r="I141" s="569"/>
      <c r="J141" s="569"/>
      <c r="K141" s="566"/>
      <c r="L141" s="566"/>
      <c r="M141" s="569">
        <v>13</v>
      </c>
      <c r="N141" s="569">
        <v>1170</v>
      </c>
      <c r="O141" s="582"/>
      <c r="P141" s="570">
        <v>90</v>
      </c>
    </row>
    <row r="142" spans="1:16" ht="14.4" customHeight="1" x14ac:dyDescent="0.3">
      <c r="A142" s="565" t="s">
        <v>3110</v>
      </c>
      <c r="B142" s="566" t="s">
        <v>2977</v>
      </c>
      <c r="C142" s="566" t="s">
        <v>3159</v>
      </c>
      <c r="D142" s="566" t="s">
        <v>3160</v>
      </c>
      <c r="E142" s="569">
        <v>1</v>
      </c>
      <c r="F142" s="569">
        <v>341</v>
      </c>
      <c r="G142" s="566">
        <v>1</v>
      </c>
      <c r="H142" s="566">
        <v>341</v>
      </c>
      <c r="I142" s="569"/>
      <c r="J142" s="569"/>
      <c r="K142" s="566"/>
      <c r="L142" s="566"/>
      <c r="M142" s="569"/>
      <c r="N142" s="569"/>
      <c r="O142" s="582"/>
      <c r="P142" s="570"/>
    </row>
    <row r="143" spans="1:16" ht="14.4" customHeight="1" x14ac:dyDescent="0.3">
      <c r="A143" s="565" t="s">
        <v>3110</v>
      </c>
      <c r="B143" s="566" t="s">
        <v>2977</v>
      </c>
      <c r="C143" s="566" t="s">
        <v>3161</v>
      </c>
      <c r="D143" s="566" t="s">
        <v>3162</v>
      </c>
      <c r="E143" s="569">
        <v>10</v>
      </c>
      <c r="F143" s="569">
        <v>1490</v>
      </c>
      <c r="G143" s="566">
        <v>1</v>
      </c>
      <c r="H143" s="566">
        <v>149</v>
      </c>
      <c r="I143" s="569">
        <v>5</v>
      </c>
      <c r="J143" s="569">
        <v>750</v>
      </c>
      <c r="K143" s="566">
        <v>0.50335570469798663</v>
      </c>
      <c r="L143" s="566">
        <v>150</v>
      </c>
      <c r="M143" s="569">
        <v>2</v>
      </c>
      <c r="N143" s="569">
        <v>304</v>
      </c>
      <c r="O143" s="582">
        <v>0.20402684563758389</v>
      </c>
      <c r="P143" s="570">
        <v>152</v>
      </c>
    </row>
    <row r="144" spans="1:16" ht="14.4" customHeight="1" x14ac:dyDescent="0.3">
      <c r="A144" s="565" t="s">
        <v>3110</v>
      </c>
      <c r="B144" s="566" t="s">
        <v>2977</v>
      </c>
      <c r="C144" s="566" t="s">
        <v>3163</v>
      </c>
      <c r="D144" s="566" t="s">
        <v>3164</v>
      </c>
      <c r="E144" s="569">
        <v>545</v>
      </c>
      <c r="F144" s="569">
        <v>62675</v>
      </c>
      <c r="G144" s="566">
        <v>1</v>
      </c>
      <c r="H144" s="566">
        <v>115</v>
      </c>
      <c r="I144" s="569">
        <v>581</v>
      </c>
      <c r="J144" s="569">
        <v>67396</v>
      </c>
      <c r="K144" s="566">
        <v>1.0753250897487037</v>
      </c>
      <c r="L144" s="566">
        <v>116</v>
      </c>
      <c r="M144" s="569">
        <v>367</v>
      </c>
      <c r="N144" s="569">
        <v>42572</v>
      </c>
      <c r="O144" s="582">
        <v>0.67925009972078176</v>
      </c>
      <c r="P144" s="570">
        <v>116</v>
      </c>
    </row>
    <row r="145" spans="1:16" ht="14.4" customHeight="1" x14ac:dyDescent="0.3">
      <c r="A145" s="565" t="s">
        <v>3110</v>
      </c>
      <c r="B145" s="566" t="s">
        <v>2977</v>
      </c>
      <c r="C145" s="566" t="s">
        <v>3165</v>
      </c>
      <c r="D145" s="566" t="s">
        <v>3166</v>
      </c>
      <c r="E145" s="569">
        <v>25</v>
      </c>
      <c r="F145" s="569">
        <v>2275</v>
      </c>
      <c r="G145" s="566">
        <v>1</v>
      </c>
      <c r="H145" s="566">
        <v>91</v>
      </c>
      <c r="I145" s="569">
        <v>26</v>
      </c>
      <c r="J145" s="569">
        <v>2392</v>
      </c>
      <c r="K145" s="566">
        <v>1.0514285714285714</v>
      </c>
      <c r="L145" s="566">
        <v>92</v>
      </c>
      <c r="M145" s="569"/>
      <c r="N145" s="569"/>
      <c r="O145" s="582"/>
      <c r="P145" s="570"/>
    </row>
    <row r="146" spans="1:16" ht="14.4" customHeight="1" x14ac:dyDescent="0.3">
      <c r="A146" s="565" t="s">
        <v>3110</v>
      </c>
      <c r="B146" s="566" t="s">
        <v>2977</v>
      </c>
      <c r="C146" s="566" t="s">
        <v>3167</v>
      </c>
      <c r="D146" s="566" t="s">
        <v>3168</v>
      </c>
      <c r="E146" s="569"/>
      <c r="F146" s="569"/>
      <c r="G146" s="566"/>
      <c r="H146" s="566"/>
      <c r="I146" s="569">
        <v>1</v>
      </c>
      <c r="J146" s="569">
        <v>1007</v>
      </c>
      <c r="K146" s="566"/>
      <c r="L146" s="566">
        <v>1007</v>
      </c>
      <c r="M146" s="569"/>
      <c r="N146" s="569"/>
      <c r="O146" s="582"/>
      <c r="P146" s="570"/>
    </row>
    <row r="147" spans="1:16" ht="14.4" customHeight="1" x14ac:dyDescent="0.3">
      <c r="A147" s="565" t="s">
        <v>3110</v>
      </c>
      <c r="B147" s="566" t="s">
        <v>2977</v>
      </c>
      <c r="C147" s="566" t="s">
        <v>3169</v>
      </c>
      <c r="D147" s="566" t="s">
        <v>3170</v>
      </c>
      <c r="E147" s="569"/>
      <c r="F147" s="569"/>
      <c r="G147" s="566"/>
      <c r="H147" s="566"/>
      <c r="I147" s="569">
        <v>1</v>
      </c>
      <c r="J147" s="569">
        <v>963</v>
      </c>
      <c r="K147" s="566"/>
      <c r="L147" s="566">
        <v>963</v>
      </c>
      <c r="M147" s="569"/>
      <c r="N147" s="569"/>
      <c r="O147" s="582"/>
      <c r="P147" s="570"/>
    </row>
    <row r="148" spans="1:16" ht="14.4" customHeight="1" thickBot="1" x14ac:dyDescent="0.35">
      <c r="A148" s="571" t="s">
        <v>3110</v>
      </c>
      <c r="B148" s="572" t="s">
        <v>2977</v>
      </c>
      <c r="C148" s="572" t="s">
        <v>3171</v>
      </c>
      <c r="D148" s="572" t="s">
        <v>3172</v>
      </c>
      <c r="E148" s="575"/>
      <c r="F148" s="575"/>
      <c r="G148" s="572"/>
      <c r="H148" s="572"/>
      <c r="I148" s="575">
        <v>6</v>
      </c>
      <c r="J148" s="575">
        <v>1722</v>
      </c>
      <c r="K148" s="572"/>
      <c r="L148" s="572">
        <v>287</v>
      </c>
      <c r="M148" s="575">
        <v>3</v>
      </c>
      <c r="N148" s="575">
        <v>870</v>
      </c>
      <c r="O148" s="583"/>
      <c r="P148" s="576">
        <v>290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191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171</v>
      </c>
      <c r="D3" s="333" t="s">
        <v>131</v>
      </c>
      <c r="E3" s="334" t="s">
        <v>133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30065</v>
      </c>
      <c r="D4" s="355">
        <f ca="1">IF(ISERROR(VLOOKUP("Náklady celkem",INDIRECT("HI!$A:$G"),4,0)),0,VLOOKUP("Náklady celkem",INDIRECT("HI!$A:$G"),4,0))</f>
        <v>32048.52893</v>
      </c>
      <c r="E4" s="348">
        <f ca="1">IF(C4=0,0,D4/C4)</f>
        <v>1.0659746858473309</v>
      </c>
    </row>
    <row r="5" spans="1:7" ht="14.4" customHeight="1" x14ac:dyDescent="0.3">
      <c r="A5" s="341" t="s">
        <v>237</v>
      </c>
      <c r="B5" s="336"/>
      <c r="C5" s="356"/>
      <c r="D5" s="356"/>
      <c r="E5" s="349"/>
    </row>
    <row r="6" spans="1:7" ht="14.4" customHeight="1" x14ac:dyDescent="0.3">
      <c r="A6" s="374" t="s">
        <v>242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177</v>
      </c>
      <c r="C7" s="347">
        <f>IF(ISERROR(HI!F5),"",HI!F5)</f>
        <v>849</v>
      </c>
      <c r="D7" s="347">
        <f>IF(ISERROR(HI!D5),"",HI!D5)</f>
        <v>1266.42056</v>
      </c>
      <c r="E7" s="349">
        <f t="shared" ref="E7:E14" si="0">IF(C7=0,0,D7/C7)</f>
        <v>1.4916614369846879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229</v>
      </c>
      <c r="C8" s="346">
        <v>0.9</v>
      </c>
      <c r="D8" s="346">
        <f>IF(ISERROR(VLOOKUP("celkem",'LŽ PL'!$A:$F,5,0)),0,VLOOKUP("celkem",'LŽ PL'!$A:$F,5,0))</f>
        <v>0.96897886093170904</v>
      </c>
      <c r="E8" s="349">
        <f t="shared" si="0"/>
        <v>1.07664317881301</v>
      </c>
    </row>
    <row r="9" spans="1:7" ht="14.4" customHeight="1" x14ac:dyDescent="0.3">
      <c r="A9" s="342" t="s">
        <v>238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182</v>
      </c>
      <c r="C10" s="346">
        <v>0.6</v>
      </c>
      <c r="D10" s="346">
        <f>IF(ISERROR(VLOOKUP("Celkem",'Léky Recepty'!B:H,5,0)),0,VLOOKUP("Celkem",'Léky Recepty'!B:H,5,0))</f>
        <v>0.37850216491959804</v>
      </c>
      <c r="E10" s="349">
        <f t="shared" si="0"/>
        <v>0.63083694153266345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230</v>
      </c>
      <c r="C11" s="346">
        <v>0.8</v>
      </c>
      <c r="D11" s="346">
        <f>IF(ISERROR(VLOOKUP("Celkem",'LRp PL'!A:F,5,0)),0,VLOOKUP("Celkem",'LRp PL'!A:F,5,0))</f>
        <v>0.97669086261440075</v>
      </c>
      <c r="E11" s="349">
        <f t="shared" si="0"/>
        <v>1.2208635782680008</v>
      </c>
    </row>
    <row r="12" spans="1:7" ht="14.4" customHeight="1" x14ac:dyDescent="0.3">
      <c r="A12" s="342" t="s">
        <v>239</v>
      </c>
      <c r="B12" s="337"/>
      <c r="C12" s="347"/>
      <c r="D12" s="347"/>
      <c r="E12" s="349"/>
    </row>
    <row r="13" spans="1:7" ht="14.4" customHeight="1" x14ac:dyDescent="0.3">
      <c r="A13" s="375" t="s">
        <v>243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177</v>
      </c>
      <c r="C14" s="347">
        <f>IF(ISERROR(HI!F6),"",HI!F6)</f>
        <v>3106</v>
      </c>
      <c r="D14" s="347">
        <f>IF(ISERROR(HI!D6),"",HI!D6)</f>
        <v>3446.9085500000001</v>
      </c>
      <c r="E14" s="349">
        <f t="shared" si="0"/>
        <v>1.1097580650354153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19317</v>
      </c>
      <c r="D15" s="356">
        <f ca="1">IF(ISERROR(VLOOKUP("Osobní náklady (Kč)",INDIRECT("HI!$A:$G"),4,0)),0,VLOOKUP("Osobní náklady (Kč)",INDIRECT("HI!$A:$G"),4,0))</f>
        <v>20638.380710000001</v>
      </c>
      <c r="E15" s="349">
        <f t="shared" ref="E15" ca="1" si="1">IF(C15=0,0,D15/C15)</f>
        <v>1.0684050685924316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38351.932681199993</v>
      </c>
      <c r="D17" s="359">
        <f ca="1">IF(ISERROR(VLOOKUP("Výnosy celkem",INDIRECT("HI!$A:$G"),4,0)),0,VLOOKUP("Výnosy celkem",INDIRECT("HI!$A:$G"),4,0))</f>
        <v>32900.779950000011</v>
      </c>
      <c r="E17" s="352">
        <f t="shared" ref="E17:E28" ca="1" si="2">IF(C17=0,0,D17/C17)</f>
        <v>0.85786497967357667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16694.296756199998</v>
      </c>
      <c r="D18" s="356">
        <f ca="1">IF(ISERROR(VLOOKUP("Ambulance (body)",INDIRECT("HI!$A:$G"),4,0)),0,VLOOKUP("Ambulance (body)",INDIRECT("HI!$A:$G"),4,0))</f>
        <v>17636.093450000004</v>
      </c>
      <c r="E18" s="349">
        <f t="shared" ca="1" si="2"/>
        <v>1.0564142777353134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193</v>
      </c>
      <c r="C19" s="346">
        <v>1</v>
      </c>
      <c r="D19" s="346">
        <f>IF(ISERROR(VLOOKUP("Celkem:",'ZV Vykáz.-A'!$A:$S,7,0)),"",VLOOKUP("Celkem:",'ZV Vykáz.-A'!$A:$S,7,0))</f>
        <v>1.035285992180607</v>
      </c>
      <c r="E19" s="349">
        <f t="shared" si="2"/>
        <v>1.035285992180607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195</v>
      </c>
      <c r="C20" s="346">
        <v>0.85</v>
      </c>
      <c r="D20" s="346">
        <f>IF(ISERROR(VLOOKUP("Celkem:",'ZV Vykáz.-H'!$A:$S,7,0)),"",VLOOKUP("Celkem:",'ZV Vykáz.-H'!$A:$S,7,0))</f>
        <v>0.74057628022098354</v>
      </c>
      <c r="E20" s="349">
        <f t="shared" si="2"/>
        <v>0.87126621202468657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21657.635924999999</v>
      </c>
      <c r="D21" s="356">
        <f ca="1">IF(ISERROR(VLOOKUP("Hospitalizace (casemix * 29500)",INDIRECT("HI!$A:$G"),4,0)),0,VLOOKUP("Hospitalizace (casemix * 29500)",INDIRECT("HI!$A:$G"),4,0))</f>
        <v>15264.686500000003</v>
      </c>
      <c r="E21" s="349">
        <f t="shared" ref="E21" ca="1" si="3">IF(C21=0,0,D21/C21)</f>
        <v>0.70481776279097763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92</v>
      </c>
      <c r="C22" s="346">
        <v>0.95</v>
      </c>
      <c r="D22" s="346">
        <f>IF(ISERROR(VLOOKUP("Celkem",CaseMix!A:M,5,0)),0,VLOOKUP("Celkem",CaseMix!A:M,5,0))</f>
        <v>0.66957687465142868</v>
      </c>
      <c r="E22" s="349">
        <f t="shared" si="2"/>
        <v>0.70481776279097763</v>
      </c>
    </row>
    <row r="23" spans="1:5" ht="14.4" customHeight="1" x14ac:dyDescent="0.3">
      <c r="A23" s="372" t="str">
        <f>HYPERLINK("#'CaseMix'!A1","Alfa")</f>
        <v>Alfa</v>
      </c>
      <c r="B23" s="337" t="s">
        <v>92</v>
      </c>
      <c r="C23" s="346">
        <v>0.95</v>
      </c>
      <c r="D23" s="346">
        <f>IF(ISERROR(CaseMix!E24),"",CaseMix!E24)</f>
        <v>0.68249040109329939</v>
      </c>
      <c r="E23" s="349">
        <f t="shared" si="2"/>
        <v>0.71841094851926257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92</v>
      </c>
      <c r="C24" s="346"/>
      <c r="D24" s="346">
        <f>IF(ISERROR(CaseMix!M36),"",CaseMix!M36)</f>
        <v>0.27176426952720695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92</v>
      </c>
      <c r="C25" s="346"/>
      <c r="D25" s="346">
        <f>IF(ISERROR(CaseMix!E48),"",CaseMix!E48)</f>
        <v>0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92</v>
      </c>
      <c r="C26" s="346">
        <v>0.9</v>
      </c>
      <c r="D26" s="346">
        <f>IF(ISERROR(CaseMix!I12),"",CaseMix!I12)</f>
        <v>0.82111801242236027</v>
      </c>
      <c r="E26" s="349">
        <f t="shared" si="2"/>
        <v>0.91235334713595584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123</v>
      </c>
      <c r="C27" s="346">
        <v>1</v>
      </c>
      <c r="D27" s="364">
        <f>IF(ISERROR(INDEX(ALOS!$E:$E,COUNT(ALOS!$E:$E)+32)),0,INDEX(ALOS!$E:$E,COUNT(ALOS!$E:$E)+32))</f>
        <v>1.01382513631377</v>
      </c>
      <c r="E27" s="349">
        <f t="shared" si="2"/>
        <v>1.01382513631377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190</v>
      </c>
      <c r="C28" s="346">
        <f>IF(E22&gt;1,90%,90%-2*ABS(C22-D22))</f>
        <v>0.33915374930285747</v>
      </c>
      <c r="D28" s="346">
        <f>IF(ISERROR(VLOOKUP("Celkem:",'ZV Vyžád.'!$A:$M,7,0)),"",VLOOKUP("Celkem:",'ZV Vyžád.'!$A:$M,7,0))</f>
        <v>0.99040861343656805</v>
      </c>
      <c r="E28" s="349">
        <f t="shared" si="2"/>
        <v>2.920234894859302</v>
      </c>
    </row>
    <row r="29" spans="1:5" ht="14.4" customHeight="1" thickBot="1" x14ac:dyDescent="0.35">
      <c r="A29" s="343" t="s">
        <v>240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241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203</v>
      </c>
      <c r="B3" s="383">
        <f>SUBTOTAL(9,B6:B1048576)</f>
        <v>7744288</v>
      </c>
      <c r="C3" s="384">
        <f t="shared" ref="C3:R3" si="0">SUBTOTAL(9,C6:C1048576)</f>
        <v>1</v>
      </c>
      <c r="D3" s="384">
        <f t="shared" si="0"/>
        <v>7332997</v>
      </c>
      <c r="E3" s="384">
        <f t="shared" si="0"/>
        <v>0.94675262593539911</v>
      </c>
      <c r="F3" s="384">
        <f t="shared" si="0"/>
        <v>5735236</v>
      </c>
      <c r="G3" s="385">
        <f>IF(B3&lt;&gt;0,F3/B3,"")</f>
        <v>0.74057628022098354</v>
      </c>
      <c r="H3" s="383">
        <f t="shared" si="0"/>
        <v>778202.48999999976</v>
      </c>
      <c r="I3" s="384">
        <f t="shared" si="0"/>
        <v>1</v>
      </c>
      <c r="J3" s="384">
        <f t="shared" si="0"/>
        <v>569955.92000000016</v>
      </c>
      <c r="K3" s="384">
        <f t="shared" si="0"/>
        <v>0.73240053498158342</v>
      </c>
      <c r="L3" s="384">
        <f t="shared" si="0"/>
        <v>913467.94000000018</v>
      </c>
      <c r="M3" s="386">
        <f>IF(H3&lt;&gt;0,L3/H3,"")</f>
        <v>1.1738178067253426</v>
      </c>
      <c r="N3" s="387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170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4"/>
      <c r="B5" s="635">
        <v>2011</v>
      </c>
      <c r="C5" s="636"/>
      <c r="D5" s="636">
        <v>2012</v>
      </c>
      <c r="E5" s="636"/>
      <c r="F5" s="636">
        <v>2013</v>
      </c>
      <c r="G5" s="637" t="s">
        <v>5</v>
      </c>
      <c r="H5" s="635">
        <v>2011</v>
      </c>
      <c r="I5" s="636"/>
      <c r="J5" s="636">
        <v>2012</v>
      </c>
      <c r="K5" s="636"/>
      <c r="L5" s="636">
        <v>2013</v>
      </c>
      <c r="M5" s="637" t="s">
        <v>5</v>
      </c>
      <c r="N5" s="635">
        <v>2011</v>
      </c>
      <c r="O5" s="636"/>
      <c r="P5" s="636">
        <v>2012</v>
      </c>
      <c r="Q5" s="636"/>
      <c r="R5" s="636">
        <v>2013</v>
      </c>
      <c r="S5" s="637" t="s">
        <v>5</v>
      </c>
    </row>
    <row r="6" spans="1:19" ht="14.4" customHeight="1" x14ac:dyDescent="0.3">
      <c r="A6" s="591" t="s">
        <v>3173</v>
      </c>
      <c r="B6" s="638"/>
      <c r="C6" s="560"/>
      <c r="D6" s="638"/>
      <c r="E6" s="560"/>
      <c r="F6" s="638">
        <v>692</v>
      </c>
      <c r="G6" s="581"/>
      <c r="H6" s="638"/>
      <c r="I6" s="560"/>
      <c r="J6" s="638"/>
      <c r="K6" s="560"/>
      <c r="L6" s="638"/>
      <c r="M6" s="581"/>
      <c r="N6" s="638"/>
      <c r="O6" s="560"/>
      <c r="P6" s="638"/>
      <c r="Q6" s="560"/>
      <c r="R6" s="638"/>
      <c r="S6" s="611"/>
    </row>
    <row r="7" spans="1:19" ht="14.4" customHeight="1" x14ac:dyDescent="0.3">
      <c r="A7" s="592" t="s">
        <v>3174</v>
      </c>
      <c r="B7" s="639"/>
      <c r="C7" s="566"/>
      <c r="D7" s="639">
        <v>1072</v>
      </c>
      <c r="E7" s="566"/>
      <c r="F7" s="639"/>
      <c r="G7" s="582"/>
      <c r="H7" s="639"/>
      <c r="I7" s="566"/>
      <c r="J7" s="639"/>
      <c r="K7" s="566"/>
      <c r="L7" s="639"/>
      <c r="M7" s="582"/>
      <c r="N7" s="639"/>
      <c r="O7" s="566"/>
      <c r="P7" s="639"/>
      <c r="Q7" s="566"/>
      <c r="R7" s="639"/>
      <c r="S7" s="612"/>
    </row>
    <row r="8" spans="1:19" ht="14.4" customHeight="1" thickBot="1" x14ac:dyDescent="0.35">
      <c r="A8" s="641" t="s">
        <v>3175</v>
      </c>
      <c r="B8" s="640">
        <v>7744288</v>
      </c>
      <c r="C8" s="572">
        <v>1</v>
      </c>
      <c r="D8" s="640">
        <v>7331925</v>
      </c>
      <c r="E8" s="572">
        <v>0.94675262593539911</v>
      </c>
      <c r="F8" s="640">
        <v>5734544</v>
      </c>
      <c r="G8" s="583">
        <v>0.74048692404001504</v>
      </c>
      <c r="H8" s="640">
        <v>778202.48999999976</v>
      </c>
      <c r="I8" s="572">
        <v>1</v>
      </c>
      <c r="J8" s="640">
        <v>569955.92000000016</v>
      </c>
      <c r="K8" s="572">
        <v>0.73240053498158342</v>
      </c>
      <c r="L8" s="640">
        <v>913467.94000000018</v>
      </c>
      <c r="M8" s="583">
        <v>1.1738178067253426</v>
      </c>
      <c r="N8" s="640"/>
      <c r="O8" s="572"/>
      <c r="P8" s="640"/>
      <c r="Q8" s="572"/>
      <c r="R8" s="640"/>
      <c r="S8" s="61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203</v>
      </c>
      <c r="F3" s="311">
        <f t="shared" ref="F3:O3" si="0">SUBTOTAL(9,F6:F1048576)</f>
        <v>15482.2</v>
      </c>
      <c r="G3" s="312">
        <f t="shared" si="0"/>
        <v>8522490.4900000002</v>
      </c>
      <c r="H3" s="312"/>
      <c r="I3" s="312"/>
      <c r="J3" s="312">
        <f t="shared" si="0"/>
        <v>14643.5</v>
      </c>
      <c r="K3" s="312">
        <f t="shared" si="0"/>
        <v>7902952.9199999999</v>
      </c>
      <c r="L3" s="312"/>
      <c r="M3" s="312"/>
      <c r="N3" s="312">
        <f t="shared" si="0"/>
        <v>11942.1</v>
      </c>
      <c r="O3" s="312">
        <f t="shared" si="0"/>
        <v>6648703.9400000004</v>
      </c>
      <c r="P3" s="112">
        <f>IF(G3=0,0,O3/G3)</f>
        <v>0.78013626976778239</v>
      </c>
      <c r="Q3" s="313">
        <f>IF(N3=0,0,O3/N3)</f>
        <v>556.74495607975143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159</v>
      </c>
      <c r="E4" s="464" t="s">
        <v>118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3"/>
      <c r="B5" s="642"/>
      <c r="C5" s="643"/>
      <c r="D5" s="644"/>
      <c r="E5" s="645"/>
      <c r="F5" s="651" t="s">
        <v>128</v>
      </c>
      <c r="G5" s="652" t="s">
        <v>17</v>
      </c>
      <c r="H5" s="653"/>
      <c r="I5" s="653"/>
      <c r="J5" s="651" t="s">
        <v>128</v>
      </c>
      <c r="K5" s="652" t="s">
        <v>17</v>
      </c>
      <c r="L5" s="653"/>
      <c r="M5" s="653"/>
      <c r="N5" s="651" t="s">
        <v>128</v>
      </c>
      <c r="O5" s="652" t="s">
        <v>17</v>
      </c>
      <c r="P5" s="654"/>
      <c r="Q5" s="650"/>
    </row>
    <row r="6" spans="1:17" ht="14.4" customHeight="1" x14ac:dyDescent="0.3">
      <c r="A6" s="559" t="s">
        <v>3176</v>
      </c>
      <c r="B6" s="560" t="s">
        <v>3110</v>
      </c>
      <c r="C6" s="560" t="s">
        <v>2977</v>
      </c>
      <c r="D6" s="560" t="s">
        <v>3177</v>
      </c>
      <c r="E6" s="560" t="s">
        <v>3178</v>
      </c>
      <c r="F6" s="563"/>
      <c r="G6" s="563"/>
      <c r="H6" s="563"/>
      <c r="I6" s="563"/>
      <c r="J6" s="563"/>
      <c r="K6" s="563"/>
      <c r="L6" s="563"/>
      <c r="M6" s="563"/>
      <c r="N6" s="563">
        <v>1</v>
      </c>
      <c r="O6" s="563">
        <v>692</v>
      </c>
      <c r="P6" s="581"/>
      <c r="Q6" s="564">
        <v>692</v>
      </c>
    </row>
    <row r="7" spans="1:17" ht="14.4" customHeight="1" x14ac:dyDescent="0.3">
      <c r="A7" s="565" t="s">
        <v>3179</v>
      </c>
      <c r="B7" s="566" t="s">
        <v>3110</v>
      </c>
      <c r="C7" s="566" t="s">
        <v>2977</v>
      </c>
      <c r="D7" s="566" t="s">
        <v>3017</v>
      </c>
      <c r="E7" s="566" t="s">
        <v>3018</v>
      </c>
      <c r="F7" s="569"/>
      <c r="G7" s="569"/>
      <c r="H7" s="569"/>
      <c r="I7" s="569"/>
      <c r="J7" s="569">
        <v>1</v>
      </c>
      <c r="K7" s="569">
        <v>75</v>
      </c>
      <c r="L7" s="569"/>
      <c r="M7" s="569">
        <v>75</v>
      </c>
      <c r="N7" s="569"/>
      <c r="O7" s="569"/>
      <c r="P7" s="582"/>
      <c r="Q7" s="570"/>
    </row>
    <row r="8" spans="1:17" ht="14.4" customHeight="1" x14ac:dyDescent="0.3">
      <c r="A8" s="565" t="s">
        <v>3179</v>
      </c>
      <c r="B8" s="566" t="s">
        <v>3110</v>
      </c>
      <c r="C8" s="566" t="s">
        <v>2977</v>
      </c>
      <c r="D8" s="566" t="s">
        <v>3147</v>
      </c>
      <c r="E8" s="566" t="s">
        <v>3148</v>
      </c>
      <c r="F8" s="569"/>
      <c r="G8" s="569"/>
      <c r="H8" s="569"/>
      <c r="I8" s="569"/>
      <c r="J8" s="569">
        <v>1</v>
      </c>
      <c r="K8" s="569">
        <v>997</v>
      </c>
      <c r="L8" s="569"/>
      <c r="M8" s="569">
        <v>997</v>
      </c>
      <c r="N8" s="569"/>
      <c r="O8" s="569"/>
      <c r="P8" s="582"/>
      <c r="Q8" s="570"/>
    </row>
    <row r="9" spans="1:17" ht="14.4" customHeight="1" x14ac:dyDescent="0.3">
      <c r="A9" s="565" t="s">
        <v>461</v>
      </c>
      <c r="B9" s="566" t="s">
        <v>2980</v>
      </c>
      <c r="C9" s="566" t="s">
        <v>2977</v>
      </c>
      <c r="D9" s="566" t="s">
        <v>3180</v>
      </c>
      <c r="E9" s="566" t="s">
        <v>3181</v>
      </c>
      <c r="F9" s="569"/>
      <c r="G9" s="569"/>
      <c r="H9" s="569"/>
      <c r="I9" s="569"/>
      <c r="J9" s="569">
        <v>1</v>
      </c>
      <c r="K9" s="569">
        <v>127</v>
      </c>
      <c r="L9" s="569"/>
      <c r="M9" s="569">
        <v>127</v>
      </c>
      <c r="N9" s="569"/>
      <c r="O9" s="569"/>
      <c r="P9" s="582"/>
      <c r="Q9" s="570"/>
    </row>
    <row r="10" spans="1:17" ht="14.4" customHeight="1" x14ac:dyDescent="0.3">
      <c r="A10" s="565" t="s">
        <v>461</v>
      </c>
      <c r="B10" s="566" t="s">
        <v>3110</v>
      </c>
      <c r="C10" s="566" t="s">
        <v>2977</v>
      </c>
      <c r="D10" s="566" t="s">
        <v>3017</v>
      </c>
      <c r="E10" s="566" t="s">
        <v>3018</v>
      </c>
      <c r="F10" s="569"/>
      <c r="G10" s="569"/>
      <c r="H10" s="569"/>
      <c r="I10" s="569"/>
      <c r="J10" s="569"/>
      <c r="K10" s="569"/>
      <c r="L10" s="569"/>
      <c r="M10" s="569"/>
      <c r="N10" s="569">
        <v>2</v>
      </c>
      <c r="O10" s="569">
        <v>162</v>
      </c>
      <c r="P10" s="582"/>
      <c r="Q10" s="570">
        <v>81</v>
      </c>
    </row>
    <row r="11" spans="1:17" ht="14.4" customHeight="1" x14ac:dyDescent="0.3">
      <c r="A11" s="565" t="s">
        <v>461</v>
      </c>
      <c r="B11" s="566" t="s">
        <v>3110</v>
      </c>
      <c r="C11" s="566" t="s">
        <v>2977</v>
      </c>
      <c r="D11" s="566" t="s">
        <v>3137</v>
      </c>
      <c r="E11" s="566" t="s">
        <v>3138</v>
      </c>
      <c r="F11" s="569"/>
      <c r="G11" s="569"/>
      <c r="H11" s="569"/>
      <c r="I11" s="569"/>
      <c r="J11" s="569"/>
      <c r="K11" s="569"/>
      <c r="L11" s="569"/>
      <c r="M11" s="569"/>
      <c r="N11" s="569">
        <v>1</v>
      </c>
      <c r="O11" s="569">
        <v>1768</v>
      </c>
      <c r="P11" s="582"/>
      <c r="Q11" s="570">
        <v>1768</v>
      </c>
    </row>
    <row r="12" spans="1:17" ht="14.4" customHeight="1" x14ac:dyDescent="0.3">
      <c r="A12" s="565" t="s">
        <v>461</v>
      </c>
      <c r="B12" s="566" t="s">
        <v>3110</v>
      </c>
      <c r="C12" s="566" t="s">
        <v>2977</v>
      </c>
      <c r="D12" s="566" t="s">
        <v>3147</v>
      </c>
      <c r="E12" s="566" t="s">
        <v>3148</v>
      </c>
      <c r="F12" s="569"/>
      <c r="G12" s="569"/>
      <c r="H12" s="569"/>
      <c r="I12" s="569"/>
      <c r="J12" s="569"/>
      <c r="K12" s="569"/>
      <c r="L12" s="569"/>
      <c r="M12" s="569"/>
      <c r="N12" s="569">
        <v>5</v>
      </c>
      <c r="O12" s="569">
        <v>5005</v>
      </c>
      <c r="P12" s="582"/>
      <c r="Q12" s="570">
        <v>1001</v>
      </c>
    </row>
    <row r="13" spans="1:17" ht="14.4" customHeight="1" x14ac:dyDescent="0.3">
      <c r="A13" s="565" t="s">
        <v>461</v>
      </c>
      <c r="B13" s="566" t="s">
        <v>3110</v>
      </c>
      <c r="C13" s="566" t="s">
        <v>2977</v>
      </c>
      <c r="D13" s="566" t="s">
        <v>3182</v>
      </c>
      <c r="E13" s="566" t="s">
        <v>3030</v>
      </c>
      <c r="F13" s="569"/>
      <c r="G13" s="569"/>
      <c r="H13" s="569"/>
      <c r="I13" s="569"/>
      <c r="J13" s="569">
        <v>1</v>
      </c>
      <c r="K13" s="569">
        <v>275</v>
      </c>
      <c r="L13" s="569"/>
      <c r="M13" s="569">
        <v>275</v>
      </c>
      <c r="N13" s="569"/>
      <c r="O13" s="569"/>
      <c r="P13" s="582"/>
      <c r="Q13" s="570"/>
    </row>
    <row r="14" spans="1:17" ht="14.4" customHeight="1" x14ac:dyDescent="0.3">
      <c r="A14" s="565" t="s">
        <v>461</v>
      </c>
      <c r="B14" s="566" t="s">
        <v>3110</v>
      </c>
      <c r="C14" s="566" t="s">
        <v>2977</v>
      </c>
      <c r="D14" s="566" t="s">
        <v>3183</v>
      </c>
      <c r="E14" s="566" t="s">
        <v>3028</v>
      </c>
      <c r="F14" s="569"/>
      <c r="G14" s="569"/>
      <c r="H14" s="569"/>
      <c r="I14" s="569"/>
      <c r="J14" s="569">
        <v>1</v>
      </c>
      <c r="K14" s="569">
        <v>75</v>
      </c>
      <c r="L14" s="569"/>
      <c r="M14" s="569">
        <v>75</v>
      </c>
      <c r="N14" s="569"/>
      <c r="O14" s="569"/>
      <c r="P14" s="582"/>
      <c r="Q14" s="570"/>
    </row>
    <row r="15" spans="1:17" ht="14.4" customHeight="1" x14ac:dyDescent="0.3">
      <c r="A15" s="565" t="s">
        <v>461</v>
      </c>
      <c r="B15" s="566" t="s">
        <v>3184</v>
      </c>
      <c r="C15" s="566" t="s">
        <v>2977</v>
      </c>
      <c r="D15" s="566" t="s">
        <v>3017</v>
      </c>
      <c r="E15" s="566" t="s">
        <v>3018</v>
      </c>
      <c r="F15" s="569"/>
      <c r="G15" s="569"/>
      <c r="H15" s="569"/>
      <c r="I15" s="569"/>
      <c r="J15" s="569">
        <v>1</v>
      </c>
      <c r="K15" s="569">
        <v>75</v>
      </c>
      <c r="L15" s="569"/>
      <c r="M15" s="569">
        <v>75</v>
      </c>
      <c r="N15" s="569"/>
      <c r="O15" s="569"/>
      <c r="P15" s="582"/>
      <c r="Q15" s="570"/>
    </row>
    <row r="16" spans="1:17" ht="14.4" customHeight="1" x14ac:dyDescent="0.3">
      <c r="A16" s="565" t="s">
        <v>461</v>
      </c>
      <c r="B16" s="566" t="s">
        <v>3184</v>
      </c>
      <c r="C16" s="566" t="s">
        <v>2977</v>
      </c>
      <c r="D16" s="566" t="s">
        <v>3185</v>
      </c>
      <c r="E16" s="566" t="s">
        <v>3186</v>
      </c>
      <c r="F16" s="569"/>
      <c r="G16" s="569"/>
      <c r="H16" s="569"/>
      <c r="I16" s="569"/>
      <c r="J16" s="569"/>
      <c r="K16" s="569"/>
      <c r="L16" s="569"/>
      <c r="M16" s="569"/>
      <c r="N16" s="569">
        <v>1</v>
      </c>
      <c r="O16" s="569">
        <v>177</v>
      </c>
      <c r="P16" s="582"/>
      <c r="Q16" s="570">
        <v>177</v>
      </c>
    </row>
    <row r="17" spans="1:17" ht="14.4" customHeight="1" x14ac:dyDescent="0.3">
      <c r="A17" s="565" t="s">
        <v>461</v>
      </c>
      <c r="B17" s="566" t="s">
        <v>3184</v>
      </c>
      <c r="C17" s="566" t="s">
        <v>2977</v>
      </c>
      <c r="D17" s="566" t="s">
        <v>3187</v>
      </c>
      <c r="E17" s="566" t="s">
        <v>3188</v>
      </c>
      <c r="F17" s="569">
        <v>3</v>
      </c>
      <c r="G17" s="569">
        <v>2520</v>
      </c>
      <c r="H17" s="569">
        <v>1</v>
      </c>
      <c r="I17" s="569">
        <v>840</v>
      </c>
      <c r="J17" s="569"/>
      <c r="K17" s="569"/>
      <c r="L17" s="569"/>
      <c r="M17" s="569"/>
      <c r="N17" s="569"/>
      <c r="O17" s="569"/>
      <c r="P17" s="582"/>
      <c r="Q17" s="570"/>
    </row>
    <row r="18" spans="1:17" ht="14.4" customHeight="1" x14ac:dyDescent="0.3">
      <c r="A18" s="565" t="s">
        <v>461</v>
      </c>
      <c r="B18" s="566" t="s">
        <v>3184</v>
      </c>
      <c r="C18" s="566" t="s">
        <v>2977</v>
      </c>
      <c r="D18" s="566" t="s">
        <v>3189</v>
      </c>
      <c r="E18" s="566" t="s">
        <v>3190</v>
      </c>
      <c r="F18" s="569">
        <v>8</v>
      </c>
      <c r="G18" s="569">
        <v>1360</v>
      </c>
      <c r="H18" s="569">
        <v>1</v>
      </c>
      <c r="I18" s="569">
        <v>170</v>
      </c>
      <c r="J18" s="569">
        <v>6</v>
      </c>
      <c r="K18" s="569">
        <v>1026</v>
      </c>
      <c r="L18" s="569">
        <v>0.75441176470588234</v>
      </c>
      <c r="M18" s="569">
        <v>171</v>
      </c>
      <c r="N18" s="569"/>
      <c r="O18" s="569"/>
      <c r="P18" s="582"/>
      <c r="Q18" s="570"/>
    </row>
    <row r="19" spans="1:17" ht="14.4" customHeight="1" x14ac:dyDescent="0.3">
      <c r="A19" s="565" t="s">
        <v>461</v>
      </c>
      <c r="B19" s="566" t="s">
        <v>3184</v>
      </c>
      <c r="C19" s="566" t="s">
        <v>2977</v>
      </c>
      <c r="D19" s="566" t="s">
        <v>3191</v>
      </c>
      <c r="E19" s="566" t="s">
        <v>3192</v>
      </c>
      <c r="F19" s="569"/>
      <c r="G19" s="569"/>
      <c r="H19" s="569"/>
      <c r="I19" s="569"/>
      <c r="J19" s="569">
        <v>0</v>
      </c>
      <c r="K19" s="569">
        <v>0</v>
      </c>
      <c r="L19" s="569"/>
      <c r="M19" s="569"/>
      <c r="N19" s="569"/>
      <c r="O19" s="569"/>
      <c r="P19" s="582"/>
      <c r="Q19" s="570"/>
    </row>
    <row r="20" spans="1:17" ht="14.4" customHeight="1" x14ac:dyDescent="0.3">
      <c r="A20" s="565" t="s">
        <v>461</v>
      </c>
      <c r="B20" s="566" t="s">
        <v>3184</v>
      </c>
      <c r="C20" s="566" t="s">
        <v>2977</v>
      </c>
      <c r="D20" s="566" t="s">
        <v>3147</v>
      </c>
      <c r="E20" s="566" t="s">
        <v>3148</v>
      </c>
      <c r="F20" s="569"/>
      <c r="G20" s="569"/>
      <c r="H20" s="569"/>
      <c r="I20" s="569"/>
      <c r="J20" s="569"/>
      <c r="K20" s="569"/>
      <c r="L20" s="569"/>
      <c r="M20" s="569"/>
      <c r="N20" s="569">
        <v>1</v>
      </c>
      <c r="O20" s="569">
        <v>1001</v>
      </c>
      <c r="P20" s="582"/>
      <c r="Q20" s="570">
        <v>1001</v>
      </c>
    </row>
    <row r="21" spans="1:17" ht="14.4" customHeight="1" x14ac:dyDescent="0.3">
      <c r="A21" s="565" t="s">
        <v>461</v>
      </c>
      <c r="B21" s="566" t="s">
        <v>3184</v>
      </c>
      <c r="C21" s="566" t="s">
        <v>2977</v>
      </c>
      <c r="D21" s="566" t="s">
        <v>3193</v>
      </c>
      <c r="E21" s="566" t="s">
        <v>3194</v>
      </c>
      <c r="F21" s="569">
        <v>2</v>
      </c>
      <c r="G21" s="569">
        <v>3284</v>
      </c>
      <c r="H21" s="569">
        <v>1</v>
      </c>
      <c r="I21" s="569">
        <v>1642</v>
      </c>
      <c r="J21" s="569">
        <v>3</v>
      </c>
      <c r="K21" s="569">
        <v>4941</v>
      </c>
      <c r="L21" s="569">
        <v>1.5045676004872106</v>
      </c>
      <c r="M21" s="569">
        <v>1647</v>
      </c>
      <c r="N21" s="569"/>
      <c r="O21" s="569"/>
      <c r="P21" s="582"/>
      <c r="Q21" s="570"/>
    </row>
    <row r="22" spans="1:17" ht="14.4" customHeight="1" x14ac:dyDescent="0.3">
      <c r="A22" s="565" t="s">
        <v>461</v>
      </c>
      <c r="B22" s="566" t="s">
        <v>3184</v>
      </c>
      <c r="C22" s="566" t="s">
        <v>2977</v>
      </c>
      <c r="D22" s="566" t="s">
        <v>3195</v>
      </c>
      <c r="E22" s="566" t="s">
        <v>3196</v>
      </c>
      <c r="F22" s="569">
        <v>3</v>
      </c>
      <c r="G22" s="569">
        <v>4566</v>
      </c>
      <c r="H22" s="569">
        <v>1</v>
      </c>
      <c r="I22" s="569">
        <v>1522</v>
      </c>
      <c r="J22" s="569">
        <v>6</v>
      </c>
      <c r="K22" s="569">
        <v>9150</v>
      </c>
      <c r="L22" s="569">
        <v>2.0039421813403417</v>
      </c>
      <c r="M22" s="569">
        <v>1525</v>
      </c>
      <c r="N22" s="569"/>
      <c r="O22" s="569"/>
      <c r="P22" s="582"/>
      <c r="Q22" s="570"/>
    </row>
    <row r="23" spans="1:17" ht="14.4" customHeight="1" x14ac:dyDescent="0.3">
      <c r="A23" s="565" t="s">
        <v>461</v>
      </c>
      <c r="B23" s="566" t="s">
        <v>3184</v>
      </c>
      <c r="C23" s="566" t="s">
        <v>2977</v>
      </c>
      <c r="D23" s="566" t="s">
        <v>3197</v>
      </c>
      <c r="E23" s="566" t="s">
        <v>3198</v>
      </c>
      <c r="F23" s="569">
        <v>3</v>
      </c>
      <c r="G23" s="569">
        <v>717</v>
      </c>
      <c r="H23" s="569">
        <v>1</v>
      </c>
      <c r="I23" s="569">
        <v>239</v>
      </c>
      <c r="J23" s="569">
        <v>1</v>
      </c>
      <c r="K23" s="569">
        <v>240</v>
      </c>
      <c r="L23" s="569">
        <v>0.33472803347280333</v>
      </c>
      <c r="M23" s="569">
        <v>240</v>
      </c>
      <c r="N23" s="569"/>
      <c r="O23" s="569"/>
      <c r="P23" s="582"/>
      <c r="Q23" s="570"/>
    </row>
    <row r="24" spans="1:17" ht="14.4" customHeight="1" x14ac:dyDescent="0.3">
      <c r="A24" s="565" t="s">
        <v>461</v>
      </c>
      <c r="B24" s="566" t="s">
        <v>3184</v>
      </c>
      <c r="C24" s="566" t="s">
        <v>2977</v>
      </c>
      <c r="D24" s="566" t="s">
        <v>3199</v>
      </c>
      <c r="E24" s="566" t="s">
        <v>3200</v>
      </c>
      <c r="F24" s="569"/>
      <c r="G24" s="569"/>
      <c r="H24" s="569"/>
      <c r="I24" s="569"/>
      <c r="J24" s="569"/>
      <c r="K24" s="569"/>
      <c r="L24" s="569"/>
      <c r="M24" s="569"/>
      <c r="N24" s="569">
        <v>1</v>
      </c>
      <c r="O24" s="569">
        <v>1354</v>
      </c>
      <c r="P24" s="582"/>
      <c r="Q24" s="570">
        <v>1354</v>
      </c>
    </row>
    <row r="25" spans="1:17" ht="14.4" customHeight="1" x14ac:dyDescent="0.3">
      <c r="A25" s="565" t="s">
        <v>461</v>
      </c>
      <c r="B25" s="566" t="s">
        <v>3184</v>
      </c>
      <c r="C25" s="566" t="s">
        <v>2977</v>
      </c>
      <c r="D25" s="566" t="s">
        <v>3201</v>
      </c>
      <c r="E25" s="566" t="s">
        <v>3202</v>
      </c>
      <c r="F25" s="569">
        <v>3</v>
      </c>
      <c r="G25" s="569">
        <v>1860</v>
      </c>
      <c r="H25" s="569">
        <v>1</v>
      </c>
      <c r="I25" s="569">
        <v>620</v>
      </c>
      <c r="J25" s="569">
        <v>1</v>
      </c>
      <c r="K25" s="569">
        <v>621</v>
      </c>
      <c r="L25" s="569">
        <v>0.33387096774193548</v>
      </c>
      <c r="M25" s="569">
        <v>621</v>
      </c>
      <c r="N25" s="569"/>
      <c r="O25" s="569"/>
      <c r="P25" s="582"/>
      <c r="Q25" s="570"/>
    </row>
    <row r="26" spans="1:17" ht="14.4" customHeight="1" x14ac:dyDescent="0.3">
      <c r="A26" s="565" t="s">
        <v>461</v>
      </c>
      <c r="B26" s="566" t="s">
        <v>3184</v>
      </c>
      <c r="C26" s="566" t="s">
        <v>2977</v>
      </c>
      <c r="D26" s="566" t="s">
        <v>3203</v>
      </c>
      <c r="E26" s="566" t="s">
        <v>3204</v>
      </c>
      <c r="F26" s="569">
        <v>1</v>
      </c>
      <c r="G26" s="569">
        <v>166</v>
      </c>
      <c r="H26" s="569">
        <v>1</v>
      </c>
      <c r="I26" s="569">
        <v>166</v>
      </c>
      <c r="J26" s="569"/>
      <c r="K26" s="569"/>
      <c r="L26" s="569"/>
      <c r="M26" s="569"/>
      <c r="N26" s="569"/>
      <c r="O26" s="569"/>
      <c r="P26" s="582"/>
      <c r="Q26" s="570"/>
    </row>
    <row r="27" spans="1:17" ht="14.4" customHeight="1" x14ac:dyDescent="0.3">
      <c r="A27" s="565" t="s">
        <v>461</v>
      </c>
      <c r="B27" s="566" t="s">
        <v>3184</v>
      </c>
      <c r="C27" s="566" t="s">
        <v>2977</v>
      </c>
      <c r="D27" s="566" t="s">
        <v>3205</v>
      </c>
      <c r="E27" s="566" t="s">
        <v>3206</v>
      </c>
      <c r="F27" s="569">
        <v>4</v>
      </c>
      <c r="G27" s="569">
        <v>7004</v>
      </c>
      <c r="H27" s="569">
        <v>1</v>
      </c>
      <c r="I27" s="569">
        <v>1751</v>
      </c>
      <c r="J27" s="569">
        <v>5</v>
      </c>
      <c r="K27" s="569">
        <v>8780</v>
      </c>
      <c r="L27" s="569">
        <v>1.2535693889206168</v>
      </c>
      <c r="M27" s="569">
        <v>1756</v>
      </c>
      <c r="N27" s="569">
        <v>1</v>
      </c>
      <c r="O27" s="569">
        <v>1763</v>
      </c>
      <c r="P27" s="582">
        <v>0.25171330668189607</v>
      </c>
      <c r="Q27" s="570">
        <v>1763</v>
      </c>
    </row>
    <row r="28" spans="1:17" ht="14.4" customHeight="1" x14ac:dyDescent="0.3">
      <c r="A28" s="565" t="s">
        <v>461</v>
      </c>
      <c r="B28" s="566" t="s">
        <v>3184</v>
      </c>
      <c r="C28" s="566" t="s">
        <v>2977</v>
      </c>
      <c r="D28" s="566" t="s">
        <v>3207</v>
      </c>
      <c r="E28" s="566" t="s">
        <v>3208</v>
      </c>
      <c r="F28" s="569">
        <v>1</v>
      </c>
      <c r="G28" s="569">
        <v>4195</v>
      </c>
      <c r="H28" s="569">
        <v>1</v>
      </c>
      <c r="I28" s="569">
        <v>4195</v>
      </c>
      <c r="J28" s="569"/>
      <c r="K28" s="569"/>
      <c r="L28" s="569"/>
      <c r="M28" s="569"/>
      <c r="N28" s="569"/>
      <c r="O28" s="569"/>
      <c r="P28" s="582"/>
      <c r="Q28" s="570"/>
    </row>
    <row r="29" spans="1:17" ht="14.4" customHeight="1" x14ac:dyDescent="0.3">
      <c r="A29" s="565" t="s">
        <v>461</v>
      </c>
      <c r="B29" s="566" t="s">
        <v>3184</v>
      </c>
      <c r="C29" s="566" t="s">
        <v>2977</v>
      </c>
      <c r="D29" s="566" t="s">
        <v>3209</v>
      </c>
      <c r="E29" s="566" t="s">
        <v>3210</v>
      </c>
      <c r="F29" s="569">
        <v>1</v>
      </c>
      <c r="G29" s="569">
        <v>5713</v>
      </c>
      <c r="H29" s="569">
        <v>1</v>
      </c>
      <c r="I29" s="569">
        <v>5713</v>
      </c>
      <c r="J29" s="569"/>
      <c r="K29" s="569"/>
      <c r="L29" s="569"/>
      <c r="M29" s="569"/>
      <c r="N29" s="569"/>
      <c r="O29" s="569"/>
      <c r="P29" s="582"/>
      <c r="Q29" s="570"/>
    </row>
    <row r="30" spans="1:17" ht="14.4" customHeight="1" x14ac:dyDescent="0.3">
      <c r="A30" s="565" t="s">
        <v>461</v>
      </c>
      <c r="B30" s="566" t="s">
        <v>3184</v>
      </c>
      <c r="C30" s="566" t="s">
        <v>2977</v>
      </c>
      <c r="D30" s="566" t="s">
        <v>3211</v>
      </c>
      <c r="E30" s="566" t="s">
        <v>3212</v>
      </c>
      <c r="F30" s="569"/>
      <c r="G30" s="569"/>
      <c r="H30" s="569"/>
      <c r="I30" s="569"/>
      <c r="J30" s="569">
        <v>1</v>
      </c>
      <c r="K30" s="569">
        <v>298</v>
      </c>
      <c r="L30" s="569"/>
      <c r="M30" s="569">
        <v>298</v>
      </c>
      <c r="N30" s="569"/>
      <c r="O30" s="569"/>
      <c r="P30" s="582"/>
      <c r="Q30" s="570"/>
    </row>
    <row r="31" spans="1:17" ht="14.4" customHeight="1" x14ac:dyDescent="0.3">
      <c r="A31" s="565" t="s">
        <v>461</v>
      </c>
      <c r="B31" s="566" t="s">
        <v>3184</v>
      </c>
      <c r="C31" s="566" t="s">
        <v>2977</v>
      </c>
      <c r="D31" s="566" t="s">
        <v>3213</v>
      </c>
      <c r="E31" s="566" t="s">
        <v>3214</v>
      </c>
      <c r="F31" s="569">
        <v>2</v>
      </c>
      <c r="G31" s="569">
        <v>40362</v>
      </c>
      <c r="H31" s="569">
        <v>1</v>
      </c>
      <c r="I31" s="569">
        <v>20181</v>
      </c>
      <c r="J31" s="569">
        <v>1</v>
      </c>
      <c r="K31" s="569">
        <v>20240</v>
      </c>
      <c r="L31" s="569">
        <v>0.50146177097269706</v>
      </c>
      <c r="M31" s="569">
        <v>20240</v>
      </c>
      <c r="N31" s="569"/>
      <c r="O31" s="569"/>
      <c r="P31" s="582"/>
      <c r="Q31" s="570"/>
    </row>
    <row r="32" spans="1:17" ht="14.4" customHeight="1" x14ac:dyDescent="0.3">
      <c r="A32" s="565" t="s">
        <v>461</v>
      </c>
      <c r="B32" s="566" t="s">
        <v>3184</v>
      </c>
      <c r="C32" s="566" t="s">
        <v>2977</v>
      </c>
      <c r="D32" s="566" t="s">
        <v>3215</v>
      </c>
      <c r="E32" s="566" t="s">
        <v>3216</v>
      </c>
      <c r="F32" s="569"/>
      <c r="G32" s="569"/>
      <c r="H32" s="569"/>
      <c r="I32" s="569"/>
      <c r="J32" s="569"/>
      <c r="K32" s="569"/>
      <c r="L32" s="569"/>
      <c r="M32" s="569"/>
      <c r="N32" s="569">
        <v>1</v>
      </c>
      <c r="O32" s="569">
        <v>3485</v>
      </c>
      <c r="P32" s="582"/>
      <c r="Q32" s="570">
        <v>3485</v>
      </c>
    </row>
    <row r="33" spans="1:17" ht="14.4" customHeight="1" x14ac:dyDescent="0.3">
      <c r="A33" s="565" t="s">
        <v>461</v>
      </c>
      <c r="B33" s="566" t="s">
        <v>3184</v>
      </c>
      <c r="C33" s="566" t="s">
        <v>2977</v>
      </c>
      <c r="D33" s="566" t="s">
        <v>3217</v>
      </c>
      <c r="E33" s="566" t="s">
        <v>3218</v>
      </c>
      <c r="F33" s="569"/>
      <c r="G33" s="569"/>
      <c r="H33" s="569"/>
      <c r="I33" s="569"/>
      <c r="J33" s="569">
        <v>1</v>
      </c>
      <c r="K33" s="569">
        <v>23732</v>
      </c>
      <c r="L33" s="569"/>
      <c r="M33" s="569">
        <v>23732</v>
      </c>
      <c r="N33" s="569">
        <v>1</v>
      </c>
      <c r="O33" s="569">
        <v>23823</v>
      </c>
      <c r="P33" s="582"/>
      <c r="Q33" s="570">
        <v>23823</v>
      </c>
    </row>
    <row r="34" spans="1:17" ht="14.4" customHeight="1" x14ac:dyDescent="0.3">
      <c r="A34" s="565" t="s">
        <v>461</v>
      </c>
      <c r="B34" s="566" t="s">
        <v>3184</v>
      </c>
      <c r="C34" s="566" t="s">
        <v>2977</v>
      </c>
      <c r="D34" s="566" t="s">
        <v>3219</v>
      </c>
      <c r="E34" s="566" t="s">
        <v>3220</v>
      </c>
      <c r="F34" s="569"/>
      <c r="G34" s="569"/>
      <c r="H34" s="569"/>
      <c r="I34" s="569"/>
      <c r="J34" s="569">
        <v>2</v>
      </c>
      <c r="K34" s="569">
        <v>31456</v>
      </c>
      <c r="L34" s="569"/>
      <c r="M34" s="569">
        <v>15728</v>
      </c>
      <c r="N34" s="569"/>
      <c r="O34" s="569"/>
      <c r="P34" s="582"/>
      <c r="Q34" s="570"/>
    </row>
    <row r="35" spans="1:17" ht="14.4" customHeight="1" x14ac:dyDescent="0.3">
      <c r="A35" s="565" t="s">
        <v>461</v>
      </c>
      <c r="B35" s="566" t="s">
        <v>3221</v>
      </c>
      <c r="C35" s="566" t="s">
        <v>3111</v>
      </c>
      <c r="D35" s="566" t="s">
        <v>3222</v>
      </c>
      <c r="E35" s="566" t="s">
        <v>3223</v>
      </c>
      <c r="F35" s="569"/>
      <c r="G35" s="569"/>
      <c r="H35" s="569"/>
      <c r="I35" s="569"/>
      <c r="J35" s="569"/>
      <c r="K35" s="569"/>
      <c r="L35" s="569"/>
      <c r="M35" s="569"/>
      <c r="N35" s="569">
        <v>7</v>
      </c>
      <c r="O35" s="569">
        <v>583.1</v>
      </c>
      <c r="P35" s="582"/>
      <c r="Q35" s="570">
        <v>83.3</v>
      </c>
    </row>
    <row r="36" spans="1:17" ht="14.4" customHeight="1" x14ac:dyDescent="0.3">
      <c r="A36" s="565" t="s">
        <v>461</v>
      </c>
      <c r="B36" s="566" t="s">
        <v>3221</v>
      </c>
      <c r="C36" s="566" t="s">
        <v>3111</v>
      </c>
      <c r="D36" s="566" t="s">
        <v>3224</v>
      </c>
      <c r="E36" s="566" t="s">
        <v>3225</v>
      </c>
      <c r="F36" s="569">
        <v>5</v>
      </c>
      <c r="G36" s="569">
        <v>346.65</v>
      </c>
      <c r="H36" s="569">
        <v>1</v>
      </c>
      <c r="I36" s="569">
        <v>69.33</v>
      </c>
      <c r="J36" s="569"/>
      <c r="K36" s="569"/>
      <c r="L36" s="569"/>
      <c r="M36" s="569"/>
      <c r="N36" s="569"/>
      <c r="O36" s="569"/>
      <c r="P36" s="582"/>
      <c r="Q36" s="570"/>
    </row>
    <row r="37" spans="1:17" ht="14.4" customHeight="1" x14ac:dyDescent="0.3">
      <c r="A37" s="565" t="s">
        <v>461</v>
      </c>
      <c r="B37" s="566" t="s">
        <v>3221</v>
      </c>
      <c r="C37" s="566" t="s">
        <v>3111</v>
      </c>
      <c r="D37" s="566" t="s">
        <v>3226</v>
      </c>
      <c r="E37" s="566" t="s">
        <v>3225</v>
      </c>
      <c r="F37" s="569">
        <v>247</v>
      </c>
      <c r="G37" s="569">
        <v>31494.190000000002</v>
      </c>
      <c r="H37" s="569">
        <v>1</v>
      </c>
      <c r="I37" s="569">
        <v>127.50684210526316</v>
      </c>
      <c r="J37" s="569">
        <v>255</v>
      </c>
      <c r="K37" s="569">
        <v>35101.71</v>
      </c>
      <c r="L37" s="569">
        <v>1.1145455717387873</v>
      </c>
      <c r="M37" s="569">
        <v>137.65376470588234</v>
      </c>
      <c r="N37" s="569">
        <v>202</v>
      </c>
      <c r="O37" s="569">
        <v>24338.31</v>
      </c>
      <c r="P37" s="582">
        <v>0.77278729822865744</v>
      </c>
      <c r="Q37" s="570">
        <v>120.48668316831684</v>
      </c>
    </row>
    <row r="38" spans="1:17" ht="14.4" customHeight="1" x14ac:dyDescent="0.3">
      <c r="A38" s="565" t="s">
        <v>461</v>
      </c>
      <c r="B38" s="566" t="s">
        <v>3221</v>
      </c>
      <c r="C38" s="566" t="s">
        <v>3111</v>
      </c>
      <c r="D38" s="566" t="s">
        <v>3227</v>
      </c>
      <c r="E38" s="566" t="s">
        <v>3225</v>
      </c>
      <c r="F38" s="569"/>
      <c r="G38" s="569"/>
      <c r="H38" s="569"/>
      <c r="I38" s="569"/>
      <c r="J38" s="569"/>
      <c r="K38" s="569"/>
      <c r="L38" s="569"/>
      <c r="M38" s="569"/>
      <c r="N38" s="569">
        <v>14</v>
      </c>
      <c r="O38" s="569">
        <v>1114.26</v>
      </c>
      <c r="P38" s="582"/>
      <c r="Q38" s="570">
        <v>79.59</v>
      </c>
    </row>
    <row r="39" spans="1:17" ht="14.4" customHeight="1" x14ac:dyDescent="0.3">
      <c r="A39" s="565" t="s">
        <v>461</v>
      </c>
      <c r="B39" s="566" t="s">
        <v>3221</v>
      </c>
      <c r="C39" s="566" t="s">
        <v>3111</v>
      </c>
      <c r="D39" s="566" t="s">
        <v>3228</v>
      </c>
      <c r="E39" s="566" t="s">
        <v>3229</v>
      </c>
      <c r="F39" s="569">
        <v>10</v>
      </c>
      <c r="G39" s="569">
        <v>3003.95</v>
      </c>
      <c r="H39" s="569">
        <v>1</v>
      </c>
      <c r="I39" s="569">
        <v>300.39499999999998</v>
      </c>
      <c r="J39" s="569">
        <v>7</v>
      </c>
      <c r="K39" s="569">
        <v>1156.1199999999999</v>
      </c>
      <c r="L39" s="569">
        <v>0.38486659232011183</v>
      </c>
      <c r="M39" s="569">
        <v>165.16</v>
      </c>
      <c r="N39" s="569">
        <v>11</v>
      </c>
      <c r="O39" s="569">
        <v>924.88</v>
      </c>
      <c r="P39" s="582">
        <v>0.30788794753574461</v>
      </c>
      <c r="Q39" s="570">
        <v>84.08</v>
      </c>
    </row>
    <row r="40" spans="1:17" ht="14.4" customHeight="1" x14ac:dyDescent="0.3">
      <c r="A40" s="565" t="s">
        <v>461</v>
      </c>
      <c r="B40" s="566" t="s">
        <v>3221</v>
      </c>
      <c r="C40" s="566" t="s">
        <v>3111</v>
      </c>
      <c r="D40" s="566" t="s">
        <v>3230</v>
      </c>
      <c r="E40" s="566" t="s">
        <v>3231</v>
      </c>
      <c r="F40" s="569"/>
      <c r="G40" s="569"/>
      <c r="H40" s="569"/>
      <c r="I40" s="569"/>
      <c r="J40" s="569">
        <v>28</v>
      </c>
      <c r="K40" s="569">
        <v>1610.28</v>
      </c>
      <c r="L40" s="569"/>
      <c r="M40" s="569">
        <v>57.51</v>
      </c>
      <c r="N40" s="569"/>
      <c r="O40" s="569"/>
      <c r="P40" s="582"/>
      <c r="Q40" s="570"/>
    </row>
    <row r="41" spans="1:17" ht="14.4" customHeight="1" x14ac:dyDescent="0.3">
      <c r="A41" s="565" t="s">
        <v>461</v>
      </c>
      <c r="B41" s="566" t="s">
        <v>3221</v>
      </c>
      <c r="C41" s="566" t="s">
        <v>3111</v>
      </c>
      <c r="D41" s="566" t="s">
        <v>3232</v>
      </c>
      <c r="E41" s="566" t="s">
        <v>3233</v>
      </c>
      <c r="F41" s="569">
        <v>20</v>
      </c>
      <c r="G41" s="569">
        <v>1968.96</v>
      </c>
      <c r="H41" s="569">
        <v>1</v>
      </c>
      <c r="I41" s="569">
        <v>98.448000000000008</v>
      </c>
      <c r="J41" s="569">
        <v>7</v>
      </c>
      <c r="K41" s="569">
        <v>669.06</v>
      </c>
      <c r="L41" s="569">
        <v>0.33980375426621157</v>
      </c>
      <c r="M41" s="569">
        <v>95.58</v>
      </c>
      <c r="N41" s="569">
        <v>6</v>
      </c>
      <c r="O41" s="569">
        <v>366.3</v>
      </c>
      <c r="P41" s="582">
        <v>0.1860372988785958</v>
      </c>
      <c r="Q41" s="570">
        <v>61.050000000000004</v>
      </c>
    </row>
    <row r="42" spans="1:17" ht="14.4" customHeight="1" x14ac:dyDescent="0.3">
      <c r="A42" s="565" t="s">
        <v>461</v>
      </c>
      <c r="B42" s="566" t="s">
        <v>3221</v>
      </c>
      <c r="C42" s="566" t="s">
        <v>3111</v>
      </c>
      <c r="D42" s="566" t="s">
        <v>3234</v>
      </c>
      <c r="E42" s="566" t="s">
        <v>3235</v>
      </c>
      <c r="F42" s="569"/>
      <c r="G42" s="569"/>
      <c r="H42" s="569"/>
      <c r="I42" s="569"/>
      <c r="J42" s="569"/>
      <c r="K42" s="569"/>
      <c r="L42" s="569"/>
      <c r="M42" s="569"/>
      <c r="N42" s="569">
        <v>4.8</v>
      </c>
      <c r="O42" s="569">
        <v>3886.1</v>
      </c>
      <c r="P42" s="582"/>
      <c r="Q42" s="570">
        <v>809.60416666666663</v>
      </c>
    </row>
    <row r="43" spans="1:17" ht="14.4" customHeight="1" x14ac:dyDescent="0.3">
      <c r="A43" s="565" t="s">
        <v>461</v>
      </c>
      <c r="B43" s="566" t="s">
        <v>3221</v>
      </c>
      <c r="C43" s="566" t="s">
        <v>3111</v>
      </c>
      <c r="D43" s="566" t="s">
        <v>3236</v>
      </c>
      <c r="E43" s="566" t="s">
        <v>3237</v>
      </c>
      <c r="F43" s="569"/>
      <c r="G43" s="569"/>
      <c r="H43" s="569"/>
      <c r="I43" s="569"/>
      <c r="J43" s="569"/>
      <c r="K43" s="569"/>
      <c r="L43" s="569"/>
      <c r="M43" s="569"/>
      <c r="N43" s="569">
        <v>7</v>
      </c>
      <c r="O43" s="569">
        <v>8624.98</v>
      </c>
      <c r="P43" s="582"/>
      <c r="Q43" s="570">
        <v>1232.1399999999999</v>
      </c>
    </row>
    <row r="44" spans="1:17" ht="14.4" customHeight="1" x14ac:dyDescent="0.3">
      <c r="A44" s="565" t="s">
        <v>461</v>
      </c>
      <c r="B44" s="566" t="s">
        <v>3221</v>
      </c>
      <c r="C44" s="566" t="s">
        <v>3111</v>
      </c>
      <c r="D44" s="566" t="s">
        <v>3238</v>
      </c>
      <c r="E44" s="566" t="s">
        <v>3239</v>
      </c>
      <c r="F44" s="569"/>
      <c r="G44" s="569"/>
      <c r="H44" s="569"/>
      <c r="I44" s="569"/>
      <c r="J44" s="569"/>
      <c r="K44" s="569"/>
      <c r="L44" s="569"/>
      <c r="M44" s="569"/>
      <c r="N44" s="569">
        <v>36</v>
      </c>
      <c r="O44" s="569">
        <v>2070.36</v>
      </c>
      <c r="P44" s="582"/>
      <c r="Q44" s="570">
        <v>57.510000000000005</v>
      </c>
    </row>
    <row r="45" spans="1:17" ht="14.4" customHeight="1" x14ac:dyDescent="0.3">
      <c r="A45" s="565" t="s">
        <v>461</v>
      </c>
      <c r="B45" s="566" t="s">
        <v>3221</v>
      </c>
      <c r="C45" s="566" t="s">
        <v>3111</v>
      </c>
      <c r="D45" s="566" t="s">
        <v>3240</v>
      </c>
      <c r="E45" s="566" t="s">
        <v>3241</v>
      </c>
      <c r="F45" s="569">
        <v>37</v>
      </c>
      <c r="G45" s="569">
        <v>14314.849999999999</v>
      </c>
      <c r="H45" s="569">
        <v>1</v>
      </c>
      <c r="I45" s="569">
        <v>386.88783783783782</v>
      </c>
      <c r="J45" s="569">
        <v>5</v>
      </c>
      <c r="K45" s="569">
        <v>237.5</v>
      </c>
      <c r="L45" s="569">
        <v>1.6591162324439308E-2</v>
      </c>
      <c r="M45" s="569">
        <v>47.5</v>
      </c>
      <c r="N45" s="569">
        <v>42</v>
      </c>
      <c r="O45" s="569">
        <v>1995</v>
      </c>
      <c r="P45" s="582">
        <v>0.13936576352529018</v>
      </c>
      <c r="Q45" s="570">
        <v>47.5</v>
      </c>
    </row>
    <row r="46" spans="1:17" ht="14.4" customHeight="1" x14ac:dyDescent="0.3">
      <c r="A46" s="565" t="s">
        <v>461</v>
      </c>
      <c r="B46" s="566" t="s">
        <v>3221</v>
      </c>
      <c r="C46" s="566" t="s">
        <v>3111</v>
      </c>
      <c r="D46" s="566" t="s">
        <v>3114</v>
      </c>
      <c r="E46" s="566" t="s">
        <v>3115</v>
      </c>
      <c r="F46" s="569">
        <v>100</v>
      </c>
      <c r="G46" s="569">
        <v>53828.009999999995</v>
      </c>
      <c r="H46" s="569">
        <v>1</v>
      </c>
      <c r="I46" s="569">
        <v>538.28009999999995</v>
      </c>
      <c r="J46" s="569">
        <v>95.300000000000011</v>
      </c>
      <c r="K46" s="569">
        <v>52502.03</v>
      </c>
      <c r="L46" s="569">
        <v>0.97536635666077942</v>
      </c>
      <c r="M46" s="569">
        <v>550.913221406086</v>
      </c>
      <c r="N46" s="569">
        <v>145.19999999999999</v>
      </c>
      <c r="O46" s="569">
        <v>55090.86</v>
      </c>
      <c r="P46" s="582">
        <v>1.0234608338669775</v>
      </c>
      <c r="Q46" s="570">
        <v>379.41363636363639</v>
      </c>
    </row>
    <row r="47" spans="1:17" ht="14.4" customHeight="1" x14ac:dyDescent="0.3">
      <c r="A47" s="565" t="s">
        <v>461</v>
      </c>
      <c r="B47" s="566" t="s">
        <v>3221</v>
      </c>
      <c r="C47" s="566" t="s">
        <v>3111</v>
      </c>
      <c r="D47" s="566" t="s">
        <v>3242</v>
      </c>
      <c r="E47" s="566" t="s">
        <v>3243</v>
      </c>
      <c r="F47" s="569">
        <v>42</v>
      </c>
      <c r="G47" s="569">
        <v>58073.400000000009</v>
      </c>
      <c r="H47" s="569">
        <v>1</v>
      </c>
      <c r="I47" s="569">
        <v>1382.7000000000003</v>
      </c>
      <c r="J47" s="569">
        <v>24</v>
      </c>
      <c r="K47" s="569">
        <v>34673.520000000004</v>
      </c>
      <c r="L47" s="569">
        <v>0.59706371591813112</v>
      </c>
      <c r="M47" s="569">
        <v>1444.7300000000002</v>
      </c>
      <c r="N47" s="569"/>
      <c r="O47" s="569"/>
      <c r="P47" s="582"/>
      <c r="Q47" s="570"/>
    </row>
    <row r="48" spans="1:17" ht="14.4" customHeight="1" x14ac:dyDescent="0.3">
      <c r="A48" s="565" t="s">
        <v>461</v>
      </c>
      <c r="B48" s="566" t="s">
        <v>3221</v>
      </c>
      <c r="C48" s="566" t="s">
        <v>3111</v>
      </c>
      <c r="D48" s="566" t="s">
        <v>3244</v>
      </c>
      <c r="E48" s="566" t="s">
        <v>3245</v>
      </c>
      <c r="F48" s="569">
        <v>30</v>
      </c>
      <c r="G48" s="569">
        <v>14658.9</v>
      </c>
      <c r="H48" s="569">
        <v>1</v>
      </c>
      <c r="I48" s="569">
        <v>488.63</v>
      </c>
      <c r="J48" s="569"/>
      <c r="K48" s="569"/>
      <c r="L48" s="569"/>
      <c r="M48" s="569"/>
      <c r="N48" s="569">
        <v>9</v>
      </c>
      <c r="O48" s="569">
        <v>752.49</v>
      </c>
      <c r="P48" s="582">
        <v>5.1333319689744798E-2</v>
      </c>
      <c r="Q48" s="570">
        <v>83.61</v>
      </c>
    </row>
    <row r="49" spans="1:17" ht="14.4" customHeight="1" x14ac:dyDescent="0.3">
      <c r="A49" s="565" t="s">
        <v>461</v>
      </c>
      <c r="B49" s="566" t="s">
        <v>3221</v>
      </c>
      <c r="C49" s="566" t="s">
        <v>3111</v>
      </c>
      <c r="D49" s="566" t="s">
        <v>3246</v>
      </c>
      <c r="E49" s="566" t="s">
        <v>3247</v>
      </c>
      <c r="F49" s="569"/>
      <c r="G49" s="569"/>
      <c r="H49" s="569"/>
      <c r="I49" s="569"/>
      <c r="J49" s="569">
        <v>8</v>
      </c>
      <c r="K49" s="569">
        <v>327.60000000000002</v>
      </c>
      <c r="L49" s="569"/>
      <c r="M49" s="569">
        <v>40.950000000000003</v>
      </c>
      <c r="N49" s="569">
        <v>12</v>
      </c>
      <c r="O49" s="569">
        <v>491.4</v>
      </c>
      <c r="P49" s="582"/>
      <c r="Q49" s="570">
        <v>40.949999999999996</v>
      </c>
    </row>
    <row r="50" spans="1:17" ht="14.4" customHeight="1" x14ac:dyDescent="0.3">
      <c r="A50" s="565" t="s">
        <v>461</v>
      </c>
      <c r="B50" s="566" t="s">
        <v>3221</v>
      </c>
      <c r="C50" s="566" t="s">
        <v>3111</v>
      </c>
      <c r="D50" s="566" t="s">
        <v>3248</v>
      </c>
      <c r="E50" s="566" t="s">
        <v>3249</v>
      </c>
      <c r="F50" s="569"/>
      <c r="G50" s="569"/>
      <c r="H50" s="569"/>
      <c r="I50" s="569"/>
      <c r="J50" s="569"/>
      <c r="K50" s="569"/>
      <c r="L50" s="569"/>
      <c r="M50" s="569"/>
      <c r="N50" s="569">
        <v>0.4</v>
      </c>
      <c r="O50" s="569">
        <v>1570.38</v>
      </c>
      <c r="P50" s="582"/>
      <c r="Q50" s="570">
        <v>3925.9500000000003</v>
      </c>
    </row>
    <row r="51" spans="1:17" ht="14.4" customHeight="1" x14ac:dyDescent="0.3">
      <c r="A51" s="565" t="s">
        <v>461</v>
      </c>
      <c r="B51" s="566" t="s">
        <v>3221</v>
      </c>
      <c r="C51" s="566" t="s">
        <v>3111</v>
      </c>
      <c r="D51" s="566" t="s">
        <v>3250</v>
      </c>
      <c r="E51" s="566" t="s">
        <v>3251</v>
      </c>
      <c r="F51" s="569">
        <v>27</v>
      </c>
      <c r="G51" s="569">
        <v>109890</v>
      </c>
      <c r="H51" s="569">
        <v>1</v>
      </c>
      <c r="I51" s="569">
        <v>4070</v>
      </c>
      <c r="J51" s="569">
        <v>4</v>
      </c>
      <c r="K51" s="569">
        <v>21597.360000000001</v>
      </c>
      <c r="L51" s="569">
        <v>0.19653617253617253</v>
      </c>
      <c r="M51" s="569">
        <v>5399.34</v>
      </c>
      <c r="N51" s="569">
        <v>4</v>
      </c>
      <c r="O51" s="569">
        <v>19785.400000000001</v>
      </c>
      <c r="P51" s="582">
        <v>0.18004732004732005</v>
      </c>
      <c r="Q51" s="570">
        <v>4946.3500000000004</v>
      </c>
    </row>
    <row r="52" spans="1:17" ht="14.4" customHeight="1" x14ac:dyDescent="0.3">
      <c r="A52" s="565" t="s">
        <v>461</v>
      </c>
      <c r="B52" s="566" t="s">
        <v>3221</v>
      </c>
      <c r="C52" s="566" t="s">
        <v>3111</v>
      </c>
      <c r="D52" s="566" t="s">
        <v>3252</v>
      </c>
      <c r="E52" s="566" t="s">
        <v>3253</v>
      </c>
      <c r="F52" s="569">
        <v>10</v>
      </c>
      <c r="G52" s="569">
        <v>80740</v>
      </c>
      <c r="H52" s="569">
        <v>1</v>
      </c>
      <c r="I52" s="569">
        <v>8074</v>
      </c>
      <c r="J52" s="569">
        <v>3</v>
      </c>
      <c r="K52" s="569">
        <v>32396.01</v>
      </c>
      <c r="L52" s="569">
        <v>0.40123866732722319</v>
      </c>
      <c r="M52" s="569">
        <v>10798.67</v>
      </c>
      <c r="N52" s="569">
        <v>3</v>
      </c>
      <c r="O52" s="569">
        <v>28603.4</v>
      </c>
      <c r="P52" s="582">
        <v>0.35426554372058461</v>
      </c>
      <c r="Q52" s="570">
        <v>9534.4666666666672</v>
      </c>
    </row>
    <row r="53" spans="1:17" ht="14.4" customHeight="1" x14ac:dyDescent="0.3">
      <c r="A53" s="565" t="s">
        <v>461</v>
      </c>
      <c r="B53" s="566" t="s">
        <v>3221</v>
      </c>
      <c r="C53" s="566" t="s">
        <v>3111</v>
      </c>
      <c r="D53" s="566" t="s">
        <v>3254</v>
      </c>
      <c r="E53" s="566" t="s">
        <v>3255</v>
      </c>
      <c r="F53" s="569"/>
      <c r="G53" s="569"/>
      <c r="H53" s="569"/>
      <c r="I53" s="569"/>
      <c r="J53" s="569"/>
      <c r="K53" s="569"/>
      <c r="L53" s="569"/>
      <c r="M53" s="569"/>
      <c r="N53" s="569">
        <v>6</v>
      </c>
      <c r="O53" s="569">
        <v>30416.1</v>
      </c>
      <c r="P53" s="582"/>
      <c r="Q53" s="570">
        <v>5069.3499999999995</v>
      </c>
    </row>
    <row r="54" spans="1:17" ht="14.4" customHeight="1" x14ac:dyDescent="0.3">
      <c r="A54" s="565" t="s">
        <v>461</v>
      </c>
      <c r="B54" s="566" t="s">
        <v>3221</v>
      </c>
      <c r="C54" s="566" t="s">
        <v>3111</v>
      </c>
      <c r="D54" s="566" t="s">
        <v>3256</v>
      </c>
      <c r="E54" s="566" t="s">
        <v>3257</v>
      </c>
      <c r="F54" s="569"/>
      <c r="G54" s="569"/>
      <c r="H54" s="569"/>
      <c r="I54" s="569"/>
      <c r="J54" s="569"/>
      <c r="K54" s="569"/>
      <c r="L54" s="569"/>
      <c r="M54" s="569"/>
      <c r="N54" s="569">
        <v>18</v>
      </c>
      <c r="O54" s="569">
        <v>188534.2</v>
      </c>
      <c r="P54" s="582"/>
      <c r="Q54" s="570">
        <v>10474.122222222222</v>
      </c>
    </row>
    <row r="55" spans="1:17" ht="14.4" customHeight="1" x14ac:dyDescent="0.3">
      <c r="A55" s="565" t="s">
        <v>461</v>
      </c>
      <c r="B55" s="566" t="s">
        <v>3221</v>
      </c>
      <c r="C55" s="566" t="s">
        <v>3111</v>
      </c>
      <c r="D55" s="566" t="s">
        <v>3258</v>
      </c>
      <c r="E55" s="566" t="s">
        <v>3259</v>
      </c>
      <c r="F55" s="569"/>
      <c r="G55" s="569"/>
      <c r="H55" s="569"/>
      <c r="I55" s="569"/>
      <c r="J55" s="569">
        <v>1</v>
      </c>
      <c r="K55" s="569">
        <v>638.95000000000005</v>
      </c>
      <c r="L55" s="569"/>
      <c r="M55" s="569">
        <v>638.95000000000005</v>
      </c>
      <c r="N55" s="569"/>
      <c r="O55" s="569"/>
      <c r="P55" s="582"/>
      <c r="Q55" s="570"/>
    </row>
    <row r="56" spans="1:17" ht="14.4" customHeight="1" x14ac:dyDescent="0.3">
      <c r="A56" s="565" t="s">
        <v>461</v>
      </c>
      <c r="B56" s="566" t="s">
        <v>3221</v>
      </c>
      <c r="C56" s="566" t="s">
        <v>3111</v>
      </c>
      <c r="D56" s="566" t="s">
        <v>3260</v>
      </c>
      <c r="E56" s="566" t="s">
        <v>3261</v>
      </c>
      <c r="F56" s="569"/>
      <c r="G56" s="569"/>
      <c r="H56" s="569"/>
      <c r="I56" s="569"/>
      <c r="J56" s="569"/>
      <c r="K56" s="569"/>
      <c r="L56" s="569"/>
      <c r="M56" s="569"/>
      <c r="N56" s="569">
        <v>13</v>
      </c>
      <c r="O56" s="569">
        <v>2979.08</v>
      </c>
      <c r="P56" s="582"/>
      <c r="Q56" s="570">
        <v>229.16</v>
      </c>
    </row>
    <row r="57" spans="1:17" ht="14.4" customHeight="1" x14ac:dyDescent="0.3">
      <c r="A57" s="565" t="s">
        <v>461</v>
      </c>
      <c r="B57" s="566" t="s">
        <v>3221</v>
      </c>
      <c r="C57" s="566" t="s">
        <v>3111</v>
      </c>
      <c r="D57" s="566" t="s">
        <v>3262</v>
      </c>
      <c r="E57" s="566" t="s">
        <v>3263</v>
      </c>
      <c r="F57" s="569">
        <v>4.3</v>
      </c>
      <c r="G57" s="569">
        <v>342.04</v>
      </c>
      <c r="H57" s="569">
        <v>1</v>
      </c>
      <c r="I57" s="569">
        <v>79.544186046511641</v>
      </c>
      <c r="J57" s="569">
        <v>0.6</v>
      </c>
      <c r="K57" s="569">
        <v>57.66</v>
      </c>
      <c r="L57" s="569">
        <v>0.16857677464624019</v>
      </c>
      <c r="M57" s="569">
        <v>96.1</v>
      </c>
      <c r="N57" s="569">
        <v>5.0999999999999996</v>
      </c>
      <c r="O57" s="569">
        <v>494.53</v>
      </c>
      <c r="P57" s="582">
        <v>1.445825049701789</v>
      </c>
      <c r="Q57" s="570">
        <v>96.966666666666669</v>
      </c>
    </row>
    <row r="58" spans="1:17" ht="14.4" customHeight="1" x14ac:dyDescent="0.3">
      <c r="A58" s="565" t="s">
        <v>461</v>
      </c>
      <c r="B58" s="566" t="s">
        <v>3221</v>
      </c>
      <c r="C58" s="566" t="s">
        <v>3111</v>
      </c>
      <c r="D58" s="566" t="s">
        <v>3264</v>
      </c>
      <c r="E58" s="566" t="s">
        <v>3265</v>
      </c>
      <c r="F58" s="569">
        <v>6</v>
      </c>
      <c r="G58" s="569">
        <v>332.52</v>
      </c>
      <c r="H58" s="569">
        <v>1</v>
      </c>
      <c r="I58" s="569">
        <v>55.419999999999995</v>
      </c>
      <c r="J58" s="569"/>
      <c r="K58" s="569"/>
      <c r="L58" s="569"/>
      <c r="M58" s="569"/>
      <c r="N58" s="569">
        <v>7</v>
      </c>
      <c r="O58" s="569">
        <v>448</v>
      </c>
      <c r="P58" s="582">
        <v>1.3472873812101529</v>
      </c>
      <c r="Q58" s="570">
        <v>64</v>
      </c>
    </row>
    <row r="59" spans="1:17" ht="14.4" customHeight="1" x14ac:dyDescent="0.3">
      <c r="A59" s="565" t="s">
        <v>461</v>
      </c>
      <c r="B59" s="566" t="s">
        <v>3221</v>
      </c>
      <c r="C59" s="566" t="s">
        <v>3111</v>
      </c>
      <c r="D59" s="566" t="s">
        <v>3266</v>
      </c>
      <c r="E59" s="566" t="s">
        <v>3267</v>
      </c>
      <c r="F59" s="569">
        <v>28</v>
      </c>
      <c r="G59" s="569">
        <v>14436.16</v>
      </c>
      <c r="H59" s="569">
        <v>1</v>
      </c>
      <c r="I59" s="569">
        <v>515.5771428571428</v>
      </c>
      <c r="J59" s="569"/>
      <c r="K59" s="569"/>
      <c r="L59" s="569"/>
      <c r="M59" s="569"/>
      <c r="N59" s="569"/>
      <c r="O59" s="569"/>
      <c r="P59" s="582"/>
      <c r="Q59" s="570"/>
    </row>
    <row r="60" spans="1:17" ht="14.4" customHeight="1" x14ac:dyDescent="0.3">
      <c r="A60" s="565" t="s">
        <v>461</v>
      </c>
      <c r="B60" s="566" t="s">
        <v>3221</v>
      </c>
      <c r="C60" s="566" t="s">
        <v>3111</v>
      </c>
      <c r="D60" s="566" t="s">
        <v>3268</v>
      </c>
      <c r="E60" s="566" t="s">
        <v>3269</v>
      </c>
      <c r="F60" s="569">
        <v>2.1</v>
      </c>
      <c r="G60" s="569">
        <v>3240.58</v>
      </c>
      <c r="H60" s="569">
        <v>1</v>
      </c>
      <c r="I60" s="569">
        <v>1543.1333333333332</v>
      </c>
      <c r="J60" s="569"/>
      <c r="K60" s="569"/>
      <c r="L60" s="569"/>
      <c r="M60" s="569"/>
      <c r="N60" s="569"/>
      <c r="O60" s="569"/>
      <c r="P60" s="582"/>
      <c r="Q60" s="570"/>
    </row>
    <row r="61" spans="1:17" ht="14.4" customHeight="1" x14ac:dyDescent="0.3">
      <c r="A61" s="565" t="s">
        <v>461</v>
      </c>
      <c r="B61" s="566" t="s">
        <v>3221</v>
      </c>
      <c r="C61" s="566" t="s">
        <v>3111</v>
      </c>
      <c r="D61" s="566" t="s">
        <v>1316</v>
      </c>
      <c r="E61" s="566" t="s">
        <v>3270</v>
      </c>
      <c r="F61" s="569">
        <v>18</v>
      </c>
      <c r="G61" s="569">
        <v>87631.2</v>
      </c>
      <c r="H61" s="569">
        <v>1</v>
      </c>
      <c r="I61" s="569">
        <v>4868.3999999999996</v>
      </c>
      <c r="J61" s="569"/>
      <c r="K61" s="569"/>
      <c r="L61" s="569"/>
      <c r="M61" s="569"/>
      <c r="N61" s="569">
        <v>36</v>
      </c>
      <c r="O61" s="569">
        <v>243068.04</v>
      </c>
      <c r="P61" s="582">
        <v>2.7737614000492976</v>
      </c>
      <c r="Q61" s="570">
        <v>6751.89</v>
      </c>
    </row>
    <row r="62" spans="1:17" ht="14.4" customHeight="1" x14ac:dyDescent="0.3">
      <c r="A62" s="565" t="s">
        <v>461</v>
      </c>
      <c r="B62" s="566" t="s">
        <v>3221</v>
      </c>
      <c r="C62" s="566" t="s">
        <v>3111</v>
      </c>
      <c r="D62" s="566" t="s">
        <v>3271</v>
      </c>
      <c r="E62" s="566" t="s">
        <v>3272</v>
      </c>
      <c r="F62" s="569"/>
      <c r="G62" s="569"/>
      <c r="H62" s="569"/>
      <c r="I62" s="569"/>
      <c r="J62" s="569"/>
      <c r="K62" s="569"/>
      <c r="L62" s="569"/>
      <c r="M62" s="569"/>
      <c r="N62" s="569">
        <v>4.5</v>
      </c>
      <c r="O62" s="569">
        <v>9713.92</v>
      </c>
      <c r="P62" s="582"/>
      <c r="Q62" s="570">
        <v>2158.6488888888889</v>
      </c>
    </row>
    <row r="63" spans="1:17" ht="14.4" customHeight="1" x14ac:dyDescent="0.3">
      <c r="A63" s="565" t="s">
        <v>461</v>
      </c>
      <c r="B63" s="566" t="s">
        <v>3221</v>
      </c>
      <c r="C63" s="566" t="s">
        <v>3111</v>
      </c>
      <c r="D63" s="566" t="s">
        <v>3273</v>
      </c>
      <c r="E63" s="566" t="s">
        <v>3274</v>
      </c>
      <c r="F63" s="569">
        <v>0.8</v>
      </c>
      <c r="G63" s="569">
        <v>957.68</v>
      </c>
      <c r="H63" s="569">
        <v>1</v>
      </c>
      <c r="I63" s="569">
        <v>1197.0999999999999</v>
      </c>
      <c r="J63" s="569"/>
      <c r="K63" s="569"/>
      <c r="L63" s="569"/>
      <c r="M63" s="569"/>
      <c r="N63" s="569"/>
      <c r="O63" s="569"/>
      <c r="P63" s="582"/>
      <c r="Q63" s="570"/>
    </row>
    <row r="64" spans="1:17" ht="14.4" customHeight="1" x14ac:dyDescent="0.3">
      <c r="A64" s="565" t="s">
        <v>461</v>
      </c>
      <c r="B64" s="566" t="s">
        <v>3221</v>
      </c>
      <c r="C64" s="566" t="s">
        <v>3111</v>
      </c>
      <c r="D64" s="566" t="s">
        <v>3275</v>
      </c>
      <c r="E64" s="566" t="s">
        <v>3276</v>
      </c>
      <c r="F64" s="569"/>
      <c r="G64" s="569"/>
      <c r="H64" s="569"/>
      <c r="I64" s="569"/>
      <c r="J64" s="569"/>
      <c r="K64" s="569"/>
      <c r="L64" s="569"/>
      <c r="M64" s="569"/>
      <c r="N64" s="569">
        <v>1.2</v>
      </c>
      <c r="O64" s="569">
        <v>1003.37</v>
      </c>
      <c r="P64" s="582"/>
      <c r="Q64" s="570">
        <v>836.14166666666665</v>
      </c>
    </row>
    <row r="65" spans="1:17" ht="14.4" customHeight="1" x14ac:dyDescent="0.3">
      <c r="A65" s="565" t="s">
        <v>461</v>
      </c>
      <c r="B65" s="566" t="s">
        <v>3221</v>
      </c>
      <c r="C65" s="566" t="s">
        <v>3111</v>
      </c>
      <c r="D65" s="566" t="s">
        <v>3277</v>
      </c>
      <c r="E65" s="566" t="s">
        <v>3278</v>
      </c>
      <c r="F65" s="569"/>
      <c r="G65" s="569"/>
      <c r="H65" s="569"/>
      <c r="I65" s="569"/>
      <c r="J65" s="569"/>
      <c r="K65" s="569"/>
      <c r="L65" s="569"/>
      <c r="M65" s="569"/>
      <c r="N65" s="569">
        <v>2.1</v>
      </c>
      <c r="O65" s="569">
        <v>859.95</v>
      </c>
      <c r="P65" s="582"/>
      <c r="Q65" s="570">
        <v>409.5</v>
      </c>
    </row>
    <row r="66" spans="1:17" ht="14.4" customHeight="1" x14ac:dyDescent="0.3">
      <c r="A66" s="565" t="s">
        <v>461</v>
      </c>
      <c r="B66" s="566" t="s">
        <v>3221</v>
      </c>
      <c r="C66" s="566" t="s">
        <v>3111</v>
      </c>
      <c r="D66" s="566" t="s">
        <v>3279</v>
      </c>
      <c r="E66" s="566" t="s">
        <v>3269</v>
      </c>
      <c r="F66" s="569"/>
      <c r="G66" s="569"/>
      <c r="H66" s="569"/>
      <c r="I66" s="569"/>
      <c r="J66" s="569">
        <v>0.6</v>
      </c>
      <c r="K66" s="569">
        <v>689.96</v>
      </c>
      <c r="L66" s="569"/>
      <c r="M66" s="569">
        <v>1149.9333333333334</v>
      </c>
      <c r="N66" s="569">
        <v>0</v>
      </c>
      <c r="O66" s="569">
        <v>0</v>
      </c>
      <c r="P66" s="582"/>
      <c r="Q66" s="570"/>
    </row>
    <row r="67" spans="1:17" ht="14.4" customHeight="1" x14ac:dyDescent="0.3">
      <c r="A67" s="565" t="s">
        <v>461</v>
      </c>
      <c r="B67" s="566" t="s">
        <v>3221</v>
      </c>
      <c r="C67" s="566" t="s">
        <v>3111</v>
      </c>
      <c r="D67" s="566" t="s">
        <v>3280</v>
      </c>
      <c r="E67" s="566" t="s">
        <v>3281</v>
      </c>
      <c r="F67" s="569"/>
      <c r="G67" s="569"/>
      <c r="H67" s="569"/>
      <c r="I67" s="569"/>
      <c r="J67" s="569"/>
      <c r="K67" s="569"/>
      <c r="L67" s="569"/>
      <c r="M67" s="569"/>
      <c r="N67" s="569">
        <v>4.3</v>
      </c>
      <c r="O67" s="569">
        <v>15600.68</v>
      </c>
      <c r="P67" s="582"/>
      <c r="Q67" s="570">
        <v>3628.06511627907</v>
      </c>
    </row>
    <row r="68" spans="1:17" ht="14.4" customHeight="1" x14ac:dyDescent="0.3">
      <c r="A68" s="565" t="s">
        <v>461</v>
      </c>
      <c r="B68" s="566" t="s">
        <v>3221</v>
      </c>
      <c r="C68" s="566" t="s">
        <v>3282</v>
      </c>
      <c r="D68" s="566" t="s">
        <v>3283</v>
      </c>
      <c r="E68" s="566" t="s">
        <v>3284</v>
      </c>
      <c r="F68" s="569">
        <v>7</v>
      </c>
      <c r="G68" s="569">
        <v>12474</v>
      </c>
      <c r="H68" s="569">
        <v>1</v>
      </c>
      <c r="I68" s="569">
        <v>1782</v>
      </c>
      <c r="J68" s="569">
        <v>13</v>
      </c>
      <c r="K68" s="569">
        <v>22306</v>
      </c>
      <c r="L68" s="569">
        <v>1.7881994548661215</v>
      </c>
      <c r="M68" s="569">
        <v>1715.8461538461538</v>
      </c>
      <c r="N68" s="569">
        <v>29</v>
      </c>
      <c r="O68" s="569">
        <v>50547</v>
      </c>
      <c r="P68" s="582">
        <v>4.0521885521885519</v>
      </c>
      <c r="Q68" s="570">
        <v>1743</v>
      </c>
    </row>
    <row r="69" spans="1:17" ht="14.4" customHeight="1" x14ac:dyDescent="0.3">
      <c r="A69" s="565" t="s">
        <v>461</v>
      </c>
      <c r="B69" s="566" t="s">
        <v>3221</v>
      </c>
      <c r="C69" s="566" t="s">
        <v>3282</v>
      </c>
      <c r="D69" s="566" t="s">
        <v>3285</v>
      </c>
      <c r="E69" s="566" t="s">
        <v>3286</v>
      </c>
      <c r="F69" s="569">
        <v>4</v>
      </c>
      <c r="G69" s="569">
        <v>10319.280000000001</v>
      </c>
      <c r="H69" s="569">
        <v>1</v>
      </c>
      <c r="I69" s="569">
        <v>2579.8200000000002</v>
      </c>
      <c r="J69" s="569">
        <v>2</v>
      </c>
      <c r="K69" s="569">
        <v>4956</v>
      </c>
      <c r="L69" s="569">
        <v>0.48026606507430747</v>
      </c>
      <c r="M69" s="569">
        <v>2478</v>
      </c>
      <c r="N69" s="569">
        <v>2</v>
      </c>
      <c r="O69" s="569">
        <v>4956</v>
      </c>
      <c r="P69" s="582">
        <v>0.48026606507430747</v>
      </c>
      <c r="Q69" s="570">
        <v>2478</v>
      </c>
    </row>
    <row r="70" spans="1:17" ht="14.4" customHeight="1" x14ac:dyDescent="0.3">
      <c r="A70" s="565" t="s">
        <v>461</v>
      </c>
      <c r="B70" s="566" t="s">
        <v>3221</v>
      </c>
      <c r="C70" s="566" t="s">
        <v>3282</v>
      </c>
      <c r="D70" s="566" t="s">
        <v>3287</v>
      </c>
      <c r="E70" s="566" t="s">
        <v>3288</v>
      </c>
      <c r="F70" s="569">
        <v>1</v>
      </c>
      <c r="G70" s="569">
        <v>1779</v>
      </c>
      <c r="H70" s="569">
        <v>1</v>
      </c>
      <c r="I70" s="569">
        <v>1779</v>
      </c>
      <c r="J70" s="569"/>
      <c r="K70" s="569"/>
      <c r="L70" s="569"/>
      <c r="M70" s="569"/>
      <c r="N70" s="569"/>
      <c r="O70" s="569"/>
      <c r="P70" s="582"/>
      <c r="Q70" s="570"/>
    </row>
    <row r="71" spans="1:17" ht="14.4" customHeight="1" x14ac:dyDescent="0.3">
      <c r="A71" s="565" t="s">
        <v>461</v>
      </c>
      <c r="B71" s="566" t="s">
        <v>3221</v>
      </c>
      <c r="C71" s="566" t="s">
        <v>3282</v>
      </c>
      <c r="D71" s="566" t="s">
        <v>3289</v>
      </c>
      <c r="E71" s="566" t="s">
        <v>3290</v>
      </c>
      <c r="F71" s="569">
        <v>5</v>
      </c>
      <c r="G71" s="569">
        <v>44995</v>
      </c>
      <c r="H71" s="569">
        <v>1</v>
      </c>
      <c r="I71" s="569">
        <v>8999</v>
      </c>
      <c r="J71" s="569">
        <v>1</v>
      </c>
      <c r="K71" s="569">
        <v>9039.01</v>
      </c>
      <c r="L71" s="569">
        <v>0.20088920991221249</v>
      </c>
      <c r="M71" s="569">
        <v>9039.01</v>
      </c>
      <c r="N71" s="569">
        <v>1</v>
      </c>
      <c r="O71" s="569">
        <v>9254</v>
      </c>
      <c r="P71" s="582">
        <v>0.20566729636626291</v>
      </c>
      <c r="Q71" s="570">
        <v>9254</v>
      </c>
    </row>
    <row r="72" spans="1:17" ht="14.4" customHeight="1" x14ac:dyDescent="0.3">
      <c r="A72" s="565" t="s">
        <v>461</v>
      </c>
      <c r="B72" s="566" t="s">
        <v>3221</v>
      </c>
      <c r="C72" s="566" t="s">
        <v>3282</v>
      </c>
      <c r="D72" s="566" t="s">
        <v>3291</v>
      </c>
      <c r="E72" s="566" t="s">
        <v>3292</v>
      </c>
      <c r="F72" s="569">
        <v>24</v>
      </c>
      <c r="G72" s="569">
        <v>20379</v>
      </c>
      <c r="H72" s="569">
        <v>1</v>
      </c>
      <c r="I72" s="569">
        <v>849.125</v>
      </c>
      <c r="J72" s="569">
        <v>12</v>
      </c>
      <c r="K72" s="569">
        <v>9362.01</v>
      </c>
      <c r="L72" s="569">
        <v>0.45939496540556457</v>
      </c>
      <c r="M72" s="569">
        <v>780.16750000000002</v>
      </c>
      <c r="N72" s="569">
        <v>23</v>
      </c>
      <c r="O72" s="569">
        <v>19192</v>
      </c>
      <c r="P72" s="582">
        <v>0.94175376613180239</v>
      </c>
      <c r="Q72" s="570">
        <v>834.43478260869563</v>
      </c>
    </row>
    <row r="73" spans="1:17" ht="14.4" customHeight="1" x14ac:dyDescent="0.3">
      <c r="A73" s="565" t="s">
        <v>461</v>
      </c>
      <c r="B73" s="566" t="s">
        <v>3221</v>
      </c>
      <c r="C73" s="566" t="s">
        <v>3282</v>
      </c>
      <c r="D73" s="566" t="s">
        <v>3293</v>
      </c>
      <c r="E73" s="566" t="s">
        <v>3294</v>
      </c>
      <c r="F73" s="569">
        <v>0</v>
      </c>
      <c r="G73" s="569">
        <v>0</v>
      </c>
      <c r="H73" s="569"/>
      <c r="I73" s="569"/>
      <c r="J73" s="569"/>
      <c r="K73" s="569"/>
      <c r="L73" s="569"/>
      <c r="M73" s="569"/>
      <c r="N73" s="569"/>
      <c r="O73" s="569"/>
      <c r="P73" s="582"/>
      <c r="Q73" s="570"/>
    </row>
    <row r="74" spans="1:17" ht="14.4" customHeight="1" x14ac:dyDescent="0.3">
      <c r="A74" s="565" t="s">
        <v>461</v>
      </c>
      <c r="B74" s="566" t="s">
        <v>3221</v>
      </c>
      <c r="C74" s="566" t="s">
        <v>3295</v>
      </c>
      <c r="D74" s="566" t="s">
        <v>3296</v>
      </c>
      <c r="E74" s="566" t="s">
        <v>3297</v>
      </c>
      <c r="F74" s="569"/>
      <c r="G74" s="569"/>
      <c r="H74" s="569"/>
      <c r="I74" s="569"/>
      <c r="J74" s="569">
        <v>1</v>
      </c>
      <c r="K74" s="569">
        <v>1532.39</v>
      </c>
      <c r="L74" s="569"/>
      <c r="M74" s="569">
        <v>1532.39</v>
      </c>
      <c r="N74" s="569"/>
      <c r="O74" s="569"/>
      <c r="P74" s="582"/>
      <c r="Q74" s="570"/>
    </row>
    <row r="75" spans="1:17" ht="14.4" customHeight="1" x14ac:dyDescent="0.3">
      <c r="A75" s="565" t="s">
        <v>461</v>
      </c>
      <c r="B75" s="566" t="s">
        <v>3221</v>
      </c>
      <c r="C75" s="566" t="s">
        <v>3295</v>
      </c>
      <c r="D75" s="566" t="s">
        <v>3298</v>
      </c>
      <c r="E75" s="566" t="s">
        <v>3297</v>
      </c>
      <c r="F75" s="569"/>
      <c r="G75" s="569"/>
      <c r="H75" s="569"/>
      <c r="I75" s="569"/>
      <c r="J75" s="569">
        <v>1</v>
      </c>
      <c r="K75" s="569">
        <v>1554.96</v>
      </c>
      <c r="L75" s="569"/>
      <c r="M75" s="569">
        <v>1554.96</v>
      </c>
      <c r="N75" s="569"/>
      <c r="O75" s="569"/>
      <c r="P75" s="582"/>
      <c r="Q75" s="570"/>
    </row>
    <row r="76" spans="1:17" ht="14.4" customHeight="1" x14ac:dyDescent="0.3">
      <c r="A76" s="565" t="s">
        <v>461</v>
      </c>
      <c r="B76" s="566" t="s">
        <v>3221</v>
      </c>
      <c r="C76" s="566" t="s">
        <v>3295</v>
      </c>
      <c r="D76" s="566" t="s">
        <v>3299</v>
      </c>
      <c r="E76" s="566" t="s">
        <v>3300</v>
      </c>
      <c r="F76" s="569">
        <v>10</v>
      </c>
      <c r="G76" s="569">
        <v>4682</v>
      </c>
      <c r="H76" s="569">
        <v>1</v>
      </c>
      <c r="I76" s="569">
        <v>468.2</v>
      </c>
      <c r="J76" s="569">
        <v>14</v>
      </c>
      <c r="K76" s="569">
        <v>6793.22</v>
      </c>
      <c r="L76" s="569">
        <v>1.4509226826142674</v>
      </c>
      <c r="M76" s="569">
        <v>485.23</v>
      </c>
      <c r="N76" s="569"/>
      <c r="O76" s="569"/>
      <c r="P76" s="582"/>
      <c r="Q76" s="570"/>
    </row>
    <row r="77" spans="1:17" ht="14.4" customHeight="1" x14ac:dyDescent="0.3">
      <c r="A77" s="565" t="s">
        <v>461</v>
      </c>
      <c r="B77" s="566" t="s">
        <v>3221</v>
      </c>
      <c r="C77" s="566" t="s">
        <v>3295</v>
      </c>
      <c r="D77" s="566" t="s">
        <v>3301</v>
      </c>
      <c r="E77" s="566" t="s">
        <v>3302</v>
      </c>
      <c r="F77" s="569">
        <v>10</v>
      </c>
      <c r="G77" s="569">
        <v>46180</v>
      </c>
      <c r="H77" s="569">
        <v>1</v>
      </c>
      <c r="I77" s="569">
        <v>4618</v>
      </c>
      <c r="J77" s="569">
        <v>8</v>
      </c>
      <c r="K77" s="569">
        <v>36944</v>
      </c>
      <c r="L77" s="569">
        <v>0.8</v>
      </c>
      <c r="M77" s="569">
        <v>4618</v>
      </c>
      <c r="N77" s="569">
        <v>10</v>
      </c>
      <c r="O77" s="569">
        <v>46180</v>
      </c>
      <c r="P77" s="582">
        <v>1</v>
      </c>
      <c r="Q77" s="570">
        <v>4618</v>
      </c>
    </row>
    <row r="78" spans="1:17" ht="14.4" customHeight="1" x14ac:dyDescent="0.3">
      <c r="A78" s="565" t="s">
        <v>461</v>
      </c>
      <c r="B78" s="566" t="s">
        <v>3221</v>
      </c>
      <c r="C78" s="566" t="s">
        <v>3295</v>
      </c>
      <c r="D78" s="566" t="s">
        <v>3303</v>
      </c>
      <c r="E78" s="566" t="s">
        <v>3304</v>
      </c>
      <c r="F78" s="569"/>
      <c r="G78" s="569"/>
      <c r="H78" s="569"/>
      <c r="I78" s="569"/>
      <c r="J78" s="569"/>
      <c r="K78" s="569"/>
      <c r="L78" s="569"/>
      <c r="M78" s="569"/>
      <c r="N78" s="569">
        <v>2</v>
      </c>
      <c r="O78" s="569">
        <v>1113</v>
      </c>
      <c r="P78" s="582"/>
      <c r="Q78" s="570">
        <v>556.5</v>
      </c>
    </row>
    <row r="79" spans="1:17" ht="14.4" customHeight="1" x14ac:dyDescent="0.3">
      <c r="A79" s="565" t="s">
        <v>461</v>
      </c>
      <c r="B79" s="566" t="s">
        <v>3221</v>
      </c>
      <c r="C79" s="566" t="s">
        <v>3295</v>
      </c>
      <c r="D79" s="566" t="s">
        <v>3305</v>
      </c>
      <c r="E79" s="566" t="s">
        <v>3306</v>
      </c>
      <c r="F79" s="569">
        <v>8</v>
      </c>
      <c r="G79" s="569">
        <v>1085.5200000000002</v>
      </c>
      <c r="H79" s="569">
        <v>1</v>
      </c>
      <c r="I79" s="569">
        <v>135.69000000000003</v>
      </c>
      <c r="J79" s="569">
        <v>3</v>
      </c>
      <c r="K79" s="569">
        <v>407.07</v>
      </c>
      <c r="L79" s="569">
        <v>0.37499999999999994</v>
      </c>
      <c r="M79" s="569">
        <v>135.69</v>
      </c>
      <c r="N79" s="569">
        <v>11</v>
      </c>
      <c r="O79" s="569">
        <v>1492.5900000000001</v>
      </c>
      <c r="P79" s="582">
        <v>1.3749999999999998</v>
      </c>
      <c r="Q79" s="570">
        <v>135.69000000000003</v>
      </c>
    </row>
    <row r="80" spans="1:17" ht="14.4" customHeight="1" x14ac:dyDescent="0.3">
      <c r="A80" s="565" t="s">
        <v>461</v>
      </c>
      <c r="B80" s="566" t="s">
        <v>3221</v>
      </c>
      <c r="C80" s="566" t="s">
        <v>3295</v>
      </c>
      <c r="D80" s="566" t="s">
        <v>3307</v>
      </c>
      <c r="E80" s="566" t="s">
        <v>3306</v>
      </c>
      <c r="F80" s="569">
        <v>22</v>
      </c>
      <c r="G80" s="569">
        <v>3746.6000000000004</v>
      </c>
      <c r="H80" s="569">
        <v>1</v>
      </c>
      <c r="I80" s="569">
        <v>170.3</v>
      </c>
      <c r="J80" s="569">
        <v>13</v>
      </c>
      <c r="K80" s="569">
        <v>2213.8999999999996</v>
      </c>
      <c r="L80" s="569">
        <v>0.59090909090909072</v>
      </c>
      <c r="M80" s="569">
        <v>170.29999999999998</v>
      </c>
      <c r="N80" s="569">
        <v>22</v>
      </c>
      <c r="O80" s="569">
        <v>3746.6</v>
      </c>
      <c r="P80" s="582">
        <v>0.99999999999999989</v>
      </c>
      <c r="Q80" s="570">
        <v>170.29999999999998</v>
      </c>
    </row>
    <row r="81" spans="1:17" ht="14.4" customHeight="1" x14ac:dyDescent="0.3">
      <c r="A81" s="565" t="s">
        <v>461</v>
      </c>
      <c r="B81" s="566" t="s">
        <v>3221</v>
      </c>
      <c r="C81" s="566" t="s">
        <v>3295</v>
      </c>
      <c r="D81" s="566" t="s">
        <v>3308</v>
      </c>
      <c r="E81" s="566" t="s">
        <v>3309</v>
      </c>
      <c r="F81" s="569">
        <v>3</v>
      </c>
      <c r="G81" s="569">
        <v>4212</v>
      </c>
      <c r="H81" s="569">
        <v>1</v>
      </c>
      <c r="I81" s="569">
        <v>1404</v>
      </c>
      <c r="J81" s="569"/>
      <c r="K81" s="569"/>
      <c r="L81" s="569"/>
      <c r="M81" s="569"/>
      <c r="N81" s="569"/>
      <c r="O81" s="569"/>
      <c r="P81" s="582"/>
      <c r="Q81" s="570"/>
    </row>
    <row r="82" spans="1:17" ht="14.4" customHeight="1" x14ac:dyDescent="0.3">
      <c r="A82" s="565" t="s">
        <v>461</v>
      </c>
      <c r="B82" s="566" t="s">
        <v>3221</v>
      </c>
      <c r="C82" s="566" t="s">
        <v>3295</v>
      </c>
      <c r="D82" s="566" t="s">
        <v>3310</v>
      </c>
      <c r="E82" s="566" t="s">
        <v>3311</v>
      </c>
      <c r="F82" s="569">
        <v>3</v>
      </c>
      <c r="G82" s="569">
        <v>3936</v>
      </c>
      <c r="H82" s="569">
        <v>1</v>
      </c>
      <c r="I82" s="569">
        <v>1312</v>
      </c>
      <c r="J82" s="569"/>
      <c r="K82" s="569"/>
      <c r="L82" s="569"/>
      <c r="M82" s="569"/>
      <c r="N82" s="569">
        <v>1</v>
      </c>
      <c r="O82" s="569">
        <v>1312</v>
      </c>
      <c r="P82" s="582">
        <v>0.33333333333333331</v>
      </c>
      <c r="Q82" s="570">
        <v>1312</v>
      </c>
    </row>
    <row r="83" spans="1:17" ht="14.4" customHeight="1" x14ac:dyDescent="0.3">
      <c r="A83" s="565" t="s">
        <v>461</v>
      </c>
      <c r="B83" s="566" t="s">
        <v>3221</v>
      </c>
      <c r="C83" s="566" t="s">
        <v>3295</v>
      </c>
      <c r="D83" s="566" t="s">
        <v>3312</v>
      </c>
      <c r="E83" s="566" t="s">
        <v>3313</v>
      </c>
      <c r="F83" s="569"/>
      <c r="G83" s="569"/>
      <c r="H83" s="569"/>
      <c r="I83" s="569"/>
      <c r="J83" s="569">
        <v>1</v>
      </c>
      <c r="K83" s="569">
        <v>58.6</v>
      </c>
      <c r="L83" s="569"/>
      <c r="M83" s="569">
        <v>58.6</v>
      </c>
      <c r="N83" s="569"/>
      <c r="O83" s="569"/>
      <c r="P83" s="582"/>
      <c r="Q83" s="570"/>
    </row>
    <row r="84" spans="1:17" ht="14.4" customHeight="1" x14ac:dyDescent="0.3">
      <c r="A84" s="565" t="s">
        <v>461</v>
      </c>
      <c r="B84" s="566" t="s">
        <v>3221</v>
      </c>
      <c r="C84" s="566" t="s">
        <v>3295</v>
      </c>
      <c r="D84" s="566" t="s">
        <v>3314</v>
      </c>
      <c r="E84" s="566" t="s">
        <v>3315</v>
      </c>
      <c r="F84" s="569">
        <v>4</v>
      </c>
      <c r="G84" s="569">
        <v>1728</v>
      </c>
      <c r="H84" s="569">
        <v>1</v>
      </c>
      <c r="I84" s="569">
        <v>432</v>
      </c>
      <c r="J84" s="569"/>
      <c r="K84" s="569"/>
      <c r="L84" s="569"/>
      <c r="M84" s="569"/>
      <c r="N84" s="569"/>
      <c r="O84" s="569"/>
      <c r="P84" s="582"/>
      <c r="Q84" s="570"/>
    </row>
    <row r="85" spans="1:17" ht="14.4" customHeight="1" x14ac:dyDescent="0.3">
      <c r="A85" s="565" t="s">
        <v>461</v>
      </c>
      <c r="B85" s="566" t="s">
        <v>3221</v>
      </c>
      <c r="C85" s="566" t="s">
        <v>3295</v>
      </c>
      <c r="D85" s="566" t="s">
        <v>3316</v>
      </c>
      <c r="E85" s="566" t="s">
        <v>3317</v>
      </c>
      <c r="F85" s="569"/>
      <c r="G85" s="569"/>
      <c r="H85" s="569"/>
      <c r="I85" s="569"/>
      <c r="J85" s="569">
        <v>15</v>
      </c>
      <c r="K85" s="569">
        <v>2319.9</v>
      </c>
      <c r="L85" s="569"/>
      <c r="M85" s="569">
        <v>154.66</v>
      </c>
      <c r="N85" s="569">
        <v>2</v>
      </c>
      <c r="O85" s="569">
        <v>312.98</v>
      </c>
      <c r="P85" s="582"/>
      <c r="Q85" s="570">
        <v>156.49</v>
      </c>
    </row>
    <row r="86" spans="1:17" ht="14.4" customHeight="1" x14ac:dyDescent="0.3">
      <c r="A86" s="565" t="s">
        <v>461</v>
      </c>
      <c r="B86" s="566" t="s">
        <v>3221</v>
      </c>
      <c r="C86" s="566" t="s">
        <v>3295</v>
      </c>
      <c r="D86" s="566" t="s">
        <v>3318</v>
      </c>
      <c r="E86" s="566" t="s">
        <v>3317</v>
      </c>
      <c r="F86" s="569"/>
      <c r="G86" s="569"/>
      <c r="H86" s="569"/>
      <c r="I86" s="569"/>
      <c r="J86" s="569">
        <v>1</v>
      </c>
      <c r="K86" s="569">
        <v>181.36</v>
      </c>
      <c r="L86" s="569"/>
      <c r="M86" s="569">
        <v>181.36</v>
      </c>
      <c r="N86" s="569">
        <v>2</v>
      </c>
      <c r="O86" s="569">
        <v>362.72</v>
      </c>
      <c r="P86" s="582"/>
      <c r="Q86" s="570">
        <v>181.36</v>
      </c>
    </row>
    <row r="87" spans="1:17" ht="14.4" customHeight="1" x14ac:dyDescent="0.3">
      <c r="A87" s="565" t="s">
        <v>461</v>
      </c>
      <c r="B87" s="566" t="s">
        <v>3221</v>
      </c>
      <c r="C87" s="566" t="s">
        <v>3295</v>
      </c>
      <c r="D87" s="566" t="s">
        <v>3319</v>
      </c>
      <c r="E87" s="566" t="s">
        <v>3317</v>
      </c>
      <c r="F87" s="569">
        <v>23</v>
      </c>
      <c r="G87" s="569">
        <v>4430</v>
      </c>
      <c r="H87" s="569">
        <v>1</v>
      </c>
      <c r="I87" s="569">
        <v>192.60869565217391</v>
      </c>
      <c r="J87" s="569">
        <v>8</v>
      </c>
      <c r="K87" s="569">
        <v>1575.28</v>
      </c>
      <c r="L87" s="569">
        <v>0.35559367945823928</v>
      </c>
      <c r="M87" s="569">
        <v>196.91</v>
      </c>
      <c r="N87" s="569"/>
      <c r="O87" s="569"/>
      <c r="P87" s="582"/>
      <c r="Q87" s="570"/>
    </row>
    <row r="88" spans="1:17" ht="14.4" customHeight="1" x14ac:dyDescent="0.3">
      <c r="A88" s="565" t="s">
        <v>461</v>
      </c>
      <c r="B88" s="566" t="s">
        <v>3221</v>
      </c>
      <c r="C88" s="566" t="s">
        <v>3295</v>
      </c>
      <c r="D88" s="566" t="s">
        <v>3320</v>
      </c>
      <c r="E88" s="566" t="s">
        <v>3317</v>
      </c>
      <c r="F88" s="569">
        <v>3</v>
      </c>
      <c r="G88" s="569">
        <v>585</v>
      </c>
      <c r="H88" s="569">
        <v>1</v>
      </c>
      <c r="I88" s="569">
        <v>195</v>
      </c>
      <c r="J88" s="569">
        <v>2</v>
      </c>
      <c r="K88" s="569">
        <v>395.9</v>
      </c>
      <c r="L88" s="569">
        <v>0.67675213675213675</v>
      </c>
      <c r="M88" s="569">
        <v>197.95</v>
      </c>
      <c r="N88" s="569"/>
      <c r="O88" s="569"/>
      <c r="P88" s="582"/>
      <c r="Q88" s="570"/>
    </row>
    <row r="89" spans="1:17" ht="14.4" customHeight="1" x14ac:dyDescent="0.3">
      <c r="A89" s="565" t="s">
        <v>461</v>
      </c>
      <c r="B89" s="566" t="s">
        <v>3221</v>
      </c>
      <c r="C89" s="566" t="s">
        <v>3295</v>
      </c>
      <c r="D89" s="566" t="s">
        <v>3321</v>
      </c>
      <c r="E89" s="566" t="s">
        <v>3317</v>
      </c>
      <c r="F89" s="569">
        <v>2</v>
      </c>
      <c r="G89" s="569">
        <v>508</v>
      </c>
      <c r="H89" s="569">
        <v>1</v>
      </c>
      <c r="I89" s="569">
        <v>254</v>
      </c>
      <c r="J89" s="569">
        <v>1</v>
      </c>
      <c r="K89" s="569">
        <v>257.02</v>
      </c>
      <c r="L89" s="569">
        <v>0.50594488188976372</v>
      </c>
      <c r="M89" s="569">
        <v>257.02</v>
      </c>
      <c r="N89" s="569"/>
      <c r="O89" s="569"/>
      <c r="P89" s="582"/>
      <c r="Q89" s="570"/>
    </row>
    <row r="90" spans="1:17" ht="14.4" customHeight="1" x14ac:dyDescent="0.3">
      <c r="A90" s="565" t="s">
        <v>461</v>
      </c>
      <c r="B90" s="566" t="s">
        <v>3221</v>
      </c>
      <c r="C90" s="566" t="s">
        <v>3295</v>
      </c>
      <c r="D90" s="566" t="s">
        <v>3322</v>
      </c>
      <c r="E90" s="566" t="s">
        <v>3317</v>
      </c>
      <c r="F90" s="569"/>
      <c r="G90" s="569"/>
      <c r="H90" s="569"/>
      <c r="I90" s="569"/>
      <c r="J90" s="569"/>
      <c r="K90" s="569"/>
      <c r="L90" s="569"/>
      <c r="M90" s="569"/>
      <c r="N90" s="569">
        <v>1</v>
      </c>
      <c r="O90" s="569">
        <v>299.51</v>
      </c>
      <c r="P90" s="582"/>
      <c r="Q90" s="570">
        <v>299.51</v>
      </c>
    </row>
    <row r="91" spans="1:17" ht="14.4" customHeight="1" x14ac:dyDescent="0.3">
      <c r="A91" s="565" t="s">
        <v>461</v>
      </c>
      <c r="B91" s="566" t="s">
        <v>3221</v>
      </c>
      <c r="C91" s="566" t="s">
        <v>3295</v>
      </c>
      <c r="D91" s="566" t="s">
        <v>3323</v>
      </c>
      <c r="E91" s="566" t="s">
        <v>3317</v>
      </c>
      <c r="F91" s="569"/>
      <c r="G91" s="569"/>
      <c r="H91" s="569"/>
      <c r="I91" s="569"/>
      <c r="J91" s="569">
        <v>2</v>
      </c>
      <c r="K91" s="569">
        <v>682.18000000000006</v>
      </c>
      <c r="L91" s="569"/>
      <c r="M91" s="569">
        <v>341.09000000000003</v>
      </c>
      <c r="N91" s="569"/>
      <c r="O91" s="569"/>
      <c r="P91" s="582"/>
      <c r="Q91" s="570"/>
    </row>
    <row r="92" spans="1:17" ht="14.4" customHeight="1" x14ac:dyDescent="0.3">
      <c r="A92" s="565" t="s">
        <v>461</v>
      </c>
      <c r="B92" s="566" t="s">
        <v>3221</v>
      </c>
      <c r="C92" s="566" t="s">
        <v>3295</v>
      </c>
      <c r="D92" s="566" t="s">
        <v>3324</v>
      </c>
      <c r="E92" s="566" t="s">
        <v>3317</v>
      </c>
      <c r="F92" s="569">
        <v>2</v>
      </c>
      <c r="G92" s="569">
        <v>2618</v>
      </c>
      <c r="H92" s="569">
        <v>1</v>
      </c>
      <c r="I92" s="569">
        <v>1309</v>
      </c>
      <c r="J92" s="569">
        <v>1</v>
      </c>
      <c r="K92" s="569">
        <v>1356.6</v>
      </c>
      <c r="L92" s="569">
        <v>0.51818181818181819</v>
      </c>
      <c r="M92" s="569">
        <v>1356.6</v>
      </c>
      <c r="N92" s="569"/>
      <c r="O92" s="569"/>
      <c r="P92" s="582"/>
      <c r="Q92" s="570"/>
    </row>
    <row r="93" spans="1:17" ht="14.4" customHeight="1" x14ac:dyDescent="0.3">
      <c r="A93" s="565" t="s">
        <v>461</v>
      </c>
      <c r="B93" s="566" t="s">
        <v>3221</v>
      </c>
      <c r="C93" s="566" t="s">
        <v>3295</v>
      </c>
      <c r="D93" s="566" t="s">
        <v>3325</v>
      </c>
      <c r="E93" s="566" t="s">
        <v>3326</v>
      </c>
      <c r="F93" s="569">
        <v>260</v>
      </c>
      <c r="G93" s="569">
        <v>39952</v>
      </c>
      <c r="H93" s="569">
        <v>1</v>
      </c>
      <c r="I93" s="569">
        <v>153.66153846153847</v>
      </c>
      <c r="J93" s="569">
        <v>285</v>
      </c>
      <c r="K93" s="569">
        <v>44023.199999999997</v>
      </c>
      <c r="L93" s="569">
        <v>1.101902282739287</v>
      </c>
      <c r="M93" s="569">
        <v>154.46736842105261</v>
      </c>
      <c r="N93" s="569">
        <v>263</v>
      </c>
      <c r="O93" s="569">
        <v>41156.870000000003</v>
      </c>
      <c r="P93" s="582">
        <v>1.030157939527433</v>
      </c>
      <c r="Q93" s="570">
        <v>156.49</v>
      </c>
    </row>
    <row r="94" spans="1:17" ht="14.4" customHeight="1" x14ac:dyDescent="0.3">
      <c r="A94" s="565" t="s">
        <v>461</v>
      </c>
      <c r="B94" s="566" t="s">
        <v>3221</v>
      </c>
      <c r="C94" s="566" t="s">
        <v>3295</v>
      </c>
      <c r="D94" s="566" t="s">
        <v>3327</v>
      </c>
      <c r="E94" s="566" t="s">
        <v>3326</v>
      </c>
      <c r="F94" s="569">
        <v>5</v>
      </c>
      <c r="G94" s="569">
        <v>780</v>
      </c>
      <c r="H94" s="569">
        <v>1</v>
      </c>
      <c r="I94" s="569">
        <v>156</v>
      </c>
      <c r="J94" s="569"/>
      <c r="K94" s="569"/>
      <c r="L94" s="569"/>
      <c r="M94" s="569"/>
      <c r="N94" s="569">
        <v>2</v>
      </c>
      <c r="O94" s="569">
        <v>315.06</v>
      </c>
      <c r="P94" s="582">
        <v>0.40392307692307694</v>
      </c>
      <c r="Q94" s="570">
        <v>157.53</v>
      </c>
    </row>
    <row r="95" spans="1:17" ht="14.4" customHeight="1" x14ac:dyDescent="0.3">
      <c r="A95" s="565" t="s">
        <v>461</v>
      </c>
      <c r="B95" s="566" t="s">
        <v>3221</v>
      </c>
      <c r="C95" s="566" t="s">
        <v>3295</v>
      </c>
      <c r="D95" s="566" t="s">
        <v>3328</v>
      </c>
      <c r="E95" s="566" t="s">
        <v>3326</v>
      </c>
      <c r="F95" s="569">
        <v>206</v>
      </c>
      <c r="G95" s="569">
        <v>34652</v>
      </c>
      <c r="H95" s="569">
        <v>1</v>
      </c>
      <c r="I95" s="569">
        <v>168.21359223300971</v>
      </c>
      <c r="J95" s="569">
        <v>221</v>
      </c>
      <c r="K95" s="569">
        <v>37598.04</v>
      </c>
      <c r="L95" s="569">
        <v>1.0850178921851552</v>
      </c>
      <c r="M95" s="569">
        <v>170.12687782805429</v>
      </c>
      <c r="N95" s="569">
        <v>162</v>
      </c>
      <c r="O95" s="569">
        <v>27870.48</v>
      </c>
      <c r="P95" s="582">
        <v>0.80429643310631416</v>
      </c>
      <c r="Q95" s="570">
        <v>172.04</v>
      </c>
    </row>
    <row r="96" spans="1:17" ht="14.4" customHeight="1" x14ac:dyDescent="0.3">
      <c r="A96" s="565" t="s">
        <v>461</v>
      </c>
      <c r="B96" s="566" t="s">
        <v>3221</v>
      </c>
      <c r="C96" s="566" t="s">
        <v>3295</v>
      </c>
      <c r="D96" s="566" t="s">
        <v>3329</v>
      </c>
      <c r="E96" s="566" t="s">
        <v>3326</v>
      </c>
      <c r="F96" s="569">
        <v>3</v>
      </c>
      <c r="G96" s="569">
        <v>574</v>
      </c>
      <c r="H96" s="569">
        <v>1</v>
      </c>
      <c r="I96" s="569">
        <v>191.33333333333334</v>
      </c>
      <c r="J96" s="569">
        <v>12</v>
      </c>
      <c r="K96" s="569">
        <v>2362.92</v>
      </c>
      <c r="L96" s="569">
        <v>4.1165853658536591</v>
      </c>
      <c r="M96" s="569">
        <v>196.91</v>
      </c>
      <c r="N96" s="569">
        <v>23</v>
      </c>
      <c r="O96" s="569">
        <v>4528.9299999999994</v>
      </c>
      <c r="P96" s="582">
        <v>7.8901219512195109</v>
      </c>
      <c r="Q96" s="570">
        <v>196.90999999999997</v>
      </c>
    </row>
    <row r="97" spans="1:17" ht="14.4" customHeight="1" x14ac:dyDescent="0.3">
      <c r="A97" s="565" t="s">
        <v>461</v>
      </c>
      <c r="B97" s="566" t="s">
        <v>3221</v>
      </c>
      <c r="C97" s="566" t="s">
        <v>3295</v>
      </c>
      <c r="D97" s="566" t="s">
        <v>3330</v>
      </c>
      <c r="E97" s="566" t="s">
        <v>3326</v>
      </c>
      <c r="F97" s="569">
        <v>3</v>
      </c>
      <c r="G97" s="569">
        <v>920</v>
      </c>
      <c r="H97" s="569">
        <v>1</v>
      </c>
      <c r="I97" s="569">
        <v>306.66666666666669</v>
      </c>
      <c r="J97" s="569">
        <v>3</v>
      </c>
      <c r="K97" s="569">
        <v>916.98</v>
      </c>
      <c r="L97" s="569">
        <v>0.99671739130434789</v>
      </c>
      <c r="M97" s="569">
        <v>305.66000000000003</v>
      </c>
      <c r="N97" s="569">
        <v>1</v>
      </c>
      <c r="O97" s="569">
        <v>312.98</v>
      </c>
      <c r="P97" s="582">
        <v>0.34019565217391307</v>
      </c>
      <c r="Q97" s="570">
        <v>312.98</v>
      </c>
    </row>
    <row r="98" spans="1:17" ht="14.4" customHeight="1" x14ac:dyDescent="0.3">
      <c r="A98" s="565" t="s">
        <v>461</v>
      </c>
      <c r="B98" s="566" t="s">
        <v>3221</v>
      </c>
      <c r="C98" s="566" t="s">
        <v>3295</v>
      </c>
      <c r="D98" s="566" t="s">
        <v>3331</v>
      </c>
      <c r="E98" s="566" t="s">
        <v>3326</v>
      </c>
      <c r="F98" s="569">
        <v>10</v>
      </c>
      <c r="G98" s="569">
        <v>3069</v>
      </c>
      <c r="H98" s="569">
        <v>1</v>
      </c>
      <c r="I98" s="569">
        <v>306.89999999999998</v>
      </c>
      <c r="J98" s="569">
        <v>6</v>
      </c>
      <c r="K98" s="569">
        <v>1833.96</v>
      </c>
      <c r="L98" s="569">
        <v>0.59757575757575754</v>
      </c>
      <c r="M98" s="569">
        <v>305.66000000000003</v>
      </c>
      <c r="N98" s="569">
        <v>25</v>
      </c>
      <c r="O98" s="569">
        <v>7824.5</v>
      </c>
      <c r="P98" s="582">
        <v>2.5495275333985012</v>
      </c>
      <c r="Q98" s="570">
        <v>312.98</v>
      </c>
    </row>
    <row r="99" spans="1:17" ht="14.4" customHeight="1" x14ac:dyDescent="0.3">
      <c r="A99" s="565" t="s">
        <v>461</v>
      </c>
      <c r="B99" s="566" t="s">
        <v>3221</v>
      </c>
      <c r="C99" s="566" t="s">
        <v>3295</v>
      </c>
      <c r="D99" s="566" t="s">
        <v>3332</v>
      </c>
      <c r="E99" s="566" t="s">
        <v>3326</v>
      </c>
      <c r="F99" s="569">
        <v>25</v>
      </c>
      <c r="G99" s="569">
        <v>9167</v>
      </c>
      <c r="H99" s="569">
        <v>1</v>
      </c>
      <c r="I99" s="569">
        <v>366.68</v>
      </c>
      <c r="J99" s="569">
        <v>73</v>
      </c>
      <c r="K99" s="569">
        <v>27123.479999999996</v>
      </c>
      <c r="L99" s="569">
        <v>2.9588174975455432</v>
      </c>
      <c r="M99" s="569">
        <v>371.55452054794517</v>
      </c>
      <c r="N99" s="569">
        <v>50</v>
      </c>
      <c r="O99" s="569">
        <v>18758</v>
      </c>
      <c r="P99" s="582">
        <v>2.046252863532235</v>
      </c>
      <c r="Q99" s="570">
        <v>375.16</v>
      </c>
    </row>
    <row r="100" spans="1:17" ht="14.4" customHeight="1" x14ac:dyDescent="0.3">
      <c r="A100" s="565" t="s">
        <v>461</v>
      </c>
      <c r="B100" s="566" t="s">
        <v>3221</v>
      </c>
      <c r="C100" s="566" t="s">
        <v>3295</v>
      </c>
      <c r="D100" s="566" t="s">
        <v>3333</v>
      </c>
      <c r="E100" s="566" t="s">
        <v>3326</v>
      </c>
      <c r="F100" s="569"/>
      <c r="G100" s="569"/>
      <c r="H100" s="569"/>
      <c r="I100" s="569"/>
      <c r="J100" s="569"/>
      <c r="K100" s="569"/>
      <c r="L100" s="569"/>
      <c r="M100" s="569"/>
      <c r="N100" s="569">
        <v>1</v>
      </c>
      <c r="O100" s="569">
        <v>417.65</v>
      </c>
      <c r="P100" s="582"/>
      <c r="Q100" s="570">
        <v>417.65</v>
      </c>
    </row>
    <row r="101" spans="1:17" ht="14.4" customHeight="1" x14ac:dyDescent="0.3">
      <c r="A101" s="565" t="s">
        <v>461</v>
      </c>
      <c r="B101" s="566" t="s">
        <v>3221</v>
      </c>
      <c r="C101" s="566" t="s">
        <v>3295</v>
      </c>
      <c r="D101" s="566" t="s">
        <v>3334</v>
      </c>
      <c r="E101" s="566" t="s">
        <v>3326</v>
      </c>
      <c r="F101" s="569">
        <v>33</v>
      </c>
      <c r="G101" s="569">
        <v>13522</v>
      </c>
      <c r="H101" s="569">
        <v>1</v>
      </c>
      <c r="I101" s="569">
        <v>409.75757575757575</v>
      </c>
      <c r="J101" s="569">
        <v>16</v>
      </c>
      <c r="K101" s="569">
        <v>6610.9000000000005</v>
      </c>
      <c r="L101" s="569">
        <v>0.48889957106936849</v>
      </c>
      <c r="M101" s="569">
        <v>413.18125000000003</v>
      </c>
      <c r="N101" s="569">
        <v>16</v>
      </c>
      <c r="O101" s="569">
        <v>6699.0399999999991</v>
      </c>
      <c r="P101" s="582">
        <v>0.49541783759798841</v>
      </c>
      <c r="Q101" s="570">
        <v>418.68999999999994</v>
      </c>
    </row>
    <row r="102" spans="1:17" ht="14.4" customHeight="1" x14ac:dyDescent="0.3">
      <c r="A102" s="565" t="s">
        <v>461</v>
      </c>
      <c r="B102" s="566" t="s">
        <v>3221</v>
      </c>
      <c r="C102" s="566" t="s">
        <v>3295</v>
      </c>
      <c r="D102" s="566" t="s">
        <v>3335</v>
      </c>
      <c r="E102" s="566" t="s">
        <v>3326</v>
      </c>
      <c r="F102" s="569">
        <v>10</v>
      </c>
      <c r="G102" s="569">
        <v>5284</v>
      </c>
      <c r="H102" s="569">
        <v>1</v>
      </c>
      <c r="I102" s="569">
        <v>528.4</v>
      </c>
      <c r="J102" s="569">
        <v>9</v>
      </c>
      <c r="K102" s="569">
        <v>4737.3600000000006</v>
      </c>
      <c r="L102" s="569">
        <v>0.89654806964420908</v>
      </c>
      <c r="M102" s="569">
        <v>526.37333333333345</v>
      </c>
      <c r="N102" s="569">
        <v>4</v>
      </c>
      <c r="O102" s="569">
        <v>2147.36</v>
      </c>
      <c r="P102" s="582">
        <v>0.40638909916729754</v>
      </c>
      <c r="Q102" s="570">
        <v>536.84</v>
      </c>
    </row>
    <row r="103" spans="1:17" ht="14.4" customHeight="1" x14ac:dyDescent="0.3">
      <c r="A103" s="565" t="s">
        <v>461</v>
      </c>
      <c r="B103" s="566" t="s">
        <v>3221</v>
      </c>
      <c r="C103" s="566" t="s">
        <v>3295</v>
      </c>
      <c r="D103" s="566" t="s">
        <v>3336</v>
      </c>
      <c r="E103" s="566" t="s">
        <v>3326</v>
      </c>
      <c r="F103" s="569">
        <v>1</v>
      </c>
      <c r="G103" s="569">
        <v>403</v>
      </c>
      <c r="H103" s="569">
        <v>1</v>
      </c>
      <c r="I103" s="569">
        <v>403</v>
      </c>
      <c r="J103" s="569">
        <v>3</v>
      </c>
      <c r="K103" s="569">
        <v>1252.9499999999998</v>
      </c>
      <c r="L103" s="569">
        <v>3.1090570719602972</v>
      </c>
      <c r="M103" s="569">
        <v>417.64999999999992</v>
      </c>
      <c r="N103" s="569">
        <v>2</v>
      </c>
      <c r="O103" s="569">
        <v>835.3</v>
      </c>
      <c r="P103" s="582">
        <v>2.0727047146401985</v>
      </c>
      <c r="Q103" s="570">
        <v>417.65</v>
      </c>
    </row>
    <row r="104" spans="1:17" ht="14.4" customHeight="1" x14ac:dyDescent="0.3">
      <c r="A104" s="565" t="s">
        <v>461</v>
      </c>
      <c r="B104" s="566" t="s">
        <v>3221</v>
      </c>
      <c r="C104" s="566" t="s">
        <v>3295</v>
      </c>
      <c r="D104" s="566" t="s">
        <v>3337</v>
      </c>
      <c r="E104" s="566" t="s">
        <v>3326</v>
      </c>
      <c r="F104" s="569">
        <v>10</v>
      </c>
      <c r="G104" s="569">
        <v>5070</v>
      </c>
      <c r="H104" s="569">
        <v>1</v>
      </c>
      <c r="I104" s="569">
        <v>507</v>
      </c>
      <c r="J104" s="569">
        <v>6</v>
      </c>
      <c r="K104" s="569">
        <v>3060.66</v>
      </c>
      <c r="L104" s="569">
        <v>0.60368047337278108</v>
      </c>
      <c r="M104" s="569">
        <v>510.10999999999996</v>
      </c>
      <c r="N104" s="569">
        <v>12</v>
      </c>
      <c r="O104" s="569">
        <v>6230.64</v>
      </c>
      <c r="P104" s="582">
        <v>1.228923076923077</v>
      </c>
      <c r="Q104" s="570">
        <v>519.22</v>
      </c>
    </row>
    <row r="105" spans="1:17" ht="14.4" customHeight="1" x14ac:dyDescent="0.3">
      <c r="A105" s="565" t="s">
        <v>461</v>
      </c>
      <c r="B105" s="566" t="s">
        <v>3221</v>
      </c>
      <c r="C105" s="566" t="s">
        <v>3295</v>
      </c>
      <c r="D105" s="566" t="s">
        <v>3338</v>
      </c>
      <c r="E105" s="566" t="s">
        <v>3326</v>
      </c>
      <c r="F105" s="569">
        <v>1</v>
      </c>
      <c r="G105" s="569">
        <v>550</v>
      </c>
      <c r="H105" s="569">
        <v>1</v>
      </c>
      <c r="I105" s="569">
        <v>550</v>
      </c>
      <c r="J105" s="569">
        <v>1</v>
      </c>
      <c r="K105" s="569">
        <v>555.49</v>
      </c>
      <c r="L105" s="569">
        <v>1.0099818181818181</v>
      </c>
      <c r="M105" s="569">
        <v>555.49</v>
      </c>
      <c r="N105" s="569"/>
      <c r="O105" s="569"/>
      <c r="P105" s="582"/>
      <c r="Q105" s="570"/>
    </row>
    <row r="106" spans="1:17" ht="14.4" customHeight="1" x14ac:dyDescent="0.3">
      <c r="A106" s="565" t="s">
        <v>461</v>
      </c>
      <c r="B106" s="566" t="s">
        <v>3221</v>
      </c>
      <c r="C106" s="566" t="s">
        <v>3295</v>
      </c>
      <c r="D106" s="566" t="s">
        <v>3339</v>
      </c>
      <c r="E106" s="566" t="s">
        <v>3326</v>
      </c>
      <c r="F106" s="569">
        <v>3</v>
      </c>
      <c r="G106" s="569">
        <v>1800</v>
      </c>
      <c r="H106" s="569">
        <v>1</v>
      </c>
      <c r="I106" s="569">
        <v>600</v>
      </c>
      <c r="J106" s="569"/>
      <c r="K106" s="569"/>
      <c r="L106" s="569"/>
      <c r="M106" s="569"/>
      <c r="N106" s="569"/>
      <c r="O106" s="569"/>
      <c r="P106" s="582"/>
      <c r="Q106" s="570"/>
    </row>
    <row r="107" spans="1:17" ht="14.4" customHeight="1" x14ac:dyDescent="0.3">
      <c r="A107" s="565" t="s">
        <v>461</v>
      </c>
      <c r="B107" s="566" t="s">
        <v>3221</v>
      </c>
      <c r="C107" s="566" t="s">
        <v>3295</v>
      </c>
      <c r="D107" s="566" t="s">
        <v>3340</v>
      </c>
      <c r="E107" s="566" t="s">
        <v>3341</v>
      </c>
      <c r="F107" s="569"/>
      <c r="G107" s="569"/>
      <c r="H107" s="569"/>
      <c r="I107" s="569"/>
      <c r="J107" s="569">
        <v>13</v>
      </c>
      <c r="K107" s="569">
        <v>2212.3599999999997</v>
      </c>
      <c r="L107" s="569"/>
      <c r="M107" s="569">
        <v>170.18153846153842</v>
      </c>
      <c r="N107" s="569">
        <v>20</v>
      </c>
      <c r="O107" s="569">
        <v>3440.8</v>
      </c>
      <c r="P107" s="582"/>
      <c r="Q107" s="570">
        <v>172.04000000000002</v>
      </c>
    </row>
    <row r="108" spans="1:17" ht="14.4" customHeight="1" x14ac:dyDescent="0.3">
      <c r="A108" s="565" t="s">
        <v>461</v>
      </c>
      <c r="B108" s="566" t="s">
        <v>3221</v>
      </c>
      <c r="C108" s="566" t="s">
        <v>3295</v>
      </c>
      <c r="D108" s="566" t="s">
        <v>3342</v>
      </c>
      <c r="E108" s="566" t="s">
        <v>3341</v>
      </c>
      <c r="F108" s="569"/>
      <c r="G108" s="569"/>
      <c r="H108" s="569"/>
      <c r="I108" s="569"/>
      <c r="J108" s="569">
        <v>2</v>
      </c>
      <c r="K108" s="569">
        <v>380</v>
      </c>
      <c r="L108" s="569"/>
      <c r="M108" s="569">
        <v>190</v>
      </c>
      <c r="N108" s="569"/>
      <c r="O108" s="569"/>
      <c r="P108" s="582"/>
      <c r="Q108" s="570"/>
    </row>
    <row r="109" spans="1:17" ht="14.4" customHeight="1" x14ac:dyDescent="0.3">
      <c r="A109" s="565" t="s">
        <v>461</v>
      </c>
      <c r="B109" s="566" t="s">
        <v>3221</v>
      </c>
      <c r="C109" s="566" t="s">
        <v>3295</v>
      </c>
      <c r="D109" s="566" t="s">
        <v>3343</v>
      </c>
      <c r="E109" s="566" t="s">
        <v>3341</v>
      </c>
      <c r="F109" s="569"/>
      <c r="G109" s="569"/>
      <c r="H109" s="569"/>
      <c r="I109" s="569"/>
      <c r="J109" s="569">
        <v>2</v>
      </c>
      <c r="K109" s="569">
        <v>4657.16</v>
      </c>
      <c r="L109" s="569"/>
      <c r="M109" s="569">
        <v>2328.58</v>
      </c>
      <c r="N109" s="569"/>
      <c r="O109" s="569"/>
      <c r="P109" s="582"/>
      <c r="Q109" s="570"/>
    </row>
    <row r="110" spans="1:17" ht="14.4" customHeight="1" x14ac:dyDescent="0.3">
      <c r="A110" s="565" t="s">
        <v>461</v>
      </c>
      <c r="B110" s="566" t="s">
        <v>3221</v>
      </c>
      <c r="C110" s="566" t="s">
        <v>3295</v>
      </c>
      <c r="D110" s="566" t="s">
        <v>3344</v>
      </c>
      <c r="E110" s="566" t="s">
        <v>3345</v>
      </c>
      <c r="F110" s="569">
        <v>5</v>
      </c>
      <c r="G110" s="569">
        <v>2170</v>
      </c>
      <c r="H110" s="569">
        <v>1</v>
      </c>
      <c r="I110" s="569">
        <v>434</v>
      </c>
      <c r="J110" s="569">
        <v>9</v>
      </c>
      <c r="K110" s="569">
        <v>4048.02</v>
      </c>
      <c r="L110" s="569">
        <v>1.8654470046082949</v>
      </c>
      <c r="M110" s="569">
        <v>449.78</v>
      </c>
      <c r="N110" s="569"/>
      <c r="O110" s="569"/>
      <c r="P110" s="582"/>
      <c r="Q110" s="570"/>
    </row>
    <row r="111" spans="1:17" ht="14.4" customHeight="1" x14ac:dyDescent="0.3">
      <c r="A111" s="565" t="s">
        <v>461</v>
      </c>
      <c r="B111" s="566" t="s">
        <v>3221</v>
      </c>
      <c r="C111" s="566" t="s">
        <v>3295</v>
      </c>
      <c r="D111" s="566" t="s">
        <v>3346</v>
      </c>
      <c r="E111" s="566" t="s">
        <v>3345</v>
      </c>
      <c r="F111" s="569">
        <v>1</v>
      </c>
      <c r="G111" s="569">
        <v>1378</v>
      </c>
      <c r="H111" s="569">
        <v>1</v>
      </c>
      <c r="I111" s="569">
        <v>1378</v>
      </c>
      <c r="J111" s="569">
        <v>7</v>
      </c>
      <c r="K111" s="569">
        <v>9996.77</v>
      </c>
      <c r="L111" s="569">
        <v>7.2545500725689411</v>
      </c>
      <c r="M111" s="569">
        <v>1428.1100000000001</v>
      </c>
      <c r="N111" s="569"/>
      <c r="O111" s="569"/>
      <c r="P111" s="582"/>
      <c r="Q111" s="570"/>
    </row>
    <row r="112" spans="1:17" ht="14.4" customHeight="1" x14ac:dyDescent="0.3">
      <c r="A112" s="565" t="s">
        <v>461</v>
      </c>
      <c r="B112" s="566" t="s">
        <v>3221</v>
      </c>
      <c r="C112" s="566" t="s">
        <v>3295</v>
      </c>
      <c r="D112" s="566" t="s">
        <v>3347</v>
      </c>
      <c r="E112" s="566" t="s">
        <v>3345</v>
      </c>
      <c r="F112" s="569"/>
      <c r="G112" s="569"/>
      <c r="H112" s="569"/>
      <c r="I112" s="569"/>
      <c r="J112" s="569">
        <v>12</v>
      </c>
      <c r="K112" s="569">
        <v>21888</v>
      </c>
      <c r="L112" s="569"/>
      <c r="M112" s="569">
        <v>1824</v>
      </c>
      <c r="N112" s="569"/>
      <c r="O112" s="569"/>
      <c r="P112" s="582"/>
      <c r="Q112" s="570"/>
    </row>
    <row r="113" spans="1:17" ht="14.4" customHeight="1" x14ac:dyDescent="0.3">
      <c r="A113" s="565" t="s">
        <v>461</v>
      </c>
      <c r="B113" s="566" t="s">
        <v>3221</v>
      </c>
      <c r="C113" s="566" t="s">
        <v>3295</v>
      </c>
      <c r="D113" s="566" t="s">
        <v>3348</v>
      </c>
      <c r="E113" s="566" t="s">
        <v>3345</v>
      </c>
      <c r="F113" s="569">
        <v>1</v>
      </c>
      <c r="G113" s="569">
        <v>2661</v>
      </c>
      <c r="H113" s="569">
        <v>1</v>
      </c>
      <c r="I113" s="569">
        <v>2661</v>
      </c>
      <c r="J113" s="569"/>
      <c r="K113" s="569"/>
      <c r="L113" s="569"/>
      <c r="M113" s="569"/>
      <c r="N113" s="569"/>
      <c r="O113" s="569"/>
      <c r="P113" s="582"/>
      <c r="Q113" s="570"/>
    </row>
    <row r="114" spans="1:17" ht="14.4" customHeight="1" x14ac:dyDescent="0.3">
      <c r="A114" s="565" t="s">
        <v>461</v>
      </c>
      <c r="B114" s="566" t="s">
        <v>3221</v>
      </c>
      <c r="C114" s="566" t="s">
        <v>3295</v>
      </c>
      <c r="D114" s="566" t="s">
        <v>3349</v>
      </c>
      <c r="E114" s="566" t="s">
        <v>3345</v>
      </c>
      <c r="F114" s="569">
        <v>1</v>
      </c>
      <c r="G114" s="569">
        <v>9052</v>
      </c>
      <c r="H114" s="569">
        <v>1</v>
      </c>
      <c r="I114" s="569">
        <v>9052</v>
      </c>
      <c r="J114" s="569"/>
      <c r="K114" s="569"/>
      <c r="L114" s="569"/>
      <c r="M114" s="569"/>
      <c r="N114" s="569"/>
      <c r="O114" s="569"/>
      <c r="P114" s="582"/>
      <c r="Q114" s="570"/>
    </row>
    <row r="115" spans="1:17" ht="14.4" customHeight="1" x14ac:dyDescent="0.3">
      <c r="A115" s="565" t="s">
        <v>461</v>
      </c>
      <c r="B115" s="566" t="s">
        <v>3221</v>
      </c>
      <c r="C115" s="566" t="s">
        <v>3295</v>
      </c>
      <c r="D115" s="566" t="s">
        <v>3350</v>
      </c>
      <c r="E115" s="566" t="s">
        <v>3351</v>
      </c>
      <c r="F115" s="569"/>
      <c r="G115" s="569"/>
      <c r="H115" s="569"/>
      <c r="I115" s="569"/>
      <c r="J115" s="569">
        <v>1</v>
      </c>
      <c r="K115" s="569">
        <v>11414.51</v>
      </c>
      <c r="L115" s="569"/>
      <c r="M115" s="569">
        <v>11414.51</v>
      </c>
      <c r="N115" s="569"/>
      <c r="O115" s="569"/>
      <c r="P115" s="582"/>
      <c r="Q115" s="570"/>
    </row>
    <row r="116" spans="1:17" ht="14.4" customHeight="1" x14ac:dyDescent="0.3">
      <c r="A116" s="565" t="s">
        <v>461</v>
      </c>
      <c r="B116" s="566" t="s">
        <v>3221</v>
      </c>
      <c r="C116" s="566" t="s">
        <v>3295</v>
      </c>
      <c r="D116" s="566" t="s">
        <v>3352</v>
      </c>
      <c r="E116" s="566" t="s">
        <v>3351</v>
      </c>
      <c r="F116" s="569"/>
      <c r="G116" s="569"/>
      <c r="H116" s="569"/>
      <c r="I116" s="569"/>
      <c r="J116" s="569">
        <v>3</v>
      </c>
      <c r="K116" s="569">
        <v>61662.600000000006</v>
      </c>
      <c r="L116" s="569"/>
      <c r="M116" s="569">
        <v>20554.2</v>
      </c>
      <c r="N116" s="569"/>
      <c r="O116" s="569"/>
      <c r="P116" s="582"/>
      <c r="Q116" s="570"/>
    </row>
    <row r="117" spans="1:17" ht="14.4" customHeight="1" x14ac:dyDescent="0.3">
      <c r="A117" s="565" t="s">
        <v>461</v>
      </c>
      <c r="B117" s="566" t="s">
        <v>3221</v>
      </c>
      <c r="C117" s="566" t="s">
        <v>3295</v>
      </c>
      <c r="D117" s="566" t="s">
        <v>3353</v>
      </c>
      <c r="E117" s="566" t="s">
        <v>3354</v>
      </c>
      <c r="F117" s="569"/>
      <c r="G117" s="569"/>
      <c r="H117" s="569"/>
      <c r="I117" s="569"/>
      <c r="J117" s="569">
        <v>2</v>
      </c>
      <c r="K117" s="569">
        <v>18872.18</v>
      </c>
      <c r="L117" s="569"/>
      <c r="M117" s="569">
        <v>9436.09</v>
      </c>
      <c r="N117" s="569"/>
      <c r="O117" s="569"/>
      <c r="P117" s="582"/>
      <c r="Q117" s="570"/>
    </row>
    <row r="118" spans="1:17" ht="14.4" customHeight="1" x14ac:dyDescent="0.3">
      <c r="A118" s="565" t="s">
        <v>461</v>
      </c>
      <c r="B118" s="566" t="s">
        <v>3221</v>
      </c>
      <c r="C118" s="566" t="s">
        <v>3295</v>
      </c>
      <c r="D118" s="566" t="s">
        <v>3355</v>
      </c>
      <c r="E118" s="566" t="s">
        <v>3356</v>
      </c>
      <c r="F118" s="569"/>
      <c r="G118" s="569"/>
      <c r="H118" s="569"/>
      <c r="I118" s="569"/>
      <c r="J118" s="569">
        <v>2</v>
      </c>
      <c r="K118" s="569">
        <v>9064.0400000000009</v>
      </c>
      <c r="L118" s="569"/>
      <c r="M118" s="569">
        <v>4532.0200000000004</v>
      </c>
      <c r="N118" s="569"/>
      <c r="O118" s="569"/>
      <c r="P118" s="582"/>
      <c r="Q118" s="570"/>
    </row>
    <row r="119" spans="1:17" ht="14.4" customHeight="1" x14ac:dyDescent="0.3">
      <c r="A119" s="565" t="s">
        <v>461</v>
      </c>
      <c r="B119" s="566" t="s">
        <v>3221</v>
      </c>
      <c r="C119" s="566" t="s">
        <v>3295</v>
      </c>
      <c r="D119" s="566" t="s">
        <v>3357</v>
      </c>
      <c r="E119" s="566" t="s">
        <v>3356</v>
      </c>
      <c r="F119" s="569"/>
      <c r="G119" s="569"/>
      <c r="H119" s="569"/>
      <c r="I119" s="569"/>
      <c r="J119" s="569">
        <v>4</v>
      </c>
      <c r="K119" s="569">
        <v>4605.6000000000004</v>
      </c>
      <c r="L119" s="569"/>
      <c r="M119" s="569">
        <v>1151.4000000000001</v>
      </c>
      <c r="N119" s="569"/>
      <c r="O119" s="569"/>
      <c r="P119" s="582"/>
      <c r="Q119" s="570"/>
    </row>
    <row r="120" spans="1:17" ht="14.4" customHeight="1" x14ac:dyDescent="0.3">
      <c r="A120" s="565" t="s">
        <v>461</v>
      </c>
      <c r="B120" s="566" t="s">
        <v>3221</v>
      </c>
      <c r="C120" s="566" t="s">
        <v>3295</v>
      </c>
      <c r="D120" s="566" t="s">
        <v>3358</v>
      </c>
      <c r="E120" s="566" t="s">
        <v>3341</v>
      </c>
      <c r="F120" s="569"/>
      <c r="G120" s="569"/>
      <c r="H120" s="569"/>
      <c r="I120" s="569"/>
      <c r="J120" s="569"/>
      <c r="K120" s="569"/>
      <c r="L120" s="569"/>
      <c r="M120" s="569"/>
      <c r="N120" s="569">
        <v>1</v>
      </c>
      <c r="O120" s="569">
        <v>4349.62</v>
      </c>
      <c r="P120" s="582"/>
      <c r="Q120" s="570">
        <v>4349.62</v>
      </c>
    </row>
    <row r="121" spans="1:17" ht="14.4" customHeight="1" x14ac:dyDescent="0.3">
      <c r="A121" s="565" t="s">
        <v>461</v>
      </c>
      <c r="B121" s="566" t="s">
        <v>3221</v>
      </c>
      <c r="C121" s="566" t="s">
        <v>3295</v>
      </c>
      <c r="D121" s="566" t="s">
        <v>3359</v>
      </c>
      <c r="E121" s="566" t="s">
        <v>3360</v>
      </c>
      <c r="F121" s="569"/>
      <c r="G121" s="569"/>
      <c r="H121" s="569"/>
      <c r="I121" s="569"/>
      <c r="J121" s="569">
        <v>1</v>
      </c>
      <c r="K121" s="569">
        <v>267.38</v>
      </c>
      <c r="L121" s="569"/>
      <c r="M121" s="569">
        <v>267.38</v>
      </c>
      <c r="N121" s="569"/>
      <c r="O121" s="569"/>
      <c r="P121" s="582"/>
      <c r="Q121" s="570"/>
    </row>
    <row r="122" spans="1:17" ht="14.4" customHeight="1" x14ac:dyDescent="0.3">
      <c r="A122" s="565" t="s">
        <v>461</v>
      </c>
      <c r="B122" s="566" t="s">
        <v>3221</v>
      </c>
      <c r="C122" s="566" t="s">
        <v>3295</v>
      </c>
      <c r="D122" s="566" t="s">
        <v>3361</v>
      </c>
      <c r="E122" s="566" t="s">
        <v>3317</v>
      </c>
      <c r="F122" s="569"/>
      <c r="G122" s="569"/>
      <c r="H122" s="569"/>
      <c r="I122" s="569"/>
      <c r="J122" s="569">
        <v>1</v>
      </c>
      <c r="K122" s="569">
        <v>376.2</v>
      </c>
      <c r="L122" s="569"/>
      <c r="M122" s="569">
        <v>376.2</v>
      </c>
      <c r="N122" s="569"/>
      <c r="O122" s="569"/>
      <c r="P122" s="582"/>
      <c r="Q122" s="570"/>
    </row>
    <row r="123" spans="1:17" ht="14.4" customHeight="1" x14ac:dyDescent="0.3">
      <c r="A123" s="565" t="s">
        <v>461</v>
      </c>
      <c r="B123" s="566" t="s">
        <v>3221</v>
      </c>
      <c r="C123" s="566" t="s">
        <v>3295</v>
      </c>
      <c r="D123" s="566" t="s">
        <v>3362</v>
      </c>
      <c r="E123" s="566" t="s">
        <v>3363</v>
      </c>
      <c r="F123" s="569"/>
      <c r="G123" s="569"/>
      <c r="H123" s="569"/>
      <c r="I123" s="569"/>
      <c r="J123" s="569"/>
      <c r="K123" s="569"/>
      <c r="L123" s="569"/>
      <c r="M123" s="569"/>
      <c r="N123" s="569">
        <v>1</v>
      </c>
      <c r="O123" s="569">
        <v>563</v>
      </c>
      <c r="P123" s="582"/>
      <c r="Q123" s="570">
        <v>563</v>
      </c>
    </row>
    <row r="124" spans="1:17" ht="14.4" customHeight="1" x14ac:dyDescent="0.3">
      <c r="A124" s="565" t="s">
        <v>461</v>
      </c>
      <c r="B124" s="566" t="s">
        <v>3221</v>
      </c>
      <c r="C124" s="566" t="s">
        <v>3295</v>
      </c>
      <c r="D124" s="566" t="s">
        <v>3364</v>
      </c>
      <c r="E124" s="566" t="s">
        <v>3341</v>
      </c>
      <c r="F124" s="569"/>
      <c r="G124" s="569"/>
      <c r="H124" s="569"/>
      <c r="I124" s="569"/>
      <c r="J124" s="569"/>
      <c r="K124" s="569"/>
      <c r="L124" s="569"/>
      <c r="M124" s="569"/>
      <c r="N124" s="569">
        <v>2</v>
      </c>
      <c r="O124" s="569">
        <v>5204.62</v>
      </c>
      <c r="P124" s="582"/>
      <c r="Q124" s="570">
        <v>2602.31</v>
      </c>
    </row>
    <row r="125" spans="1:17" ht="14.4" customHeight="1" x14ac:dyDescent="0.3">
      <c r="A125" s="565" t="s">
        <v>461</v>
      </c>
      <c r="B125" s="566" t="s">
        <v>3221</v>
      </c>
      <c r="C125" s="566" t="s">
        <v>3295</v>
      </c>
      <c r="D125" s="566" t="s">
        <v>3365</v>
      </c>
      <c r="E125" s="566" t="s">
        <v>3317</v>
      </c>
      <c r="F125" s="569">
        <v>2</v>
      </c>
      <c r="G125" s="569">
        <v>604</v>
      </c>
      <c r="H125" s="569">
        <v>1</v>
      </c>
      <c r="I125" s="569">
        <v>302</v>
      </c>
      <c r="J125" s="569"/>
      <c r="K125" s="569"/>
      <c r="L125" s="569"/>
      <c r="M125" s="569"/>
      <c r="N125" s="569"/>
      <c r="O125" s="569"/>
      <c r="P125" s="582"/>
      <c r="Q125" s="570"/>
    </row>
    <row r="126" spans="1:17" ht="14.4" customHeight="1" x14ac:dyDescent="0.3">
      <c r="A126" s="565" t="s">
        <v>461</v>
      </c>
      <c r="B126" s="566" t="s">
        <v>3221</v>
      </c>
      <c r="C126" s="566" t="s">
        <v>3295</v>
      </c>
      <c r="D126" s="566" t="s">
        <v>3366</v>
      </c>
      <c r="E126" s="566" t="s">
        <v>3367</v>
      </c>
      <c r="F126" s="569"/>
      <c r="G126" s="569"/>
      <c r="H126" s="569"/>
      <c r="I126" s="569"/>
      <c r="J126" s="569"/>
      <c r="K126" s="569"/>
      <c r="L126" s="569"/>
      <c r="M126" s="569"/>
      <c r="N126" s="569">
        <v>0.5</v>
      </c>
      <c r="O126" s="569">
        <v>729.6</v>
      </c>
      <c r="P126" s="582"/>
      <c r="Q126" s="570">
        <v>1459.2</v>
      </c>
    </row>
    <row r="127" spans="1:17" ht="14.4" customHeight="1" x14ac:dyDescent="0.3">
      <c r="A127" s="565" t="s">
        <v>461</v>
      </c>
      <c r="B127" s="566" t="s">
        <v>3221</v>
      </c>
      <c r="C127" s="566" t="s">
        <v>2981</v>
      </c>
      <c r="D127" s="566" t="s">
        <v>3006</v>
      </c>
      <c r="E127" s="566" t="s">
        <v>2983</v>
      </c>
      <c r="F127" s="569">
        <v>2</v>
      </c>
      <c r="G127" s="569">
        <v>2214</v>
      </c>
      <c r="H127" s="569">
        <v>1</v>
      </c>
      <c r="I127" s="569">
        <v>1107</v>
      </c>
      <c r="J127" s="569">
        <v>4</v>
      </c>
      <c r="K127" s="569">
        <v>4428</v>
      </c>
      <c r="L127" s="569">
        <v>2</v>
      </c>
      <c r="M127" s="569">
        <v>1107</v>
      </c>
      <c r="N127" s="569"/>
      <c r="O127" s="569"/>
      <c r="P127" s="582"/>
      <c r="Q127" s="570"/>
    </row>
    <row r="128" spans="1:17" ht="14.4" customHeight="1" x14ac:dyDescent="0.3">
      <c r="A128" s="565" t="s">
        <v>461</v>
      </c>
      <c r="B128" s="566" t="s">
        <v>3221</v>
      </c>
      <c r="C128" s="566" t="s">
        <v>2981</v>
      </c>
      <c r="D128" s="566" t="s">
        <v>3007</v>
      </c>
      <c r="E128" s="566" t="s">
        <v>2983</v>
      </c>
      <c r="F128" s="569"/>
      <c r="G128" s="569"/>
      <c r="H128" s="569"/>
      <c r="I128" s="569"/>
      <c r="J128" s="569">
        <v>1</v>
      </c>
      <c r="K128" s="569">
        <v>1008</v>
      </c>
      <c r="L128" s="569"/>
      <c r="M128" s="569">
        <v>1008</v>
      </c>
      <c r="N128" s="569"/>
      <c r="O128" s="569"/>
      <c r="P128" s="582"/>
      <c r="Q128" s="570"/>
    </row>
    <row r="129" spans="1:17" ht="14.4" customHeight="1" x14ac:dyDescent="0.3">
      <c r="A129" s="565" t="s">
        <v>461</v>
      </c>
      <c r="B129" s="566" t="s">
        <v>3221</v>
      </c>
      <c r="C129" s="566" t="s">
        <v>2981</v>
      </c>
      <c r="D129" s="566" t="s">
        <v>3008</v>
      </c>
      <c r="E129" s="566" t="s">
        <v>2983</v>
      </c>
      <c r="F129" s="569">
        <v>1</v>
      </c>
      <c r="G129" s="569">
        <v>703</v>
      </c>
      <c r="H129" s="569">
        <v>1</v>
      </c>
      <c r="I129" s="569">
        <v>703</v>
      </c>
      <c r="J129" s="569">
        <v>2</v>
      </c>
      <c r="K129" s="569">
        <v>1406</v>
      </c>
      <c r="L129" s="569">
        <v>2</v>
      </c>
      <c r="M129" s="569">
        <v>703</v>
      </c>
      <c r="N129" s="569"/>
      <c r="O129" s="569"/>
      <c r="P129" s="582"/>
      <c r="Q129" s="570"/>
    </row>
    <row r="130" spans="1:17" ht="14.4" customHeight="1" x14ac:dyDescent="0.3">
      <c r="A130" s="565" t="s">
        <v>461</v>
      </c>
      <c r="B130" s="566" t="s">
        <v>3221</v>
      </c>
      <c r="C130" s="566" t="s">
        <v>2981</v>
      </c>
      <c r="D130" s="566" t="s">
        <v>3368</v>
      </c>
      <c r="E130" s="566" t="s">
        <v>2983</v>
      </c>
      <c r="F130" s="569">
        <v>1</v>
      </c>
      <c r="G130" s="569">
        <v>4761</v>
      </c>
      <c r="H130" s="569">
        <v>1</v>
      </c>
      <c r="I130" s="569">
        <v>4761</v>
      </c>
      <c r="J130" s="569"/>
      <c r="K130" s="569"/>
      <c r="L130" s="569"/>
      <c r="M130" s="569"/>
      <c r="N130" s="569"/>
      <c r="O130" s="569"/>
      <c r="P130" s="582"/>
      <c r="Q130" s="570"/>
    </row>
    <row r="131" spans="1:17" ht="14.4" customHeight="1" x14ac:dyDescent="0.3">
      <c r="A131" s="565" t="s">
        <v>461</v>
      </c>
      <c r="B131" s="566" t="s">
        <v>3221</v>
      </c>
      <c r="C131" s="566" t="s">
        <v>2977</v>
      </c>
      <c r="D131" s="566" t="s">
        <v>3369</v>
      </c>
      <c r="E131" s="566" t="s">
        <v>3370</v>
      </c>
      <c r="F131" s="569">
        <v>0</v>
      </c>
      <c r="G131" s="569">
        <v>0</v>
      </c>
      <c r="H131" s="569"/>
      <c r="I131" s="569"/>
      <c r="J131" s="569">
        <v>0</v>
      </c>
      <c r="K131" s="569">
        <v>0</v>
      </c>
      <c r="L131" s="569"/>
      <c r="M131" s="569"/>
      <c r="N131" s="569">
        <v>0</v>
      </c>
      <c r="O131" s="569">
        <v>0</v>
      </c>
      <c r="P131" s="582"/>
      <c r="Q131" s="570"/>
    </row>
    <row r="132" spans="1:17" ht="14.4" customHeight="1" x14ac:dyDescent="0.3">
      <c r="A132" s="565" t="s">
        <v>461</v>
      </c>
      <c r="B132" s="566" t="s">
        <v>3221</v>
      </c>
      <c r="C132" s="566" t="s">
        <v>2977</v>
      </c>
      <c r="D132" s="566" t="s">
        <v>3371</v>
      </c>
      <c r="E132" s="566" t="s">
        <v>3372</v>
      </c>
      <c r="F132" s="569">
        <v>145</v>
      </c>
      <c r="G132" s="569">
        <v>0</v>
      </c>
      <c r="H132" s="569"/>
      <c r="I132" s="569">
        <v>0</v>
      </c>
      <c r="J132" s="569">
        <v>247</v>
      </c>
      <c r="K132" s="569">
        <v>0</v>
      </c>
      <c r="L132" s="569"/>
      <c r="M132" s="569">
        <v>0</v>
      </c>
      <c r="N132" s="569">
        <v>336</v>
      </c>
      <c r="O132" s="569">
        <v>0</v>
      </c>
      <c r="P132" s="582"/>
      <c r="Q132" s="570">
        <v>0</v>
      </c>
    </row>
    <row r="133" spans="1:17" ht="14.4" customHeight="1" x14ac:dyDescent="0.3">
      <c r="A133" s="565" t="s">
        <v>461</v>
      </c>
      <c r="B133" s="566" t="s">
        <v>3221</v>
      </c>
      <c r="C133" s="566" t="s">
        <v>2977</v>
      </c>
      <c r="D133" s="566" t="s">
        <v>3011</v>
      </c>
      <c r="E133" s="566" t="s">
        <v>3012</v>
      </c>
      <c r="F133" s="569">
        <v>56</v>
      </c>
      <c r="G133" s="569">
        <v>0</v>
      </c>
      <c r="H133" s="569"/>
      <c r="I133" s="569">
        <v>0</v>
      </c>
      <c r="J133" s="569">
        <v>45</v>
      </c>
      <c r="K133" s="569">
        <v>0</v>
      </c>
      <c r="L133" s="569"/>
      <c r="M133" s="569">
        <v>0</v>
      </c>
      <c r="N133" s="569">
        <v>87</v>
      </c>
      <c r="O133" s="569">
        <v>0</v>
      </c>
      <c r="P133" s="582"/>
      <c r="Q133" s="570">
        <v>0</v>
      </c>
    </row>
    <row r="134" spans="1:17" ht="14.4" customHeight="1" x14ac:dyDescent="0.3">
      <c r="A134" s="565" t="s">
        <v>461</v>
      </c>
      <c r="B134" s="566" t="s">
        <v>3221</v>
      </c>
      <c r="C134" s="566" t="s">
        <v>2977</v>
      </c>
      <c r="D134" s="566" t="s">
        <v>3373</v>
      </c>
      <c r="E134" s="566" t="s">
        <v>3374</v>
      </c>
      <c r="F134" s="569">
        <v>3468</v>
      </c>
      <c r="G134" s="569">
        <v>0</v>
      </c>
      <c r="H134" s="569"/>
      <c r="I134" s="569">
        <v>0</v>
      </c>
      <c r="J134" s="569">
        <v>3345</v>
      </c>
      <c r="K134" s="569">
        <v>0</v>
      </c>
      <c r="L134" s="569"/>
      <c r="M134" s="569">
        <v>0</v>
      </c>
      <c r="N134" s="569">
        <v>2665</v>
      </c>
      <c r="O134" s="569">
        <v>0</v>
      </c>
      <c r="P134" s="582"/>
      <c r="Q134" s="570">
        <v>0</v>
      </c>
    </row>
    <row r="135" spans="1:17" ht="14.4" customHeight="1" x14ac:dyDescent="0.3">
      <c r="A135" s="565" t="s">
        <v>461</v>
      </c>
      <c r="B135" s="566" t="s">
        <v>3221</v>
      </c>
      <c r="C135" s="566" t="s">
        <v>2977</v>
      </c>
      <c r="D135" s="566" t="s">
        <v>3015</v>
      </c>
      <c r="E135" s="566" t="s">
        <v>3016</v>
      </c>
      <c r="F135" s="569">
        <v>1</v>
      </c>
      <c r="G135" s="569">
        <v>34</v>
      </c>
      <c r="H135" s="569">
        <v>1</v>
      </c>
      <c r="I135" s="569">
        <v>34</v>
      </c>
      <c r="J135" s="569"/>
      <c r="K135" s="569"/>
      <c r="L135" s="569"/>
      <c r="M135" s="569"/>
      <c r="N135" s="569"/>
      <c r="O135" s="569"/>
      <c r="P135" s="582"/>
      <c r="Q135" s="570"/>
    </row>
    <row r="136" spans="1:17" ht="14.4" customHeight="1" x14ac:dyDescent="0.3">
      <c r="A136" s="565" t="s">
        <v>461</v>
      </c>
      <c r="B136" s="566" t="s">
        <v>3221</v>
      </c>
      <c r="C136" s="566" t="s">
        <v>2977</v>
      </c>
      <c r="D136" s="566" t="s">
        <v>3017</v>
      </c>
      <c r="E136" s="566" t="s">
        <v>3018</v>
      </c>
      <c r="F136" s="569">
        <v>3</v>
      </c>
      <c r="G136" s="569">
        <v>225</v>
      </c>
      <c r="H136" s="569">
        <v>1</v>
      </c>
      <c r="I136" s="569">
        <v>75</v>
      </c>
      <c r="J136" s="569">
        <v>37</v>
      </c>
      <c r="K136" s="569">
        <v>2775</v>
      </c>
      <c r="L136" s="569">
        <v>12.333333333333334</v>
      </c>
      <c r="M136" s="569">
        <v>75</v>
      </c>
      <c r="N136" s="569">
        <v>17</v>
      </c>
      <c r="O136" s="569">
        <v>1377</v>
      </c>
      <c r="P136" s="582">
        <v>6.12</v>
      </c>
      <c r="Q136" s="570">
        <v>81</v>
      </c>
    </row>
    <row r="137" spans="1:17" ht="14.4" customHeight="1" x14ac:dyDescent="0.3">
      <c r="A137" s="565" t="s">
        <v>461</v>
      </c>
      <c r="B137" s="566" t="s">
        <v>3221</v>
      </c>
      <c r="C137" s="566" t="s">
        <v>2977</v>
      </c>
      <c r="D137" s="566" t="s">
        <v>3375</v>
      </c>
      <c r="E137" s="566" t="s">
        <v>3376</v>
      </c>
      <c r="F137" s="569">
        <v>19</v>
      </c>
      <c r="G137" s="569">
        <v>3477</v>
      </c>
      <c r="H137" s="569">
        <v>1</v>
      </c>
      <c r="I137" s="569">
        <v>183</v>
      </c>
      <c r="J137" s="569">
        <v>11</v>
      </c>
      <c r="K137" s="569">
        <v>2035</v>
      </c>
      <c r="L137" s="569">
        <v>0.58527466206499856</v>
      </c>
      <c r="M137" s="569">
        <v>185</v>
      </c>
      <c r="N137" s="569">
        <v>21</v>
      </c>
      <c r="O137" s="569">
        <v>3885</v>
      </c>
      <c r="P137" s="582">
        <v>1.1173425366695426</v>
      </c>
      <c r="Q137" s="570">
        <v>185</v>
      </c>
    </row>
    <row r="138" spans="1:17" ht="14.4" customHeight="1" x14ac:dyDescent="0.3">
      <c r="A138" s="565" t="s">
        <v>461</v>
      </c>
      <c r="B138" s="566" t="s">
        <v>3221</v>
      </c>
      <c r="C138" s="566" t="s">
        <v>2977</v>
      </c>
      <c r="D138" s="566" t="s">
        <v>3377</v>
      </c>
      <c r="E138" s="566" t="s">
        <v>3378</v>
      </c>
      <c r="F138" s="569">
        <v>36</v>
      </c>
      <c r="G138" s="569">
        <v>3708</v>
      </c>
      <c r="H138" s="569">
        <v>1</v>
      </c>
      <c r="I138" s="569">
        <v>103</v>
      </c>
      <c r="J138" s="569">
        <v>24</v>
      </c>
      <c r="K138" s="569">
        <v>2472</v>
      </c>
      <c r="L138" s="569">
        <v>0.66666666666666663</v>
      </c>
      <c r="M138" s="569">
        <v>103</v>
      </c>
      <c r="N138" s="569"/>
      <c r="O138" s="569"/>
      <c r="P138" s="582"/>
      <c r="Q138" s="570"/>
    </row>
    <row r="139" spans="1:17" ht="14.4" customHeight="1" x14ac:dyDescent="0.3">
      <c r="A139" s="565" t="s">
        <v>461</v>
      </c>
      <c r="B139" s="566" t="s">
        <v>3221</v>
      </c>
      <c r="C139" s="566" t="s">
        <v>2977</v>
      </c>
      <c r="D139" s="566" t="s">
        <v>3379</v>
      </c>
      <c r="E139" s="566" t="s">
        <v>3380</v>
      </c>
      <c r="F139" s="569">
        <v>1</v>
      </c>
      <c r="G139" s="569">
        <v>796</v>
      </c>
      <c r="H139" s="569">
        <v>1</v>
      </c>
      <c r="I139" s="569">
        <v>796</v>
      </c>
      <c r="J139" s="569">
        <v>4</v>
      </c>
      <c r="K139" s="569">
        <v>3200</v>
      </c>
      <c r="L139" s="569">
        <v>4.0201005025125625</v>
      </c>
      <c r="M139" s="569">
        <v>800</v>
      </c>
      <c r="N139" s="569">
        <v>9</v>
      </c>
      <c r="O139" s="569">
        <v>7254</v>
      </c>
      <c r="P139" s="582">
        <v>9.1130653266331656</v>
      </c>
      <c r="Q139" s="570">
        <v>806</v>
      </c>
    </row>
    <row r="140" spans="1:17" ht="14.4" customHeight="1" x14ac:dyDescent="0.3">
      <c r="A140" s="565" t="s">
        <v>461</v>
      </c>
      <c r="B140" s="566" t="s">
        <v>3221</v>
      </c>
      <c r="C140" s="566" t="s">
        <v>2977</v>
      </c>
      <c r="D140" s="566" t="s">
        <v>3381</v>
      </c>
      <c r="E140" s="566" t="s">
        <v>3382</v>
      </c>
      <c r="F140" s="569">
        <v>3571</v>
      </c>
      <c r="G140" s="569">
        <v>3780505</v>
      </c>
      <c r="H140" s="569">
        <v>1</v>
      </c>
      <c r="I140" s="569">
        <v>1058.6684402128255</v>
      </c>
      <c r="J140" s="569">
        <v>3566</v>
      </c>
      <c r="K140" s="569">
        <v>3761266</v>
      </c>
      <c r="L140" s="569">
        <v>0.99491099734030242</v>
      </c>
      <c r="M140" s="569">
        <v>1054.7577117218173</v>
      </c>
      <c r="N140" s="569">
        <v>2936</v>
      </c>
      <c r="O140" s="569">
        <v>3111097</v>
      </c>
      <c r="P140" s="582">
        <v>0.82293159247243419</v>
      </c>
      <c r="Q140" s="570">
        <v>1059.6379427792915</v>
      </c>
    </row>
    <row r="141" spans="1:17" ht="14.4" customHeight="1" x14ac:dyDescent="0.3">
      <c r="A141" s="565" t="s">
        <v>461</v>
      </c>
      <c r="B141" s="566" t="s">
        <v>3221</v>
      </c>
      <c r="C141" s="566" t="s">
        <v>2977</v>
      </c>
      <c r="D141" s="566" t="s">
        <v>3383</v>
      </c>
      <c r="E141" s="566" t="s">
        <v>3384</v>
      </c>
      <c r="F141" s="569">
        <v>18</v>
      </c>
      <c r="G141" s="569">
        <v>62604</v>
      </c>
      <c r="H141" s="569">
        <v>1</v>
      </c>
      <c r="I141" s="569">
        <v>3478</v>
      </c>
      <c r="J141" s="569">
        <v>15</v>
      </c>
      <c r="K141" s="569">
        <v>52350</v>
      </c>
      <c r="L141" s="569">
        <v>0.83620854897450647</v>
      </c>
      <c r="M141" s="569">
        <v>3490</v>
      </c>
      <c r="N141" s="569"/>
      <c r="O141" s="569"/>
      <c r="P141" s="582"/>
      <c r="Q141" s="570"/>
    </row>
    <row r="142" spans="1:17" ht="14.4" customHeight="1" x14ac:dyDescent="0.3">
      <c r="A142" s="565" t="s">
        <v>461</v>
      </c>
      <c r="B142" s="566" t="s">
        <v>3221</v>
      </c>
      <c r="C142" s="566" t="s">
        <v>2977</v>
      </c>
      <c r="D142" s="566" t="s">
        <v>3128</v>
      </c>
      <c r="E142" s="566" t="s">
        <v>3129</v>
      </c>
      <c r="F142" s="569">
        <v>47</v>
      </c>
      <c r="G142" s="569">
        <v>30738</v>
      </c>
      <c r="H142" s="569">
        <v>1</v>
      </c>
      <c r="I142" s="569">
        <v>654</v>
      </c>
      <c r="J142" s="569">
        <v>28</v>
      </c>
      <c r="K142" s="569">
        <v>18368</v>
      </c>
      <c r="L142" s="569">
        <v>0.59756653002797844</v>
      </c>
      <c r="M142" s="569">
        <v>656</v>
      </c>
      <c r="N142" s="569"/>
      <c r="O142" s="569"/>
      <c r="P142" s="582"/>
      <c r="Q142" s="570"/>
    </row>
    <row r="143" spans="1:17" ht="14.4" customHeight="1" x14ac:dyDescent="0.3">
      <c r="A143" s="565" t="s">
        <v>461</v>
      </c>
      <c r="B143" s="566" t="s">
        <v>3221</v>
      </c>
      <c r="C143" s="566" t="s">
        <v>2977</v>
      </c>
      <c r="D143" s="566" t="s">
        <v>3385</v>
      </c>
      <c r="E143" s="566" t="s">
        <v>3386</v>
      </c>
      <c r="F143" s="569">
        <v>34</v>
      </c>
      <c r="G143" s="569">
        <v>33218</v>
      </c>
      <c r="H143" s="569">
        <v>1</v>
      </c>
      <c r="I143" s="569">
        <v>977</v>
      </c>
      <c r="J143" s="569">
        <v>19</v>
      </c>
      <c r="K143" s="569">
        <v>18658</v>
      </c>
      <c r="L143" s="569">
        <v>0.56168342464928656</v>
      </c>
      <c r="M143" s="569">
        <v>982</v>
      </c>
      <c r="N143" s="569"/>
      <c r="O143" s="569"/>
      <c r="P143" s="582"/>
      <c r="Q143" s="570"/>
    </row>
    <row r="144" spans="1:17" ht="14.4" customHeight="1" x14ac:dyDescent="0.3">
      <c r="A144" s="565" t="s">
        <v>461</v>
      </c>
      <c r="B144" s="566" t="s">
        <v>3221</v>
      </c>
      <c r="C144" s="566" t="s">
        <v>2977</v>
      </c>
      <c r="D144" s="566" t="s">
        <v>3387</v>
      </c>
      <c r="E144" s="566" t="s">
        <v>3388</v>
      </c>
      <c r="F144" s="569">
        <v>4</v>
      </c>
      <c r="G144" s="569">
        <v>13188</v>
      </c>
      <c r="H144" s="569">
        <v>1</v>
      </c>
      <c r="I144" s="569">
        <v>3297</v>
      </c>
      <c r="J144" s="569">
        <v>5</v>
      </c>
      <c r="K144" s="569">
        <v>16555</v>
      </c>
      <c r="L144" s="569">
        <v>1.2553078556263271</v>
      </c>
      <c r="M144" s="569">
        <v>3311</v>
      </c>
      <c r="N144" s="569"/>
      <c r="O144" s="569"/>
      <c r="P144" s="582"/>
      <c r="Q144" s="570"/>
    </row>
    <row r="145" spans="1:17" ht="14.4" customHeight="1" x14ac:dyDescent="0.3">
      <c r="A145" s="565" t="s">
        <v>461</v>
      </c>
      <c r="B145" s="566" t="s">
        <v>3221</v>
      </c>
      <c r="C145" s="566" t="s">
        <v>2977</v>
      </c>
      <c r="D145" s="566" t="s">
        <v>3389</v>
      </c>
      <c r="E145" s="566" t="s">
        <v>3390</v>
      </c>
      <c r="F145" s="569">
        <v>1</v>
      </c>
      <c r="G145" s="569">
        <v>478</v>
      </c>
      <c r="H145" s="569">
        <v>1</v>
      </c>
      <c r="I145" s="569">
        <v>478</v>
      </c>
      <c r="J145" s="569"/>
      <c r="K145" s="569"/>
      <c r="L145" s="569"/>
      <c r="M145" s="569"/>
      <c r="N145" s="569">
        <v>27</v>
      </c>
      <c r="O145" s="569">
        <v>12987</v>
      </c>
      <c r="P145" s="582">
        <v>27.169456066945607</v>
      </c>
      <c r="Q145" s="570">
        <v>481</v>
      </c>
    </row>
    <row r="146" spans="1:17" ht="14.4" customHeight="1" x14ac:dyDescent="0.3">
      <c r="A146" s="565" t="s">
        <v>461</v>
      </c>
      <c r="B146" s="566" t="s">
        <v>3221</v>
      </c>
      <c r="C146" s="566" t="s">
        <v>2977</v>
      </c>
      <c r="D146" s="566" t="s">
        <v>3391</v>
      </c>
      <c r="E146" s="566" t="s">
        <v>3392</v>
      </c>
      <c r="F146" s="569">
        <v>1</v>
      </c>
      <c r="G146" s="569">
        <v>5165</v>
      </c>
      <c r="H146" s="569">
        <v>1</v>
      </c>
      <c r="I146" s="569">
        <v>5165</v>
      </c>
      <c r="J146" s="569"/>
      <c r="K146" s="569"/>
      <c r="L146" s="569"/>
      <c r="M146" s="569"/>
      <c r="N146" s="569"/>
      <c r="O146" s="569"/>
      <c r="P146" s="582"/>
      <c r="Q146" s="570"/>
    </row>
    <row r="147" spans="1:17" ht="14.4" customHeight="1" x14ac:dyDescent="0.3">
      <c r="A147" s="565" t="s">
        <v>461</v>
      </c>
      <c r="B147" s="566" t="s">
        <v>3221</v>
      </c>
      <c r="C147" s="566" t="s">
        <v>2977</v>
      </c>
      <c r="D147" s="566" t="s">
        <v>3393</v>
      </c>
      <c r="E147" s="566" t="s">
        <v>3394</v>
      </c>
      <c r="F147" s="569">
        <v>3</v>
      </c>
      <c r="G147" s="569">
        <v>2712</v>
      </c>
      <c r="H147" s="569">
        <v>1</v>
      </c>
      <c r="I147" s="569">
        <v>904</v>
      </c>
      <c r="J147" s="569">
        <v>5</v>
      </c>
      <c r="K147" s="569">
        <v>4535</v>
      </c>
      <c r="L147" s="569">
        <v>1.6721976401179941</v>
      </c>
      <c r="M147" s="569">
        <v>907</v>
      </c>
      <c r="N147" s="569">
        <v>2</v>
      </c>
      <c r="O147" s="569">
        <v>1824</v>
      </c>
      <c r="P147" s="582">
        <v>0.67256637168141598</v>
      </c>
      <c r="Q147" s="570">
        <v>912</v>
      </c>
    </row>
    <row r="148" spans="1:17" ht="14.4" customHeight="1" x14ac:dyDescent="0.3">
      <c r="A148" s="565" t="s">
        <v>461</v>
      </c>
      <c r="B148" s="566" t="s">
        <v>3221</v>
      </c>
      <c r="C148" s="566" t="s">
        <v>2977</v>
      </c>
      <c r="D148" s="566" t="s">
        <v>3395</v>
      </c>
      <c r="E148" s="566" t="s">
        <v>3396</v>
      </c>
      <c r="F148" s="569">
        <v>159</v>
      </c>
      <c r="G148" s="569">
        <v>0</v>
      </c>
      <c r="H148" s="569"/>
      <c r="I148" s="569">
        <v>0</v>
      </c>
      <c r="J148" s="569">
        <v>68</v>
      </c>
      <c r="K148" s="569">
        <v>0</v>
      </c>
      <c r="L148" s="569"/>
      <c r="M148" s="569">
        <v>0</v>
      </c>
      <c r="N148" s="569">
        <v>59</v>
      </c>
      <c r="O148" s="569">
        <v>0</v>
      </c>
      <c r="P148" s="582"/>
      <c r="Q148" s="570">
        <v>0</v>
      </c>
    </row>
    <row r="149" spans="1:17" ht="14.4" customHeight="1" x14ac:dyDescent="0.3">
      <c r="A149" s="565" t="s">
        <v>461</v>
      </c>
      <c r="B149" s="566" t="s">
        <v>3221</v>
      </c>
      <c r="C149" s="566" t="s">
        <v>2977</v>
      </c>
      <c r="D149" s="566" t="s">
        <v>3132</v>
      </c>
      <c r="E149" s="566" t="s">
        <v>3133</v>
      </c>
      <c r="F149" s="569">
        <v>114</v>
      </c>
      <c r="G149" s="569">
        <v>67260</v>
      </c>
      <c r="H149" s="569">
        <v>1</v>
      </c>
      <c r="I149" s="569">
        <v>590</v>
      </c>
      <c r="J149" s="569">
        <v>114</v>
      </c>
      <c r="K149" s="569">
        <v>67596</v>
      </c>
      <c r="L149" s="569">
        <v>1.0049955396966994</v>
      </c>
      <c r="M149" s="569">
        <v>592.9473684210526</v>
      </c>
      <c r="N149" s="569">
        <v>57</v>
      </c>
      <c r="O149" s="569">
        <v>34029</v>
      </c>
      <c r="P149" s="582">
        <v>0.50593220338983047</v>
      </c>
      <c r="Q149" s="570">
        <v>597</v>
      </c>
    </row>
    <row r="150" spans="1:17" ht="14.4" customHeight="1" x14ac:dyDescent="0.3">
      <c r="A150" s="565" t="s">
        <v>461</v>
      </c>
      <c r="B150" s="566" t="s">
        <v>3221</v>
      </c>
      <c r="C150" s="566" t="s">
        <v>2977</v>
      </c>
      <c r="D150" s="566" t="s">
        <v>3397</v>
      </c>
      <c r="E150" s="566" t="s">
        <v>3398</v>
      </c>
      <c r="F150" s="569">
        <v>107</v>
      </c>
      <c r="G150" s="569">
        <v>254339</v>
      </c>
      <c r="H150" s="569">
        <v>1</v>
      </c>
      <c r="I150" s="569">
        <v>2377</v>
      </c>
      <c r="J150" s="569">
        <v>108</v>
      </c>
      <c r="K150" s="569">
        <v>258214</v>
      </c>
      <c r="L150" s="569">
        <v>1.0152355714223928</v>
      </c>
      <c r="M150" s="569">
        <v>2390.8703703703704</v>
      </c>
      <c r="N150" s="569">
        <v>109</v>
      </c>
      <c r="O150" s="569">
        <v>262472</v>
      </c>
      <c r="P150" s="582">
        <v>1.0319770070653733</v>
      </c>
      <c r="Q150" s="570">
        <v>2408</v>
      </c>
    </row>
    <row r="151" spans="1:17" ht="14.4" customHeight="1" x14ac:dyDescent="0.3">
      <c r="A151" s="565" t="s">
        <v>461</v>
      </c>
      <c r="B151" s="566" t="s">
        <v>3221</v>
      </c>
      <c r="C151" s="566" t="s">
        <v>2977</v>
      </c>
      <c r="D151" s="566" t="s">
        <v>3134</v>
      </c>
      <c r="E151" s="566" t="s">
        <v>3135</v>
      </c>
      <c r="F151" s="569"/>
      <c r="G151" s="569"/>
      <c r="H151" s="569"/>
      <c r="I151" s="569"/>
      <c r="J151" s="569">
        <v>1</v>
      </c>
      <c r="K151" s="569">
        <v>154</v>
      </c>
      <c r="L151" s="569"/>
      <c r="M151" s="569">
        <v>154</v>
      </c>
      <c r="N151" s="569"/>
      <c r="O151" s="569"/>
      <c r="P151" s="582"/>
      <c r="Q151" s="570"/>
    </row>
    <row r="152" spans="1:17" ht="14.4" customHeight="1" x14ac:dyDescent="0.3">
      <c r="A152" s="565" t="s">
        <v>461</v>
      </c>
      <c r="B152" s="566" t="s">
        <v>3221</v>
      </c>
      <c r="C152" s="566" t="s">
        <v>2977</v>
      </c>
      <c r="D152" s="566" t="s">
        <v>3399</v>
      </c>
      <c r="E152" s="566" t="s">
        <v>3400</v>
      </c>
      <c r="F152" s="569">
        <v>6</v>
      </c>
      <c r="G152" s="569">
        <v>0</v>
      </c>
      <c r="H152" s="569"/>
      <c r="I152" s="569">
        <v>0</v>
      </c>
      <c r="J152" s="569">
        <v>5</v>
      </c>
      <c r="K152" s="569">
        <v>0</v>
      </c>
      <c r="L152" s="569"/>
      <c r="M152" s="569">
        <v>0</v>
      </c>
      <c r="N152" s="569"/>
      <c r="O152" s="569"/>
      <c r="P152" s="582"/>
      <c r="Q152" s="570"/>
    </row>
    <row r="153" spans="1:17" ht="14.4" customHeight="1" x14ac:dyDescent="0.3">
      <c r="A153" s="565" t="s">
        <v>461</v>
      </c>
      <c r="B153" s="566" t="s">
        <v>3221</v>
      </c>
      <c r="C153" s="566" t="s">
        <v>2977</v>
      </c>
      <c r="D153" s="566" t="s">
        <v>3180</v>
      </c>
      <c r="E153" s="566" t="s">
        <v>3181</v>
      </c>
      <c r="F153" s="569">
        <v>456</v>
      </c>
      <c r="G153" s="569">
        <v>57456</v>
      </c>
      <c r="H153" s="569">
        <v>1</v>
      </c>
      <c r="I153" s="569">
        <v>126</v>
      </c>
      <c r="J153" s="569">
        <v>363</v>
      </c>
      <c r="K153" s="569">
        <v>46099</v>
      </c>
      <c r="L153" s="569">
        <v>0.80233570036201618</v>
      </c>
      <c r="M153" s="569">
        <v>126.99449035812673</v>
      </c>
      <c r="N153" s="569">
        <v>288</v>
      </c>
      <c r="O153" s="569">
        <v>36864</v>
      </c>
      <c r="P153" s="582">
        <v>0.64160401002506262</v>
      </c>
      <c r="Q153" s="570">
        <v>128</v>
      </c>
    </row>
    <row r="154" spans="1:17" ht="14.4" customHeight="1" x14ac:dyDescent="0.3">
      <c r="A154" s="565" t="s">
        <v>461</v>
      </c>
      <c r="B154" s="566" t="s">
        <v>3221</v>
      </c>
      <c r="C154" s="566" t="s">
        <v>2977</v>
      </c>
      <c r="D154" s="566" t="s">
        <v>3401</v>
      </c>
      <c r="E154" s="566" t="s">
        <v>3402</v>
      </c>
      <c r="F154" s="569">
        <v>592</v>
      </c>
      <c r="G154" s="569">
        <v>1104080</v>
      </c>
      <c r="H154" s="569">
        <v>1</v>
      </c>
      <c r="I154" s="569">
        <v>1865</v>
      </c>
      <c r="J154" s="569">
        <v>420</v>
      </c>
      <c r="K154" s="569">
        <v>786652</v>
      </c>
      <c r="L154" s="569">
        <v>0.71249547134265634</v>
      </c>
      <c r="M154" s="569">
        <v>1872.9809523809524</v>
      </c>
      <c r="N154" s="569">
        <v>197</v>
      </c>
      <c r="O154" s="569">
        <v>371148</v>
      </c>
      <c r="P154" s="582">
        <v>0.33616042315774219</v>
      </c>
      <c r="Q154" s="570">
        <v>1884</v>
      </c>
    </row>
    <row r="155" spans="1:17" ht="14.4" customHeight="1" x14ac:dyDescent="0.3">
      <c r="A155" s="565" t="s">
        <v>461</v>
      </c>
      <c r="B155" s="566" t="s">
        <v>3221</v>
      </c>
      <c r="C155" s="566" t="s">
        <v>2977</v>
      </c>
      <c r="D155" s="566" t="s">
        <v>3136</v>
      </c>
      <c r="E155" s="566" t="s">
        <v>3075</v>
      </c>
      <c r="F155" s="569">
        <v>13</v>
      </c>
      <c r="G155" s="569">
        <v>2535</v>
      </c>
      <c r="H155" s="569">
        <v>1</v>
      </c>
      <c r="I155" s="569">
        <v>195</v>
      </c>
      <c r="J155" s="569">
        <v>10</v>
      </c>
      <c r="K155" s="569">
        <v>1960</v>
      </c>
      <c r="L155" s="569">
        <v>0.77317554240631159</v>
      </c>
      <c r="M155" s="569">
        <v>196</v>
      </c>
      <c r="N155" s="569">
        <v>8</v>
      </c>
      <c r="O155" s="569">
        <v>1584</v>
      </c>
      <c r="P155" s="582">
        <v>0.62485207100591711</v>
      </c>
      <c r="Q155" s="570">
        <v>198</v>
      </c>
    </row>
    <row r="156" spans="1:17" ht="14.4" customHeight="1" x14ac:dyDescent="0.3">
      <c r="A156" s="565" t="s">
        <v>461</v>
      </c>
      <c r="B156" s="566" t="s">
        <v>3221</v>
      </c>
      <c r="C156" s="566" t="s">
        <v>2977</v>
      </c>
      <c r="D156" s="566" t="s">
        <v>3189</v>
      </c>
      <c r="E156" s="566" t="s">
        <v>3190</v>
      </c>
      <c r="F156" s="569">
        <v>1</v>
      </c>
      <c r="G156" s="569">
        <v>170</v>
      </c>
      <c r="H156" s="569">
        <v>1</v>
      </c>
      <c r="I156" s="569">
        <v>170</v>
      </c>
      <c r="J156" s="569"/>
      <c r="K156" s="569"/>
      <c r="L156" s="569"/>
      <c r="M156" s="569"/>
      <c r="N156" s="569"/>
      <c r="O156" s="569"/>
      <c r="P156" s="582"/>
      <c r="Q156" s="570"/>
    </row>
    <row r="157" spans="1:17" ht="14.4" customHeight="1" x14ac:dyDescent="0.3">
      <c r="A157" s="565" t="s">
        <v>461</v>
      </c>
      <c r="B157" s="566" t="s">
        <v>3221</v>
      </c>
      <c r="C157" s="566" t="s">
        <v>2977</v>
      </c>
      <c r="D157" s="566" t="s">
        <v>3403</v>
      </c>
      <c r="E157" s="566" t="s">
        <v>3404</v>
      </c>
      <c r="F157" s="569">
        <v>4</v>
      </c>
      <c r="G157" s="569">
        <v>0</v>
      </c>
      <c r="H157" s="569"/>
      <c r="I157" s="569">
        <v>0</v>
      </c>
      <c r="J157" s="569"/>
      <c r="K157" s="569"/>
      <c r="L157" s="569"/>
      <c r="M157" s="569"/>
      <c r="N157" s="569"/>
      <c r="O157" s="569"/>
      <c r="P157" s="582"/>
      <c r="Q157" s="570"/>
    </row>
    <row r="158" spans="1:17" ht="14.4" customHeight="1" x14ac:dyDescent="0.3">
      <c r="A158" s="565" t="s">
        <v>461</v>
      </c>
      <c r="B158" s="566" t="s">
        <v>3221</v>
      </c>
      <c r="C158" s="566" t="s">
        <v>2977</v>
      </c>
      <c r="D158" s="566" t="s">
        <v>3137</v>
      </c>
      <c r="E158" s="566" t="s">
        <v>3138</v>
      </c>
      <c r="F158" s="569">
        <v>68</v>
      </c>
      <c r="G158" s="569">
        <v>119000</v>
      </c>
      <c r="H158" s="569">
        <v>1</v>
      </c>
      <c r="I158" s="569">
        <v>1750</v>
      </c>
      <c r="J158" s="569">
        <v>94</v>
      </c>
      <c r="K158" s="569">
        <v>165158</v>
      </c>
      <c r="L158" s="569">
        <v>1.3878823529411766</v>
      </c>
      <c r="M158" s="569">
        <v>1757</v>
      </c>
      <c r="N158" s="569">
        <v>48</v>
      </c>
      <c r="O158" s="569">
        <v>84864</v>
      </c>
      <c r="P158" s="582">
        <v>0.71314285714285719</v>
      </c>
      <c r="Q158" s="570">
        <v>1768</v>
      </c>
    </row>
    <row r="159" spans="1:17" ht="14.4" customHeight="1" x14ac:dyDescent="0.3">
      <c r="A159" s="565" t="s">
        <v>461</v>
      </c>
      <c r="B159" s="566" t="s">
        <v>3221</v>
      </c>
      <c r="C159" s="566" t="s">
        <v>2977</v>
      </c>
      <c r="D159" s="566" t="s">
        <v>3139</v>
      </c>
      <c r="E159" s="566" t="s">
        <v>3140</v>
      </c>
      <c r="F159" s="569"/>
      <c r="G159" s="569"/>
      <c r="H159" s="569"/>
      <c r="I159" s="569"/>
      <c r="J159" s="569">
        <v>3</v>
      </c>
      <c r="K159" s="569">
        <v>5979</v>
      </c>
      <c r="L159" s="569"/>
      <c r="M159" s="569">
        <v>1993</v>
      </c>
      <c r="N159" s="569">
        <v>7</v>
      </c>
      <c r="O159" s="569">
        <v>14000</v>
      </c>
      <c r="P159" s="582"/>
      <c r="Q159" s="570">
        <v>2000</v>
      </c>
    </row>
    <row r="160" spans="1:17" ht="14.4" customHeight="1" x14ac:dyDescent="0.3">
      <c r="A160" s="565" t="s">
        <v>461</v>
      </c>
      <c r="B160" s="566" t="s">
        <v>3221</v>
      </c>
      <c r="C160" s="566" t="s">
        <v>2977</v>
      </c>
      <c r="D160" s="566" t="s">
        <v>3141</v>
      </c>
      <c r="E160" s="566" t="s">
        <v>3142</v>
      </c>
      <c r="F160" s="569">
        <v>1</v>
      </c>
      <c r="G160" s="569">
        <v>407</v>
      </c>
      <c r="H160" s="569">
        <v>1</v>
      </c>
      <c r="I160" s="569">
        <v>407</v>
      </c>
      <c r="J160" s="569">
        <v>13</v>
      </c>
      <c r="K160" s="569">
        <v>5317</v>
      </c>
      <c r="L160" s="569">
        <v>13.063882063882064</v>
      </c>
      <c r="M160" s="569">
        <v>409</v>
      </c>
      <c r="N160" s="569"/>
      <c r="O160" s="569"/>
      <c r="P160" s="582"/>
      <c r="Q160" s="570"/>
    </row>
    <row r="161" spans="1:17" ht="14.4" customHeight="1" x14ac:dyDescent="0.3">
      <c r="A161" s="565" t="s">
        <v>461</v>
      </c>
      <c r="B161" s="566" t="s">
        <v>3221</v>
      </c>
      <c r="C161" s="566" t="s">
        <v>2977</v>
      </c>
      <c r="D161" s="566" t="s">
        <v>3405</v>
      </c>
      <c r="E161" s="566" t="s">
        <v>3406</v>
      </c>
      <c r="F161" s="569">
        <v>1</v>
      </c>
      <c r="G161" s="569">
        <v>524</v>
      </c>
      <c r="H161" s="569">
        <v>1</v>
      </c>
      <c r="I161" s="569">
        <v>524</v>
      </c>
      <c r="J161" s="569"/>
      <c r="K161" s="569"/>
      <c r="L161" s="569"/>
      <c r="M161" s="569"/>
      <c r="N161" s="569"/>
      <c r="O161" s="569"/>
      <c r="P161" s="582"/>
      <c r="Q161" s="570"/>
    </row>
    <row r="162" spans="1:17" ht="14.4" customHeight="1" x14ac:dyDescent="0.3">
      <c r="A162" s="565" t="s">
        <v>461</v>
      </c>
      <c r="B162" s="566" t="s">
        <v>3221</v>
      </c>
      <c r="C162" s="566" t="s">
        <v>2977</v>
      </c>
      <c r="D162" s="566" t="s">
        <v>3191</v>
      </c>
      <c r="E162" s="566" t="s">
        <v>3192</v>
      </c>
      <c r="F162" s="569"/>
      <c r="G162" s="569"/>
      <c r="H162" s="569"/>
      <c r="I162" s="569"/>
      <c r="J162" s="569"/>
      <c r="K162" s="569"/>
      <c r="L162" s="569"/>
      <c r="M162" s="569"/>
      <c r="N162" s="569">
        <v>4</v>
      </c>
      <c r="O162" s="569">
        <v>2736</v>
      </c>
      <c r="P162" s="582"/>
      <c r="Q162" s="570">
        <v>684</v>
      </c>
    </row>
    <row r="163" spans="1:17" ht="14.4" customHeight="1" x14ac:dyDescent="0.3">
      <c r="A163" s="565" t="s">
        <v>461</v>
      </c>
      <c r="B163" s="566" t="s">
        <v>3221</v>
      </c>
      <c r="C163" s="566" t="s">
        <v>2977</v>
      </c>
      <c r="D163" s="566" t="s">
        <v>3407</v>
      </c>
      <c r="E163" s="566" t="s">
        <v>3408</v>
      </c>
      <c r="F163" s="569">
        <v>7</v>
      </c>
      <c r="G163" s="569">
        <v>8813</v>
      </c>
      <c r="H163" s="569">
        <v>1</v>
      </c>
      <c r="I163" s="569">
        <v>1259</v>
      </c>
      <c r="J163" s="569">
        <v>12</v>
      </c>
      <c r="K163" s="569">
        <v>15168</v>
      </c>
      <c r="L163" s="569">
        <v>1.7210938386474526</v>
      </c>
      <c r="M163" s="569">
        <v>1264</v>
      </c>
      <c r="N163" s="569"/>
      <c r="O163" s="569"/>
      <c r="P163" s="582"/>
      <c r="Q163" s="570"/>
    </row>
    <row r="164" spans="1:17" ht="14.4" customHeight="1" x14ac:dyDescent="0.3">
      <c r="A164" s="565" t="s">
        <v>461</v>
      </c>
      <c r="B164" s="566" t="s">
        <v>3221</v>
      </c>
      <c r="C164" s="566" t="s">
        <v>2977</v>
      </c>
      <c r="D164" s="566" t="s">
        <v>3409</v>
      </c>
      <c r="E164" s="566" t="s">
        <v>3410</v>
      </c>
      <c r="F164" s="569"/>
      <c r="G164" s="569"/>
      <c r="H164" s="569"/>
      <c r="I164" s="569"/>
      <c r="J164" s="569">
        <v>1</v>
      </c>
      <c r="K164" s="569">
        <v>1093</v>
      </c>
      <c r="L164" s="569"/>
      <c r="M164" s="569">
        <v>1093</v>
      </c>
      <c r="N164" s="569"/>
      <c r="O164" s="569"/>
      <c r="P164" s="582"/>
      <c r="Q164" s="570"/>
    </row>
    <row r="165" spans="1:17" ht="14.4" customHeight="1" x14ac:dyDescent="0.3">
      <c r="A165" s="565" t="s">
        <v>461</v>
      </c>
      <c r="B165" s="566" t="s">
        <v>3221</v>
      </c>
      <c r="C165" s="566" t="s">
        <v>2977</v>
      </c>
      <c r="D165" s="566" t="s">
        <v>3411</v>
      </c>
      <c r="E165" s="566" t="s">
        <v>3412</v>
      </c>
      <c r="F165" s="569">
        <v>1</v>
      </c>
      <c r="G165" s="569">
        <v>4914</v>
      </c>
      <c r="H165" s="569">
        <v>1</v>
      </c>
      <c r="I165" s="569">
        <v>4914</v>
      </c>
      <c r="J165" s="569">
        <v>1</v>
      </c>
      <c r="K165" s="569">
        <v>4929</v>
      </c>
      <c r="L165" s="569">
        <v>1.003052503052503</v>
      </c>
      <c r="M165" s="569">
        <v>4929</v>
      </c>
      <c r="N165" s="569"/>
      <c r="O165" s="569"/>
      <c r="P165" s="582"/>
      <c r="Q165" s="570"/>
    </row>
    <row r="166" spans="1:17" ht="14.4" customHeight="1" x14ac:dyDescent="0.3">
      <c r="A166" s="565" t="s">
        <v>461</v>
      </c>
      <c r="B166" s="566" t="s">
        <v>3221</v>
      </c>
      <c r="C166" s="566" t="s">
        <v>2977</v>
      </c>
      <c r="D166" s="566" t="s">
        <v>3413</v>
      </c>
      <c r="E166" s="566" t="s">
        <v>3414</v>
      </c>
      <c r="F166" s="569">
        <v>5</v>
      </c>
      <c r="G166" s="569">
        <v>12185</v>
      </c>
      <c r="H166" s="569">
        <v>1</v>
      </c>
      <c r="I166" s="569">
        <v>2437</v>
      </c>
      <c r="J166" s="569">
        <v>17</v>
      </c>
      <c r="K166" s="569">
        <v>41667</v>
      </c>
      <c r="L166" s="569">
        <v>3.4195322117357407</v>
      </c>
      <c r="M166" s="569">
        <v>2451</v>
      </c>
      <c r="N166" s="569">
        <v>13</v>
      </c>
      <c r="O166" s="569">
        <v>32084</v>
      </c>
      <c r="P166" s="582">
        <v>2.6330734509643006</v>
      </c>
      <c r="Q166" s="570">
        <v>2468</v>
      </c>
    </row>
    <row r="167" spans="1:17" ht="14.4" customHeight="1" x14ac:dyDescent="0.3">
      <c r="A167" s="565" t="s">
        <v>461</v>
      </c>
      <c r="B167" s="566" t="s">
        <v>3221</v>
      </c>
      <c r="C167" s="566" t="s">
        <v>2977</v>
      </c>
      <c r="D167" s="566" t="s">
        <v>3415</v>
      </c>
      <c r="E167" s="566" t="s">
        <v>3416</v>
      </c>
      <c r="F167" s="569">
        <v>13</v>
      </c>
      <c r="G167" s="569">
        <v>39390</v>
      </c>
      <c r="H167" s="569">
        <v>1</v>
      </c>
      <c r="I167" s="569">
        <v>3030</v>
      </c>
      <c r="J167" s="569">
        <v>4</v>
      </c>
      <c r="K167" s="569">
        <v>12168</v>
      </c>
      <c r="L167" s="569">
        <v>0.30891089108910891</v>
      </c>
      <c r="M167" s="569">
        <v>3042</v>
      </c>
      <c r="N167" s="569">
        <v>15</v>
      </c>
      <c r="O167" s="569">
        <v>45870</v>
      </c>
      <c r="P167" s="582">
        <v>1.1645087585681646</v>
      </c>
      <c r="Q167" s="570">
        <v>3058</v>
      </c>
    </row>
    <row r="168" spans="1:17" ht="14.4" customHeight="1" x14ac:dyDescent="0.3">
      <c r="A168" s="565" t="s">
        <v>461</v>
      </c>
      <c r="B168" s="566" t="s">
        <v>3221</v>
      </c>
      <c r="C168" s="566" t="s">
        <v>2977</v>
      </c>
      <c r="D168" s="566" t="s">
        <v>3417</v>
      </c>
      <c r="E168" s="566" t="s">
        <v>3418</v>
      </c>
      <c r="F168" s="569"/>
      <c r="G168" s="569"/>
      <c r="H168" s="569"/>
      <c r="I168" s="569"/>
      <c r="J168" s="569">
        <v>1</v>
      </c>
      <c r="K168" s="569">
        <v>5352</v>
      </c>
      <c r="L168" s="569"/>
      <c r="M168" s="569">
        <v>5352</v>
      </c>
      <c r="N168" s="569"/>
      <c r="O168" s="569"/>
      <c r="P168" s="582"/>
      <c r="Q168" s="570"/>
    </row>
    <row r="169" spans="1:17" ht="14.4" customHeight="1" x14ac:dyDescent="0.3">
      <c r="A169" s="565" t="s">
        <v>461</v>
      </c>
      <c r="B169" s="566" t="s">
        <v>3221</v>
      </c>
      <c r="C169" s="566" t="s">
        <v>2977</v>
      </c>
      <c r="D169" s="566" t="s">
        <v>3143</v>
      </c>
      <c r="E169" s="566" t="s">
        <v>3144</v>
      </c>
      <c r="F169" s="569">
        <v>27</v>
      </c>
      <c r="G169" s="569">
        <v>2403</v>
      </c>
      <c r="H169" s="569">
        <v>1</v>
      </c>
      <c r="I169" s="569">
        <v>89</v>
      </c>
      <c r="J169" s="569">
        <v>16</v>
      </c>
      <c r="K169" s="569">
        <v>1440</v>
      </c>
      <c r="L169" s="569">
        <v>0.59925093632958804</v>
      </c>
      <c r="M169" s="569">
        <v>90</v>
      </c>
      <c r="N169" s="569">
        <v>1</v>
      </c>
      <c r="O169" s="569">
        <v>90</v>
      </c>
      <c r="P169" s="582">
        <v>3.7453183520599252E-2</v>
      </c>
      <c r="Q169" s="570">
        <v>90</v>
      </c>
    </row>
    <row r="170" spans="1:17" ht="14.4" customHeight="1" x14ac:dyDescent="0.3">
      <c r="A170" s="565" t="s">
        <v>461</v>
      </c>
      <c r="B170" s="566" t="s">
        <v>3221</v>
      </c>
      <c r="C170" s="566" t="s">
        <v>2977</v>
      </c>
      <c r="D170" s="566" t="s">
        <v>3419</v>
      </c>
      <c r="E170" s="566" t="s">
        <v>3420</v>
      </c>
      <c r="F170" s="569">
        <v>2</v>
      </c>
      <c r="G170" s="569">
        <v>10088</v>
      </c>
      <c r="H170" s="569">
        <v>1</v>
      </c>
      <c r="I170" s="569">
        <v>5044</v>
      </c>
      <c r="J170" s="569"/>
      <c r="K170" s="569"/>
      <c r="L170" s="569"/>
      <c r="M170" s="569"/>
      <c r="N170" s="569"/>
      <c r="O170" s="569"/>
      <c r="P170" s="582"/>
      <c r="Q170" s="570"/>
    </row>
    <row r="171" spans="1:17" ht="14.4" customHeight="1" x14ac:dyDescent="0.3">
      <c r="A171" s="565" t="s">
        <v>461</v>
      </c>
      <c r="B171" s="566" t="s">
        <v>3221</v>
      </c>
      <c r="C171" s="566" t="s">
        <v>2977</v>
      </c>
      <c r="D171" s="566" t="s">
        <v>3177</v>
      </c>
      <c r="E171" s="566" t="s">
        <v>3178</v>
      </c>
      <c r="F171" s="569">
        <v>53</v>
      </c>
      <c r="G171" s="569">
        <v>36305</v>
      </c>
      <c r="H171" s="569">
        <v>1</v>
      </c>
      <c r="I171" s="569">
        <v>685</v>
      </c>
      <c r="J171" s="569">
        <v>44</v>
      </c>
      <c r="K171" s="569">
        <v>30266</v>
      </c>
      <c r="L171" s="569">
        <v>0.8336592755818758</v>
      </c>
      <c r="M171" s="569">
        <v>687.86363636363637</v>
      </c>
      <c r="N171" s="569">
        <v>51</v>
      </c>
      <c r="O171" s="569">
        <v>35284</v>
      </c>
      <c r="P171" s="582">
        <v>0.97187715190745072</v>
      </c>
      <c r="Q171" s="570">
        <v>691.84313725490199</v>
      </c>
    </row>
    <row r="172" spans="1:17" ht="14.4" customHeight="1" x14ac:dyDescent="0.3">
      <c r="A172" s="565" t="s">
        <v>461</v>
      </c>
      <c r="B172" s="566" t="s">
        <v>3221</v>
      </c>
      <c r="C172" s="566" t="s">
        <v>2977</v>
      </c>
      <c r="D172" s="566" t="s">
        <v>3421</v>
      </c>
      <c r="E172" s="566" t="s">
        <v>3422</v>
      </c>
      <c r="F172" s="569">
        <v>1</v>
      </c>
      <c r="G172" s="569">
        <v>106</v>
      </c>
      <c r="H172" s="569">
        <v>1</v>
      </c>
      <c r="I172" s="569">
        <v>106</v>
      </c>
      <c r="J172" s="569">
        <v>1</v>
      </c>
      <c r="K172" s="569">
        <v>107</v>
      </c>
      <c r="L172" s="569">
        <v>1.0094339622641511</v>
      </c>
      <c r="M172" s="569">
        <v>107</v>
      </c>
      <c r="N172" s="569"/>
      <c r="O172" s="569"/>
      <c r="P172" s="582"/>
      <c r="Q172" s="570"/>
    </row>
    <row r="173" spans="1:17" ht="14.4" customHeight="1" x14ac:dyDescent="0.3">
      <c r="A173" s="565" t="s">
        <v>461</v>
      </c>
      <c r="B173" s="566" t="s">
        <v>3221</v>
      </c>
      <c r="C173" s="566" t="s">
        <v>2977</v>
      </c>
      <c r="D173" s="566" t="s">
        <v>3147</v>
      </c>
      <c r="E173" s="566" t="s">
        <v>3148</v>
      </c>
      <c r="F173" s="569">
        <v>3</v>
      </c>
      <c r="G173" s="569">
        <v>2982</v>
      </c>
      <c r="H173" s="569">
        <v>1</v>
      </c>
      <c r="I173" s="569">
        <v>994</v>
      </c>
      <c r="J173" s="569">
        <v>5</v>
      </c>
      <c r="K173" s="569">
        <v>4985</v>
      </c>
      <c r="L173" s="569">
        <v>1.6716968477531857</v>
      </c>
      <c r="M173" s="569">
        <v>997</v>
      </c>
      <c r="N173" s="569">
        <v>34</v>
      </c>
      <c r="O173" s="569">
        <v>34034</v>
      </c>
      <c r="P173" s="582">
        <v>11.413145539906104</v>
      </c>
      <c r="Q173" s="570">
        <v>1001</v>
      </c>
    </row>
    <row r="174" spans="1:17" ht="14.4" customHeight="1" x14ac:dyDescent="0.3">
      <c r="A174" s="565" t="s">
        <v>461</v>
      </c>
      <c r="B174" s="566" t="s">
        <v>3221</v>
      </c>
      <c r="C174" s="566" t="s">
        <v>2977</v>
      </c>
      <c r="D174" s="566" t="s">
        <v>3423</v>
      </c>
      <c r="E174" s="566" t="s">
        <v>3424</v>
      </c>
      <c r="F174" s="569">
        <v>6</v>
      </c>
      <c r="G174" s="569">
        <v>13812</v>
      </c>
      <c r="H174" s="569">
        <v>1</v>
      </c>
      <c r="I174" s="569">
        <v>2302</v>
      </c>
      <c r="J174" s="569">
        <v>6</v>
      </c>
      <c r="K174" s="569">
        <v>13896</v>
      </c>
      <c r="L174" s="569">
        <v>1.0060816681146829</v>
      </c>
      <c r="M174" s="569">
        <v>2316</v>
      </c>
      <c r="N174" s="569">
        <v>1</v>
      </c>
      <c r="O174" s="569">
        <v>2333</v>
      </c>
      <c r="P174" s="582">
        <v>0.1689110918042282</v>
      </c>
      <c r="Q174" s="570">
        <v>2333</v>
      </c>
    </row>
    <row r="175" spans="1:17" ht="14.4" customHeight="1" x14ac:dyDescent="0.3">
      <c r="A175" s="565" t="s">
        <v>461</v>
      </c>
      <c r="B175" s="566" t="s">
        <v>3221</v>
      </c>
      <c r="C175" s="566" t="s">
        <v>2977</v>
      </c>
      <c r="D175" s="566" t="s">
        <v>3425</v>
      </c>
      <c r="E175" s="566" t="s">
        <v>3426</v>
      </c>
      <c r="F175" s="569">
        <v>10</v>
      </c>
      <c r="G175" s="569">
        <v>28720</v>
      </c>
      <c r="H175" s="569">
        <v>1</v>
      </c>
      <c r="I175" s="569">
        <v>2872</v>
      </c>
      <c r="J175" s="569">
        <v>6</v>
      </c>
      <c r="K175" s="569">
        <v>17340</v>
      </c>
      <c r="L175" s="569">
        <v>0.60376044568245124</v>
      </c>
      <c r="M175" s="569">
        <v>2890</v>
      </c>
      <c r="N175" s="569">
        <v>6</v>
      </c>
      <c r="O175" s="569">
        <v>17478</v>
      </c>
      <c r="P175" s="582">
        <v>0.60856545961002784</v>
      </c>
      <c r="Q175" s="570">
        <v>2913</v>
      </c>
    </row>
    <row r="176" spans="1:17" ht="14.4" customHeight="1" x14ac:dyDescent="0.3">
      <c r="A176" s="565" t="s">
        <v>461</v>
      </c>
      <c r="B176" s="566" t="s">
        <v>3221</v>
      </c>
      <c r="C176" s="566" t="s">
        <v>2977</v>
      </c>
      <c r="D176" s="566" t="s">
        <v>3427</v>
      </c>
      <c r="E176" s="566" t="s">
        <v>3428</v>
      </c>
      <c r="F176" s="569"/>
      <c r="G176" s="569"/>
      <c r="H176" s="569"/>
      <c r="I176" s="569"/>
      <c r="J176" s="569"/>
      <c r="K176" s="569"/>
      <c r="L176" s="569"/>
      <c r="M176" s="569"/>
      <c r="N176" s="569">
        <v>2</v>
      </c>
      <c r="O176" s="569">
        <v>5686</v>
      </c>
      <c r="P176" s="582"/>
      <c r="Q176" s="570">
        <v>2843</v>
      </c>
    </row>
    <row r="177" spans="1:17" ht="14.4" customHeight="1" x14ac:dyDescent="0.3">
      <c r="A177" s="565" t="s">
        <v>461</v>
      </c>
      <c r="B177" s="566" t="s">
        <v>3221</v>
      </c>
      <c r="C177" s="566" t="s">
        <v>2977</v>
      </c>
      <c r="D177" s="566" t="s">
        <v>3429</v>
      </c>
      <c r="E177" s="566" t="s">
        <v>3430</v>
      </c>
      <c r="F177" s="569">
        <v>12</v>
      </c>
      <c r="G177" s="569">
        <v>28080</v>
      </c>
      <c r="H177" s="569">
        <v>1</v>
      </c>
      <c r="I177" s="569">
        <v>2340</v>
      </c>
      <c r="J177" s="569">
        <v>8</v>
      </c>
      <c r="K177" s="569">
        <v>18792</v>
      </c>
      <c r="L177" s="569">
        <v>0.66923076923076918</v>
      </c>
      <c r="M177" s="569">
        <v>2349</v>
      </c>
      <c r="N177" s="569">
        <v>35</v>
      </c>
      <c r="O177" s="569">
        <v>82635</v>
      </c>
      <c r="P177" s="582">
        <v>2.9428418803418803</v>
      </c>
      <c r="Q177" s="570">
        <v>2361</v>
      </c>
    </row>
    <row r="178" spans="1:17" ht="14.4" customHeight="1" x14ac:dyDescent="0.3">
      <c r="A178" s="565" t="s">
        <v>461</v>
      </c>
      <c r="B178" s="566" t="s">
        <v>3221</v>
      </c>
      <c r="C178" s="566" t="s">
        <v>2977</v>
      </c>
      <c r="D178" s="566" t="s">
        <v>3193</v>
      </c>
      <c r="E178" s="566" t="s">
        <v>3194</v>
      </c>
      <c r="F178" s="569">
        <v>1</v>
      </c>
      <c r="G178" s="569">
        <v>1642</v>
      </c>
      <c r="H178" s="569">
        <v>1</v>
      </c>
      <c r="I178" s="569">
        <v>1642</v>
      </c>
      <c r="J178" s="569"/>
      <c r="K178" s="569"/>
      <c r="L178" s="569"/>
      <c r="M178" s="569"/>
      <c r="N178" s="569"/>
      <c r="O178" s="569"/>
      <c r="P178" s="582"/>
      <c r="Q178" s="570"/>
    </row>
    <row r="179" spans="1:17" ht="14.4" customHeight="1" x14ac:dyDescent="0.3">
      <c r="A179" s="565" t="s">
        <v>461</v>
      </c>
      <c r="B179" s="566" t="s">
        <v>3221</v>
      </c>
      <c r="C179" s="566" t="s">
        <v>2977</v>
      </c>
      <c r="D179" s="566" t="s">
        <v>3431</v>
      </c>
      <c r="E179" s="566" t="s">
        <v>3406</v>
      </c>
      <c r="F179" s="569">
        <v>5</v>
      </c>
      <c r="G179" s="569">
        <v>3315</v>
      </c>
      <c r="H179" s="569">
        <v>1</v>
      </c>
      <c r="I179" s="569">
        <v>663</v>
      </c>
      <c r="J179" s="569">
        <v>2</v>
      </c>
      <c r="K179" s="569">
        <v>1330</v>
      </c>
      <c r="L179" s="569">
        <v>0.40120663650075417</v>
      </c>
      <c r="M179" s="569">
        <v>665</v>
      </c>
      <c r="N179" s="569"/>
      <c r="O179" s="569"/>
      <c r="P179" s="582"/>
      <c r="Q179" s="570"/>
    </row>
    <row r="180" spans="1:17" ht="14.4" customHeight="1" x14ac:dyDescent="0.3">
      <c r="A180" s="565" t="s">
        <v>461</v>
      </c>
      <c r="B180" s="566" t="s">
        <v>3221</v>
      </c>
      <c r="C180" s="566" t="s">
        <v>2977</v>
      </c>
      <c r="D180" s="566" t="s">
        <v>3432</v>
      </c>
      <c r="E180" s="566" t="s">
        <v>3433</v>
      </c>
      <c r="F180" s="569">
        <v>1</v>
      </c>
      <c r="G180" s="569">
        <v>318</v>
      </c>
      <c r="H180" s="569">
        <v>1</v>
      </c>
      <c r="I180" s="569">
        <v>318</v>
      </c>
      <c r="J180" s="569"/>
      <c r="K180" s="569"/>
      <c r="L180" s="569"/>
      <c r="M180" s="569"/>
      <c r="N180" s="569"/>
      <c r="O180" s="569"/>
      <c r="P180" s="582"/>
      <c r="Q180" s="570"/>
    </row>
    <row r="181" spans="1:17" ht="14.4" customHeight="1" x14ac:dyDescent="0.3">
      <c r="A181" s="565" t="s">
        <v>461</v>
      </c>
      <c r="B181" s="566" t="s">
        <v>3221</v>
      </c>
      <c r="C181" s="566" t="s">
        <v>2977</v>
      </c>
      <c r="D181" s="566" t="s">
        <v>3149</v>
      </c>
      <c r="E181" s="566" t="s">
        <v>3150</v>
      </c>
      <c r="F181" s="569">
        <v>1</v>
      </c>
      <c r="G181" s="569">
        <v>310</v>
      </c>
      <c r="H181" s="569">
        <v>1</v>
      </c>
      <c r="I181" s="569">
        <v>310</v>
      </c>
      <c r="J181" s="569">
        <v>3</v>
      </c>
      <c r="K181" s="569">
        <v>933</v>
      </c>
      <c r="L181" s="569">
        <v>3.0096774193548388</v>
      </c>
      <c r="M181" s="569">
        <v>311</v>
      </c>
      <c r="N181" s="569">
        <v>5</v>
      </c>
      <c r="O181" s="569">
        <v>1565</v>
      </c>
      <c r="P181" s="582">
        <v>5.0483870967741939</v>
      </c>
      <c r="Q181" s="570">
        <v>313</v>
      </c>
    </row>
    <row r="182" spans="1:17" ht="14.4" customHeight="1" x14ac:dyDescent="0.3">
      <c r="A182" s="565" t="s">
        <v>461</v>
      </c>
      <c r="B182" s="566" t="s">
        <v>3221</v>
      </c>
      <c r="C182" s="566" t="s">
        <v>2977</v>
      </c>
      <c r="D182" s="566" t="s">
        <v>3434</v>
      </c>
      <c r="E182" s="566" t="s">
        <v>3435</v>
      </c>
      <c r="F182" s="569">
        <v>15</v>
      </c>
      <c r="G182" s="569">
        <v>46440</v>
      </c>
      <c r="H182" s="569">
        <v>1</v>
      </c>
      <c r="I182" s="569">
        <v>3096</v>
      </c>
      <c r="J182" s="569">
        <v>12</v>
      </c>
      <c r="K182" s="569">
        <v>37296</v>
      </c>
      <c r="L182" s="569">
        <v>0.80310077519379841</v>
      </c>
      <c r="M182" s="569">
        <v>3108</v>
      </c>
      <c r="N182" s="569">
        <v>11</v>
      </c>
      <c r="O182" s="569">
        <v>34364</v>
      </c>
      <c r="P182" s="582">
        <v>0.73996554694229111</v>
      </c>
      <c r="Q182" s="570">
        <v>3124</v>
      </c>
    </row>
    <row r="183" spans="1:17" ht="14.4" customHeight="1" x14ac:dyDescent="0.3">
      <c r="A183" s="565" t="s">
        <v>461</v>
      </c>
      <c r="B183" s="566" t="s">
        <v>3221</v>
      </c>
      <c r="C183" s="566" t="s">
        <v>2977</v>
      </c>
      <c r="D183" s="566" t="s">
        <v>3436</v>
      </c>
      <c r="E183" s="566" t="s">
        <v>3437</v>
      </c>
      <c r="F183" s="569">
        <v>1</v>
      </c>
      <c r="G183" s="569">
        <v>522</v>
      </c>
      <c r="H183" s="569">
        <v>1</v>
      </c>
      <c r="I183" s="569">
        <v>522</v>
      </c>
      <c r="J183" s="569"/>
      <c r="K183" s="569"/>
      <c r="L183" s="569"/>
      <c r="M183" s="569"/>
      <c r="N183" s="569">
        <v>4</v>
      </c>
      <c r="O183" s="569">
        <v>2116</v>
      </c>
      <c r="P183" s="582">
        <v>4.0536398467432946</v>
      </c>
      <c r="Q183" s="570">
        <v>529</v>
      </c>
    </row>
    <row r="184" spans="1:17" ht="14.4" customHeight="1" x14ac:dyDescent="0.3">
      <c r="A184" s="565" t="s">
        <v>461</v>
      </c>
      <c r="B184" s="566" t="s">
        <v>3221</v>
      </c>
      <c r="C184" s="566" t="s">
        <v>2977</v>
      </c>
      <c r="D184" s="566" t="s">
        <v>3438</v>
      </c>
      <c r="E184" s="566" t="s">
        <v>3439</v>
      </c>
      <c r="F184" s="569">
        <v>42</v>
      </c>
      <c r="G184" s="569">
        <v>19908</v>
      </c>
      <c r="H184" s="569">
        <v>1</v>
      </c>
      <c r="I184" s="569">
        <v>474</v>
      </c>
      <c r="J184" s="569">
        <v>24</v>
      </c>
      <c r="K184" s="569">
        <v>11472</v>
      </c>
      <c r="L184" s="569">
        <v>0.57625075346594334</v>
      </c>
      <c r="M184" s="569">
        <v>478</v>
      </c>
      <c r="N184" s="569"/>
      <c r="O184" s="569"/>
      <c r="P184" s="582"/>
      <c r="Q184" s="570"/>
    </row>
    <row r="185" spans="1:17" ht="14.4" customHeight="1" x14ac:dyDescent="0.3">
      <c r="A185" s="565" t="s">
        <v>461</v>
      </c>
      <c r="B185" s="566" t="s">
        <v>3221</v>
      </c>
      <c r="C185" s="566" t="s">
        <v>2977</v>
      </c>
      <c r="D185" s="566" t="s">
        <v>3440</v>
      </c>
      <c r="E185" s="566" t="s">
        <v>3441</v>
      </c>
      <c r="F185" s="569">
        <v>42</v>
      </c>
      <c r="G185" s="569">
        <v>3318</v>
      </c>
      <c r="H185" s="569">
        <v>1</v>
      </c>
      <c r="I185" s="569">
        <v>79</v>
      </c>
      <c r="J185" s="569"/>
      <c r="K185" s="569"/>
      <c r="L185" s="569"/>
      <c r="M185" s="569"/>
      <c r="N185" s="569"/>
      <c r="O185" s="569"/>
      <c r="P185" s="582"/>
      <c r="Q185" s="570"/>
    </row>
    <row r="186" spans="1:17" ht="14.4" customHeight="1" x14ac:dyDescent="0.3">
      <c r="A186" s="565" t="s">
        <v>461</v>
      </c>
      <c r="B186" s="566" t="s">
        <v>3221</v>
      </c>
      <c r="C186" s="566" t="s">
        <v>2977</v>
      </c>
      <c r="D186" s="566" t="s">
        <v>3442</v>
      </c>
      <c r="E186" s="566" t="s">
        <v>3443</v>
      </c>
      <c r="F186" s="569">
        <v>5</v>
      </c>
      <c r="G186" s="569">
        <v>1320</v>
      </c>
      <c r="H186" s="569">
        <v>1</v>
      </c>
      <c r="I186" s="569">
        <v>264</v>
      </c>
      <c r="J186" s="569"/>
      <c r="K186" s="569"/>
      <c r="L186" s="569"/>
      <c r="M186" s="569"/>
      <c r="N186" s="569">
        <v>4</v>
      </c>
      <c r="O186" s="569">
        <v>1072</v>
      </c>
      <c r="P186" s="582">
        <v>0.81212121212121213</v>
      </c>
      <c r="Q186" s="570">
        <v>268</v>
      </c>
    </row>
    <row r="187" spans="1:17" ht="14.4" customHeight="1" x14ac:dyDescent="0.3">
      <c r="A187" s="565" t="s">
        <v>461</v>
      </c>
      <c r="B187" s="566" t="s">
        <v>3221</v>
      </c>
      <c r="C187" s="566" t="s">
        <v>2977</v>
      </c>
      <c r="D187" s="566" t="s">
        <v>3444</v>
      </c>
      <c r="E187" s="566" t="s">
        <v>3445</v>
      </c>
      <c r="F187" s="569">
        <v>16</v>
      </c>
      <c r="G187" s="569">
        <v>10320</v>
      </c>
      <c r="H187" s="569">
        <v>1</v>
      </c>
      <c r="I187" s="569">
        <v>645</v>
      </c>
      <c r="J187" s="569">
        <v>25</v>
      </c>
      <c r="K187" s="569">
        <v>16225</v>
      </c>
      <c r="L187" s="569">
        <v>1.5721899224806202</v>
      </c>
      <c r="M187" s="569">
        <v>649</v>
      </c>
      <c r="N187" s="569">
        <v>10</v>
      </c>
      <c r="O187" s="569">
        <v>6540</v>
      </c>
      <c r="P187" s="582">
        <v>0.63372093023255816</v>
      </c>
      <c r="Q187" s="570">
        <v>654</v>
      </c>
    </row>
    <row r="188" spans="1:17" ht="14.4" customHeight="1" x14ac:dyDescent="0.3">
      <c r="A188" s="565" t="s">
        <v>461</v>
      </c>
      <c r="B188" s="566" t="s">
        <v>3221</v>
      </c>
      <c r="C188" s="566" t="s">
        <v>2977</v>
      </c>
      <c r="D188" s="566" t="s">
        <v>3446</v>
      </c>
      <c r="E188" s="566" t="s">
        <v>3447</v>
      </c>
      <c r="F188" s="569">
        <v>2</v>
      </c>
      <c r="G188" s="569">
        <v>9964</v>
      </c>
      <c r="H188" s="569">
        <v>1</v>
      </c>
      <c r="I188" s="569">
        <v>4982</v>
      </c>
      <c r="J188" s="569">
        <v>3</v>
      </c>
      <c r="K188" s="569">
        <v>15027</v>
      </c>
      <c r="L188" s="569">
        <v>1.5081292653552789</v>
      </c>
      <c r="M188" s="569">
        <v>5009</v>
      </c>
      <c r="N188" s="569">
        <v>6</v>
      </c>
      <c r="O188" s="569">
        <v>30258</v>
      </c>
      <c r="P188" s="582">
        <v>3.036732236049779</v>
      </c>
      <c r="Q188" s="570">
        <v>5043</v>
      </c>
    </row>
    <row r="189" spans="1:17" ht="14.4" customHeight="1" x14ac:dyDescent="0.3">
      <c r="A189" s="565" t="s">
        <v>461</v>
      </c>
      <c r="B189" s="566" t="s">
        <v>3221</v>
      </c>
      <c r="C189" s="566" t="s">
        <v>2977</v>
      </c>
      <c r="D189" s="566" t="s">
        <v>3448</v>
      </c>
      <c r="E189" s="566" t="s">
        <v>3449</v>
      </c>
      <c r="F189" s="569">
        <v>6</v>
      </c>
      <c r="G189" s="569">
        <v>21534</v>
      </c>
      <c r="H189" s="569">
        <v>1</v>
      </c>
      <c r="I189" s="569">
        <v>3589</v>
      </c>
      <c r="J189" s="569">
        <v>16</v>
      </c>
      <c r="K189" s="569">
        <v>57712</v>
      </c>
      <c r="L189" s="569">
        <v>2.680040865607876</v>
      </c>
      <c r="M189" s="569">
        <v>3607</v>
      </c>
      <c r="N189" s="569">
        <v>10</v>
      </c>
      <c r="O189" s="569">
        <v>36300</v>
      </c>
      <c r="P189" s="582">
        <v>1.6857063248815827</v>
      </c>
      <c r="Q189" s="570">
        <v>3630</v>
      </c>
    </row>
    <row r="190" spans="1:17" ht="14.4" customHeight="1" x14ac:dyDescent="0.3">
      <c r="A190" s="565" t="s">
        <v>461</v>
      </c>
      <c r="B190" s="566" t="s">
        <v>3221</v>
      </c>
      <c r="C190" s="566" t="s">
        <v>2977</v>
      </c>
      <c r="D190" s="566" t="s">
        <v>3450</v>
      </c>
      <c r="E190" s="566" t="s">
        <v>3451</v>
      </c>
      <c r="F190" s="569">
        <v>10</v>
      </c>
      <c r="G190" s="569">
        <v>27120</v>
      </c>
      <c r="H190" s="569">
        <v>1</v>
      </c>
      <c r="I190" s="569">
        <v>2712</v>
      </c>
      <c r="J190" s="569">
        <v>5</v>
      </c>
      <c r="K190" s="569">
        <v>13650</v>
      </c>
      <c r="L190" s="569">
        <v>0.50331858407079644</v>
      </c>
      <c r="M190" s="569">
        <v>2730</v>
      </c>
      <c r="N190" s="569"/>
      <c r="O190" s="569"/>
      <c r="P190" s="582"/>
      <c r="Q190" s="570"/>
    </row>
    <row r="191" spans="1:17" ht="14.4" customHeight="1" x14ac:dyDescent="0.3">
      <c r="A191" s="565" t="s">
        <v>461</v>
      </c>
      <c r="B191" s="566" t="s">
        <v>3221</v>
      </c>
      <c r="C191" s="566" t="s">
        <v>2977</v>
      </c>
      <c r="D191" s="566" t="s">
        <v>3452</v>
      </c>
      <c r="E191" s="566" t="s">
        <v>3453</v>
      </c>
      <c r="F191" s="569">
        <v>3</v>
      </c>
      <c r="G191" s="569">
        <v>5655</v>
      </c>
      <c r="H191" s="569">
        <v>1</v>
      </c>
      <c r="I191" s="569">
        <v>1885</v>
      </c>
      <c r="J191" s="569">
        <v>1</v>
      </c>
      <c r="K191" s="569">
        <v>1897</v>
      </c>
      <c r="L191" s="569">
        <v>0.33545534924845272</v>
      </c>
      <c r="M191" s="569">
        <v>1897</v>
      </c>
      <c r="N191" s="569">
        <v>4</v>
      </c>
      <c r="O191" s="569">
        <v>7644</v>
      </c>
      <c r="P191" s="582">
        <v>1.3517241379310345</v>
      </c>
      <c r="Q191" s="570">
        <v>1911</v>
      </c>
    </row>
    <row r="192" spans="1:17" ht="14.4" customHeight="1" x14ac:dyDescent="0.3">
      <c r="A192" s="565" t="s">
        <v>461</v>
      </c>
      <c r="B192" s="566" t="s">
        <v>3221</v>
      </c>
      <c r="C192" s="566" t="s">
        <v>2977</v>
      </c>
      <c r="D192" s="566" t="s">
        <v>3454</v>
      </c>
      <c r="E192" s="566" t="s">
        <v>3455</v>
      </c>
      <c r="F192" s="569">
        <v>25</v>
      </c>
      <c r="G192" s="569">
        <v>45900</v>
      </c>
      <c r="H192" s="569">
        <v>1</v>
      </c>
      <c r="I192" s="569">
        <v>1836</v>
      </c>
      <c r="J192" s="569">
        <v>23</v>
      </c>
      <c r="K192" s="569">
        <v>42504</v>
      </c>
      <c r="L192" s="569">
        <v>0.92601307189542481</v>
      </c>
      <c r="M192" s="569">
        <v>1848</v>
      </c>
      <c r="N192" s="569">
        <v>23</v>
      </c>
      <c r="O192" s="569">
        <v>42872</v>
      </c>
      <c r="P192" s="582">
        <v>0.93403050108932462</v>
      </c>
      <c r="Q192" s="570">
        <v>1864</v>
      </c>
    </row>
    <row r="193" spans="1:17" ht="14.4" customHeight="1" x14ac:dyDescent="0.3">
      <c r="A193" s="565" t="s">
        <v>461</v>
      </c>
      <c r="B193" s="566" t="s">
        <v>3221</v>
      </c>
      <c r="C193" s="566" t="s">
        <v>2977</v>
      </c>
      <c r="D193" s="566" t="s">
        <v>3151</v>
      </c>
      <c r="E193" s="566" t="s">
        <v>3152</v>
      </c>
      <c r="F193" s="569">
        <v>690</v>
      </c>
      <c r="G193" s="569">
        <v>102810</v>
      </c>
      <c r="H193" s="569">
        <v>1</v>
      </c>
      <c r="I193" s="569">
        <v>149</v>
      </c>
      <c r="J193" s="569">
        <v>625</v>
      </c>
      <c r="K193" s="569">
        <v>93750</v>
      </c>
      <c r="L193" s="569">
        <v>0.91187627662678727</v>
      </c>
      <c r="M193" s="569">
        <v>150</v>
      </c>
      <c r="N193" s="569">
        <v>482</v>
      </c>
      <c r="O193" s="569">
        <v>73264</v>
      </c>
      <c r="P193" s="582">
        <v>0.71261550432837273</v>
      </c>
      <c r="Q193" s="570">
        <v>152</v>
      </c>
    </row>
    <row r="194" spans="1:17" ht="14.4" customHeight="1" x14ac:dyDescent="0.3">
      <c r="A194" s="565" t="s">
        <v>461</v>
      </c>
      <c r="B194" s="566" t="s">
        <v>3221</v>
      </c>
      <c r="C194" s="566" t="s">
        <v>2977</v>
      </c>
      <c r="D194" s="566" t="s">
        <v>3456</v>
      </c>
      <c r="E194" s="566" t="s">
        <v>3457</v>
      </c>
      <c r="F194" s="569">
        <v>1</v>
      </c>
      <c r="G194" s="569">
        <v>234</v>
      </c>
      <c r="H194" s="569">
        <v>1</v>
      </c>
      <c r="I194" s="569">
        <v>234</v>
      </c>
      <c r="J194" s="569">
        <v>6</v>
      </c>
      <c r="K194" s="569">
        <v>1410</v>
      </c>
      <c r="L194" s="569">
        <v>6.0256410256410255</v>
      </c>
      <c r="M194" s="569">
        <v>235</v>
      </c>
      <c r="N194" s="569">
        <v>1</v>
      </c>
      <c r="O194" s="569">
        <v>237</v>
      </c>
      <c r="P194" s="582">
        <v>1.0128205128205128</v>
      </c>
      <c r="Q194" s="570">
        <v>237</v>
      </c>
    </row>
    <row r="195" spans="1:17" ht="14.4" customHeight="1" x14ac:dyDescent="0.3">
      <c r="A195" s="565" t="s">
        <v>461</v>
      </c>
      <c r="B195" s="566" t="s">
        <v>3221</v>
      </c>
      <c r="C195" s="566" t="s">
        <v>2977</v>
      </c>
      <c r="D195" s="566" t="s">
        <v>3458</v>
      </c>
      <c r="E195" s="566" t="s">
        <v>3459</v>
      </c>
      <c r="F195" s="569">
        <v>4</v>
      </c>
      <c r="G195" s="569">
        <v>4244</v>
      </c>
      <c r="H195" s="569">
        <v>1</v>
      </c>
      <c r="I195" s="569">
        <v>1061</v>
      </c>
      <c r="J195" s="569">
        <v>5</v>
      </c>
      <c r="K195" s="569">
        <v>5330</v>
      </c>
      <c r="L195" s="569">
        <v>1.2558906691800189</v>
      </c>
      <c r="M195" s="569">
        <v>1066</v>
      </c>
      <c r="N195" s="569">
        <v>3</v>
      </c>
      <c r="O195" s="569">
        <v>3216</v>
      </c>
      <c r="P195" s="582">
        <v>0.7577756833176249</v>
      </c>
      <c r="Q195" s="570">
        <v>1072</v>
      </c>
    </row>
    <row r="196" spans="1:17" ht="14.4" customHeight="1" x14ac:dyDescent="0.3">
      <c r="A196" s="565" t="s">
        <v>461</v>
      </c>
      <c r="B196" s="566" t="s">
        <v>3221</v>
      </c>
      <c r="C196" s="566" t="s">
        <v>2977</v>
      </c>
      <c r="D196" s="566" t="s">
        <v>3460</v>
      </c>
      <c r="E196" s="566" t="s">
        <v>3461</v>
      </c>
      <c r="F196" s="569">
        <v>837</v>
      </c>
      <c r="G196" s="569">
        <v>192510</v>
      </c>
      <c r="H196" s="569">
        <v>1</v>
      </c>
      <c r="I196" s="569">
        <v>230</v>
      </c>
      <c r="J196" s="569">
        <v>916</v>
      </c>
      <c r="K196" s="569">
        <v>211596</v>
      </c>
      <c r="L196" s="569">
        <v>1.0991429016674459</v>
      </c>
      <c r="M196" s="569">
        <v>231</v>
      </c>
      <c r="N196" s="569">
        <v>815</v>
      </c>
      <c r="O196" s="569">
        <v>189079</v>
      </c>
      <c r="P196" s="582">
        <v>0.98217754921822242</v>
      </c>
      <c r="Q196" s="570">
        <v>231.99877300613497</v>
      </c>
    </row>
    <row r="197" spans="1:17" ht="14.4" customHeight="1" x14ac:dyDescent="0.3">
      <c r="A197" s="565" t="s">
        <v>461</v>
      </c>
      <c r="B197" s="566" t="s">
        <v>3221</v>
      </c>
      <c r="C197" s="566" t="s">
        <v>2977</v>
      </c>
      <c r="D197" s="566" t="s">
        <v>3462</v>
      </c>
      <c r="E197" s="566" t="s">
        <v>3463</v>
      </c>
      <c r="F197" s="569">
        <v>2</v>
      </c>
      <c r="G197" s="569">
        <v>4538</v>
      </c>
      <c r="H197" s="569">
        <v>1</v>
      </c>
      <c r="I197" s="569">
        <v>2269</v>
      </c>
      <c r="J197" s="569">
        <v>3</v>
      </c>
      <c r="K197" s="569">
        <v>6849</v>
      </c>
      <c r="L197" s="569">
        <v>1.5092551784927282</v>
      </c>
      <c r="M197" s="569">
        <v>2283</v>
      </c>
      <c r="N197" s="569"/>
      <c r="O197" s="569"/>
      <c r="P197" s="582"/>
      <c r="Q197" s="570"/>
    </row>
    <row r="198" spans="1:17" ht="14.4" customHeight="1" x14ac:dyDescent="0.3">
      <c r="A198" s="565" t="s">
        <v>461</v>
      </c>
      <c r="B198" s="566" t="s">
        <v>3221</v>
      </c>
      <c r="C198" s="566" t="s">
        <v>2977</v>
      </c>
      <c r="D198" s="566" t="s">
        <v>3464</v>
      </c>
      <c r="E198" s="566" t="s">
        <v>3465</v>
      </c>
      <c r="F198" s="569">
        <v>1</v>
      </c>
      <c r="G198" s="569">
        <v>2564</v>
      </c>
      <c r="H198" s="569">
        <v>1</v>
      </c>
      <c r="I198" s="569">
        <v>2564</v>
      </c>
      <c r="J198" s="569">
        <v>1</v>
      </c>
      <c r="K198" s="569">
        <v>2578</v>
      </c>
      <c r="L198" s="569">
        <v>1.0054602184087365</v>
      </c>
      <c r="M198" s="569">
        <v>2578</v>
      </c>
      <c r="N198" s="569">
        <v>1</v>
      </c>
      <c r="O198" s="569">
        <v>2595</v>
      </c>
      <c r="P198" s="582">
        <v>1.0120904836193447</v>
      </c>
      <c r="Q198" s="570">
        <v>2595</v>
      </c>
    </row>
    <row r="199" spans="1:17" ht="14.4" customHeight="1" x14ac:dyDescent="0.3">
      <c r="A199" s="565" t="s">
        <v>461</v>
      </c>
      <c r="B199" s="566" t="s">
        <v>3221</v>
      </c>
      <c r="C199" s="566" t="s">
        <v>2977</v>
      </c>
      <c r="D199" s="566" t="s">
        <v>3182</v>
      </c>
      <c r="E199" s="566" t="s">
        <v>3030</v>
      </c>
      <c r="F199" s="569">
        <v>176</v>
      </c>
      <c r="G199" s="569">
        <v>48048</v>
      </c>
      <c r="H199" s="569">
        <v>1</v>
      </c>
      <c r="I199" s="569">
        <v>273</v>
      </c>
      <c r="J199" s="569">
        <v>172</v>
      </c>
      <c r="K199" s="569">
        <v>47296</v>
      </c>
      <c r="L199" s="569">
        <v>0.98434898434898432</v>
      </c>
      <c r="M199" s="569">
        <v>274.97674418604652</v>
      </c>
      <c r="N199" s="569">
        <v>149</v>
      </c>
      <c r="O199" s="569">
        <v>41269</v>
      </c>
      <c r="P199" s="582">
        <v>0.85891192141192141</v>
      </c>
      <c r="Q199" s="570">
        <v>276.9731543624161</v>
      </c>
    </row>
    <row r="200" spans="1:17" ht="14.4" customHeight="1" x14ac:dyDescent="0.3">
      <c r="A200" s="565" t="s">
        <v>461</v>
      </c>
      <c r="B200" s="566" t="s">
        <v>3221</v>
      </c>
      <c r="C200" s="566" t="s">
        <v>2977</v>
      </c>
      <c r="D200" s="566" t="s">
        <v>3153</v>
      </c>
      <c r="E200" s="566" t="s">
        <v>3154</v>
      </c>
      <c r="F200" s="569">
        <v>81</v>
      </c>
      <c r="G200" s="569">
        <v>28107</v>
      </c>
      <c r="H200" s="569">
        <v>1</v>
      </c>
      <c r="I200" s="569">
        <v>347</v>
      </c>
      <c r="J200" s="569">
        <v>84</v>
      </c>
      <c r="K200" s="569">
        <v>29314</v>
      </c>
      <c r="L200" s="569">
        <v>1.0429430391005798</v>
      </c>
      <c r="M200" s="569">
        <v>348.97619047619048</v>
      </c>
      <c r="N200" s="569">
        <v>46</v>
      </c>
      <c r="O200" s="569">
        <v>16146</v>
      </c>
      <c r="P200" s="582">
        <v>0.57444764649375601</v>
      </c>
      <c r="Q200" s="570">
        <v>351</v>
      </c>
    </row>
    <row r="201" spans="1:17" ht="14.4" customHeight="1" x14ac:dyDescent="0.3">
      <c r="A201" s="565" t="s">
        <v>461</v>
      </c>
      <c r="B201" s="566" t="s">
        <v>3221</v>
      </c>
      <c r="C201" s="566" t="s">
        <v>2977</v>
      </c>
      <c r="D201" s="566" t="s">
        <v>3466</v>
      </c>
      <c r="E201" s="566" t="s">
        <v>3467</v>
      </c>
      <c r="F201" s="569">
        <v>1</v>
      </c>
      <c r="G201" s="569">
        <v>460</v>
      </c>
      <c r="H201" s="569">
        <v>1</v>
      </c>
      <c r="I201" s="569">
        <v>460</v>
      </c>
      <c r="J201" s="569"/>
      <c r="K201" s="569"/>
      <c r="L201" s="569"/>
      <c r="M201" s="569"/>
      <c r="N201" s="569">
        <v>2</v>
      </c>
      <c r="O201" s="569">
        <v>932</v>
      </c>
      <c r="P201" s="582">
        <v>2.026086956521739</v>
      </c>
      <c r="Q201" s="570">
        <v>466</v>
      </c>
    </row>
    <row r="202" spans="1:17" ht="14.4" customHeight="1" x14ac:dyDescent="0.3">
      <c r="A202" s="565" t="s">
        <v>461</v>
      </c>
      <c r="B202" s="566" t="s">
        <v>3221</v>
      </c>
      <c r="C202" s="566" t="s">
        <v>2977</v>
      </c>
      <c r="D202" s="566" t="s">
        <v>3155</v>
      </c>
      <c r="E202" s="566" t="s">
        <v>3156</v>
      </c>
      <c r="F202" s="569">
        <v>5</v>
      </c>
      <c r="G202" s="569">
        <v>1545</v>
      </c>
      <c r="H202" s="569">
        <v>1</v>
      </c>
      <c r="I202" s="569">
        <v>309</v>
      </c>
      <c r="J202" s="569">
        <v>3</v>
      </c>
      <c r="K202" s="569">
        <v>930</v>
      </c>
      <c r="L202" s="569">
        <v>0.60194174757281549</v>
      </c>
      <c r="M202" s="569">
        <v>310</v>
      </c>
      <c r="N202" s="569">
        <v>1</v>
      </c>
      <c r="O202" s="569">
        <v>312</v>
      </c>
      <c r="P202" s="582">
        <v>0.20194174757281552</v>
      </c>
      <c r="Q202" s="570">
        <v>312</v>
      </c>
    </row>
    <row r="203" spans="1:17" ht="14.4" customHeight="1" x14ac:dyDescent="0.3">
      <c r="A203" s="565" t="s">
        <v>461</v>
      </c>
      <c r="B203" s="566" t="s">
        <v>3221</v>
      </c>
      <c r="C203" s="566" t="s">
        <v>2977</v>
      </c>
      <c r="D203" s="566" t="s">
        <v>3468</v>
      </c>
      <c r="E203" s="566" t="s">
        <v>3469</v>
      </c>
      <c r="F203" s="569">
        <v>7</v>
      </c>
      <c r="G203" s="569">
        <v>9275</v>
      </c>
      <c r="H203" s="569">
        <v>1</v>
      </c>
      <c r="I203" s="569">
        <v>1325</v>
      </c>
      <c r="J203" s="569">
        <v>15</v>
      </c>
      <c r="K203" s="569">
        <v>19965</v>
      </c>
      <c r="L203" s="569">
        <v>2.1525606469002696</v>
      </c>
      <c r="M203" s="569">
        <v>1331</v>
      </c>
      <c r="N203" s="569">
        <v>12</v>
      </c>
      <c r="O203" s="569">
        <v>16056</v>
      </c>
      <c r="P203" s="582">
        <v>1.7311051212938005</v>
      </c>
      <c r="Q203" s="570">
        <v>1338</v>
      </c>
    </row>
    <row r="204" spans="1:17" ht="14.4" customHeight="1" x14ac:dyDescent="0.3">
      <c r="A204" s="565" t="s">
        <v>461</v>
      </c>
      <c r="B204" s="566" t="s">
        <v>3221</v>
      </c>
      <c r="C204" s="566" t="s">
        <v>2977</v>
      </c>
      <c r="D204" s="566" t="s">
        <v>3470</v>
      </c>
      <c r="E204" s="566" t="s">
        <v>3471</v>
      </c>
      <c r="F204" s="569">
        <v>14</v>
      </c>
      <c r="G204" s="569">
        <v>30212</v>
      </c>
      <c r="H204" s="569">
        <v>1</v>
      </c>
      <c r="I204" s="569">
        <v>2158</v>
      </c>
      <c r="J204" s="569">
        <v>14</v>
      </c>
      <c r="K204" s="569">
        <v>30408</v>
      </c>
      <c r="L204" s="569">
        <v>1.0064874884151993</v>
      </c>
      <c r="M204" s="569">
        <v>2172</v>
      </c>
      <c r="N204" s="569">
        <v>23</v>
      </c>
      <c r="O204" s="569">
        <v>50347</v>
      </c>
      <c r="P204" s="582">
        <v>1.6664570369389646</v>
      </c>
      <c r="Q204" s="570">
        <v>2189</v>
      </c>
    </row>
    <row r="205" spans="1:17" ht="14.4" customHeight="1" x14ac:dyDescent="0.3">
      <c r="A205" s="565" t="s">
        <v>461</v>
      </c>
      <c r="B205" s="566" t="s">
        <v>3221</v>
      </c>
      <c r="C205" s="566" t="s">
        <v>2977</v>
      </c>
      <c r="D205" s="566" t="s">
        <v>3472</v>
      </c>
      <c r="E205" s="566" t="s">
        <v>3473</v>
      </c>
      <c r="F205" s="569">
        <v>14</v>
      </c>
      <c r="G205" s="569">
        <v>78904</v>
      </c>
      <c r="H205" s="569">
        <v>1</v>
      </c>
      <c r="I205" s="569">
        <v>5636</v>
      </c>
      <c r="J205" s="569">
        <v>24</v>
      </c>
      <c r="K205" s="569">
        <v>135960</v>
      </c>
      <c r="L205" s="569">
        <v>1.723106559870222</v>
      </c>
      <c r="M205" s="569">
        <v>5665</v>
      </c>
      <c r="N205" s="569">
        <v>1</v>
      </c>
      <c r="O205" s="569">
        <v>5701</v>
      </c>
      <c r="P205" s="582">
        <v>7.2252357294940686E-2</v>
      </c>
      <c r="Q205" s="570">
        <v>5701</v>
      </c>
    </row>
    <row r="206" spans="1:17" ht="14.4" customHeight="1" x14ac:dyDescent="0.3">
      <c r="A206" s="565" t="s">
        <v>461</v>
      </c>
      <c r="B206" s="566" t="s">
        <v>3221</v>
      </c>
      <c r="C206" s="566" t="s">
        <v>2977</v>
      </c>
      <c r="D206" s="566" t="s">
        <v>3474</v>
      </c>
      <c r="E206" s="566" t="s">
        <v>3475</v>
      </c>
      <c r="F206" s="569">
        <v>8</v>
      </c>
      <c r="G206" s="569">
        <v>560</v>
      </c>
      <c r="H206" s="569">
        <v>1</v>
      </c>
      <c r="I206" s="569">
        <v>70</v>
      </c>
      <c r="J206" s="569">
        <v>8</v>
      </c>
      <c r="K206" s="569">
        <v>560</v>
      </c>
      <c r="L206" s="569">
        <v>1</v>
      </c>
      <c r="M206" s="569">
        <v>70</v>
      </c>
      <c r="N206" s="569">
        <v>10</v>
      </c>
      <c r="O206" s="569">
        <v>710</v>
      </c>
      <c r="P206" s="582">
        <v>1.2678571428571428</v>
      </c>
      <c r="Q206" s="570">
        <v>71</v>
      </c>
    </row>
    <row r="207" spans="1:17" ht="14.4" customHeight="1" x14ac:dyDescent="0.3">
      <c r="A207" s="565" t="s">
        <v>461</v>
      </c>
      <c r="B207" s="566" t="s">
        <v>3221</v>
      </c>
      <c r="C207" s="566" t="s">
        <v>2977</v>
      </c>
      <c r="D207" s="566" t="s">
        <v>3157</v>
      </c>
      <c r="E207" s="566" t="s">
        <v>3158</v>
      </c>
      <c r="F207" s="569">
        <v>552</v>
      </c>
      <c r="G207" s="569">
        <v>49128</v>
      </c>
      <c r="H207" s="569">
        <v>1</v>
      </c>
      <c r="I207" s="569">
        <v>89</v>
      </c>
      <c r="J207" s="569">
        <v>365</v>
      </c>
      <c r="K207" s="569">
        <v>32485</v>
      </c>
      <c r="L207" s="569">
        <v>0.66123188405797106</v>
      </c>
      <c r="M207" s="569">
        <v>89</v>
      </c>
      <c r="N207" s="569">
        <v>246</v>
      </c>
      <c r="O207" s="569">
        <v>22140</v>
      </c>
      <c r="P207" s="582">
        <v>0.45065950170981922</v>
      </c>
      <c r="Q207" s="570">
        <v>90</v>
      </c>
    </row>
    <row r="208" spans="1:17" ht="14.4" customHeight="1" x14ac:dyDescent="0.3">
      <c r="A208" s="565" t="s">
        <v>461</v>
      </c>
      <c r="B208" s="566" t="s">
        <v>3221</v>
      </c>
      <c r="C208" s="566" t="s">
        <v>2977</v>
      </c>
      <c r="D208" s="566" t="s">
        <v>3476</v>
      </c>
      <c r="E208" s="566" t="s">
        <v>3477</v>
      </c>
      <c r="F208" s="569">
        <v>2</v>
      </c>
      <c r="G208" s="569">
        <v>1440</v>
      </c>
      <c r="H208" s="569">
        <v>1</v>
      </c>
      <c r="I208" s="569">
        <v>720</v>
      </c>
      <c r="J208" s="569">
        <v>3</v>
      </c>
      <c r="K208" s="569">
        <v>2175</v>
      </c>
      <c r="L208" s="569">
        <v>1.5104166666666667</v>
      </c>
      <c r="M208" s="569">
        <v>725</v>
      </c>
      <c r="N208" s="569"/>
      <c r="O208" s="569"/>
      <c r="P208" s="582"/>
      <c r="Q208" s="570"/>
    </row>
    <row r="209" spans="1:17" ht="14.4" customHeight="1" x14ac:dyDescent="0.3">
      <c r="A209" s="565" t="s">
        <v>461</v>
      </c>
      <c r="B209" s="566" t="s">
        <v>3221</v>
      </c>
      <c r="C209" s="566" t="s">
        <v>2977</v>
      </c>
      <c r="D209" s="566" t="s">
        <v>3478</v>
      </c>
      <c r="E209" s="566" t="s">
        <v>3479</v>
      </c>
      <c r="F209" s="569">
        <v>19</v>
      </c>
      <c r="G209" s="569">
        <v>27265</v>
      </c>
      <c r="H209" s="569">
        <v>1</v>
      </c>
      <c r="I209" s="569">
        <v>1435</v>
      </c>
      <c r="J209" s="569">
        <v>19</v>
      </c>
      <c r="K209" s="569">
        <v>27379</v>
      </c>
      <c r="L209" s="569">
        <v>1.0041811846689896</v>
      </c>
      <c r="M209" s="569">
        <v>1441</v>
      </c>
      <c r="N209" s="569">
        <v>7</v>
      </c>
      <c r="O209" s="569">
        <v>10150</v>
      </c>
      <c r="P209" s="582">
        <v>0.37227214377406931</v>
      </c>
      <c r="Q209" s="570">
        <v>1450</v>
      </c>
    </row>
    <row r="210" spans="1:17" ht="14.4" customHeight="1" x14ac:dyDescent="0.3">
      <c r="A210" s="565" t="s">
        <v>461</v>
      </c>
      <c r="B210" s="566" t="s">
        <v>3221</v>
      </c>
      <c r="C210" s="566" t="s">
        <v>2977</v>
      </c>
      <c r="D210" s="566" t="s">
        <v>3159</v>
      </c>
      <c r="E210" s="566" t="s">
        <v>3160</v>
      </c>
      <c r="F210" s="569">
        <v>648</v>
      </c>
      <c r="G210" s="569">
        <v>220968</v>
      </c>
      <c r="H210" s="569">
        <v>1</v>
      </c>
      <c r="I210" s="569">
        <v>341</v>
      </c>
      <c r="J210" s="569">
        <v>752</v>
      </c>
      <c r="K210" s="569">
        <v>257181</v>
      </c>
      <c r="L210" s="569">
        <v>1.1638834582382969</v>
      </c>
      <c r="M210" s="569">
        <v>341.99601063829789</v>
      </c>
      <c r="N210" s="569">
        <v>606</v>
      </c>
      <c r="O210" s="569">
        <v>208460</v>
      </c>
      <c r="P210" s="582">
        <v>0.9433945186633359</v>
      </c>
      <c r="Q210" s="570">
        <v>343.993399339934</v>
      </c>
    </row>
    <row r="211" spans="1:17" ht="14.4" customHeight="1" x14ac:dyDescent="0.3">
      <c r="A211" s="565" t="s">
        <v>461</v>
      </c>
      <c r="B211" s="566" t="s">
        <v>3221</v>
      </c>
      <c r="C211" s="566" t="s">
        <v>2977</v>
      </c>
      <c r="D211" s="566" t="s">
        <v>3205</v>
      </c>
      <c r="E211" s="566" t="s">
        <v>3206</v>
      </c>
      <c r="F211" s="569">
        <v>2</v>
      </c>
      <c r="G211" s="569">
        <v>3502</v>
      </c>
      <c r="H211" s="569">
        <v>1</v>
      </c>
      <c r="I211" s="569">
        <v>1751</v>
      </c>
      <c r="J211" s="569"/>
      <c r="K211" s="569"/>
      <c r="L211" s="569"/>
      <c r="M211" s="569"/>
      <c r="N211" s="569"/>
      <c r="O211" s="569"/>
      <c r="P211" s="582"/>
      <c r="Q211" s="570"/>
    </row>
    <row r="212" spans="1:17" ht="14.4" customHeight="1" x14ac:dyDescent="0.3">
      <c r="A212" s="565" t="s">
        <v>461</v>
      </c>
      <c r="B212" s="566" t="s">
        <v>3221</v>
      </c>
      <c r="C212" s="566" t="s">
        <v>2977</v>
      </c>
      <c r="D212" s="566" t="s">
        <v>3480</v>
      </c>
      <c r="E212" s="566" t="s">
        <v>3481</v>
      </c>
      <c r="F212" s="569">
        <v>6</v>
      </c>
      <c r="G212" s="569">
        <v>7416</v>
      </c>
      <c r="H212" s="569">
        <v>1</v>
      </c>
      <c r="I212" s="569">
        <v>1236</v>
      </c>
      <c r="J212" s="569">
        <v>1</v>
      </c>
      <c r="K212" s="569">
        <v>1242</v>
      </c>
      <c r="L212" s="569">
        <v>0.16747572815533981</v>
      </c>
      <c r="M212" s="569">
        <v>1242</v>
      </c>
      <c r="N212" s="569">
        <v>3</v>
      </c>
      <c r="O212" s="569">
        <v>3753</v>
      </c>
      <c r="P212" s="582">
        <v>0.5060679611650486</v>
      </c>
      <c r="Q212" s="570">
        <v>1251</v>
      </c>
    </row>
    <row r="213" spans="1:17" ht="14.4" customHeight="1" x14ac:dyDescent="0.3">
      <c r="A213" s="565" t="s">
        <v>461</v>
      </c>
      <c r="B213" s="566" t="s">
        <v>3221</v>
      </c>
      <c r="C213" s="566" t="s">
        <v>2977</v>
      </c>
      <c r="D213" s="566" t="s">
        <v>3482</v>
      </c>
      <c r="E213" s="566" t="s">
        <v>3483</v>
      </c>
      <c r="F213" s="569">
        <v>2</v>
      </c>
      <c r="G213" s="569">
        <v>3464</v>
      </c>
      <c r="H213" s="569">
        <v>1</v>
      </c>
      <c r="I213" s="569">
        <v>1732</v>
      </c>
      <c r="J213" s="569">
        <v>9</v>
      </c>
      <c r="K213" s="569">
        <v>15669</v>
      </c>
      <c r="L213" s="569">
        <v>4.5233833718244805</v>
      </c>
      <c r="M213" s="569">
        <v>1741</v>
      </c>
      <c r="N213" s="569">
        <v>24</v>
      </c>
      <c r="O213" s="569">
        <v>42072</v>
      </c>
      <c r="P213" s="582">
        <v>12.145496535796767</v>
      </c>
      <c r="Q213" s="570">
        <v>1753</v>
      </c>
    </row>
    <row r="214" spans="1:17" ht="14.4" customHeight="1" x14ac:dyDescent="0.3">
      <c r="A214" s="565" t="s">
        <v>461</v>
      </c>
      <c r="B214" s="566" t="s">
        <v>3221</v>
      </c>
      <c r="C214" s="566" t="s">
        <v>2977</v>
      </c>
      <c r="D214" s="566" t="s">
        <v>3484</v>
      </c>
      <c r="E214" s="566" t="s">
        <v>3485</v>
      </c>
      <c r="F214" s="569">
        <v>10</v>
      </c>
      <c r="G214" s="569">
        <v>10630</v>
      </c>
      <c r="H214" s="569">
        <v>1</v>
      </c>
      <c r="I214" s="569">
        <v>1063</v>
      </c>
      <c r="J214" s="569">
        <v>9</v>
      </c>
      <c r="K214" s="569">
        <v>9621</v>
      </c>
      <c r="L214" s="569">
        <v>0.90507996237064914</v>
      </c>
      <c r="M214" s="569">
        <v>1069</v>
      </c>
      <c r="N214" s="569">
        <v>6</v>
      </c>
      <c r="O214" s="569">
        <v>6468</v>
      </c>
      <c r="P214" s="582">
        <v>0.60846660395108187</v>
      </c>
      <c r="Q214" s="570">
        <v>1078</v>
      </c>
    </row>
    <row r="215" spans="1:17" ht="14.4" customHeight="1" x14ac:dyDescent="0.3">
      <c r="A215" s="565" t="s">
        <v>461</v>
      </c>
      <c r="B215" s="566" t="s">
        <v>3221</v>
      </c>
      <c r="C215" s="566" t="s">
        <v>2977</v>
      </c>
      <c r="D215" s="566" t="s">
        <v>3486</v>
      </c>
      <c r="E215" s="566" t="s">
        <v>3487</v>
      </c>
      <c r="F215" s="569">
        <v>54</v>
      </c>
      <c r="G215" s="569">
        <v>76950</v>
      </c>
      <c r="H215" s="569">
        <v>1</v>
      </c>
      <c r="I215" s="569">
        <v>1425</v>
      </c>
      <c r="J215" s="569">
        <v>42</v>
      </c>
      <c r="K215" s="569">
        <v>60228</v>
      </c>
      <c r="L215" s="569">
        <v>0.78269005847953221</v>
      </c>
      <c r="M215" s="569">
        <v>1434</v>
      </c>
      <c r="N215" s="569">
        <v>39</v>
      </c>
      <c r="O215" s="569">
        <v>56394</v>
      </c>
      <c r="P215" s="582">
        <v>0.73286549707602344</v>
      </c>
      <c r="Q215" s="570">
        <v>1446</v>
      </c>
    </row>
    <row r="216" spans="1:17" ht="14.4" customHeight="1" x14ac:dyDescent="0.3">
      <c r="A216" s="565" t="s">
        <v>461</v>
      </c>
      <c r="B216" s="566" t="s">
        <v>3221</v>
      </c>
      <c r="C216" s="566" t="s">
        <v>2977</v>
      </c>
      <c r="D216" s="566" t="s">
        <v>3488</v>
      </c>
      <c r="E216" s="566" t="s">
        <v>3489</v>
      </c>
      <c r="F216" s="569">
        <v>19</v>
      </c>
      <c r="G216" s="569">
        <v>12578</v>
      </c>
      <c r="H216" s="569">
        <v>1</v>
      </c>
      <c r="I216" s="569">
        <v>662</v>
      </c>
      <c r="J216" s="569">
        <v>16</v>
      </c>
      <c r="K216" s="569">
        <v>10648</v>
      </c>
      <c r="L216" s="569">
        <v>0.84655748131658448</v>
      </c>
      <c r="M216" s="569">
        <v>665.5</v>
      </c>
      <c r="N216" s="569">
        <v>33</v>
      </c>
      <c r="O216" s="569">
        <v>22164</v>
      </c>
      <c r="P216" s="582">
        <v>1.7621243440928605</v>
      </c>
      <c r="Q216" s="570">
        <v>671.63636363636363</v>
      </c>
    </row>
    <row r="217" spans="1:17" ht="14.4" customHeight="1" x14ac:dyDescent="0.3">
      <c r="A217" s="565" t="s">
        <v>461</v>
      </c>
      <c r="B217" s="566" t="s">
        <v>3221</v>
      </c>
      <c r="C217" s="566" t="s">
        <v>2977</v>
      </c>
      <c r="D217" s="566" t="s">
        <v>3490</v>
      </c>
      <c r="E217" s="566" t="s">
        <v>3491</v>
      </c>
      <c r="F217" s="569">
        <v>29</v>
      </c>
      <c r="G217" s="569">
        <v>36337</v>
      </c>
      <c r="H217" s="569">
        <v>1</v>
      </c>
      <c r="I217" s="569">
        <v>1253</v>
      </c>
      <c r="J217" s="569">
        <v>9</v>
      </c>
      <c r="K217" s="569">
        <v>11331</v>
      </c>
      <c r="L217" s="569">
        <v>0.311830916146077</v>
      </c>
      <c r="M217" s="569">
        <v>1259</v>
      </c>
      <c r="N217" s="569">
        <v>2</v>
      </c>
      <c r="O217" s="569">
        <v>2532</v>
      </c>
      <c r="P217" s="582">
        <v>6.9681041362798249E-2</v>
      </c>
      <c r="Q217" s="570">
        <v>1266</v>
      </c>
    </row>
    <row r="218" spans="1:17" ht="14.4" customHeight="1" x14ac:dyDescent="0.3">
      <c r="A218" s="565" t="s">
        <v>461</v>
      </c>
      <c r="B218" s="566" t="s">
        <v>3221</v>
      </c>
      <c r="C218" s="566" t="s">
        <v>2977</v>
      </c>
      <c r="D218" s="566" t="s">
        <v>3161</v>
      </c>
      <c r="E218" s="566" t="s">
        <v>3162</v>
      </c>
      <c r="F218" s="569"/>
      <c r="G218" s="569"/>
      <c r="H218" s="569"/>
      <c r="I218" s="569"/>
      <c r="J218" s="569">
        <v>1</v>
      </c>
      <c r="K218" s="569">
        <v>150</v>
      </c>
      <c r="L218" s="569"/>
      <c r="M218" s="569">
        <v>150</v>
      </c>
      <c r="N218" s="569">
        <v>1</v>
      </c>
      <c r="O218" s="569">
        <v>152</v>
      </c>
      <c r="P218" s="582"/>
      <c r="Q218" s="570">
        <v>152</v>
      </c>
    </row>
    <row r="219" spans="1:17" ht="14.4" customHeight="1" x14ac:dyDescent="0.3">
      <c r="A219" s="565" t="s">
        <v>461</v>
      </c>
      <c r="B219" s="566" t="s">
        <v>3221</v>
      </c>
      <c r="C219" s="566" t="s">
        <v>2977</v>
      </c>
      <c r="D219" s="566" t="s">
        <v>3492</v>
      </c>
      <c r="E219" s="566" t="s">
        <v>3493</v>
      </c>
      <c r="F219" s="569">
        <v>103</v>
      </c>
      <c r="G219" s="569">
        <v>52118</v>
      </c>
      <c r="H219" s="569">
        <v>1</v>
      </c>
      <c r="I219" s="569">
        <v>506</v>
      </c>
      <c r="J219" s="569"/>
      <c r="K219" s="569"/>
      <c r="L219" s="569"/>
      <c r="M219" s="569"/>
      <c r="N219" s="569"/>
      <c r="O219" s="569"/>
      <c r="P219" s="582"/>
      <c r="Q219" s="570"/>
    </row>
    <row r="220" spans="1:17" ht="14.4" customHeight="1" x14ac:dyDescent="0.3">
      <c r="A220" s="565" t="s">
        <v>461</v>
      </c>
      <c r="B220" s="566" t="s">
        <v>3221</v>
      </c>
      <c r="C220" s="566" t="s">
        <v>2977</v>
      </c>
      <c r="D220" s="566" t="s">
        <v>3494</v>
      </c>
      <c r="E220" s="566" t="s">
        <v>3495</v>
      </c>
      <c r="F220" s="569">
        <v>74</v>
      </c>
      <c r="G220" s="569">
        <v>11174</v>
      </c>
      <c r="H220" s="569">
        <v>1</v>
      </c>
      <c r="I220" s="569">
        <v>151</v>
      </c>
      <c r="J220" s="569">
        <v>20</v>
      </c>
      <c r="K220" s="569">
        <v>3040</v>
      </c>
      <c r="L220" s="569">
        <v>0.27206013960980846</v>
      </c>
      <c r="M220" s="569">
        <v>152</v>
      </c>
      <c r="N220" s="569">
        <v>71</v>
      </c>
      <c r="O220" s="569">
        <v>10934</v>
      </c>
      <c r="P220" s="582">
        <v>0.97852156792554146</v>
      </c>
      <c r="Q220" s="570">
        <v>154</v>
      </c>
    </row>
    <row r="221" spans="1:17" ht="14.4" customHeight="1" x14ac:dyDescent="0.3">
      <c r="A221" s="565" t="s">
        <v>461</v>
      </c>
      <c r="B221" s="566" t="s">
        <v>3221</v>
      </c>
      <c r="C221" s="566" t="s">
        <v>2977</v>
      </c>
      <c r="D221" s="566" t="s">
        <v>3496</v>
      </c>
      <c r="E221" s="566" t="s">
        <v>3497</v>
      </c>
      <c r="F221" s="569">
        <v>294</v>
      </c>
      <c r="G221" s="569">
        <v>269304</v>
      </c>
      <c r="H221" s="569">
        <v>1</v>
      </c>
      <c r="I221" s="569">
        <v>916</v>
      </c>
      <c r="J221" s="569">
        <v>207</v>
      </c>
      <c r="K221" s="569">
        <v>190854</v>
      </c>
      <c r="L221" s="569">
        <v>0.70869352107655292</v>
      </c>
      <c r="M221" s="569">
        <v>922</v>
      </c>
      <c r="N221" s="569">
        <v>136</v>
      </c>
      <c r="O221" s="569">
        <v>126480</v>
      </c>
      <c r="P221" s="582">
        <v>0.46965511095267803</v>
      </c>
      <c r="Q221" s="570">
        <v>930</v>
      </c>
    </row>
    <row r="222" spans="1:17" ht="14.4" customHeight="1" x14ac:dyDescent="0.3">
      <c r="A222" s="565" t="s">
        <v>461</v>
      </c>
      <c r="B222" s="566" t="s">
        <v>3221</v>
      </c>
      <c r="C222" s="566" t="s">
        <v>2977</v>
      </c>
      <c r="D222" s="566" t="s">
        <v>3498</v>
      </c>
      <c r="E222" s="566" t="s">
        <v>3499</v>
      </c>
      <c r="F222" s="569">
        <v>2</v>
      </c>
      <c r="G222" s="569">
        <v>8656</v>
      </c>
      <c r="H222" s="569">
        <v>1</v>
      </c>
      <c r="I222" s="569">
        <v>4328</v>
      </c>
      <c r="J222" s="569"/>
      <c r="K222" s="569"/>
      <c r="L222" s="569"/>
      <c r="M222" s="569"/>
      <c r="N222" s="569">
        <v>1</v>
      </c>
      <c r="O222" s="569">
        <v>4389</v>
      </c>
      <c r="P222" s="582">
        <v>0.50704713493530496</v>
      </c>
      <c r="Q222" s="570">
        <v>4389</v>
      </c>
    </row>
    <row r="223" spans="1:17" ht="14.4" customHeight="1" x14ac:dyDescent="0.3">
      <c r="A223" s="565" t="s">
        <v>461</v>
      </c>
      <c r="B223" s="566" t="s">
        <v>3221</v>
      </c>
      <c r="C223" s="566" t="s">
        <v>2977</v>
      </c>
      <c r="D223" s="566" t="s">
        <v>3163</v>
      </c>
      <c r="E223" s="566" t="s">
        <v>3164</v>
      </c>
      <c r="F223" s="569">
        <v>34</v>
      </c>
      <c r="G223" s="569">
        <v>3910</v>
      </c>
      <c r="H223" s="569">
        <v>1</v>
      </c>
      <c r="I223" s="569">
        <v>115</v>
      </c>
      <c r="J223" s="569"/>
      <c r="K223" s="569"/>
      <c r="L223" s="569"/>
      <c r="M223" s="569"/>
      <c r="N223" s="569"/>
      <c r="O223" s="569"/>
      <c r="P223" s="582"/>
      <c r="Q223" s="570"/>
    </row>
    <row r="224" spans="1:17" ht="14.4" customHeight="1" x14ac:dyDescent="0.3">
      <c r="A224" s="565" t="s">
        <v>461</v>
      </c>
      <c r="B224" s="566" t="s">
        <v>3221</v>
      </c>
      <c r="C224" s="566" t="s">
        <v>2977</v>
      </c>
      <c r="D224" s="566" t="s">
        <v>3500</v>
      </c>
      <c r="E224" s="566" t="s">
        <v>3501</v>
      </c>
      <c r="F224" s="569">
        <v>10</v>
      </c>
      <c r="G224" s="569">
        <v>11470</v>
      </c>
      <c r="H224" s="569">
        <v>1</v>
      </c>
      <c r="I224" s="569">
        <v>1147</v>
      </c>
      <c r="J224" s="569">
        <v>1</v>
      </c>
      <c r="K224" s="569">
        <v>1150</v>
      </c>
      <c r="L224" s="569">
        <v>0.1002615518744551</v>
      </c>
      <c r="M224" s="569">
        <v>1150</v>
      </c>
      <c r="N224" s="569"/>
      <c r="O224" s="569"/>
      <c r="P224" s="582"/>
      <c r="Q224" s="570"/>
    </row>
    <row r="225" spans="1:17" ht="14.4" customHeight="1" x14ac:dyDescent="0.3">
      <c r="A225" s="565" t="s">
        <v>461</v>
      </c>
      <c r="B225" s="566" t="s">
        <v>3221</v>
      </c>
      <c r="C225" s="566" t="s">
        <v>2977</v>
      </c>
      <c r="D225" s="566" t="s">
        <v>3211</v>
      </c>
      <c r="E225" s="566" t="s">
        <v>3212</v>
      </c>
      <c r="F225" s="569">
        <v>1</v>
      </c>
      <c r="G225" s="569">
        <v>297</v>
      </c>
      <c r="H225" s="569">
        <v>1</v>
      </c>
      <c r="I225" s="569">
        <v>297</v>
      </c>
      <c r="J225" s="569"/>
      <c r="K225" s="569"/>
      <c r="L225" s="569"/>
      <c r="M225" s="569"/>
      <c r="N225" s="569"/>
      <c r="O225" s="569"/>
      <c r="P225" s="582"/>
      <c r="Q225" s="570"/>
    </row>
    <row r="226" spans="1:17" ht="14.4" customHeight="1" x14ac:dyDescent="0.3">
      <c r="A226" s="565" t="s">
        <v>461</v>
      </c>
      <c r="B226" s="566" t="s">
        <v>3221</v>
      </c>
      <c r="C226" s="566" t="s">
        <v>2977</v>
      </c>
      <c r="D226" s="566" t="s">
        <v>3502</v>
      </c>
      <c r="E226" s="566" t="s">
        <v>3503</v>
      </c>
      <c r="F226" s="569">
        <v>1</v>
      </c>
      <c r="G226" s="569">
        <v>2617</v>
      </c>
      <c r="H226" s="569">
        <v>1</v>
      </c>
      <c r="I226" s="569">
        <v>2617</v>
      </c>
      <c r="J226" s="569">
        <v>1</v>
      </c>
      <c r="K226" s="569">
        <v>2623</v>
      </c>
      <c r="L226" s="569">
        <v>1.0022927015666794</v>
      </c>
      <c r="M226" s="569">
        <v>2623</v>
      </c>
      <c r="N226" s="569">
        <v>8</v>
      </c>
      <c r="O226" s="569">
        <v>21056</v>
      </c>
      <c r="P226" s="582">
        <v>8.0458540313335885</v>
      </c>
      <c r="Q226" s="570">
        <v>2632</v>
      </c>
    </row>
    <row r="227" spans="1:17" ht="14.4" customHeight="1" x14ac:dyDescent="0.3">
      <c r="A227" s="565" t="s">
        <v>461</v>
      </c>
      <c r="B227" s="566" t="s">
        <v>3221</v>
      </c>
      <c r="C227" s="566" t="s">
        <v>2977</v>
      </c>
      <c r="D227" s="566" t="s">
        <v>3504</v>
      </c>
      <c r="E227" s="566" t="s">
        <v>3505</v>
      </c>
      <c r="F227" s="569">
        <v>3</v>
      </c>
      <c r="G227" s="569">
        <v>2805</v>
      </c>
      <c r="H227" s="569">
        <v>1</v>
      </c>
      <c r="I227" s="569">
        <v>935</v>
      </c>
      <c r="J227" s="569"/>
      <c r="K227" s="569"/>
      <c r="L227" s="569"/>
      <c r="M227" s="569"/>
      <c r="N227" s="569"/>
      <c r="O227" s="569"/>
      <c r="P227" s="582"/>
      <c r="Q227" s="570"/>
    </row>
    <row r="228" spans="1:17" ht="14.4" customHeight="1" x14ac:dyDescent="0.3">
      <c r="A228" s="565" t="s">
        <v>461</v>
      </c>
      <c r="B228" s="566" t="s">
        <v>3221</v>
      </c>
      <c r="C228" s="566" t="s">
        <v>2977</v>
      </c>
      <c r="D228" s="566" t="s">
        <v>3213</v>
      </c>
      <c r="E228" s="566" t="s">
        <v>3214</v>
      </c>
      <c r="F228" s="569">
        <v>1</v>
      </c>
      <c r="G228" s="569">
        <v>20181</v>
      </c>
      <c r="H228" s="569">
        <v>1</v>
      </c>
      <c r="I228" s="569">
        <v>20181</v>
      </c>
      <c r="J228" s="569"/>
      <c r="K228" s="569"/>
      <c r="L228" s="569"/>
      <c r="M228" s="569"/>
      <c r="N228" s="569"/>
      <c r="O228" s="569"/>
      <c r="P228" s="582"/>
      <c r="Q228" s="570"/>
    </row>
    <row r="229" spans="1:17" ht="14.4" customHeight="1" x14ac:dyDescent="0.3">
      <c r="A229" s="565" t="s">
        <v>461</v>
      </c>
      <c r="B229" s="566" t="s">
        <v>3221</v>
      </c>
      <c r="C229" s="566" t="s">
        <v>2977</v>
      </c>
      <c r="D229" s="566" t="s">
        <v>3506</v>
      </c>
      <c r="E229" s="566" t="s">
        <v>3507</v>
      </c>
      <c r="F229" s="569">
        <v>9</v>
      </c>
      <c r="G229" s="569">
        <v>9612</v>
      </c>
      <c r="H229" s="569">
        <v>1</v>
      </c>
      <c r="I229" s="569">
        <v>1068</v>
      </c>
      <c r="J229" s="569">
        <v>23</v>
      </c>
      <c r="K229" s="569">
        <v>24702</v>
      </c>
      <c r="L229" s="569">
        <v>2.5699126092384521</v>
      </c>
      <c r="M229" s="569">
        <v>1074</v>
      </c>
      <c r="N229" s="569">
        <v>17</v>
      </c>
      <c r="O229" s="569">
        <v>18411</v>
      </c>
      <c r="P229" s="582">
        <v>1.9154182272159801</v>
      </c>
      <c r="Q229" s="570">
        <v>1083</v>
      </c>
    </row>
    <row r="230" spans="1:17" ht="14.4" customHeight="1" x14ac:dyDescent="0.3">
      <c r="A230" s="565" t="s">
        <v>461</v>
      </c>
      <c r="B230" s="566" t="s">
        <v>3221</v>
      </c>
      <c r="C230" s="566" t="s">
        <v>2977</v>
      </c>
      <c r="D230" s="566" t="s">
        <v>3508</v>
      </c>
      <c r="E230" s="566" t="s">
        <v>3509</v>
      </c>
      <c r="F230" s="569"/>
      <c r="G230" s="569"/>
      <c r="H230" s="569"/>
      <c r="I230" s="569"/>
      <c r="J230" s="569">
        <v>1</v>
      </c>
      <c r="K230" s="569">
        <v>5189</v>
      </c>
      <c r="L230" s="569"/>
      <c r="M230" s="569">
        <v>5189</v>
      </c>
      <c r="N230" s="569">
        <v>2</v>
      </c>
      <c r="O230" s="569">
        <v>10454</v>
      </c>
      <c r="P230" s="582"/>
      <c r="Q230" s="570">
        <v>5227</v>
      </c>
    </row>
    <row r="231" spans="1:17" ht="14.4" customHeight="1" x14ac:dyDescent="0.3">
      <c r="A231" s="565" t="s">
        <v>461</v>
      </c>
      <c r="B231" s="566" t="s">
        <v>3221</v>
      </c>
      <c r="C231" s="566" t="s">
        <v>2977</v>
      </c>
      <c r="D231" s="566" t="s">
        <v>3510</v>
      </c>
      <c r="E231" s="566" t="s">
        <v>3511</v>
      </c>
      <c r="F231" s="569">
        <v>36</v>
      </c>
      <c r="G231" s="569">
        <v>11988</v>
      </c>
      <c r="H231" s="569">
        <v>1</v>
      </c>
      <c r="I231" s="569">
        <v>333</v>
      </c>
      <c r="J231" s="569">
        <v>16</v>
      </c>
      <c r="K231" s="569">
        <v>5358</v>
      </c>
      <c r="L231" s="569">
        <v>0.44694694694694692</v>
      </c>
      <c r="M231" s="569">
        <v>334.875</v>
      </c>
      <c r="N231" s="569">
        <v>32</v>
      </c>
      <c r="O231" s="569">
        <v>10816</v>
      </c>
      <c r="P231" s="582">
        <v>0.90223556890223555</v>
      </c>
      <c r="Q231" s="570">
        <v>338</v>
      </c>
    </row>
    <row r="232" spans="1:17" ht="14.4" customHeight="1" x14ac:dyDescent="0.3">
      <c r="A232" s="565" t="s">
        <v>461</v>
      </c>
      <c r="B232" s="566" t="s">
        <v>3221</v>
      </c>
      <c r="C232" s="566" t="s">
        <v>2977</v>
      </c>
      <c r="D232" s="566" t="s">
        <v>3183</v>
      </c>
      <c r="E232" s="566" t="s">
        <v>3028</v>
      </c>
      <c r="F232" s="569">
        <v>333</v>
      </c>
      <c r="G232" s="569">
        <v>24975</v>
      </c>
      <c r="H232" s="569">
        <v>1</v>
      </c>
      <c r="I232" s="569">
        <v>75</v>
      </c>
      <c r="J232" s="569">
        <v>314</v>
      </c>
      <c r="K232" s="569">
        <v>23550</v>
      </c>
      <c r="L232" s="569">
        <v>0.9429429429429429</v>
      </c>
      <c r="M232" s="569">
        <v>75</v>
      </c>
      <c r="N232" s="569">
        <v>167</v>
      </c>
      <c r="O232" s="569">
        <v>12690</v>
      </c>
      <c r="P232" s="582">
        <v>0.50810810810810814</v>
      </c>
      <c r="Q232" s="570">
        <v>75.988023952095801</v>
      </c>
    </row>
    <row r="233" spans="1:17" ht="14.4" customHeight="1" x14ac:dyDescent="0.3">
      <c r="A233" s="565" t="s">
        <v>461</v>
      </c>
      <c r="B233" s="566" t="s">
        <v>3221</v>
      </c>
      <c r="C233" s="566" t="s">
        <v>2977</v>
      </c>
      <c r="D233" s="566" t="s">
        <v>3512</v>
      </c>
      <c r="E233" s="566" t="s">
        <v>3513</v>
      </c>
      <c r="F233" s="569">
        <v>2</v>
      </c>
      <c r="G233" s="569">
        <v>682</v>
      </c>
      <c r="H233" s="569">
        <v>1</v>
      </c>
      <c r="I233" s="569">
        <v>341</v>
      </c>
      <c r="J233" s="569">
        <v>2</v>
      </c>
      <c r="K233" s="569">
        <v>686</v>
      </c>
      <c r="L233" s="569">
        <v>1.0058651026392962</v>
      </c>
      <c r="M233" s="569">
        <v>343</v>
      </c>
      <c r="N233" s="569">
        <v>4</v>
      </c>
      <c r="O233" s="569">
        <v>1384</v>
      </c>
      <c r="P233" s="582">
        <v>2.0293255131964809</v>
      </c>
      <c r="Q233" s="570">
        <v>346</v>
      </c>
    </row>
    <row r="234" spans="1:17" ht="14.4" customHeight="1" x14ac:dyDescent="0.3">
      <c r="A234" s="565" t="s">
        <v>461</v>
      </c>
      <c r="B234" s="566" t="s">
        <v>3221</v>
      </c>
      <c r="C234" s="566" t="s">
        <v>2977</v>
      </c>
      <c r="D234" s="566" t="s">
        <v>3514</v>
      </c>
      <c r="E234" s="566" t="s">
        <v>3515</v>
      </c>
      <c r="F234" s="569">
        <v>2</v>
      </c>
      <c r="G234" s="569">
        <v>2810</v>
      </c>
      <c r="H234" s="569">
        <v>1</v>
      </c>
      <c r="I234" s="569">
        <v>1405</v>
      </c>
      <c r="J234" s="569">
        <v>10</v>
      </c>
      <c r="K234" s="569">
        <v>14110</v>
      </c>
      <c r="L234" s="569">
        <v>5.0213523131672595</v>
      </c>
      <c r="M234" s="569">
        <v>1411</v>
      </c>
      <c r="N234" s="569">
        <v>7</v>
      </c>
      <c r="O234" s="569">
        <v>9940</v>
      </c>
      <c r="P234" s="582">
        <v>3.5373665480427046</v>
      </c>
      <c r="Q234" s="570">
        <v>1420</v>
      </c>
    </row>
    <row r="235" spans="1:17" ht="14.4" customHeight="1" x14ac:dyDescent="0.3">
      <c r="A235" s="565" t="s">
        <v>461</v>
      </c>
      <c r="B235" s="566" t="s">
        <v>3221</v>
      </c>
      <c r="C235" s="566" t="s">
        <v>2977</v>
      </c>
      <c r="D235" s="566" t="s">
        <v>3516</v>
      </c>
      <c r="E235" s="566" t="s">
        <v>3517</v>
      </c>
      <c r="F235" s="569">
        <v>6</v>
      </c>
      <c r="G235" s="569">
        <v>13770</v>
      </c>
      <c r="H235" s="569">
        <v>1</v>
      </c>
      <c r="I235" s="569">
        <v>2295</v>
      </c>
      <c r="J235" s="569">
        <v>6</v>
      </c>
      <c r="K235" s="569">
        <v>13842</v>
      </c>
      <c r="L235" s="569">
        <v>1.0052287581699346</v>
      </c>
      <c r="M235" s="569">
        <v>2307</v>
      </c>
      <c r="N235" s="569">
        <v>8</v>
      </c>
      <c r="O235" s="569">
        <v>18576</v>
      </c>
      <c r="P235" s="582">
        <v>1.3490196078431373</v>
      </c>
      <c r="Q235" s="570">
        <v>2322</v>
      </c>
    </row>
    <row r="236" spans="1:17" ht="14.4" customHeight="1" x14ac:dyDescent="0.3">
      <c r="A236" s="565" t="s">
        <v>461</v>
      </c>
      <c r="B236" s="566" t="s">
        <v>3221</v>
      </c>
      <c r="C236" s="566" t="s">
        <v>2977</v>
      </c>
      <c r="D236" s="566" t="s">
        <v>3518</v>
      </c>
      <c r="E236" s="566" t="s">
        <v>3519</v>
      </c>
      <c r="F236" s="569">
        <v>11</v>
      </c>
      <c r="G236" s="569">
        <v>12287</v>
      </c>
      <c r="H236" s="569">
        <v>1</v>
      </c>
      <c r="I236" s="569">
        <v>1117</v>
      </c>
      <c r="J236" s="569">
        <v>11</v>
      </c>
      <c r="K236" s="569">
        <v>12353</v>
      </c>
      <c r="L236" s="569">
        <v>1.0053715308863025</v>
      </c>
      <c r="M236" s="569">
        <v>1123</v>
      </c>
      <c r="N236" s="569"/>
      <c r="O236" s="569"/>
      <c r="P236" s="582"/>
      <c r="Q236" s="570"/>
    </row>
    <row r="237" spans="1:17" ht="14.4" customHeight="1" x14ac:dyDescent="0.3">
      <c r="A237" s="565" t="s">
        <v>461</v>
      </c>
      <c r="B237" s="566" t="s">
        <v>3221</v>
      </c>
      <c r="C237" s="566" t="s">
        <v>2977</v>
      </c>
      <c r="D237" s="566" t="s">
        <v>3520</v>
      </c>
      <c r="E237" s="566" t="s">
        <v>3521</v>
      </c>
      <c r="F237" s="569">
        <v>15</v>
      </c>
      <c r="G237" s="569">
        <v>16935</v>
      </c>
      <c r="H237" s="569">
        <v>1</v>
      </c>
      <c r="I237" s="569">
        <v>1129</v>
      </c>
      <c r="J237" s="569">
        <v>15</v>
      </c>
      <c r="K237" s="569">
        <v>17025</v>
      </c>
      <c r="L237" s="569">
        <v>1.0053144375553587</v>
      </c>
      <c r="M237" s="569">
        <v>1135</v>
      </c>
      <c r="N237" s="569">
        <v>5</v>
      </c>
      <c r="O237" s="569">
        <v>5720</v>
      </c>
      <c r="P237" s="582">
        <v>0.33776203129613225</v>
      </c>
      <c r="Q237" s="570">
        <v>1144</v>
      </c>
    </row>
    <row r="238" spans="1:17" ht="14.4" customHeight="1" x14ac:dyDescent="0.3">
      <c r="A238" s="565" t="s">
        <v>461</v>
      </c>
      <c r="B238" s="566" t="s">
        <v>3221</v>
      </c>
      <c r="C238" s="566" t="s">
        <v>2977</v>
      </c>
      <c r="D238" s="566" t="s">
        <v>3099</v>
      </c>
      <c r="E238" s="566" t="s">
        <v>3100</v>
      </c>
      <c r="F238" s="569">
        <v>9</v>
      </c>
      <c r="G238" s="569">
        <v>0</v>
      </c>
      <c r="H238" s="569"/>
      <c r="I238" s="569">
        <v>0</v>
      </c>
      <c r="J238" s="569">
        <v>3</v>
      </c>
      <c r="K238" s="569">
        <v>0</v>
      </c>
      <c r="L238" s="569"/>
      <c r="M238" s="569">
        <v>0</v>
      </c>
      <c r="N238" s="569">
        <v>4</v>
      </c>
      <c r="O238" s="569">
        <v>0</v>
      </c>
      <c r="P238" s="582"/>
      <c r="Q238" s="570">
        <v>0</v>
      </c>
    </row>
    <row r="239" spans="1:17" ht="14.4" customHeight="1" x14ac:dyDescent="0.3">
      <c r="A239" s="565" t="s">
        <v>461</v>
      </c>
      <c r="B239" s="566" t="s">
        <v>3221</v>
      </c>
      <c r="C239" s="566" t="s">
        <v>2977</v>
      </c>
      <c r="D239" s="566" t="s">
        <v>3522</v>
      </c>
      <c r="E239" s="566" t="s">
        <v>3523</v>
      </c>
      <c r="F239" s="569">
        <v>2</v>
      </c>
      <c r="G239" s="569">
        <v>13476</v>
      </c>
      <c r="H239" s="569">
        <v>1</v>
      </c>
      <c r="I239" s="569">
        <v>6738</v>
      </c>
      <c r="J239" s="569"/>
      <c r="K239" s="569"/>
      <c r="L239" s="569"/>
      <c r="M239" s="569"/>
      <c r="N239" s="569">
        <v>4</v>
      </c>
      <c r="O239" s="569">
        <v>27276</v>
      </c>
      <c r="P239" s="582">
        <v>2.0240427426536063</v>
      </c>
      <c r="Q239" s="570">
        <v>6819</v>
      </c>
    </row>
    <row r="240" spans="1:17" ht="14.4" customHeight="1" x14ac:dyDescent="0.3">
      <c r="A240" s="565" t="s">
        <v>461</v>
      </c>
      <c r="B240" s="566" t="s">
        <v>3221</v>
      </c>
      <c r="C240" s="566" t="s">
        <v>2977</v>
      </c>
      <c r="D240" s="566" t="s">
        <v>3524</v>
      </c>
      <c r="E240" s="566" t="s">
        <v>3525</v>
      </c>
      <c r="F240" s="569">
        <v>5</v>
      </c>
      <c r="G240" s="569">
        <v>22375</v>
      </c>
      <c r="H240" s="569">
        <v>1</v>
      </c>
      <c r="I240" s="569">
        <v>4475</v>
      </c>
      <c r="J240" s="569">
        <v>1</v>
      </c>
      <c r="K240" s="569">
        <v>4502</v>
      </c>
      <c r="L240" s="569">
        <v>0.20120670391061451</v>
      </c>
      <c r="M240" s="569">
        <v>4502</v>
      </c>
      <c r="N240" s="569"/>
      <c r="O240" s="569"/>
      <c r="P240" s="582"/>
      <c r="Q240" s="570"/>
    </row>
    <row r="241" spans="1:17" ht="14.4" customHeight="1" x14ac:dyDescent="0.3">
      <c r="A241" s="565" t="s">
        <v>461</v>
      </c>
      <c r="B241" s="566" t="s">
        <v>3221</v>
      </c>
      <c r="C241" s="566" t="s">
        <v>2977</v>
      </c>
      <c r="D241" s="566" t="s">
        <v>3526</v>
      </c>
      <c r="E241" s="566" t="s">
        <v>3527</v>
      </c>
      <c r="F241" s="569">
        <v>2</v>
      </c>
      <c r="G241" s="569">
        <v>3348</v>
      </c>
      <c r="H241" s="569">
        <v>1</v>
      </c>
      <c r="I241" s="569">
        <v>1674</v>
      </c>
      <c r="J241" s="569">
        <v>1</v>
      </c>
      <c r="K241" s="569">
        <v>1680</v>
      </c>
      <c r="L241" s="569">
        <v>0.50179211469534046</v>
      </c>
      <c r="M241" s="569">
        <v>1680</v>
      </c>
      <c r="N241" s="569">
        <v>3</v>
      </c>
      <c r="O241" s="569">
        <v>5061</v>
      </c>
      <c r="P241" s="582">
        <v>1.5116487455197132</v>
      </c>
      <c r="Q241" s="570">
        <v>1687</v>
      </c>
    </row>
    <row r="242" spans="1:17" ht="14.4" customHeight="1" x14ac:dyDescent="0.3">
      <c r="A242" s="565" t="s">
        <v>461</v>
      </c>
      <c r="B242" s="566" t="s">
        <v>3221</v>
      </c>
      <c r="C242" s="566" t="s">
        <v>2977</v>
      </c>
      <c r="D242" s="566" t="s">
        <v>3165</v>
      </c>
      <c r="E242" s="566" t="s">
        <v>3166</v>
      </c>
      <c r="F242" s="569">
        <v>1</v>
      </c>
      <c r="G242" s="569">
        <v>91</v>
      </c>
      <c r="H242" s="569">
        <v>1</v>
      </c>
      <c r="I242" s="569">
        <v>91</v>
      </c>
      <c r="J242" s="569">
        <v>1</v>
      </c>
      <c r="K242" s="569">
        <v>92</v>
      </c>
      <c r="L242" s="569">
        <v>1.0109890109890109</v>
      </c>
      <c r="M242" s="569">
        <v>92</v>
      </c>
      <c r="N242" s="569">
        <v>2</v>
      </c>
      <c r="O242" s="569">
        <v>184</v>
      </c>
      <c r="P242" s="582">
        <v>2.0219780219780219</v>
      </c>
      <c r="Q242" s="570">
        <v>92</v>
      </c>
    </row>
    <row r="243" spans="1:17" ht="14.4" customHeight="1" x14ac:dyDescent="0.3">
      <c r="A243" s="565" t="s">
        <v>461</v>
      </c>
      <c r="B243" s="566" t="s">
        <v>3221</v>
      </c>
      <c r="C243" s="566" t="s">
        <v>2977</v>
      </c>
      <c r="D243" s="566" t="s">
        <v>3528</v>
      </c>
      <c r="E243" s="566" t="s">
        <v>3529</v>
      </c>
      <c r="F243" s="569">
        <v>383</v>
      </c>
      <c r="G243" s="569">
        <v>179627</v>
      </c>
      <c r="H243" s="569">
        <v>1</v>
      </c>
      <c r="I243" s="569">
        <v>469</v>
      </c>
      <c r="J243" s="569">
        <v>310</v>
      </c>
      <c r="K243" s="569">
        <v>146320</v>
      </c>
      <c r="L243" s="569">
        <v>0.81457687318721572</v>
      </c>
      <c r="M243" s="569">
        <v>472</v>
      </c>
      <c r="N243" s="569">
        <v>286</v>
      </c>
      <c r="O243" s="569">
        <v>136136</v>
      </c>
      <c r="P243" s="582">
        <v>0.75788161022563427</v>
      </c>
      <c r="Q243" s="570">
        <v>476</v>
      </c>
    </row>
    <row r="244" spans="1:17" ht="14.4" customHeight="1" x14ac:dyDescent="0.3">
      <c r="A244" s="565" t="s">
        <v>461</v>
      </c>
      <c r="B244" s="566" t="s">
        <v>3221</v>
      </c>
      <c r="C244" s="566" t="s">
        <v>2977</v>
      </c>
      <c r="D244" s="566" t="s">
        <v>3530</v>
      </c>
      <c r="E244" s="566" t="s">
        <v>3531</v>
      </c>
      <c r="F244" s="569">
        <v>2</v>
      </c>
      <c r="G244" s="569">
        <v>162</v>
      </c>
      <c r="H244" s="569">
        <v>1</v>
      </c>
      <c r="I244" s="569">
        <v>81</v>
      </c>
      <c r="J244" s="569"/>
      <c r="K244" s="569"/>
      <c r="L244" s="569"/>
      <c r="M244" s="569"/>
      <c r="N244" s="569"/>
      <c r="O244" s="569"/>
      <c r="P244" s="582"/>
      <c r="Q244" s="570"/>
    </row>
    <row r="245" spans="1:17" ht="14.4" customHeight="1" x14ac:dyDescent="0.3">
      <c r="A245" s="565" t="s">
        <v>461</v>
      </c>
      <c r="B245" s="566" t="s">
        <v>3221</v>
      </c>
      <c r="C245" s="566" t="s">
        <v>2977</v>
      </c>
      <c r="D245" s="566" t="s">
        <v>3532</v>
      </c>
      <c r="E245" s="566" t="s">
        <v>3533</v>
      </c>
      <c r="F245" s="569">
        <v>1</v>
      </c>
      <c r="G245" s="569">
        <v>1519</v>
      </c>
      <c r="H245" s="569">
        <v>1</v>
      </c>
      <c r="I245" s="569">
        <v>1519</v>
      </c>
      <c r="J245" s="569"/>
      <c r="K245" s="569"/>
      <c r="L245" s="569"/>
      <c r="M245" s="569"/>
      <c r="N245" s="569"/>
      <c r="O245" s="569"/>
      <c r="P245" s="582"/>
      <c r="Q245" s="570"/>
    </row>
    <row r="246" spans="1:17" ht="14.4" customHeight="1" x14ac:dyDescent="0.3">
      <c r="A246" s="565" t="s">
        <v>461</v>
      </c>
      <c r="B246" s="566" t="s">
        <v>3221</v>
      </c>
      <c r="C246" s="566" t="s">
        <v>2977</v>
      </c>
      <c r="D246" s="566" t="s">
        <v>3534</v>
      </c>
      <c r="E246" s="566" t="s">
        <v>3535</v>
      </c>
      <c r="F246" s="569">
        <v>6</v>
      </c>
      <c r="G246" s="569">
        <v>6624</v>
      </c>
      <c r="H246" s="569">
        <v>1</v>
      </c>
      <c r="I246" s="569">
        <v>1104</v>
      </c>
      <c r="J246" s="569">
        <v>3</v>
      </c>
      <c r="K246" s="569">
        <v>3330</v>
      </c>
      <c r="L246" s="569">
        <v>0.50271739130434778</v>
      </c>
      <c r="M246" s="569">
        <v>1110</v>
      </c>
      <c r="N246" s="569">
        <v>1</v>
      </c>
      <c r="O246" s="569">
        <v>1119</v>
      </c>
      <c r="P246" s="582">
        <v>0.16893115942028986</v>
      </c>
      <c r="Q246" s="570">
        <v>1119</v>
      </c>
    </row>
    <row r="247" spans="1:17" ht="14.4" customHeight="1" x14ac:dyDescent="0.3">
      <c r="A247" s="565" t="s">
        <v>461</v>
      </c>
      <c r="B247" s="566" t="s">
        <v>3221</v>
      </c>
      <c r="C247" s="566" t="s">
        <v>2977</v>
      </c>
      <c r="D247" s="566" t="s">
        <v>3536</v>
      </c>
      <c r="E247" s="566" t="s">
        <v>3537</v>
      </c>
      <c r="F247" s="569">
        <v>331</v>
      </c>
      <c r="G247" s="569">
        <v>25487</v>
      </c>
      <c r="H247" s="569">
        <v>1</v>
      </c>
      <c r="I247" s="569">
        <v>77</v>
      </c>
      <c r="J247" s="569">
        <v>473</v>
      </c>
      <c r="K247" s="569">
        <v>36421</v>
      </c>
      <c r="L247" s="569">
        <v>1.4290030211480362</v>
      </c>
      <c r="M247" s="569">
        <v>77</v>
      </c>
      <c r="N247" s="569">
        <v>189</v>
      </c>
      <c r="O247" s="569">
        <v>14733</v>
      </c>
      <c r="P247" s="582">
        <v>0.57805940283281676</v>
      </c>
      <c r="Q247" s="570">
        <v>77.952380952380949</v>
      </c>
    </row>
    <row r="248" spans="1:17" ht="14.4" customHeight="1" x14ac:dyDescent="0.3">
      <c r="A248" s="565" t="s">
        <v>461</v>
      </c>
      <c r="B248" s="566" t="s">
        <v>3221</v>
      </c>
      <c r="C248" s="566" t="s">
        <v>2977</v>
      </c>
      <c r="D248" s="566" t="s">
        <v>3538</v>
      </c>
      <c r="E248" s="566" t="s">
        <v>3539</v>
      </c>
      <c r="F248" s="569">
        <v>10</v>
      </c>
      <c r="G248" s="569">
        <v>24720</v>
      </c>
      <c r="H248" s="569">
        <v>1</v>
      </c>
      <c r="I248" s="569">
        <v>2472</v>
      </c>
      <c r="J248" s="569">
        <v>8</v>
      </c>
      <c r="K248" s="569">
        <v>19872</v>
      </c>
      <c r="L248" s="569">
        <v>0.80388349514563107</v>
      </c>
      <c r="M248" s="569">
        <v>2484</v>
      </c>
      <c r="N248" s="569">
        <v>10</v>
      </c>
      <c r="O248" s="569">
        <v>24990</v>
      </c>
      <c r="P248" s="582">
        <v>1.0109223300970873</v>
      </c>
      <c r="Q248" s="570">
        <v>2499</v>
      </c>
    </row>
    <row r="249" spans="1:17" ht="14.4" customHeight="1" x14ac:dyDescent="0.3">
      <c r="A249" s="565" t="s">
        <v>461</v>
      </c>
      <c r="B249" s="566" t="s">
        <v>3221</v>
      </c>
      <c r="C249" s="566" t="s">
        <v>2977</v>
      </c>
      <c r="D249" s="566" t="s">
        <v>3540</v>
      </c>
      <c r="E249" s="566" t="s">
        <v>3541</v>
      </c>
      <c r="F249" s="569"/>
      <c r="G249" s="569"/>
      <c r="H249" s="569"/>
      <c r="I249" s="569"/>
      <c r="J249" s="569">
        <v>1</v>
      </c>
      <c r="K249" s="569">
        <v>2451</v>
      </c>
      <c r="L249" s="569"/>
      <c r="M249" s="569">
        <v>2451</v>
      </c>
      <c r="N249" s="569"/>
      <c r="O249" s="569"/>
      <c r="P249" s="582"/>
      <c r="Q249" s="570"/>
    </row>
    <row r="250" spans="1:17" ht="14.4" customHeight="1" x14ac:dyDescent="0.3">
      <c r="A250" s="565" t="s">
        <v>461</v>
      </c>
      <c r="B250" s="566" t="s">
        <v>3221</v>
      </c>
      <c r="C250" s="566" t="s">
        <v>2977</v>
      </c>
      <c r="D250" s="566" t="s">
        <v>3542</v>
      </c>
      <c r="E250" s="566" t="s">
        <v>3543</v>
      </c>
      <c r="F250" s="569">
        <v>3</v>
      </c>
      <c r="G250" s="569">
        <v>729</v>
      </c>
      <c r="H250" s="569">
        <v>1</v>
      </c>
      <c r="I250" s="569">
        <v>243</v>
      </c>
      <c r="J250" s="569"/>
      <c r="K250" s="569"/>
      <c r="L250" s="569"/>
      <c r="M250" s="569"/>
      <c r="N250" s="569">
        <v>1</v>
      </c>
      <c r="O250" s="569">
        <v>247</v>
      </c>
      <c r="P250" s="582">
        <v>0.33882030178326472</v>
      </c>
      <c r="Q250" s="570">
        <v>247</v>
      </c>
    </row>
    <row r="251" spans="1:17" ht="14.4" customHeight="1" x14ac:dyDescent="0.3">
      <c r="A251" s="565" t="s">
        <v>461</v>
      </c>
      <c r="B251" s="566" t="s">
        <v>3221</v>
      </c>
      <c r="C251" s="566" t="s">
        <v>2977</v>
      </c>
      <c r="D251" s="566" t="s">
        <v>3544</v>
      </c>
      <c r="E251" s="566" t="s">
        <v>3545</v>
      </c>
      <c r="F251" s="569">
        <v>1</v>
      </c>
      <c r="G251" s="569">
        <v>4462</v>
      </c>
      <c r="H251" s="569">
        <v>1</v>
      </c>
      <c r="I251" s="569">
        <v>4462</v>
      </c>
      <c r="J251" s="569">
        <v>2</v>
      </c>
      <c r="K251" s="569">
        <v>8978</v>
      </c>
      <c r="L251" s="569">
        <v>2.012102196324518</v>
      </c>
      <c r="M251" s="569">
        <v>4489</v>
      </c>
      <c r="N251" s="569">
        <v>5</v>
      </c>
      <c r="O251" s="569">
        <v>22615</v>
      </c>
      <c r="P251" s="582">
        <v>5.0683549977588527</v>
      </c>
      <c r="Q251" s="570">
        <v>4523</v>
      </c>
    </row>
    <row r="252" spans="1:17" ht="14.4" customHeight="1" x14ac:dyDescent="0.3">
      <c r="A252" s="565" t="s">
        <v>461</v>
      </c>
      <c r="B252" s="566" t="s">
        <v>3221</v>
      </c>
      <c r="C252" s="566" t="s">
        <v>2977</v>
      </c>
      <c r="D252" s="566" t="s">
        <v>3546</v>
      </c>
      <c r="E252" s="566" t="s">
        <v>3547</v>
      </c>
      <c r="F252" s="569">
        <v>4</v>
      </c>
      <c r="G252" s="569">
        <v>13980</v>
      </c>
      <c r="H252" s="569">
        <v>1</v>
      </c>
      <c r="I252" s="569">
        <v>3495</v>
      </c>
      <c r="J252" s="569">
        <v>1</v>
      </c>
      <c r="K252" s="569">
        <v>3517</v>
      </c>
      <c r="L252" s="569">
        <v>0.2515736766809728</v>
      </c>
      <c r="M252" s="569">
        <v>3517</v>
      </c>
      <c r="N252" s="569">
        <v>1</v>
      </c>
      <c r="O252" s="569">
        <v>3546</v>
      </c>
      <c r="P252" s="582">
        <v>0.25364806866952788</v>
      </c>
      <c r="Q252" s="570">
        <v>3546</v>
      </c>
    </row>
    <row r="253" spans="1:17" ht="14.4" customHeight="1" x14ac:dyDescent="0.3">
      <c r="A253" s="565" t="s">
        <v>461</v>
      </c>
      <c r="B253" s="566" t="s">
        <v>3221</v>
      </c>
      <c r="C253" s="566" t="s">
        <v>2977</v>
      </c>
      <c r="D253" s="566" t="s">
        <v>3548</v>
      </c>
      <c r="E253" s="566" t="s">
        <v>3549</v>
      </c>
      <c r="F253" s="569">
        <v>11</v>
      </c>
      <c r="G253" s="569">
        <v>1683</v>
      </c>
      <c r="H253" s="569">
        <v>1</v>
      </c>
      <c r="I253" s="569">
        <v>153</v>
      </c>
      <c r="J253" s="569">
        <v>3</v>
      </c>
      <c r="K253" s="569">
        <v>462</v>
      </c>
      <c r="L253" s="569">
        <v>0.27450980392156865</v>
      </c>
      <c r="M253" s="569">
        <v>154</v>
      </c>
      <c r="N253" s="569">
        <v>3</v>
      </c>
      <c r="O253" s="569">
        <v>468</v>
      </c>
      <c r="P253" s="582">
        <v>0.27807486631016043</v>
      </c>
      <c r="Q253" s="570">
        <v>156</v>
      </c>
    </row>
    <row r="254" spans="1:17" ht="14.4" customHeight="1" x14ac:dyDescent="0.3">
      <c r="A254" s="565" t="s">
        <v>461</v>
      </c>
      <c r="B254" s="566" t="s">
        <v>3221</v>
      </c>
      <c r="C254" s="566" t="s">
        <v>2977</v>
      </c>
      <c r="D254" s="566" t="s">
        <v>3550</v>
      </c>
      <c r="E254" s="566" t="s">
        <v>3551</v>
      </c>
      <c r="F254" s="569">
        <v>4</v>
      </c>
      <c r="G254" s="569">
        <v>5380</v>
      </c>
      <c r="H254" s="569">
        <v>1</v>
      </c>
      <c r="I254" s="569">
        <v>1345</v>
      </c>
      <c r="J254" s="569">
        <v>4</v>
      </c>
      <c r="K254" s="569">
        <v>5404</v>
      </c>
      <c r="L254" s="569">
        <v>1.0044609665427509</v>
      </c>
      <c r="M254" s="569">
        <v>1351</v>
      </c>
      <c r="N254" s="569">
        <v>12</v>
      </c>
      <c r="O254" s="569">
        <v>16308</v>
      </c>
      <c r="P254" s="582">
        <v>3.0312267657992567</v>
      </c>
      <c r="Q254" s="570">
        <v>1359</v>
      </c>
    </row>
    <row r="255" spans="1:17" ht="14.4" customHeight="1" x14ac:dyDescent="0.3">
      <c r="A255" s="565" t="s">
        <v>461</v>
      </c>
      <c r="B255" s="566" t="s">
        <v>3221</v>
      </c>
      <c r="C255" s="566" t="s">
        <v>2977</v>
      </c>
      <c r="D255" s="566" t="s">
        <v>3552</v>
      </c>
      <c r="E255" s="566" t="s">
        <v>3553</v>
      </c>
      <c r="F255" s="569">
        <v>3</v>
      </c>
      <c r="G255" s="569">
        <v>4203</v>
      </c>
      <c r="H255" s="569">
        <v>1</v>
      </c>
      <c r="I255" s="569">
        <v>1401</v>
      </c>
      <c r="J255" s="569">
        <v>5</v>
      </c>
      <c r="K255" s="569">
        <v>7035</v>
      </c>
      <c r="L255" s="569">
        <v>1.6738044254104212</v>
      </c>
      <c r="M255" s="569">
        <v>1407</v>
      </c>
      <c r="N255" s="569">
        <v>2</v>
      </c>
      <c r="O255" s="569">
        <v>2832</v>
      </c>
      <c r="P255" s="582">
        <v>0.67380442541042118</v>
      </c>
      <c r="Q255" s="570">
        <v>1416</v>
      </c>
    </row>
    <row r="256" spans="1:17" ht="14.4" customHeight="1" x14ac:dyDescent="0.3">
      <c r="A256" s="565" t="s">
        <v>461</v>
      </c>
      <c r="B256" s="566" t="s">
        <v>3221</v>
      </c>
      <c r="C256" s="566" t="s">
        <v>2977</v>
      </c>
      <c r="D256" s="566" t="s">
        <v>3554</v>
      </c>
      <c r="E256" s="566" t="s">
        <v>3555</v>
      </c>
      <c r="F256" s="569">
        <v>1</v>
      </c>
      <c r="G256" s="569">
        <v>4973</v>
      </c>
      <c r="H256" s="569">
        <v>1</v>
      </c>
      <c r="I256" s="569">
        <v>4973</v>
      </c>
      <c r="J256" s="569"/>
      <c r="K256" s="569"/>
      <c r="L256" s="569"/>
      <c r="M256" s="569"/>
      <c r="N256" s="569">
        <v>2</v>
      </c>
      <c r="O256" s="569">
        <v>10068</v>
      </c>
      <c r="P256" s="582">
        <v>2.0245324753669816</v>
      </c>
      <c r="Q256" s="570">
        <v>5034</v>
      </c>
    </row>
    <row r="257" spans="1:17" ht="14.4" customHeight="1" x14ac:dyDescent="0.3">
      <c r="A257" s="565" t="s">
        <v>461</v>
      </c>
      <c r="B257" s="566" t="s">
        <v>3221</v>
      </c>
      <c r="C257" s="566" t="s">
        <v>2977</v>
      </c>
      <c r="D257" s="566" t="s">
        <v>3556</v>
      </c>
      <c r="E257" s="566" t="s">
        <v>3557</v>
      </c>
      <c r="F257" s="569"/>
      <c r="G257" s="569"/>
      <c r="H257" s="569"/>
      <c r="I257" s="569"/>
      <c r="J257" s="569">
        <v>6</v>
      </c>
      <c r="K257" s="569">
        <v>3162</v>
      </c>
      <c r="L257" s="569"/>
      <c r="M257" s="569">
        <v>527</v>
      </c>
      <c r="N257" s="569">
        <v>4</v>
      </c>
      <c r="O257" s="569">
        <v>2124</v>
      </c>
      <c r="P257" s="582"/>
      <c r="Q257" s="570">
        <v>531</v>
      </c>
    </row>
    <row r="258" spans="1:17" ht="14.4" customHeight="1" x14ac:dyDescent="0.3">
      <c r="A258" s="565" t="s">
        <v>461</v>
      </c>
      <c r="B258" s="566" t="s">
        <v>3221</v>
      </c>
      <c r="C258" s="566" t="s">
        <v>2977</v>
      </c>
      <c r="D258" s="566" t="s">
        <v>3558</v>
      </c>
      <c r="E258" s="566" t="s">
        <v>3559</v>
      </c>
      <c r="F258" s="569"/>
      <c r="G258" s="569"/>
      <c r="H258" s="569"/>
      <c r="I258" s="569"/>
      <c r="J258" s="569">
        <v>1</v>
      </c>
      <c r="K258" s="569">
        <v>5318</v>
      </c>
      <c r="L258" s="569"/>
      <c r="M258" s="569">
        <v>5318</v>
      </c>
      <c r="N258" s="569"/>
      <c r="O258" s="569"/>
      <c r="P258" s="582"/>
      <c r="Q258" s="570"/>
    </row>
    <row r="259" spans="1:17" ht="14.4" customHeight="1" x14ac:dyDescent="0.3">
      <c r="A259" s="565" t="s">
        <v>461</v>
      </c>
      <c r="B259" s="566" t="s">
        <v>3221</v>
      </c>
      <c r="C259" s="566" t="s">
        <v>2977</v>
      </c>
      <c r="D259" s="566" t="s">
        <v>3560</v>
      </c>
      <c r="E259" s="566" t="s">
        <v>3561</v>
      </c>
      <c r="F259" s="569"/>
      <c r="G259" s="569"/>
      <c r="H259" s="569"/>
      <c r="I259" s="569"/>
      <c r="J259" s="569">
        <v>1</v>
      </c>
      <c r="K259" s="569">
        <v>3851</v>
      </c>
      <c r="L259" s="569"/>
      <c r="M259" s="569">
        <v>3851</v>
      </c>
      <c r="N259" s="569"/>
      <c r="O259" s="569"/>
      <c r="P259" s="582"/>
      <c r="Q259" s="570"/>
    </row>
    <row r="260" spans="1:17" ht="14.4" customHeight="1" x14ac:dyDescent="0.3">
      <c r="A260" s="565" t="s">
        <v>461</v>
      </c>
      <c r="B260" s="566" t="s">
        <v>3221</v>
      </c>
      <c r="C260" s="566" t="s">
        <v>2977</v>
      </c>
      <c r="D260" s="566" t="s">
        <v>3562</v>
      </c>
      <c r="E260" s="566" t="s">
        <v>3563</v>
      </c>
      <c r="F260" s="569"/>
      <c r="G260" s="569"/>
      <c r="H260" s="569"/>
      <c r="I260" s="569"/>
      <c r="J260" s="569">
        <v>3</v>
      </c>
      <c r="K260" s="569">
        <v>4698</v>
      </c>
      <c r="L260" s="569"/>
      <c r="M260" s="569">
        <v>1566</v>
      </c>
      <c r="N260" s="569"/>
      <c r="O260" s="569"/>
      <c r="P260" s="582"/>
      <c r="Q260" s="570"/>
    </row>
    <row r="261" spans="1:17" ht="14.4" customHeight="1" x14ac:dyDescent="0.3">
      <c r="A261" s="565" t="s">
        <v>461</v>
      </c>
      <c r="B261" s="566" t="s">
        <v>3221</v>
      </c>
      <c r="C261" s="566" t="s">
        <v>2977</v>
      </c>
      <c r="D261" s="566" t="s">
        <v>3167</v>
      </c>
      <c r="E261" s="566" t="s">
        <v>3168</v>
      </c>
      <c r="F261" s="569"/>
      <c r="G261" s="569"/>
      <c r="H261" s="569"/>
      <c r="I261" s="569"/>
      <c r="J261" s="569">
        <v>2</v>
      </c>
      <c r="K261" s="569">
        <v>2014</v>
      </c>
      <c r="L261" s="569"/>
      <c r="M261" s="569">
        <v>1007</v>
      </c>
      <c r="N261" s="569">
        <v>13</v>
      </c>
      <c r="O261" s="569">
        <v>13169</v>
      </c>
      <c r="P261" s="582"/>
      <c r="Q261" s="570">
        <v>1013</v>
      </c>
    </row>
    <row r="262" spans="1:17" ht="14.4" customHeight="1" x14ac:dyDescent="0.3">
      <c r="A262" s="565" t="s">
        <v>461</v>
      </c>
      <c r="B262" s="566" t="s">
        <v>3221</v>
      </c>
      <c r="C262" s="566" t="s">
        <v>2977</v>
      </c>
      <c r="D262" s="566" t="s">
        <v>3564</v>
      </c>
      <c r="E262" s="566" t="s">
        <v>3565</v>
      </c>
      <c r="F262" s="569"/>
      <c r="G262" s="569"/>
      <c r="H262" s="569"/>
      <c r="I262" s="569"/>
      <c r="J262" s="569">
        <v>1</v>
      </c>
      <c r="K262" s="569">
        <v>2851</v>
      </c>
      <c r="L262" s="569"/>
      <c r="M262" s="569">
        <v>2851</v>
      </c>
      <c r="N262" s="569">
        <v>1</v>
      </c>
      <c r="O262" s="569">
        <v>2870</v>
      </c>
      <c r="P262" s="582"/>
      <c r="Q262" s="570">
        <v>2870</v>
      </c>
    </row>
    <row r="263" spans="1:17" ht="14.4" customHeight="1" x14ac:dyDescent="0.3">
      <c r="A263" s="565" t="s">
        <v>461</v>
      </c>
      <c r="B263" s="566" t="s">
        <v>3221</v>
      </c>
      <c r="C263" s="566" t="s">
        <v>2977</v>
      </c>
      <c r="D263" s="566" t="s">
        <v>3566</v>
      </c>
      <c r="E263" s="566" t="s">
        <v>3567</v>
      </c>
      <c r="F263" s="569"/>
      <c r="G263" s="569"/>
      <c r="H263" s="569"/>
      <c r="I263" s="569"/>
      <c r="J263" s="569">
        <v>2</v>
      </c>
      <c r="K263" s="569">
        <v>7270</v>
      </c>
      <c r="L263" s="569"/>
      <c r="M263" s="569">
        <v>3635</v>
      </c>
      <c r="N263" s="569"/>
      <c r="O263" s="569"/>
      <c r="P263" s="582"/>
      <c r="Q263" s="570"/>
    </row>
    <row r="264" spans="1:17" ht="14.4" customHeight="1" x14ac:dyDescent="0.3">
      <c r="A264" s="565" t="s">
        <v>461</v>
      </c>
      <c r="B264" s="566" t="s">
        <v>3221</v>
      </c>
      <c r="C264" s="566" t="s">
        <v>2977</v>
      </c>
      <c r="D264" s="566" t="s">
        <v>3568</v>
      </c>
      <c r="E264" s="566" t="s">
        <v>3569</v>
      </c>
      <c r="F264" s="569"/>
      <c r="G264" s="569"/>
      <c r="H264" s="569"/>
      <c r="I264" s="569"/>
      <c r="J264" s="569">
        <v>1</v>
      </c>
      <c r="K264" s="569">
        <v>3578</v>
      </c>
      <c r="L264" s="569"/>
      <c r="M264" s="569">
        <v>3578</v>
      </c>
      <c r="N264" s="569"/>
      <c r="O264" s="569"/>
      <c r="P264" s="582"/>
      <c r="Q264" s="570"/>
    </row>
    <row r="265" spans="1:17" ht="14.4" customHeight="1" x14ac:dyDescent="0.3">
      <c r="A265" s="565" t="s">
        <v>461</v>
      </c>
      <c r="B265" s="566" t="s">
        <v>3221</v>
      </c>
      <c r="C265" s="566" t="s">
        <v>2977</v>
      </c>
      <c r="D265" s="566" t="s">
        <v>3570</v>
      </c>
      <c r="E265" s="566" t="s">
        <v>3571</v>
      </c>
      <c r="F265" s="569"/>
      <c r="G265" s="569"/>
      <c r="H265" s="569"/>
      <c r="I265" s="569"/>
      <c r="J265" s="569">
        <v>1</v>
      </c>
      <c r="K265" s="569">
        <v>1603</v>
      </c>
      <c r="L265" s="569"/>
      <c r="M265" s="569">
        <v>1603</v>
      </c>
      <c r="N265" s="569"/>
      <c r="O265" s="569"/>
      <c r="P265" s="582"/>
      <c r="Q265" s="570"/>
    </row>
    <row r="266" spans="1:17" ht="14.4" customHeight="1" x14ac:dyDescent="0.3">
      <c r="A266" s="565" t="s">
        <v>461</v>
      </c>
      <c r="B266" s="566" t="s">
        <v>3221</v>
      </c>
      <c r="C266" s="566" t="s">
        <v>2977</v>
      </c>
      <c r="D266" s="566" t="s">
        <v>3572</v>
      </c>
      <c r="E266" s="566" t="s">
        <v>3573</v>
      </c>
      <c r="F266" s="569"/>
      <c r="G266" s="569"/>
      <c r="H266" s="569"/>
      <c r="I266" s="569"/>
      <c r="J266" s="569">
        <v>2</v>
      </c>
      <c r="K266" s="569">
        <v>9782</v>
      </c>
      <c r="L266" s="569"/>
      <c r="M266" s="569">
        <v>4891</v>
      </c>
      <c r="N266" s="569"/>
      <c r="O266" s="569"/>
      <c r="P266" s="582"/>
      <c r="Q266" s="570"/>
    </row>
    <row r="267" spans="1:17" ht="14.4" customHeight="1" x14ac:dyDescent="0.3">
      <c r="A267" s="565" t="s">
        <v>461</v>
      </c>
      <c r="B267" s="566" t="s">
        <v>3221</v>
      </c>
      <c r="C267" s="566" t="s">
        <v>2977</v>
      </c>
      <c r="D267" s="566" t="s">
        <v>3574</v>
      </c>
      <c r="E267" s="566" t="s">
        <v>3575</v>
      </c>
      <c r="F267" s="569"/>
      <c r="G267" s="569"/>
      <c r="H267" s="569"/>
      <c r="I267" s="569"/>
      <c r="J267" s="569">
        <v>5</v>
      </c>
      <c r="K267" s="569">
        <v>11580</v>
      </c>
      <c r="L267" s="569"/>
      <c r="M267" s="569">
        <v>2316</v>
      </c>
      <c r="N267" s="569"/>
      <c r="O267" s="569"/>
      <c r="P267" s="582"/>
      <c r="Q267" s="570"/>
    </row>
    <row r="268" spans="1:17" ht="14.4" customHeight="1" x14ac:dyDescent="0.3">
      <c r="A268" s="565" t="s">
        <v>461</v>
      </c>
      <c r="B268" s="566" t="s">
        <v>3221</v>
      </c>
      <c r="C268" s="566" t="s">
        <v>2977</v>
      </c>
      <c r="D268" s="566" t="s">
        <v>3576</v>
      </c>
      <c r="E268" s="566" t="s">
        <v>3577</v>
      </c>
      <c r="F268" s="569"/>
      <c r="G268" s="569"/>
      <c r="H268" s="569"/>
      <c r="I268" s="569"/>
      <c r="J268" s="569"/>
      <c r="K268" s="569"/>
      <c r="L268" s="569"/>
      <c r="M268" s="569"/>
      <c r="N268" s="569">
        <v>1</v>
      </c>
      <c r="O268" s="569">
        <v>2745</v>
      </c>
      <c r="P268" s="582"/>
      <c r="Q268" s="570">
        <v>2745</v>
      </c>
    </row>
    <row r="269" spans="1:17" ht="14.4" customHeight="1" x14ac:dyDescent="0.3">
      <c r="A269" s="565" t="s">
        <v>461</v>
      </c>
      <c r="B269" s="566" t="s">
        <v>3221</v>
      </c>
      <c r="C269" s="566" t="s">
        <v>2977</v>
      </c>
      <c r="D269" s="566" t="s">
        <v>3578</v>
      </c>
      <c r="E269" s="566" t="s">
        <v>3579</v>
      </c>
      <c r="F269" s="569"/>
      <c r="G269" s="569"/>
      <c r="H269" s="569"/>
      <c r="I269" s="569"/>
      <c r="J269" s="569">
        <v>2</v>
      </c>
      <c r="K269" s="569">
        <v>1328</v>
      </c>
      <c r="L269" s="569"/>
      <c r="M269" s="569">
        <v>664</v>
      </c>
      <c r="N269" s="569"/>
      <c r="O269" s="569"/>
      <c r="P269" s="582"/>
      <c r="Q269" s="570"/>
    </row>
    <row r="270" spans="1:17" ht="14.4" customHeight="1" x14ac:dyDescent="0.3">
      <c r="A270" s="565" t="s">
        <v>461</v>
      </c>
      <c r="B270" s="566" t="s">
        <v>3221</v>
      </c>
      <c r="C270" s="566" t="s">
        <v>2977</v>
      </c>
      <c r="D270" s="566" t="s">
        <v>3169</v>
      </c>
      <c r="E270" s="566" t="s">
        <v>3170</v>
      </c>
      <c r="F270" s="569"/>
      <c r="G270" s="569"/>
      <c r="H270" s="569"/>
      <c r="I270" s="569"/>
      <c r="J270" s="569">
        <v>1</v>
      </c>
      <c r="K270" s="569">
        <v>963</v>
      </c>
      <c r="L270" s="569"/>
      <c r="M270" s="569">
        <v>963</v>
      </c>
      <c r="N270" s="569"/>
      <c r="O270" s="569"/>
      <c r="P270" s="582"/>
      <c r="Q270" s="570"/>
    </row>
    <row r="271" spans="1:17" ht="14.4" customHeight="1" x14ac:dyDescent="0.3">
      <c r="A271" s="565" t="s">
        <v>461</v>
      </c>
      <c r="B271" s="566" t="s">
        <v>3221</v>
      </c>
      <c r="C271" s="566" t="s">
        <v>2977</v>
      </c>
      <c r="D271" s="566" t="s">
        <v>3580</v>
      </c>
      <c r="E271" s="566" t="s">
        <v>3581</v>
      </c>
      <c r="F271" s="569"/>
      <c r="G271" s="569"/>
      <c r="H271" s="569"/>
      <c r="I271" s="569"/>
      <c r="J271" s="569">
        <v>1</v>
      </c>
      <c r="K271" s="569">
        <v>5818</v>
      </c>
      <c r="L271" s="569"/>
      <c r="M271" s="569">
        <v>5818</v>
      </c>
      <c r="N271" s="569"/>
      <c r="O271" s="569"/>
      <c r="P271" s="582"/>
      <c r="Q271" s="570"/>
    </row>
    <row r="272" spans="1:17" ht="14.4" customHeight="1" x14ac:dyDescent="0.3">
      <c r="A272" s="565" t="s">
        <v>461</v>
      </c>
      <c r="B272" s="566" t="s">
        <v>3221</v>
      </c>
      <c r="C272" s="566" t="s">
        <v>2977</v>
      </c>
      <c r="D272" s="566" t="s">
        <v>3582</v>
      </c>
      <c r="E272" s="566" t="s">
        <v>3583</v>
      </c>
      <c r="F272" s="569"/>
      <c r="G272" s="569"/>
      <c r="H272" s="569"/>
      <c r="I272" s="569"/>
      <c r="J272" s="569">
        <v>1</v>
      </c>
      <c r="K272" s="569">
        <v>4451</v>
      </c>
      <c r="L272" s="569"/>
      <c r="M272" s="569">
        <v>4451</v>
      </c>
      <c r="N272" s="569"/>
      <c r="O272" s="569"/>
      <c r="P272" s="582"/>
      <c r="Q272" s="570"/>
    </row>
    <row r="273" spans="1:17" ht="14.4" customHeight="1" x14ac:dyDescent="0.3">
      <c r="A273" s="565" t="s">
        <v>461</v>
      </c>
      <c r="B273" s="566" t="s">
        <v>3221</v>
      </c>
      <c r="C273" s="566" t="s">
        <v>2977</v>
      </c>
      <c r="D273" s="566" t="s">
        <v>3584</v>
      </c>
      <c r="E273" s="566" t="s">
        <v>3585</v>
      </c>
      <c r="F273" s="569"/>
      <c r="G273" s="569"/>
      <c r="H273" s="569"/>
      <c r="I273" s="569"/>
      <c r="J273" s="569">
        <v>1</v>
      </c>
      <c r="K273" s="569">
        <v>2187</v>
      </c>
      <c r="L273" s="569"/>
      <c r="M273" s="569">
        <v>2187</v>
      </c>
      <c r="N273" s="569"/>
      <c r="O273" s="569"/>
      <c r="P273" s="582"/>
      <c r="Q273" s="570"/>
    </row>
    <row r="274" spans="1:17" ht="14.4" customHeight="1" x14ac:dyDescent="0.3">
      <c r="A274" s="565" t="s">
        <v>461</v>
      </c>
      <c r="B274" s="566" t="s">
        <v>3221</v>
      </c>
      <c r="C274" s="566" t="s">
        <v>2977</v>
      </c>
      <c r="D274" s="566" t="s">
        <v>3586</v>
      </c>
      <c r="E274" s="566" t="s">
        <v>3587</v>
      </c>
      <c r="F274" s="569"/>
      <c r="G274" s="569"/>
      <c r="H274" s="569"/>
      <c r="I274" s="569"/>
      <c r="J274" s="569"/>
      <c r="K274" s="569"/>
      <c r="L274" s="569"/>
      <c r="M274" s="569"/>
      <c r="N274" s="569">
        <v>4</v>
      </c>
      <c r="O274" s="569">
        <v>8184</v>
      </c>
      <c r="P274" s="582"/>
      <c r="Q274" s="570">
        <v>2046</v>
      </c>
    </row>
    <row r="275" spans="1:17" ht="14.4" customHeight="1" x14ac:dyDescent="0.3">
      <c r="A275" s="565" t="s">
        <v>461</v>
      </c>
      <c r="B275" s="566" t="s">
        <v>3221</v>
      </c>
      <c r="C275" s="566" t="s">
        <v>2977</v>
      </c>
      <c r="D275" s="566" t="s">
        <v>3588</v>
      </c>
      <c r="E275" s="566" t="s">
        <v>3589</v>
      </c>
      <c r="F275" s="569"/>
      <c r="G275" s="569"/>
      <c r="H275" s="569"/>
      <c r="I275" s="569"/>
      <c r="J275" s="569">
        <v>2</v>
      </c>
      <c r="K275" s="569">
        <v>230</v>
      </c>
      <c r="L275" s="569"/>
      <c r="M275" s="569">
        <v>115</v>
      </c>
      <c r="N275" s="569"/>
      <c r="O275" s="569"/>
      <c r="P275" s="582"/>
      <c r="Q275" s="570"/>
    </row>
    <row r="276" spans="1:17" ht="14.4" customHeight="1" x14ac:dyDescent="0.3">
      <c r="A276" s="565" t="s">
        <v>461</v>
      </c>
      <c r="B276" s="566" t="s">
        <v>3221</v>
      </c>
      <c r="C276" s="566" t="s">
        <v>2977</v>
      </c>
      <c r="D276" s="566" t="s">
        <v>3590</v>
      </c>
      <c r="E276" s="566" t="s">
        <v>3591</v>
      </c>
      <c r="F276" s="569"/>
      <c r="G276" s="569"/>
      <c r="H276" s="569"/>
      <c r="I276" s="569"/>
      <c r="J276" s="569"/>
      <c r="K276" s="569"/>
      <c r="L276" s="569"/>
      <c r="M276" s="569"/>
      <c r="N276" s="569">
        <v>2</v>
      </c>
      <c r="O276" s="569">
        <v>4638</v>
      </c>
      <c r="P276" s="582"/>
      <c r="Q276" s="570">
        <v>2319</v>
      </c>
    </row>
    <row r="277" spans="1:17" ht="14.4" customHeight="1" x14ac:dyDescent="0.3">
      <c r="A277" s="565" t="s">
        <v>461</v>
      </c>
      <c r="B277" s="566" t="s">
        <v>3221</v>
      </c>
      <c r="C277" s="566" t="s">
        <v>2977</v>
      </c>
      <c r="D277" s="566" t="s">
        <v>3592</v>
      </c>
      <c r="E277" s="566" t="s">
        <v>3593</v>
      </c>
      <c r="F277" s="569">
        <v>1</v>
      </c>
      <c r="G277" s="569">
        <v>1600</v>
      </c>
      <c r="H277" s="569">
        <v>1</v>
      </c>
      <c r="I277" s="569">
        <v>1600</v>
      </c>
      <c r="J277" s="569"/>
      <c r="K277" s="569"/>
      <c r="L277" s="569"/>
      <c r="M277" s="569"/>
      <c r="N277" s="569"/>
      <c r="O277" s="569"/>
      <c r="P277" s="582"/>
      <c r="Q277" s="570"/>
    </row>
    <row r="278" spans="1:17" ht="14.4" customHeight="1" x14ac:dyDescent="0.3">
      <c r="A278" s="565" t="s">
        <v>461</v>
      </c>
      <c r="B278" s="566" t="s">
        <v>3221</v>
      </c>
      <c r="C278" s="566" t="s">
        <v>2977</v>
      </c>
      <c r="D278" s="566" t="s">
        <v>3594</v>
      </c>
      <c r="E278" s="566" t="s">
        <v>3595</v>
      </c>
      <c r="F278" s="569"/>
      <c r="G278" s="569"/>
      <c r="H278" s="569"/>
      <c r="I278" s="569"/>
      <c r="J278" s="569"/>
      <c r="K278" s="569"/>
      <c r="L278" s="569"/>
      <c r="M278" s="569"/>
      <c r="N278" s="569">
        <v>1</v>
      </c>
      <c r="O278" s="569">
        <v>1647</v>
      </c>
      <c r="P278" s="582"/>
      <c r="Q278" s="570">
        <v>1647</v>
      </c>
    </row>
    <row r="279" spans="1:17" ht="14.4" customHeight="1" x14ac:dyDescent="0.3">
      <c r="A279" s="565" t="s">
        <v>461</v>
      </c>
      <c r="B279" s="566" t="s">
        <v>3596</v>
      </c>
      <c r="C279" s="566" t="s">
        <v>2977</v>
      </c>
      <c r="D279" s="566" t="s">
        <v>3189</v>
      </c>
      <c r="E279" s="566" t="s">
        <v>3190</v>
      </c>
      <c r="F279" s="569"/>
      <c r="G279" s="569"/>
      <c r="H279" s="569"/>
      <c r="I279" s="569"/>
      <c r="J279" s="569">
        <v>3</v>
      </c>
      <c r="K279" s="569">
        <v>513</v>
      </c>
      <c r="L279" s="569"/>
      <c r="M279" s="569">
        <v>171</v>
      </c>
      <c r="N279" s="569"/>
      <c r="O279" s="569"/>
      <c r="P279" s="582"/>
      <c r="Q279" s="570"/>
    </row>
    <row r="280" spans="1:17" ht="14.4" customHeight="1" x14ac:dyDescent="0.3">
      <c r="A280" s="565" t="s">
        <v>461</v>
      </c>
      <c r="B280" s="566" t="s">
        <v>3596</v>
      </c>
      <c r="C280" s="566" t="s">
        <v>2977</v>
      </c>
      <c r="D280" s="566" t="s">
        <v>3597</v>
      </c>
      <c r="E280" s="566" t="s">
        <v>3598</v>
      </c>
      <c r="F280" s="569"/>
      <c r="G280" s="569"/>
      <c r="H280" s="569"/>
      <c r="I280" s="569"/>
      <c r="J280" s="569">
        <v>1</v>
      </c>
      <c r="K280" s="569">
        <v>2418</v>
      </c>
      <c r="L280" s="569"/>
      <c r="M280" s="569">
        <v>2418</v>
      </c>
      <c r="N280" s="569"/>
      <c r="O280" s="569"/>
      <c r="P280" s="582"/>
      <c r="Q280" s="570"/>
    </row>
    <row r="281" spans="1:17" ht="14.4" customHeight="1" x14ac:dyDescent="0.3">
      <c r="A281" s="565" t="s">
        <v>461</v>
      </c>
      <c r="B281" s="566" t="s">
        <v>3596</v>
      </c>
      <c r="C281" s="566" t="s">
        <v>2977</v>
      </c>
      <c r="D281" s="566" t="s">
        <v>3429</v>
      </c>
      <c r="E281" s="566" t="s">
        <v>3430</v>
      </c>
      <c r="F281" s="569"/>
      <c r="G281" s="569"/>
      <c r="H281" s="569"/>
      <c r="I281" s="569"/>
      <c r="J281" s="569">
        <v>1</v>
      </c>
      <c r="K281" s="569">
        <v>2349</v>
      </c>
      <c r="L281" s="569"/>
      <c r="M281" s="569">
        <v>2349</v>
      </c>
      <c r="N281" s="569"/>
      <c r="O281" s="569"/>
      <c r="P281" s="582"/>
      <c r="Q281" s="570"/>
    </row>
    <row r="282" spans="1:17" ht="14.4" customHeight="1" x14ac:dyDescent="0.3">
      <c r="A282" s="565" t="s">
        <v>461</v>
      </c>
      <c r="B282" s="566" t="s">
        <v>3596</v>
      </c>
      <c r="C282" s="566" t="s">
        <v>2977</v>
      </c>
      <c r="D282" s="566" t="s">
        <v>3599</v>
      </c>
      <c r="E282" s="566" t="s">
        <v>3600</v>
      </c>
      <c r="F282" s="569"/>
      <c r="G282" s="569"/>
      <c r="H282" s="569"/>
      <c r="I282" s="569"/>
      <c r="J282" s="569">
        <v>1</v>
      </c>
      <c r="K282" s="569">
        <v>383</v>
      </c>
      <c r="L282" s="569"/>
      <c r="M282" s="569">
        <v>383</v>
      </c>
      <c r="N282" s="569"/>
      <c r="O282" s="569"/>
      <c r="P282" s="582"/>
      <c r="Q282" s="570"/>
    </row>
    <row r="283" spans="1:17" ht="14.4" customHeight="1" x14ac:dyDescent="0.3">
      <c r="A283" s="565" t="s">
        <v>461</v>
      </c>
      <c r="B283" s="566" t="s">
        <v>3596</v>
      </c>
      <c r="C283" s="566" t="s">
        <v>2977</v>
      </c>
      <c r="D283" s="566" t="s">
        <v>3472</v>
      </c>
      <c r="E283" s="566" t="s">
        <v>3473</v>
      </c>
      <c r="F283" s="569"/>
      <c r="G283" s="569"/>
      <c r="H283" s="569"/>
      <c r="I283" s="569"/>
      <c r="J283" s="569"/>
      <c r="K283" s="569"/>
      <c r="L283" s="569"/>
      <c r="M283" s="569"/>
      <c r="N283" s="569">
        <v>1</v>
      </c>
      <c r="O283" s="569">
        <v>5701</v>
      </c>
      <c r="P283" s="582"/>
      <c r="Q283" s="570">
        <v>5701</v>
      </c>
    </row>
    <row r="284" spans="1:17" ht="14.4" customHeight="1" x14ac:dyDescent="0.3">
      <c r="A284" s="565" t="s">
        <v>461</v>
      </c>
      <c r="B284" s="566" t="s">
        <v>3596</v>
      </c>
      <c r="C284" s="566" t="s">
        <v>2977</v>
      </c>
      <c r="D284" s="566" t="s">
        <v>3601</v>
      </c>
      <c r="E284" s="566" t="s">
        <v>3602</v>
      </c>
      <c r="F284" s="569"/>
      <c r="G284" s="569"/>
      <c r="H284" s="569"/>
      <c r="I284" s="569"/>
      <c r="J284" s="569">
        <v>1</v>
      </c>
      <c r="K284" s="569">
        <v>1195</v>
      </c>
      <c r="L284" s="569"/>
      <c r="M284" s="569">
        <v>1195</v>
      </c>
      <c r="N284" s="569"/>
      <c r="O284" s="569"/>
      <c r="P284" s="582"/>
      <c r="Q284" s="570"/>
    </row>
    <row r="285" spans="1:17" ht="14.4" customHeight="1" x14ac:dyDescent="0.3">
      <c r="A285" s="565" t="s">
        <v>461</v>
      </c>
      <c r="B285" s="566" t="s">
        <v>3603</v>
      </c>
      <c r="C285" s="566" t="s">
        <v>2977</v>
      </c>
      <c r="D285" s="566" t="s">
        <v>3604</v>
      </c>
      <c r="E285" s="566" t="s">
        <v>3605</v>
      </c>
      <c r="F285" s="569"/>
      <c r="G285" s="569"/>
      <c r="H285" s="569"/>
      <c r="I285" s="569"/>
      <c r="J285" s="569">
        <v>1</v>
      </c>
      <c r="K285" s="569">
        <v>154</v>
      </c>
      <c r="L285" s="569"/>
      <c r="M285" s="569">
        <v>154</v>
      </c>
      <c r="N285" s="569"/>
      <c r="O285" s="569"/>
      <c r="P285" s="582"/>
      <c r="Q285" s="570"/>
    </row>
    <row r="286" spans="1:17" ht="14.4" customHeight="1" thickBot="1" x14ac:dyDescent="0.35">
      <c r="A286" s="571" t="s">
        <v>461</v>
      </c>
      <c r="B286" s="572" t="s">
        <v>941</v>
      </c>
      <c r="C286" s="572" t="s">
        <v>2977</v>
      </c>
      <c r="D286" s="572" t="s">
        <v>3182</v>
      </c>
      <c r="E286" s="572" t="s">
        <v>3030</v>
      </c>
      <c r="F286" s="575">
        <v>3</v>
      </c>
      <c r="G286" s="575">
        <v>819</v>
      </c>
      <c r="H286" s="575">
        <v>1</v>
      </c>
      <c r="I286" s="575">
        <v>273</v>
      </c>
      <c r="J286" s="575"/>
      <c r="K286" s="575"/>
      <c r="L286" s="575"/>
      <c r="M286" s="575"/>
      <c r="N286" s="575"/>
      <c r="O286" s="575"/>
      <c r="P286" s="583"/>
      <c r="Q286" s="57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73" t="s">
        <v>175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75" t="s">
        <v>91</v>
      </c>
      <c r="B3" s="457" t="s">
        <v>92</v>
      </c>
      <c r="C3" s="458"/>
      <c r="D3" s="458"/>
      <c r="E3" s="459"/>
      <c r="F3" s="457" t="s">
        <v>93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7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94</v>
      </c>
      <c r="M4" s="181" t="s">
        <v>95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96</v>
      </c>
      <c r="B5" s="172">
        <v>414.66</v>
      </c>
      <c r="C5" s="165">
        <v>364.76400000000001</v>
      </c>
      <c r="D5" s="165">
        <v>266.29500000000002</v>
      </c>
      <c r="E5" s="182">
        <v>0.6422008392417885</v>
      </c>
      <c r="F5" s="183">
        <v>424</v>
      </c>
      <c r="G5" s="165">
        <v>400</v>
      </c>
      <c r="H5" s="165">
        <v>319</v>
      </c>
      <c r="I5" s="184">
        <v>0.75235849056603776</v>
      </c>
      <c r="J5" s="174"/>
      <c r="K5" s="174"/>
      <c r="L5" s="8">
        <f>D5-B5</f>
        <v>-148.36500000000001</v>
      </c>
      <c r="M5" s="9">
        <f>H5-F5</f>
        <v>-105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97</v>
      </c>
      <c r="B6" s="173">
        <v>100.13</v>
      </c>
      <c r="C6" s="164">
        <v>54.960999999999999</v>
      </c>
      <c r="D6" s="164">
        <v>49.011000000000003</v>
      </c>
      <c r="E6" s="185">
        <v>0.48947368421052634</v>
      </c>
      <c r="F6" s="186">
        <v>83</v>
      </c>
      <c r="G6" s="164">
        <v>59</v>
      </c>
      <c r="H6" s="164">
        <v>60</v>
      </c>
      <c r="I6" s="187">
        <v>0.72289156626506024</v>
      </c>
      <c r="J6" s="174"/>
      <c r="K6" s="174"/>
      <c r="L6" s="6">
        <f t="shared" ref="L6:L11" si="0">D6-B6</f>
        <v>-51.118999999999993</v>
      </c>
      <c r="M6" s="7">
        <f t="shared" ref="M6:M12" si="1">H6-F6</f>
        <v>-23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98</v>
      </c>
      <c r="B7" s="173">
        <v>129.21100000000001</v>
      </c>
      <c r="C7" s="164">
        <v>140.857</v>
      </c>
      <c r="D7" s="164">
        <v>112.667</v>
      </c>
      <c r="E7" s="185">
        <v>0.87196136551841552</v>
      </c>
      <c r="F7" s="186">
        <v>162</v>
      </c>
      <c r="G7" s="164">
        <v>181</v>
      </c>
      <c r="H7" s="164">
        <v>155</v>
      </c>
      <c r="I7" s="187">
        <v>0.95679012345679015</v>
      </c>
      <c r="J7" s="174"/>
      <c r="K7" s="174"/>
      <c r="L7" s="6">
        <f t="shared" si="0"/>
        <v>-16.544000000000011</v>
      </c>
      <c r="M7" s="7">
        <f t="shared" si="1"/>
        <v>-7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99</v>
      </c>
      <c r="B8" s="173">
        <v>31.274000000000001</v>
      </c>
      <c r="C8" s="164">
        <v>15.797000000000001</v>
      </c>
      <c r="D8" s="164">
        <v>13.468</v>
      </c>
      <c r="E8" s="185">
        <v>0.43064526443691242</v>
      </c>
      <c r="F8" s="186">
        <v>24</v>
      </c>
      <c r="G8" s="164">
        <v>23</v>
      </c>
      <c r="H8" s="164">
        <v>16</v>
      </c>
      <c r="I8" s="187">
        <v>0.66666666666666663</v>
      </c>
      <c r="J8" s="174"/>
      <c r="K8" s="174"/>
      <c r="L8" s="6">
        <f t="shared" si="0"/>
        <v>-17.806000000000001</v>
      </c>
      <c r="M8" s="7">
        <f t="shared" si="1"/>
        <v>-8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100</v>
      </c>
      <c r="B9" s="173">
        <v>0</v>
      </c>
      <c r="C9" s="164">
        <v>0</v>
      </c>
      <c r="D9" s="164">
        <v>0</v>
      </c>
      <c r="E9" s="185" t="s">
        <v>462</v>
      </c>
      <c r="F9" s="186">
        <v>0</v>
      </c>
      <c r="G9" s="164">
        <v>0</v>
      </c>
      <c r="H9" s="164">
        <v>0</v>
      </c>
      <c r="I9" s="187" t="s">
        <v>462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101</v>
      </c>
      <c r="B10" s="173">
        <v>62.488999999999997</v>
      </c>
      <c r="C10" s="164">
        <v>82.337999999999994</v>
      </c>
      <c r="D10" s="164">
        <v>56.564</v>
      </c>
      <c r="E10" s="185">
        <v>0.90518331226295834</v>
      </c>
      <c r="F10" s="186">
        <v>82</v>
      </c>
      <c r="G10" s="164">
        <v>90</v>
      </c>
      <c r="H10" s="164">
        <v>83</v>
      </c>
      <c r="I10" s="187">
        <v>1.0121951219512195</v>
      </c>
      <c r="J10" s="174"/>
      <c r="K10" s="174"/>
      <c r="L10" s="6">
        <f t="shared" si="0"/>
        <v>-5.9249999999999972</v>
      </c>
      <c r="M10" s="7">
        <f t="shared" si="1"/>
        <v>1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102</v>
      </c>
      <c r="B11" s="173">
        <v>35.033000000000001</v>
      </c>
      <c r="C11" s="164">
        <v>30.373999999999999</v>
      </c>
      <c r="D11" s="164">
        <v>19.442</v>
      </c>
      <c r="E11" s="185">
        <v>0.55496246396254956</v>
      </c>
      <c r="F11" s="186">
        <v>30</v>
      </c>
      <c r="G11" s="164">
        <v>35</v>
      </c>
      <c r="H11" s="164">
        <v>28</v>
      </c>
      <c r="I11" s="187">
        <v>0.93333333333333335</v>
      </c>
      <c r="J11" s="174"/>
      <c r="K11" s="174"/>
      <c r="L11" s="6">
        <f t="shared" si="0"/>
        <v>-15.591000000000001</v>
      </c>
      <c r="M11" s="7">
        <f t="shared" si="1"/>
        <v>-2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772.79700000000003</v>
      </c>
      <c r="C12" s="167">
        <f>SUM(C5:C11)</f>
        <v>689.09100000000001</v>
      </c>
      <c r="D12" s="167">
        <f>SUM(D5:D11)</f>
        <v>517.44700000000012</v>
      </c>
      <c r="E12" s="188">
        <f>IF(OR(D12=0,B12=0),0,D12/B12)</f>
        <v>0.66957687465142868</v>
      </c>
      <c r="F12" s="189">
        <f>SUM(F5:F11)</f>
        <v>805</v>
      </c>
      <c r="G12" s="167">
        <f>SUM(G5:G11)</f>
        <v>788</v>
      </c>
      <c r="H12" s="167">
        <f>SUM(H5:H11)</f>
        <v>661</v>
      </c>
      <c r="I12" s="190">
        <f>IF(OR(H12=0,F12=0),0,H12/F12)</f>
        <v>0.82111801242236027</v>
      </c>
      <c r="J12" s="174"/>
      <c r="K12" s="174"/>
      <c r="L12" s="180">
        <f>D12-B12</f>
        <v>-255.34999999999991</v>
      </c>
      <c r="M12" s="191">
        <f t="shared" si="1"/>
        <v>-144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7" t="s">
        <v>103</v>
      </c>
      <c r="C13" s="477"/>
      <c r="D13" s="477"/>
      <c r="E13" s="477"/>
      <c r="F13" s="477" t="s">
        <v>104</v>
      </c>
      <c r="G13" s="477"/>
      <c r="H13" s="477"/>
      <c r="I13" s="477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84" t="s">
        <v>105</v>
      </c>
      <c r="B15" s="486" t="s">
        <v>92</v>
      </c>
      <c r="C15" s="487"/>
      <c r="D15" s="487"/>
      <c r="E15" s="488"/>
      <c r="F15" s="486" t="s">
        <v>93</v>
      </c>
      <c r="G15" s="487"/>
      <c r="H15" s="487"/>
      <c r="I15" s="488"/>
      <c r="J15" s="494" t="s">
        <v>221</v>
      </c>
      <c r="K15" s="495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85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6" t="s">
        <v>222</v>
      </c>
      <c r="K16" s="472"/>
      <c r="L16" s="197" t="s">
        <v>94</v>
      </c>
      <c r="M16" s="198" t="s">
        <v>95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96</v>
      </c>
      <c r="B17" s="172">
        <v>394.35399999999998</v>
      </c>
      <c r="C17" s="165">
        <v>363.46600000000001</v>
      </c>
      <c r="D17" s="165">
        <v>261.21499999999997</v>
      </c>
      <c r="E17" s="182">
        <v>0.66238709382940197</v>
      </c>
      <c r="F17" s="172">
        <v>416</v>
      </c>
      <c r="G17" s="165">
        <v>397</v>
      </c>
      <c r="H17" s="165">
        <v>308</v>
      </c>
      <c r="I17" s="184">
        <v>0.74038461538461542</v>
      </c>
      <c r="J17" s="471">
        <f>0.93*0.95</f>
        <v>0.88349999999999995</v>
      </c>
      <c r="K17" s="472"/>
      <c r="L17" s="199">
        <f>D17-B17</f>
        <v>-133.13900000000001</v>
      </c>
      <c r="M17" s="200">
        <f>H17-F17</f>
        <v>-108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97</v>
      </c>
      <c r="B18" s="173">
        <v>89.869</v>
      </c>
      <c r="C18" s="164">
        <v>54.960999999999999</v>
      </c>
      <c r="D18" s="164">
        <v>45.042999999999999</v>
      </c>
      <c r="E18" s="185">
        <v>0.50120731286650566</v>
      </c>
      <c r="F18" s="173">
        <v>80</v>
      </c>
      <c r="G18" s="164">
        <v>59</v>
      </c>
      <c r="H18" s="164">
        <v>56</v>
      </c>
      <c r="I18" s="187">
        <v>0.7</v>
      </c>
      <c r="J18" s="471">
        <f>1.07*0.95</f>
        <v>1.0165</v>
      </c>
      <c r="K18" s="472"/>
      <c r="L18" s="201">
        <f t="shared" ref="L18:L24" si="2">D18-B18</f>
        <v>-44.826000000000001</v>
      </c>
      <c r="M18" s="202">
        <f t="shared" ref="M18:M24" si="3">H18-F18</f>
        <v>-24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98</v>
      </c>
      <c r="B19" s="173">
        <v>127.61799999999999</v>
      </c>
      <c r="C19" s="164">
        <v>133.636</v>
      </c>
      <c r="D19" s="164">
        <v>108.967</v>
      </c>
      <c r="E19" s="185">
        <v>0.85385290476265108</v>
      </c>
      <c r="F19" s="173">
        <v>160</v>
      </c>
      <c r="G19" s="164">
        <v>177</v>
      </c>
      <c r="H19" s="164">
        <v>153</v>
      </c>
      <c r="I19" s="187">
        <v>0.95625000000000004</v>
      </c>
      <c r="J19" s="471">
        <f>1.04*0.95</f>
        <v>0.98799999999999999</v>
      </c>
      <c r="K19" s="472"/>
      <c r="L19" s="201">
        <f t="shared" si="2"/>
        <v>-18.650999999999996</v>
      </c>
      <c r="M19" s="202">
        <f t="shared" si="3"/>
        <v>-7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99</v>
      </c>
      <c r="B20" s="173">
        <v>31.05</v>
      </c>
      <c r="C20" s="164">
        <v>15.797000000000001</v>
      </c>
      <c r="D20" s="164">
        <v>13.468</v>
      </c>
      <c r="E20" s="185">
        <v>0.43375201288244764</v>
      </c>
      <c r="F20" s="173">
        <v>23</v>
      </c>
      <c r="G20" s="164">
        <v>23</v>
      </c>
      <c r="H20" s="164">
        <v>16</v>
      </c>
      <c r="I20" s="187">
        <v>0.69565217391304346</v>
      </c>
      <c r="J20" s="471">
        <f>0.96*0.95</f>
        <v>0.91199999999999992</v>
      </c>
      <c r="K20" s="472"/>
      <c r="L20" s="201">
        <f t="shared" si="2"/>
        <v>-17.582000000000001</v>
      </c>
      <c r="M20" s="202">
        <f t="shared" si="3"/>
        <v>-7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100</v>
      </c>
      <c r="B21" s="173">
        <v>0</v>
      </c>
      <c r="C21" s="164">
        <v>0</v>
      </c>
      <c r="D21" s="164">
        <v>0</v>
      </c>
      <c r="E21" s="185" t="s">
        <v>462</v>
      </c>
      <c r="F21" s="173">
        <v>0</v>
      </c>
      <c r="G21" s="164">
        <v>0</v>
      </c>
      <c r="H21" s="164">
        <v>0</v>
      </c>
      <c r="I21" s="187" t="s">
        <v>462</v>
      </c>
      <c r="J21" s="471">
        <f>1*0.95</f>
        <v>0.95</v>
      </c>
      <c r="K21" s="472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101</v>
      </c>
      <c r="B22" s="173">
        <v>59.66</v>
      </c>
      <c r="C22" s="164">
        <v>82.075999999999993</v>
      </c>
      <c r="D22" s="164">
        <v>55.259</v>
      </c>
      <c r="E22" s="185">
        <v>0.92623198122695283</v>
      </c>
      <c r="F22" s="173">
        <v>79</v>
      </c>
      <c r="G22" s="164">
        <v>89</v>
      </c>
      <c r="H22" s="164">
        <v>80</v>
      </c>
      <c r="I22" s="187">
        <v>1.0126582278481013</v>
      </c>
      <c r="J22" s="471">
        <f>1.05*0.95</f>
        <v>0.99749999999999994</v>
      </c>
      <c r="K22" s="472"/>
      <c r="L22" s="201">
        <f t="shared" si="2"/>
        <v>-4.4009999999999962</v>
      </c>
      <c r="M22" s="202">
        <f t="shared" si="3"/>
        <v>1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102</v>
      </c>
      <c r="B23" s="173">
        <v>35.033000000000001</v>
      </c>
      <c r="C23" s="164">
        <v>30.373999999999999</v>
      </c>
      <c r="D23" s="164">
        <v>19.442</v>
      </c>
      <c r="E23" s="185">
        <v>0.55496246396254956</v>
      </c>
      <c r="F23" s="173">
        <v>30</v>
      </c>
      <c r="G23" s="164">
        <v>35</v>
      </c>
      <c r="H23" s="164">
        <v>28</v>
      </c>
      <c r="I23" s="187">
        <v>0.93333333333333335</v>
      </c>
      <c r="J23" s="471">
        <f>1*0.95</f>
        <v>0.95</v>
      </c>
      <c r="K23" s="472"/>
      <c r="L23" s="201">
        <f t="shared" si="2"/>
        <v>-15.591000000000001</v>
      </c>
      <c r="M23" s="202">
        <f t="shared" si="3"/>
        <v>-2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737.58399999999983</v>
      </c>
      <c r="C24" s="205">
        <f>SUM(C17:C23)</f>
        <v>680.31000000000006</v>
      </c>
      <c r="D24" s="205">
        <f>SUM(D17:D23)</f>
        <v>503.39400000000001</v>
      </c>
      <c r="E24" s="206">
        <f>IF(OR(D24=0,B24=0),0,D24/B24)</f>
        <v>0.68249040109329939</v>
      </c>
      <c r="F24" s="204">
        <f>SUM(F17:F23)</f>
        <v>788</v>
      </c>
      <c r="G24" s="205">
        <f>SUM(G17:G23)</f>
        <v>780</v>
      </c>
      <c r="H24" s="205">
        <f>SUM(H17:H23)</f>
        <v>641</v>
      </c>
      <c r="I24" s="207">
        <f>IF(OR(H24=0,F24=0),0,H24/F24)</f>
        <v>0.81345177664974622</v>
      </c>
      <c r="J24" s="174"/>
      <c r="K24" s="174"/>
      <c r="L24" s="197">
        <f t="shared" si="2"/>
        <v>-234.18999999999983</v>
      </c>
      <c r="M24" s="208">
        <f t="shared" si="3"/>
        <v>-147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7" t="s">
        <v>103</v>
      </c>
      <c r="C25" s="478"/>
      <c r="D25" s="478"/>
      <c r="E25" s="478"/>
      <c r="F25" s="477" t="s">
        <v>104</v>
      </c>
      <c r="G25" s="478"/>
      <c r="H25" s="478"/>
      <c r="I25" s="478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9" t="s">
        <v>155</v>
      </c>
      <c r="B27" s="491" t="s">
        <v>92</v>
      </c>
      <c r="C27" s="492"/>
      <c r="D27" s="492"/>
      <c r="E27" s="493"/>
      <c r="F27" s="492" t="s">
        <v>93</v>
      </c>
      <c r="G27" s="492"/>
      <c r="H27" s="492"/>
      <c r="I27" s="492"/>
      <c r="J27" s="491" t="s">
        <v>106</v>
      </c>
      <c r="K27" s="492"/>
      <c r="L27" s="492"/>
      <c r="M27" s="49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90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96</v>
      </c>
      <c r="B29" s="172">
        <v>20.306000000000001</v>
      </c>
      <c r="C29" s="165">
        <v>1.298</v>
      </c>
      <c r="D29" s="165">
        <v>5.08</v>
      </c>
      <c r="E29" s="182">
        <v>0.25017236284841921</v>
      </c>
      <c r="F29" s="183">
        <v>8</v>
      </c>
      <c r="G29" s="165">
        <v>3</v>
      </c>
      <c r="H29" s="165">
        <v>11</v>
      </c>
      <c r="I29" s="216">
        <v>1.375</v>
      </c>
      <c r="J29" s="172">
        <v>574.29399999999998</v>
      </c>
      <c r="K29" s="165">
        <v>12.21</v>
      </c>
      <c r="L29" s="165">
        <v>116.581</v>
      </c>
      <c r="M29" s="182">
        <v>0.20299881245494469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97</v>
      </c>
      <c r="B30" s="173">
        <v>10.260999999999999</v>
      </c>
      <c r="C30" s="164">
        <v>0</v>
      </c>
      <c r="D30" s="164">
        <v>3.968</v>
      </c>
      <c r="E30" s="185">
        <v>0.38670694864048338</v>
      </c>
      <c r="F30" s="186">
        <v>3</v>
      </c>
      <c r="G30" s="164">
        <v>0</v>
      </c>
      <c r="H30" s="164">
        <v>4</v>
      </c>
      <c r="I30" s="218">
        <v>1.3333333333333333</v>
      </c>
      <c r="J30" s="173">
        <v>392.74799999999999</v>
      </c>
      <c r="K30" s="164">
        <v>0</v>
      </c>
      <c r="L30" s="164">
        <v>82.864999999999995</v>
      </c>
      <c r="M30" s="185">
        <v>0.21098770713027182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98</v>
      </c>
      <c r="B31" s="173">
        <v>1.593</v>
      </c>
      <c r="C31" s="164">
        <v>7.2210000000000001</v>
      </c>
      <c r="D31" s="164">
        <v>3.7</v>
      </c>
      <c r="E31" s="185">
        <v>2.3226616446955433</v>
      </c>
      <c r="F31" s="186">
        <v>2</v>
      </c>
      <c r="G31" s="164">
        <v>4</v>
      </c>
      <c r="H31" s="164">
        <v>2</v>
      </c>
      <c r="I31" s="218">
        <v>1</v>
      </c>
      <c r="J31" s="173">
        <v>19.911000000000001</v>
      </c>
      <c r="K31" s="164">
        <v>164.73500000000001</v>
      </c>
      <c r="L31" s="164">
        <v>51.438000000000002</v>
      </c>
      <c r="M31" s="185">
        <v>2.5833961127015219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99</v>
      </c>
      <c r="B32" s="173">
        <v>0.224</v>
      </c>
      <c r="C32" s="164">
        <v>0</v>
      </c>
      <c r="D32" s="164">
        <v>0</v>
      </c>
      <c r="E32" s="185" t="s">
        <v>462</v>
      </c>
      <c r="F32" s="186">
        <v>1</v>
      </c>
      <c r="G32" s="164">
        <v>0</v>
      </c>
      <c r="H32" s="164">
        <v>0</v>
      </c>
      <c r="I32" s="218" t="s">
        <v>462</v>
      </c>
      <c r="J32" s="173">
        <v>2.819</v>
      </c>
      <c r="K32" s="164">
        <v>0</v>
      </c>
      <c r="L32" s="164">
        <v>0</v>
      </c>
      <c r="M32" s="185" t="s">
        <v>462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100</v>
      </c>
      <c r="B33" s="173">
        <v>0</v>
      </c>
      <c r="C33" s="164">
        <v>0</v>
      </c>
      <c r="D33" s="164">
        <v>0</v>
      </c>
      <c r="E33" s="185" t="s">
        <v>462</v>
      </c>
      <c r="F33" s="186">
        <v>0</v>
      </c>
      <c r="G33" s="164">
        <v>0</v>
      </c>
      <c r="H33" s="164">
        <v>0</v>
      </c>
      <c r="I33" s="218" t="s">
        <v>462</v>
      </c>
      <c r="J33" s="173">
        <v>0</v>
      </c>
      <c r="K33" s="164">
        <v>0</v>
      </c>
      <c r="L33" s="164">
        <v>0</v>
      </c>
      <c r="M33" s="185" t="s">
        <v>462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101</v>
      </c>
      <c r="B34" s="173">
        <v>2.8290000000000002</v>
      </c>
      <c r="C34" s="164">
        <v>0.26200000000000001</v>
      </c>
      <c r="D34" s="164">
        <v>1.3049999999999999</v>
      </c>
      <c r="E34" s="185">
        <v>0.46129374337221629</v>
      </c>
      <c r="F34" s="186">
        <v>3</v>
      </c>
      <c r="G34" s="164">
        <v>1</v>
      </c>
      <c r="H34" s="164">
        <v>3</v>
      </c>
      <c r="I34" s="218">
        <v>1</v>
      </c>
      <c r="J34" s="173">
        <v>40.15</v>
      </c>
      <c r="K34" s="164">
        <v>4.2149999999999999</v>
      </c>
      <c r="L34" s="164">
        <v>29.012</v>
      </c>
      <c r="M34" s="185">
        <v>0.72259028642590295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102</v>
      </c>
      <c r="B35" s="173">
        <v>0</v>
      </c>
      <c r="C35" s="164">
        <v>0</v>
      </c>
      <c r="D35" s="164">
        <v>0</v>
      </c>
      <c r="E35" s="185" t="s">
        <v>462</v>
      </c>
      <c r="F35" s="186">
        <v>0</v>
      </c>
      <c r="G35" s="164">
        <v>0</v>
      </c>
      <c r="H35" s="164">
        <v>0</v>
      </c>
      <c r="I35" s="218" t="s">
        <v>462</v>
      </c>
      <c r="J35" s="173">
        <v>0</v>
      </c>
      <c r="K35" s="164">
        <v>0</v>
      </c>
      <c r="L35" s="164">
        <v>0</v>
      </c>
      <c r="M35" s="185" t="s">
        <v>462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35.212999999999994</v>
      </c>
      <c r="C36" s="221">
        <f>SUM(C29:C35)</f>
        <v>8.7810000000000006</v>
      </c>
      <c r="D36" s="221">
        <f>SUM(D29:D35)</f>
        <v>14.053000000000001</v>
      </c>
      <c r="E36" s="222">
        <f>IF(OR(D36=0,B36=0),0,D36/B36)</f>
        <v>0.39908556499020259</v>
      </c>
      <c r="F36" s="223">
        <f>SUM(F29:F35)</f>
        <v>17</v>
      </c>
      <c r="G36" s="221">
        <f>SUM(G29:G35)</f>
        <v>8</v>
      </c>
      <c r="H36" s="221">
        <f>SUM(H29:H35)</f>
        <v>20</v>
      </c>
      <c r="I36" s="224">
        <f>IF(OR(H36=0,F36=0),0,H36/F36)</f>
        <v>1.1764705882352942</v>
      </c>
      <c r="J36" s="220">
        <f>SUM(J29:J35)</f>
        <v>1029.922</v>
      </c>
      <c r="K36" s="221">
        <f>SUM(K29:K35)</f>
        <v>181.16000000000003</v>
      </c>
      <c r="L36" s="221">
        <f>SUM(L29:L35)</f>
        <v>279.89600000000002</v>
      </c>
      <c r="M36" s="222">
        <f>IF(OR(L36=0,J36=0),0,L36/J36)</f>
        <v>0.27176426952720695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7" t="s">
        <v>107</v>
      </c>
      <c r="K37" s="478"/>
      <c r="L37" s="478"/>
      <c r="M37" s="478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9" t="s">
        <v>108</v>
      </c>
      <c r="B39" s="481" t="s">
        <v>92</v>
      </c>
      <c r="C39" s="482"/>
      <c r="D39" s="482"/>
      <c r="E39" s="483"/>
      <c r="F39" s="482" t="s">
        <v>93</v>
      </c>
      <c r="G39" s="482"/>
      <c r="H39" s="482"/>
      <c r="I39" s="483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80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94</v>
      </c>
      <c r="M40" s="230" t="s">
        <v>95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96</v>
      </c>
      <c r="B41" s="172">
        <v>0</v>
      </c>
      <c r="C41" s="165">
        <v>0</v>
      </c>
      <c r="D41" s="165">
        <v>0</v>
      </c>
      <c r="E41" s="182" t="s">
        <v>462</v>
      </c>
      <c r="F41" s="183">
        <v>0</v>
      </c>
      <c r="G41" s="165">
        <v>0</v>
      </c>
      <c r="H41" s="165">
        <v>0</v>
      </c>
      <c r="I41" s="184" t="s">
        <v>462</v>
      </c>
      <c r="J41" s="210"/>
      <c r="K41" s="210"/>
      <c r="L41" s="199">
        <f t="shared" ref="L41:L48" si="4">D41-B41</f>
        <v>0</v>
      </c>
      <c r="M41" s="200">
        <f t="shared" ref="M41:M48" si="5">H41-F41</f>
        <v>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97</v>
      </c>
      <c r="B42" s="173">
        <v>0</v>
      </c>
      <c r="C42" s="164">
        <v>0</v>
      </c>
      <c r="D42" s="164">
        <v>0</v>
      </c>
      <c r="E42" s="185" t="s">
        <v>462</v>
      </c>
      <c r="F42" s="186">
        <v>0</v>
      </c>
      <c r="G42" s="164">
        <v>0</v>
      </c>
      <c r="H42" s="164">
        <v>0</v>
      </c>
      <c r="I42" s="187" t="s">
        <v>462</v>
      </c>
      <c r="J42" s="210"/>
      <c r="K42" s="210"/>
      <c r="L42" s="201">
        <f t="shared" si="4"/>
        <v>0</v>
      </c>
      <c r="M42" s="202">
        <f t="shared" si="5"/>
        <v>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98</v>
      </c>
      <c r="B43" s="173">
        <v>0</v>
      </c>
      <c r="C43" s="164">
        <v>0</v>
      </c>
      <c r="D43" s="164">
        <v>0</v>
      </c>
      <c r="E43" s="185" t="s">
        <v>462</v>
      </c>
      <c r="F43" s="186">
        <v>0</v>
      </c>
      <c r="G43" s="164">
        <v>0</v>
      </c>
      <c r="H43" s="164">
        <v>0</v>
      </c>
      <c r="I43" s="187" t="s">
        <v>462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99</v>
      </c>
      <c r="B44" s="173">
        <v>0</v>
      </c>
      <c r="C44" s="164">
        <v>0</v>
      </c>
      <c r="D44" s="164">
        <v>0</v>
      </c>
      <c r="E44" s="185" t="s">
        <v>462</v>
      </c>
      <c r="F44" s="186">
        <v>0</v>
      </c>
      <c r="G44" s="164">
        <v>0</v>
      </c>
      <c r="H44" s="164">
        <v>0</v>
      </c>
      <c r="I44" s="187" t="s">
        <v>462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100</v>
      </c>
      <c r="B45" s="173">
        <v>0</v>
      </c>
      <c r="C45" s="164">
        <v>0</v>
      </c>
      <c r="D45" s="164">
        <v>0</v>
      </c>
      <c r="E45" s="185" t="s">
        <v>462</v>
      </c>
      <c r="F45" s="186">
        <v>0</v>
      </c>
      <c r="G45" s="164">
        <v>0</v>
      </c>
      <c r="H45" s="164">
        <v>0</v>
      </c>
      <c r="I45" s="187" t="s">
        <v>462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101</v>
      </c>
      <c r="B46" s="173">
        <v>0</v>
      </c>
      <c r="C46" s="164">
        <v>0</v>
      </c>
      <c r="D46" s="164">
        <v>0</v>
      </c>
      <c r="E46" s="185" t="s">
        <v>462</v>
      </c>
      <c r="F46" s="186">
        <v>0</v>
      </c>
      <c r="G46" s="164">
        <v>0</v>
      </c>
      <c r="H46" s="164">
        <v>0</v>
      </c>
      <c r="I46" s="187" t="s">
        <v>462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102</v>
      </c>
      <c r="B47" s="173">
        <v>0</v>
      </c>
      <c r="C47" s="164">
        <v>0</v>
      </c>
      <c r="D47" s="164">
        <v>0</v>
      </c>
      <c r="E47" s="185" t="s">
        <v>462</v>
      </c>
      <c r="F47" s="186">
        <v>0</v>
      </c>
      <c r="G47" s="164">
        <v>0</v>
      </c>
      <c r="H47" s="164">
        <v>0</v>
      </c>
      <c r="I47" s="187" t="s">
        <v>462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0</v>
      </c>
      <c r="C48" s="232">
        <f>SUM(C41:C47)</f>
        <v>0</v>
      </c>
      <c r="D48" s="232">
        <f>SUM(D41:D47)</f>
        <v>0</v>
      </c>
      <c r="E48" s="233">
        <f>IF(OR(D48=0,B48=0),0,D48/B48)</f>
        <v>0</v>
      </c>
      <c r="F48" s="234">
        <f>SUM(F41:F47)</f>
        <v>0</v>
      </c>
      <c r="G48" s="232">
        <f>SUM(G41:G47)</f>
        <v>0</v>
      </c>
      <c r="H48" s="232">
        <f>SUM(H41:H47)</f>
        <v>0</v>
      </c>
      <c r="I48" s="235">
        <f>IF(OR(H48=0,F48=0),0,H48/F48)</f>
        <v>0</v>
      </c>
      <c r="J48" s="210"/>
      <c r="K48" s="210"/>
      <c r="L48" s="229">
        <f t="shared" si="4"/>
        <v>0</v>
      </c>
      <c r="M48" s="236">
        <f t="shared" si="5"/>
        <v>0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  <mergeCell ref="A1:M1"/>
    <mergeCell ref="A3:A4"/>
    <mergeCell ref="B3:E3"/>
    <mergeCell ref="F3:I3"/>
    <mergeCell ref="B13:E13"/>
    <mergeCell ref="F13:I13"/>
    <mergeCell ref="J23:K23"/>
    <mergeCell ref="J18:K18"/>
    <mergeCell ref="J19:K19"/>
    <mergeCell ref="J20:K20"/>
    <mergeCell ref="J21:K21"/>
    <mergeCell ref="J22:K22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120</v>
      </c>
      <c r="C31" s="499"/>
      <c r="D31" s="499"/>
      <c r="E31" s="500"/>
      <c r="F31" s="241" t="s">
        <v>120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90</v>
      </c>
      <c r="B32" s="242" t="s">
        <v>123</v>
      </c>
      <c r="C32" s="243" t="s">
        <v>124</v>
      </c>
      <c r="D32" s="243" t="s">
        <v>125</v>
      </c>
      <c r="E32" s="244" t="s">
        <v>5</v>
      </c>
      <c r="F32" s="245" t="s">
        <v>126</v>
      </c>
      <c r="G32" s="124"/>
      <c r="H32" s="124" t="s">
        <v>153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140</v>
      </c>
      <c r="B33" s="285">
        <v>175.14</v>
      </c>
      <c r="C33" s="285">
        <v>178</v>
      </c>
      <c r="D33" s="125">
        <f>IF(C33="","",C33-B33)</f>
        <v>2.8600000000000136</v>
      </c>
      <c r="E33" s="126">
        <f>IF(C33="","",C33/B33)</f>
        <v>1.0163297933082107</v>
      </c>
      <c r="F33" s="127">
        <v>46.16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141</v>
      </c>
      <c r="B34" s="286">
        <v>531.29999999999995</v>
      </c>
      <c r="C34" s="286">
        <v>506</v>
      </c>
      <c r="D34" s="129">
        <f t="shared" ref="D34:D45" si="0">IF(C34="","",C34-B34)</f>
        <v>-25.299999999999955</v>
      </c>
      <c r="E34" s="130">
        <f t="shared" ref="E34:E45" si="1">IF(C34="","",C34/B34)</f>
        <v>0.95238095238095244</v>
      </c>
      <c r="F34" s="131">
        <v>97.82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142</v>
      </c>
      <c r="B35" s="286">
        <v>916.33</v>
      </c>
      <c r="C35" s="286">
        <v>872</v>
      </c>
      <c r="D35" s="129">
        <f t="shared" si="0"/>
        <v>-44.330000000000041</v>
      </c>
      <c r="E35" s="130">
        <f t="shared" si="1"/>
        <v>0.95162223216526798</v>
      </c>
      <c r="F35" s="131">
        <v>154.04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143</v>
      </c>
      <c r="B36" s="286">
        <v>1360.2</v>
      </c>
      <c r="C36" s="286">
        <v>1303</v>
      </c>
      <c r="D36" s="129">
        <f t="shared" si="0"/>
        <v>-57.200000000000045</v>
      </c>
      <c r="E36" s="130">
        <f t="shared" si="1"/>
        <v>0.95794736068225261</v>
      </c>
      <c r="F36" s="131">
        <v>213.39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144</v>
      </c>
      <c r="B37" s="286">
        <v>1659.87</v>
      </c>
      <c r="C37" s="286">
        <v>1621</v>
      </c>
      <c r="D37" s="129">
        <f t="shared" si="0"/>
        <v>-38.869999999999891</v>
      </c>
      <c r="E37" s="130">
        <f t="shared" si="1"/>
        <v>0.97658250344906539</v>
      </c>
      <c r="F37" s="131">
        <v>281.07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145</v>
      </c>
      <c r="B38" s="286">
        <v>1923.89</v>
      </c>
      <c r="C38" s="286">
        <v>1903</v>
      </c>
      <c r="D38" s="129">
        <f t="shared" si="0"/>
        <v>-20.8900000000001</v>
      </c>
      <c r="E38" s="130">
        <f t="shared" si="1"/>
        <v>0.98914179085082821</v>
      </c>
      <c r="F38" s="131">
        <v>341.47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146</v>
      </c>
      <c r="B39" s="286">
        <v>2234.54</v>
      </c>
      <c r="C39" s="286">
        <v>2213</v>
      </c>
      <c r="D39" s="129">
        <f t="shared" si="0"/>
        <v>-21.539999999999964</v>
      </c>
      <c r="E39" s="130">
        <f t="shared" si="1"/>
        <v>0.99036043212473257</v>
      </c>
      <c r="F39" s="131">
        <v>396.44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147</v>
      </c>
      <c r="B40" s="286">
        <v>2612.58</v>
      </c>
      <c r="C40" s="286">
        <v>2658</v>
      </c>
      <c r="D40" s="129">
        <f t="shared" si="0"/>
        <v>45.420000000000073</v>
      </c>
      <c r="E40" s="130">
        <f t="shared" si="1"/>
        <v>1.0173851135659004</v>
      </c>
      <c r="F40" s="131">
        <v>526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148</v>
      </c>
      <c r="B41" s="286">
        <v>2971</v>
      </c>
      <c r="C41" s="286">
        <v>3035</v>
      </c>
      <c r="D41" s="129">
        <f t="shared" si="0"/>
        <v>64</v>
      </c>
      <c r="E41" s="130">
        <f t="shared" si="1"/>
        <v>1.0215415684954561</v>
      </c>
      <c r="F41" s="131">
        <v>597.57000000000005</v>
      </c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149</v>
      </c>
      <c r="B42" s="286">
        <v>3339.28</v>
      </c>
      <c r="C42" s="286">
        <v>3378</v>
      </c>
      <c r="D42" s="129">
        <f t="shared" si="0"/>
        <v>38.7199999999998</v>
      </c>
      <c r="E42" s="130">
        <f t="shared" si="1"/>
        <v>1.0115953139598954</v>
      </c>
      <c r="F42" s="131">
        <v>648.95000000000005</v>
      </c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150</v>
      </c>
      <c r="B43" s="286">
        <v>3664.34</v>
      </c>
      <c r="C43" s="286">
        <v>3715</v>
      </c>
      <c r="D43" s="129">
        <f t="shared" si="0"/>
        <v>50.659999999999854</v>
      </c>
      <c r="E43" s="130">
        <f t="shared" si="1"/>
        <v>1.01382513631377</v>
      </c>
      <c r="F43" s="131">
        <v>707.71</v>
      </c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151</v>
      </c>
      <c r="B44" s="286"/>
      <c r="C44" s="286"/>
      <c r="D44" s="129" t="str">
        <f t="shared" si="0"/>
        <v/>
      </c>
      <c r="E44" s="130" t="str">
        <f t="shared" si="1"/>
        <v/>
      </c>
      <c r="F44" s="131"/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154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0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110</v>
      </c>
      <c r="B3" s="508" t="s">
        <v>111</v>
      </c>
      <c r="C3" s="509"/>
      <c r="D3" s="510"/>
      <c r="E3" s="508" t="s">
        <v>112</v>
      </c>
      <c r="F3" s="509"/>
      <c r="G3" s="510"/>
      <c r="H3" s="508" t="s">
        <v>33</v>
      </c>
      <c r="I3" s="509"/>
      <c r="J3" s="510"/>
      <c r="K3" s="511" t="s">
        <v>113</v>
      </c>
      <c r="L3" s="503" t="s">
        <v>114</v>
      </c>
      <c r="M3" s="503" t="s">
        <v>115</v>
      </c>
      <c r="N3" s="503" t="s">
        <v>116</v>
      </c>
      <c r="O3" s="323" t="s">
        <v>117</v>
      </c>
      <c r="P3" s="504" t="s">
        <v>118</v>
      </c>
      <c r="Q3" s="505" t="s">
        <v>119</v>
      </c>
      <c r="R3" s="506"/>
      <c r="S3" s="501" t="s">
        <v>120</v>
      </c>
      <c r="T3" s="502"/>
      <c r="U3" s="502"/>
      <c r="V3" s="502"/>
      <c r="W3" s="325" t="s">
        <v>120</v>
      </c>
    </row>
    <row r="4" spans="1:23" s="140" customFormat="1" ht="14.4" customHeight="1" thickBot="1" x14ac:dyDescent="0.35">
      <c r="A4" s="701"/>
      <c r="B4" s="702" t="s">
        <v>121</v>
      </c>
      <c r="C4" s="703" t="s">
        <v>94</v>
      </c>
      <c r="D4" s="704" t="s">
        <v>122</v>
      </c>
      <c r="E4" s="702" t="s">
        <v>121</v>
      </c>
      <c r="F4" s="703" t="s">
        <v>94</v>
      </c>
      <c r="G4" s="704" t="s">
        <v>122</v>
      </c>
      <c r="H4" s="702" t="s">
        <v>121</v>
      </c>
      <c r="I4" s="703" t="s">
        <v>94</v>
      </c>
      <c r="J4" s="704" t="s">
        <v>122</v>
      </c>
      <c r="K4" s="705"/>
      <c r="L4" s="706"/>
      <c r="M4" s="706"/>
      <c r="N4" s="706"/>
      <c r="O4" s="707"/>
      <c r="P4" s="708"/>
      <c r="Q4" s="709" t="s">
        <v>95</v>
      </c>
      <c r="R4" s="710" t="s">
        <v>94</v>
      </c>
      <c r="S4" s="711" t="s">
        <v>123</v>
      </c>
      <c r="T4" s="712" t="s">
        <v>124</v>
      </c>
      <c r="U4" s="712" t="s">
        <v>125</v>
      </c>
      <c r="V4" s="713" t="s">
        <v>5</v>
      </c>
      <c r="W4" s="714" t="s">
        <v>126</v>
      </c>
    </row>
    <row r="5" spans="1:23" ht="14.4" customHeight="1" x14ac:dyDescent="0.3">
      <c r="A5" s="744" t="s">
        <v>3606</v>
      </c>
      <c r="B5" s="715">
        <v>1</v>
      </c>
      <c r="C5" s="716">
        <v>4.46</v>
      </c>
      <c r="D5" s="717">
        <v>3</v>
      </c>
      <c r="E5" s="718"/>
      <c r="F5" s="719"/>
      <c r="G5" s="720"/>
      <c r="H5" s="721"/>
      <c r="I5" s="722"/>
      <c r="J5" s="723"/>
      <c r="K5" s="724">
        <v>7.23</v>
      </c>
      <c r="L5" s="721">
        <v>5</v>
      </c>
      <c r="M5" s="721">
        <v>43</v>
      </c>
      <c r="N5" s="725">
        <v>14.23</v>
      </c>
      <c r="O5" s="721" t="s">
        <v>3607</v>
      </c>
      <c r="P5" s="726" t="s">
        <v>3608</v>
      </c>
      <c r="Q5" s="727">
        <f>H5-B5</f>
        <v>-1</v>
      </c>
      <c r="R5" s="727">
        <f>I5-C5</f>
        <v>-4.46</v>
      </c>
      <c r="S5" s="715" t="str">
        <f>IF(H5=0,"",H5*N5)</f>
        <v/>
      </c>
      <c r="T5" s="715" t="str">
        <f>IF(H5=0,"",H5*J5)</f>
        <v/>
      </c>
      <c r="U5" s="715" t="str">
        <f>IF(H5=0,"",T5-S5)</f>
        <v/>
      </c>
      <c r="V5" s="728" t="str">
        <f>IF(H5=0,"",T5/S5)</f>
        <v/>
      </c>
      <c r="W5" s="729"/>
    </row>
    <row r="6" spans="1:23" ht="14.4" customHeight="1" x14ac:dyDescent="0.3">
      <c r="A6" s="745" t="s">
        <v>3609</v>
      </c>
      <c r="B6" s="730"/>
      <c r="C6" s="731"/>
      <c r="D6" s="693"/>
      <c r="E6" s="732">
        <v>1</v>
      </c>
      <c r="F6" s="733">
        <v>7.3</v>
      </c>
      <c r="G6" s="665">
        <v>15</v>
      </c>
      <c r="H6" s="734"/>
      <c r="I6" s="735"/>
      <c r="J6" s="666"/>
      <c r="K6" s="736">
        <v>7.3</v>
      </c>
      <c r="L6" s="734">
        <v>5</v>
      </c>
      <c r="M6" s="734">
        <v>47</v>
      </c>
      <c r="N6" s="737">
        <v>15.74</v>
      </c>
      <c r="O6" s="734" t="s">
        <v>3607</v>
      </c>
      <c r="P6" s="738" t="s">
        <v>3610</v>
      </c>
      <c r="Q6" s="739">
        <f t="shared" ref="Q6:R69" si="0">H6-B6</f>
        <v>0</v>
      </c>
      <c r="R6" s="739">
        <f t="shared" si="0"/>
        <v>0</v>
      </c>
      <c r="S6" s="730" t="str">
        <f t="shared" ref="S6:S69" si="1">IF(H6=0,"",H6*N6)</f>
        <v/>
      </c>
      <c r="T6" s="730" t="str">
        <f t="shared" ref="T6:T69" si="2">IF(H6=0,"",H6*J6)</f>
        <v/>
      </c>
      <c r="U6" s="730" t="str">
        <f t="shared" ref="U6:U69" si="3">IF(H6=0,"",T6-S6)</f>
        <v/>
      </c>
      <c r="V6" s="740" t="str">
        <f t="shared" ref="V6:V69" si="4">IF(H6=0,"",T6/S6)</f>
        <v/>
      </c>
      <c r="W6" s="667"/>
    </row>
    <row r="7" spans="1:23" ht="14.4" customHeight="1" x14ac:dyDescent="0.3">
      <c r="A7" s="745" t="s">
        <v>3611</v>
      </c>
      <c r="B7" s="730"/>
      <c r="C7" s="731"/>
      <c r="D7" s="693"/>
      <c r="E7" s="732">
        <v>1</v>
      </c>
      <c r="F7" s="733">
        <v>8.33</v>
      </c>
      <c r="G7" s="665">
        <v>16</v>
      </c>
      <c r="H7" s="734"/>
      <c r="I7" s="735"/>
      <c r="J7" s="666"/>
      <c r="K7" s="736">
        <v>8.33</v>
      </c>
      <c r="L7" s="734">
        <v>6</v>
      </c>
      <c r="M7" s="734">
        <v>53</v>
      </c>
      <c r="N7" s="737">
        <v>17.510000000000002</v>
      </c>
      <c r="O7" s="734" t="s">
        <v>3607</v>
      </c>
      <c r="P7" s="738" t="s">
        <v>3612</v>
      </c>
      <c r="Q7" s="739">
        <f t="shared" si="0"/>
        <v>0</v>
      </c>
      <c r="R7" s="739">
        <f t="shared" si="0"/>
        <v>0</v>
      </c>
      <c r="S7" s="730" t="str">
        <f t="shared" si="1"/>
        <v/>
      </c>
      <c r="T7" s="730" t="str">
        <f t="shared" si="2"/>
        <v/>
      </c>
      <c r="U7" s="730" t="str">
        <f t="shared" si="3"/>
        <v/>
      </c>
      <c r="V7" s="740" t="str">
        <f t="shared" si="4"/>
        <v/>
      </c>
      <c r="W7" s="667"/>
    </row>
    <row r="8" spans="1:23" ht="14.4" customHeight="1" x14ac:dyDescent="0.3">
      <c r="A8" s="746" t="s">
        <v>3613</v>
      </c>
      <c r="B8" s="668">
        <v>1</v>
      </c>
      <c r="C8" s="669">
        <v>10.220000000000001</v>
      </c>
      <c r="D8" s="670">
        <v>34</v>
      </c>
      <c r="E8" s="694"/>
      <c r="F8" s="671"/>
      <c r="G8" s="672"/>
      <c r="H8" s="673">
        <v>1</v>
      </c>
      <c r="I8" s="671">
        <v>10.220000000000001</v>
      </c>
      <c r="J8" s="674">
        <v>29</v>
      </c>
      <c r="K8" s="675">
        <v>10.220000000000001</v>
      </c>
      <c r="L8" s="673">
        <v>6</v>
      </c>
      <c r="M8" s="673">
        <v>51</v>
      </c>
      <c r="N8" s="676">
        <v>17.12</v>
      </c>
      <c r="O8" s="673" t="s">
        <v>3607</v>
      </c>
      <c r="P8" s="695" t="s">
        <v>3614</v>
      </c>
      <c r="Q8" s="677">
        <f t="shared" si="0"/>
        <v>0</v>
      </c>
      <c r="R8" s="677">
        <f t="shared" si="0"/>
        <v>0</v>
      </c>
      <c r="S8" s="696">
        <f t="shared" si="1"/>
        <v>17.12</v>
      </c>
      <c r="T8" s="696">
        <f t="shared" si="2"/>
        <v>29</v>
      </c>
      <c r="U8" s="696">
        <f t="shared" si="3"/>
        <v>11.879999999999999</v>
      </c>
      <c r="V8" s="697">
        <f t="shared" si="4"/>
        <v>1.6939252336448598</v>
      </c>
      <c r="W8" s="678">
        <v>11.88</v>
      </c>
    </row>
    <row r="9" spans="1:23" ht="14.4" customHeight="1" x14ac:dyDescent="0.3">
      <c r="A9" s="745" t="s">
        <v>3615</v>
      </c>
      <c r="B9" s="741">
        <v>1</v>
      </c>
      <c r="C9" s="742">
        <v>10.220000000000001</v>
      </c>
      <c r="D9" s="679">
        <v>18</v>
      </c>
      <c r="E9" s="743"/>
      <c r="F9" s="735"/>
      <c r="G9" s="666"/>
      <c r="H9" s="734"/>
      <c r="I9" s="735"/>
      <c r="J9" s="666"/>
      <c r="K9" s="736">
        <v>10.220000000000001</v>
      </c>
      <c r="L9" s="734">
        <v>6</v>
      </c>
      <c r="M9" s="734">
        <v>51</v>
      </c>
      <c r="N9" s="737">
        <v>17.12</v>
      </c>
      <c r="O9" s="734" t="s">
        <v>3607</v>
      </c>
      <c r="P9" s="738" t="s">
        <v>3616</v>
      </c>
      <c r="Q9" s="739">
        <f t="shared" si="0"/>
        <v>-1</v>
      </c>
      <c r="R9" s="739">
        <f t="shared" si="0"/>
        <v>-10.220000000000001</v>
      </c>
      <c r="S9" s="730" t="str">
        <f t="shared" si="1"/>
        <v/>
      </c>
      <c r="T9" s="730" t="str">
        <f t="shared" si="2"/>
        <v/>
      </c>
      <c r="U9" s="730" t="str">
        <f t="shared" si="3"/>
        <v/>
      </c>
      <c r="V9" s="740" t="str">
        <f t="shared" si="4"/>
        <v/>
      </c>
      <c r="W9" s="667"/>
    </row>
    <row r="10" spans="1:23" ht="14.4" customHeight="1" x14ac:dyDescent="0.3">
      <c r="A10" s="745" t="s">
        <v>3617</v>
      </c>
      <c r="B10" s="741">
        <v>1</v>
      </c>
      <c r="C10" s="742">
        <v>13.07</v>
      </c>
      <c r="D10" s="679">
        <v>9</v>
      </c>
      <c r="E10" s="743">
        <v>1</v>
      </c>
      <c r="F10" s="735">
        <v>13.07</v>
      </c>
      <c r="G10" s="666">
        <v>16</v>
      </c>
      <c r="H10" s="734"/>
      <c r="I10" s="735"/>
      <c r="J10" s="666"/>
      <c r="K10" s="736">
        <v>13.07</v>
      </c>
      <c r="L10" s="734">
        <v>8</v>
      </c>
      <c r="M10" s="734">
        <v>69</v>
      </c>
      <c r="N10" s="737">
        <v>23.12</v>
      </c>
      <c r="O10" s="734" t="s">
        <v>3607</v>
      </c>
      <c r="P10" s="738" t="s">
        <v>3618</v>
      </c>
      <c r="Q10" s="739">
        <f t="shared" si="0"/>
        <v>-1</v>
      </c>
      <c r="R10" s="739">
        <f t="shared" si="0"/>
        <v>-13.07</v>
      </c>
      <c r="S10" s="730" t="str">
        <f t="shared" si="1"/>
        <v/>
      </c>
      <c r="T10" s="730" t="str">
        <f t="shared" si="2"/>
        <v/>
      </c>
      <c r="U10" s="730" t="str">
        <f t="shared" si="3"/>
        <v/>
      </c>
      <c r="V10" s="740" t="str">
        <f t="shared" si="4"/>
        <v/>
      </c>
      <c r="W10" s="667"/>
    </row>
    <row r="11" spans="1:23" ht="14.4" customHeight="1" x14ac:dyDescent="0.3">
      <c r="A11" s="747" t="s">
        <v>3619</v>
      </c>
      <c r="B11" s="680">
        <v>1</v>
      </c>
      <c r="C11" s="681">
        <v>6.77</v>
      </c>
      <c r="D11" s="682">
        <v>44</v>
      </c>
      <c r="E11" s="698"/>
      <c r="F11" s="659"/>
      <c r="G11" s="660"/>
      <c r="H11" s="658"/>
      <c r="I11" s="659"/>
      <c r="J11" s="660"/>
      <c r="K11" s="661">
        <v>4.2</v>
      </c>
      <c r="L11" s="658">
        <v>3</v>
      </c>
      <c r="M11" s="658">
        <v>29</v>
      </c>
      <c r="N11" s="662">
        <v>9.5299999999999994</v>
      </c>
      <c r="O11" s="658" t="s">
        <v>3620</v>
      </c>
      <c r="P11" s="691" t="s">
        <v>3621</v>
      </c>
      <c r="Q11" s="663">
        <f t="shared" si="0"/>
        <v>-1</v>
      </c>
      <c r="R11" s="663">
        <f t="shared" si="0"/>
        <v>-6.77</v>
      </c>
      <c r="S11" s="688" t="str">
        <f t="shared" si="1"/>
        <v/>
      </c>
      <c r="T11" s="688" t="str">
        <f t="shared" si="2"/>
        <v/>
      </c>
      <c r="U11" s="688" t="str">
        <f t="shared" si="3"/>
        <v/>
      </c>
      <c r="V11" s="692" t="str">
        <f t="shared" si="4"/>
        <v/>
      </c>
      <c r="W11" s="664"/>
    </row>
    <row r="12" spans="1:23" ht="14.4" customHeight="1" x14ac:dyDescent="0.3">
      <c r="A12" s="747" t="s">
        <v>3622</v>
      </c>
      <c r="B12" s="688"/>
      <c r="C12" s="689"/>
      <c r="D12" s="690"/>
      <c r="E12" s="698"/>
      <c r="F12" s="659"/>
      <c r="G12" s="660"/>
      <c r="H12" s="655">
        <v>1</v>
      </c>
      <c r="I12" s="656">
        <v>1.26</v>
      </c>
      <c r="J12" s="657">
        <v>5</v>
      </c>
      <c r="K12" s="661">
        <v>1.26</v>
      </c>
      <c r="L12" s="658">
        <v>2</v>
      </c>
      <c r="M12" s="658">
        <v>21</v>
      </c>
      <c r="N12" s="662">
        <v>6.93</v>
      </c>
      <c r="O12" s="658" t="s">
        <v>3607</v>
      </c>
      <c r="P12" s="691" t="s">
        <v>3623</v>
      </c>
      <c r="Q12" s="663">
        <f t="shared" si="0"/>
        <v>1</v>
      </c>
      <c r="R12" s="663">
        <f t="shared" si="0"/>
        <v>1.26</v>
      </c>
      <c r="S12" s="688">
        <f t="shared" si="1"/>
        <v>6.93</v>
      </c>
      <c r="T12" s="688">
        <f t="shared" si="2"/>
        <v>5</v>
      </c>
      <c r="U12" s="688">
        <f t="shared" si="3"/>
        <v>-1.9299999999999997</v>
      </c>
      <c r="V12" s="692">
        <f t="shared" si="4"/>
        <v>0.72150072150072153</v>
      </c>
      <c r="W12" s="664"/>
    </row>
    <row r="13" spans="1:23" ht="14.4" customHeight="1" x14ac:dyDescent="0.3">
      <c r="A13" s="746" t="s">
        <v>3624</v>
      </c>
      <c r="B13" s="668">
        <v>4</v>
      </c>
      <c r="C13" s="669">
        <v>2.08</v>
      </c>
      <c r="D13" s="670">
        <v>10</v>
      </c>
      <c r="E13" s="694">
        <v>2</v>
      </c>
      <c r="F13" s="671">
        <v>0.98</v>
      </c>
      <c r="G13" s="672">
        <v>10.5</v>
      </c>
      <c r="H13" s="673"/>
      <c r="I13" s="671"/>
      <c r="J13" s="672"/>
      <c r="K13" s="675">
        <v>0.49</v>
      </c>
      <c r="L13" s="673">
        <v>2</v>
      </c>
      <c r="M13" s="673">
        <v>22</v>
      </c>
      <c r="N13" s="676">
        <v>7.22</v>
      </c>
      <c r="O13" s="673" t="s">
        <v>3607</v>
      </c>
      <c r="P13" s="695" t="s">
        <v>3625</v>
      </c>
      <c r="Q13" s="677">
        <f t="shared" si="0"/>
        <v>-4</v>
      </c>
      <c r="R13" s="677">
        <f t="shared" si="0"/>
        <v>-2.08</v>
      </c>
      <c r="S13" s="696" t="str">
        <f t="shared" si="1"/>
        <v/>
      </c>
      <c r="T13" s="696" t="str">
        <f t="shared" si="2"/>
        <v/>
      </c>
      <c r="U13" s="696" t="str">
        <f t="shared" si="3"/>
        <v/>
      </c>
      <c r="V13" s="697" t="str">
        <f t="shared" si="4"/>
        <v/>
      </c>
      <c r="W13" s="678"/>
    </row>
    <row r="14" spans="1:23" ht="14.4" customHeight="1" x14ac:dyDescent="0.3">
      <c r="A14" s="747" t="s">
        <v>3626</v>
      </c>
      <c r="B14" s="688"/>
      <c r="C14" s="689"/>
      <c r="D14" s="690"/>
      <c r="E14" s="655">
        <v>1</v>
      </c>
      <c r="F14" s="656">
        <v>1.26</v>
      </c>
      <c r="G14" s="657">
        <v>3</v>
      </c>
      <c r="H14" s="658"/>
      <c r="I14" s="659"/>
      <c r="J14" s="660"/>
      <c r="K14" s="661">
        <v>1.26</v>
      </c>
      <c r="L14" s="658">
        <v>3</v>
      </c>
      <c r="M14" s="658">
        <v>31</v>
      </c>
      <c r="N14" s="662">
        <v>10.3</v>
      </c>
      <c r="O14" s="658" t="s">
        <v>3607</v>
      </c>
      <c r="P14" s="691" t="s">
        <v>3627</v>
      </c>
      <c r="Q14" s="663">
        <f t="shared" si="0"/>
        <v>0</v>
      </c>
      <c r="R14" s="663">
        <f t="shared" si="0"/>
        <v>0</v>
      </c>
      <c r="S14" s="688" t="str">
        <f t="shared" si="1"/>
        <v/>
      </c>
      <c r="T14" s="688" t="str">
        <f t="shared" si="2"/>
        <v/>
      </c>
      <c r="U14" s="688" t="str">
        <f t="shared" si="3"/>
        <v/>
      </c>
      <c r="V14" s="692" t="str">
        <f t="shared" si="4"/>
        <v/>
      </c>
      <c r="W14" s="664"/>
    </row>
    <row r="15" spans="1:23" ht="14.4" customHeight="1" x14ac:dyDescent="0.3">
      <c r="A15" s="747" t="s">
        <v>3628</v>
      </c>
      <c r="B15" s="680">
        <v>2</v>
      </c>
      <c r="C15" s="681">
        <v>0.49</v>
      </c>
      <c r="D15" s="682">
        <v>5</v>
      </c>
      <c r="E15" s="698"/>
      <c r="F15" s="659"/>
      <c r="G15" s="660"/>
      <c r="H15" s="658"/>
      <c r="I15" s="659"/>
      <c r="J15" s="660"/>
      <c r="K15" s="661">
        <v>0.24</v>
      </c>
      <c r="L15" s="658">
        <v>1</v>
      </c>
      <c r="M15" s="658">
        <v>9</v>
      </c>
      <c r="N15" s="662">
        <v>3.06</v>
      </c>
      <c r="O15" s="658" t="s">
        <v>3607</v>
      </c>
      <c r="P15" s="691" t="s">
        <v>3629</v>
      </c>
      <c r="Q15" s="663">
        <f t="shared" si="0"/>
        <v>-2</v>
      </c>
      <c r="R15" s="663">
        <f t="shared" si="0"/>
        <v>-0.49</v>
      </c>
      <c r="S15" s="688" t="str">
        <f t="shared" si="1"/>
        <v/>
      </c>
      <c r="T15" s="688" t="str">
        <f t="shared" si="2"/>
        <v/>
      </c>
      <c r="U15" s="688" t="str">
        <f t="shared" si="3"/>
        <v/>
      </c>
      <c r="V15" s="692" t="str">
        <f t="shared" si="4"/>
        <v/>
      </c>
      <c r="W15" s="664"/>
    </row>
    <row r="16" spans="1:23" ht="14.4" customHeight="1" x14ac:dyDescent="0.3">
      <c r="A16" s="746" t="s">
        <v>3630</v>
      </c>
      <c r="B16" s="696">
        <v>1</v>
      </c>
      <c r="C16" s="699">
        <v>0.37</v>
      </c>
      <c r="D16" s="700">
        <v>3</v>
      </c>
      <c r="E16" s="694"/>
      <c r="F16" s="671"/>
      <c r="G16" s="672"/>
      <c r="H16" s="683">
        <v>2</v>
      </c>
      <c r="I16" s="684">
        <v>0.74</v>
      </c>
      <c r="J16" s="685">
        <v>4</v>
      </c>
      <c r="K16" s="675">
        <v>0.37</v>
      </c>
      <c r="L16" s="673">
        <v>1</v>
      </c>
      <c r="M16" s="673">
        <v>12</v>
      </c>
      <c r="N16" s="676">
        <v>4.16</v>
      </c>
      <c r="O16" s="673" t="s">
        <v>3607</v>
      </c>
      <c r="P16" s="695" t="s">
        <v>3631</v>
      </c>
      <c r="Q16" s="677">
        <f t="shared" si="0"/>
        <v>1</v>
      </c>
      <c r="R16" s="677">
        <f t="shared" si="0"/>
        <v>0.37</v>
      </c>
      <c r="S16" s="696">
        <f t="shared" si="1"/>
        <v>8.32</v>
      </c>
      <c r="T16" s="696">
        <f t="shared" si="2"/>
        <v>8</v>
      </c>
      <c r="U16" s="696">
        <f t="shared" si="3"/>
        <v>-0.32000000000000028</v>
      </c>
      <c r="V16" s="697">
        <f t="shared" si="4"/>
        <v>0.96153846153846145</v>
      </c>
      <c r="W16" s="678"/>
    </row>
    <row r="17" spans="1:23" ht="14.4" customHeight="1" x14ac:dyDescent="0.3">
      <c r="A17" s="745" t="s">
        <v>3632</v>
      </c>
      <c r="B17" s="730"/>
      <c r="C17" s="731"/>
      <c r="D17" s="693"/>
      <c r="E17" s="743"/>
      <c r="F17" s="735"/>
      <c r="G17" s="666"/>
      <c r="H17" s="732">
        <v>1</v>
      </c>
      <c r="I17" s="733">
        <v>0.49</v>
      </c>
      <c r="J17" s="665">
        <v>4</v>
      </c>
      <c r="K17" s="736">
        <v>0.49</v>
      </c>
      <c r="L17" s="734">
        <v>2</v>
      </c>
      <c r="M17" s="734">
        <v>20</v>
      </c>
      <c r="N17" s="737">
        <v>6.61</v>
      </c>
      <c r="O17" s="734" t="s">
        <v>3607</v>
      </c>
      <c r="P17" s="738" t="s">
        <v>3633</v>
      </c>
      <c r="Q17" s="739">
        <f t="shared" si="0"/>
        <v>1</v>
      </c>
      <c r="R17" s="739">
        <f t="shared" si="0"/>
        <v>0.49</v>
      </c>
      <c r="S17" s="730">
        <f t="shared" si="1"/>
        <v>6.61</v>
      </c>
      <c r="T17" s="730">
        <f t="shared" si="2"/>
        <v>4</v>
      </c>
      <c r="U17" s="730">
        <f t="shared" si="3"/>
        <v>-2.6100000000000003</v>
      </c>
      <c r="V17" s="740">
        <f t="shared" si="4"/>
        <v>0.60514372163388797</v>
      </c>
      <c r="W17" s="667"/>
    </row>
    <row r="18" spans="1:23" ht="14.4" customHeight="1" x14ac:dyDescent="0.3">
      <c r="A18" s="747" t="s">
        <v>3634</v>
      </c>
      <c r="B18" s="680">
        <v>10</v>
      </c>
      <c r="C18" s="681">
        <v>10.99</v>
      </c>
      <c r="D18" s="682">
        <v>6.6</v>
      </c>
      <c r="E18" s="698">
        <v>7</v>
      </c>
      <c r="F18" s="659">
        <v>7.69</v>
      </c>
      <c r="G18" s="660">
        <v>8.6999999999999993</v>
      </c>
      <c r="H18" s="658">
        <v>7</v>
      </c>
      <c r="I18" s="659">
        <v>7.69</v>
      </c>
      <c r="J18" s="660">
        <v>5.6</v>
      </c>
      <c r="K18" s="661">
        <v>1.1000000000000001</v>
      </c>
      <c r="L18" s="658">
        <v>2</v>
      </c>
      <c r="M18" s="658">
        <v>21</v>
      </c>
      <c r="N18" s="662">
        <v>7.13</v>
      </c>
      <c r="O18" s="658" t="s">
        <v>3607</v>
      </c>
      <c r="P18" s="691" t="s">
        <v>3635</v>
      </c>
      <c r="Q18" s="663">
        <f t="shared" si="0"/>
        <v>-3</v>
      </c>
      <c r="R18" s="663">
        <f t="shared" si="0"/>
        <v>-3.3</v>
      </c>
      <c r="S18" s="688">
        <f t="shared" si="1"/>
        <v>49.91</v>
      </c>
      <c r="T18" s="688">
        <f t="shared" si="2"/>
        <v>39.199999999999996</v>
      </c>
      <c r="U18" s="688">
        <f t="shared" si="3"/>
        <v>-10.71</v>
      </c>
      <c r="V18" s="692">
        <f t="shared" si="4"/>
        <v>0.78541374474053294</v>
      </c>
      <c r="W18" s="664">
        <v>5.87</v>
      </c>
    </row>
    <row r="19" spans="1:23" ht="14.4" customHeight="1" x14ac:dyDescent="0.3">
      <c r="A19" s="745" t="s">
        <v>3636</v>
      </c>
      <c r="B19" s="741">
        <v>2</v>
      </c>
      <c r="C19" s="742">
        <v>2.7</v>
      </c>
      <c r="D19" s="679">
        <v>9</v>
      </c>
      <c r="E19" s="743"/>
      <c r="F19" s="735"/>
      <c r="G19" s="666"/>
      <c r="H19" s="734">
        <v>3</v>
      </c>
      <c r="I19" s="735">
        <v>4.05</v>
      </c>
      <c r="J19" s="666">
        <v>6.7</v>
      </c>
      <c r="K19" s="736">
        <v>1.35</v>
      </c>
      <c r="L19" s="734">
        <v>3</v>
      </c>
      <c r="M19" s="734">
        <v>26</v>
      </c>
      <c r="N19" s="737">
        <v>8.7899999999999991</v>
      </c>
      <c r="O19" s="734" t="s">
        <v>3607</v>
      </c>
      <c r="P19" s="738" t="s">
        <v>3637</v>
      </c>
      <c r="Q19" s="739">
        <f t="shared" si="0"/>
        <v>1</v>
      </c>
      <c r="R19" s="739">
        <f t="shared" si="0"/>
        <v>1.3499999999999996</v>
      </c>
      <c r="S19" s="730">
        <f t="shared" si="1"/>
        <v>26.369999999999997</v>
      </c>
      <c r="T19" s="730">
        <f t="shared" si="2"/>
        <v>20.100000000000001</v>
      </c>
      <c r="U19" s="730">
        <f t="shared" si="3"/>
        <v>-6.269999999999996</v>
      </c>
      <c r="V19" s="740">
        <f t="shared" si="4"/>
        <v>0.76222980659840744</v>
      </c>
      <c r="W19" s="667"/>
    </row>
    <row r="20" spans="1:23" ht="14.4" customHeight="1" x14ac:dyDescent="0.3">
      <c r="A20" s="745" t="s">
        <v>3638</v>
      </c>
      <c r="B20" s="741">
        <v>2</v>
      </c>
      <c r="C20" s="742">
        <v>3.14</v>
      </c>
      <c r="D20" s="679">
        <v>8</v>
      </c>
      <c r="E20" s="743">
        <v>4</v>
      </c>
      <c r="F20" s="735">
        <v>6.29</v>
      </c>
      <c r="G20" s="666">
        <v>12</v>
      </c>
      <c r="H20" s="734"/>
      <c r="I20" s="735"/>
      <c r="J20" s="666"/>
      <c r="K20" s="736">
        <v>1.57</v>
      </c>
      <c r="L20" s="734">
        <v>3</v>
      </c>
      <c r="M20" s="734">
        <v>25</v>
      </c>
      <c r="N20" s="737">
        <v>8.4499999999999993</v>
      </c>
      <c r="O20" s="734" t="s">
        <v>3607</v>
      </c>
      <c r="P20" s="738" t="s">
        <v>3639</v>
      </c>
      <c r="Q20" s="739">
        <f t="shared" si="0"/>
        <v>-2</v>
      </c>
      <c r="R20" s="739">
        <f t="shared" si="0"/>
        <v>-3.14</v>
      </c>
      <c r="S20" s="730" t="str">
        <f t="shared" si="1"/>
        <v/>
      </c>
      <c r="T20" s="730" t="str">
        <f t="shared" si="2"/>
        <v/>
      </c>
      <c r="U20" s="730" t="str">
        <f t="shared" si="3"/>
        <v/>
      </c>
      <c r="V20" s="740" t="str">
        <f t="shared" si="4"/>
        <v/>
      </c>
      <c r="W20" s="667"/>
    </row>
    <row r="21" spans="1:23" ht="14.4" customHeight="1" x14ac:dyDescent="0.3">
      <c r="A21" s="746" t="s">
        <v>3640</v>
      </c>
      <c r="B21" s="696"/>
      <c r="C21" s="699"/>
      <c r="D21" s="700"/>
      <c r="E21" s="694"/>
      <c r="F21" s="671"/>
      <c r="G21" s="672"/>
      <c r="H21" s="683">
        <v>1</v>
      </c>
      <c r="I21" s="684">
        <v>0.56999999999999995</v>
      </c>
      <c r="J21" s="674">
        <v>10</v>
      </c>
      <c r="K21" s="675">
        <v>0.56999999999999995</v>
      </c>
      <c r="L21" s="673">
        <v>1</v>
      </c>
      <c r="M21" s="673">
        <v>13</v>
      </c>
      <c r="N21" s="676">
        <v>4.4800000000000004</v>
      </c>
      <c r="O21" s="673" t="s">
        <v>3607</v>
      </c>
      <c r="P21" s="695" t="s">
        <v>3641</v>
      </c>
      <c r="Q21" s="677">
        <f t="shared" si="0"/>
        <v>1</v>
      </c>
      <c r="R21" s="677">
        <f t="shared" si="0"/>
        <v>0.56999999999999995</v>
      </c>
      <c r="S21" s="696">
        <f t="shared" si="1"/>
        <v>4.4800000000000004</v>
      </c>
      <c r="T21" s="696">
        <f t="shared" si="2"/>
        <v>10</v>
      </c>
      <c r="U21" s="696">
        <f t="shared" si="3"/>
        <v>5.52</v>
      </c>
      <c r="V21" s="697">
        <f t="shared" si="4"/>
        <v>2.2321428571428568</v>
      </c>
      <c r="W21" s="678">
        <v>5.52</v>
      </c>
    </row>
    <row r="22" spans="1:23" ht="14.4" customHeight="1" x14ac:dyDescent="0.3">
      <c r="A22" s="747" t="s">
        <v>3642</v>
      </c>
      <c r="B22" s="688">
        <v>1</v>
      </c>
      <c r="C22" s="689">
        <v>0.37</v>
      </c>
      <c r="D22" s="690">
        <v>4</v>
      </c>
      <c r="E22" s="698">
        <v>3</v>
      </c>
      <c r="F22" s="659">
        <v>1.1200000000000001</v>
      </c>
      <c r="G22" s="660">
        <v>4.3</v>
      </c>
      <c r="H22" s="655">
        <v>3</v>
      </c>
      <c r="I22" s="656">
        <v>1.1200000000000001</v>
      </c>
      <c r="J22" s="686">
        <v>4</v>
      </c>
      <c r="K22" s="661">
        <v>0.37</v>
      </c>
      <c r="L22" s="658">
        <v>1</v>
      </c>
      <c r="M22" s="658">
        <v>12</v>
      </c>
      <c r="N22" s="662">
        <v>3.96</v>
      </c>
      <c r="O22" s="658" t="s">
        <v>3607</v>
      </c>
      <c r="P22" s="691" t="s">
        <v>3643</v>
      </c>
      <c r="Q22" s="663">
        <f t="shared" si="0"/>
        <v>2</v>
      </c>
      <c r="R22" s="663">
        <f t="shared" si="0"/>
        <v>0.75000000000000011</v>
      </c>
      <c r="S22" s="688">
        <f t="shared" si="1"/>
        <v>11.879999999999999</v>
      </c>
      <c r="T22" s="688">
        <f t="shared" si="2"/>
        <v>12</v>
      </c>
      <c r="U22" s="688">
        <f t="shared" si="3"/>
        <v>0.12000000000000099</v>
      </c>
      <c r="V22" s="692">
        <f t="shared" si="4"/>
        <v>1.0101010101010102</v>
      </c>
      <c r="W22" s="664">
        <v>1.0900000000000001</v>
      </c>
    </row>
    <row r="23" spans="1:23" ht="14.4" customHeight="1" x14ac:dyDescent="0.3">
      <c r="A23" s="745" t="s">
        <v>3644</v>
      </c>
      <c r="B23" s="730"/>
      <c r="C23" s="731"/>
      <c r="D23" s="693"/>
      <c r="E23" s="743">
        <v>2</v>
      </c>
      <c r="F23" s="735">
        <v>0.85</v>
      </c>
      <c r="G23" s="666">
        <v>4.5</v>
      </c>
      <c r="H23" s="732">
        <v>2</v>
      </c>
      <c r="I23" s="733">
        <v>0.85</v>
      </c>
      <c r="J23" s="687">
        <v>5.5</v>
      </c>
      <c r="K23" s="736">
        <v>0.43</v>
      </c>
      <c r="L23" s="734">
        <v>2</v>
      </c>
      <c r="M23" s="734">
        <v>14</v>
      </c>
      <c r="N23" s="737">
        <v>4.83</v>
      </c>
      <c r="O23" s="734" t="s">
        <v>3607</v>
      </c>
      <c r="P23" s="738" t="s">
        <v>3645</v>
      </c>
      <c r="Q23" s="739">
        <f t="shared" si="0"/>
        <v>2</v>
      </c>
      <c r="R23" s="739">
        <f t="shared" si="0"/>
        <v>0.85</v>
      </c>
      <c r="S23" s="730">
        <f t="shared" si="1"/>
        <v>9.66</v>
      </c>
      <c r="T23" s="730">
        <f t="shared" si="2"/>
        <v>11</v>
      </c>
      <c r="U23" s="730">
        <f t="shared" si="3"/>
        <v>1.3399999999999999</v>
      </c>
      <c r="V23" s="740">
        <f t="shared" si="4"/>
        <v>1.1387163561076605</v>
      </c>
      <c r="W23" s="667">
        <v>1.34</v>
      </c>
    </row>
    <row r="24" spans="1:23" ht="14.4" customHeight="1" x14ac:dyDescent="0.3">
      <c r="A24" s="747" t="s">
        <v>3646</v>
      </c>
      <c r="B24" s="688">
        <v>12</v>
      </c>
      <c r="C24" s="689">
        <v>19.329999999999998</v>
      </c>
      <c r="D24" s="690">
        <v>12.8</v>
      </c>
      <c r="E24" s="655">
        <v>11</v>
      </c>
      <c r="F24" s="656">
        <v>18.45</v>
      </c>
      <c r="G24" s="657">
        <v>11.1</v>
      </c>
      <c r="H24" s="658">
        <v>27</v>
      </c>
      <c r="I24" s="659">
        <v>41.3</v>
      </c>
      <c r="J24" s="686">
        <v>10.199999999999999</v>
      </c>
      <c r="K24" s="661">
        <v>1.5</v>
      </c>
      <c r="L24" s="658">
        <v>3</v>
      </c>
      <c r="M24" s="658">
        <v>28</v>
      </c>
      <c r="N24" s="662">
        <v>9.2100000000000009</v>
      </c>
      <c r="O24" s="658" t="s">
        <v>3607</v>
      </c>
      <c r="P24" s="691" t="s">
        <v>3647</v>
      </c>
      <c r="Q24" s="663">
        <f t="shared" si="0"/>
        <v>15</v>
      </c>
      <c r="R24" s="663">
        <f t="shared" si="0"/>
        <v>21.97</v>
      </c>
      <c r="S24" s="688">
        <f t="shared" si="1"/>
        <v>248.67000000000002</v>
      </c>
      <c r="T24" s="688">
        <f t="shared" si="2"/>
        <v>275.39999999999998</v>
      </c>
      <c r="U24" s="688">
        <f t="shared" si="3"/>
        <v>26.729999999999961</v>
      </c>
      <c r="V24" s="692">
        <f t="shared" si="4"/>
        <v>1.1074918566775243</v>
      </c>
      <c r="W24" s="664">
        <v>61.07</v>
      </c>
    </row>
    <row r="25" spans="1:23" ht="14.4" customHeight="1" x14ac:dyDescent="0.3">
      <c r="A25" s="745" t="s">
        <v>3648</v>
      </c>
      <c r="B25" s="730">
        <v>3</v>
      </c>
      <c r="C25" s="731">
        <v>8.26</v>
      </c>
      <c r="D25" s="693">
        <v>11</v>
      </c>
      <c r="E25" s="732">
        <v>5</v>
      </c>
      <c r="F25" s="733">
        <v>13.76</v>
      </c>
      <c r="G25" s="665">
        <v>9.6</v>
      </c>
      <c r="H25" s="734">
        <v>5</v>
      </c>
      <c r="I25" s="735">
        <v>16.02</v>
      </c>
      <c r="J25" s="687">
        <v>16</v>
      </c>
      <c r="K25" s="736">
        <v>2.75</v>
      </c>
      <c r="L25" s="734">
        <v>5</v>
      </c>
      <c r="M25" s="734">
        <v>42</v>
      </c>
      <c r="N25" s="737">
        <v>13.99</v>
      </c>
      <c r="O25" s="734" t="s">
        <v>3607</v>
      </c>
      <c r="P25" s="738" t="s">
        <v>3649</v>
      </c>
      <c r="Q25" s="739">
        <f t="shared" si="0"/>
        <v>2</v>
      </c>
      <c r="R25" s="739">
        <f t="shared" si="0"/>
        <v>7.76</v>
      </c>
      <c r="S25" s="730">
        <f t="shared" si="1"/>
        <v>69.95</v>
      </c>
      <c r="T25" s="730">
        <f t="shared" si="2"/>
        <v>80</v>
      </c>
      <c r="U25" s="730">
        <f t="shared" si="3"/>
        <v>10.049999999999997</v>
      </c>
      <c r="V25" s="740">
        <f t="shared" si="4"/>
        <v>1.143674052894925</v>
      </c>
      <c r="W25" s="667">
        <v>22.02</v>
      </c>
    </row>
    <row r="26" spans="1:23" ht="14.4" customHeight="1" x14ac:dyDescent="0.3">
      <c r="A26" s="745" t="s">
        <v>3650</v>
      </c>
      <c r="B26" s="730">
        <v>7</v>
      </c>
      <c r="C26" s="731">
        <v>29.44</v>
      </c>
      <c r="D26" s="693">
        <v>15.7</v>
      </c>
      <c r="E26" s="732">
        <v>22</v>
      </c>
      <c r="F26" s="733">
        <v>91.64</v>
      </c>
      <c r="G26" s="665">
        <v>15.3</v>
      </c>
      <c r="H26" s="734"/>
      <c r="I26" s="735"/>
      <c r="J26" s="666"/>
      <c r="K26" s="736">
        <v>4.16</v>
      </c>
      <c r="L26" s="734">
        <v>6</v>
      </c>
      <c r="M26" s="734">
        <v>54</v>
      </c>
      <c r="N26" s="737">
        <v>18</v>
      </c>
      <c r="O26" s="734" t="s">
        <v>3607</v>
      </c>
      <c r="P26" s="738" t="s">
        <v>3651</v>
      </c>
      <c r="Q26" s="739">
        <f t="shared" si="0"/>
        <v>-7</v>
      </c>
      <c r="R26" s="739">
        <f t="shared" si="0"/>
        <v>-29.44</v>
      </c>
      <c r="S26" s="730" t="str">
        <f t="shared" si="1"/>
        <v/>
      </c>
      <c r="T26" s="730" t="str">
        <f t="shared" si="2"/>
        <v/>
      </c>
      <c r="U26" s="730" t="str">
        <f t="shared" si="3"/>
        <v/>
      </c>
      <c r="V26" s="740" t="str">
        <f t="shared" si="4"/>
        <v/>
      </c>
      <c r="W26" s="667"/>
    </row>
    <row r="27" spans="1:23" ht="14.4" customHeight="1" x14ac:dyDescent="0.3">
      <c r="A27" s="747" t="s">
        <v>3652</v>
      </c>
      <c r="B27" s="680">
        <v>90</v>
      </c>
      <c r="C27" s="681">
        <v>117.36</v>
      </c>
      <c r="D27" s="682">
        <v>5.5</v>
      </c>
      <c r="E27" s="698">
        <v>73</v>
      </c>
      <c r="F27" s="659">
        <v>95.19</v>
      </c>
      <c r="G27" s="660">
        <v>5.7</v>
      </c>
      <c r="H27" s="658">
        <v>70</v>
      </c>
      <c r="I27" s="659">
        <v>91.81</v>
      </c>
      <c r="J27" s="660">
        <v>6.4</v>
      </c>
      <c r="K27" s="661">
        <v>1.3</v>
      </c>
      <c r="L27" s="658">
        <v>2</v>
      </c>
      <c r="M27" s="658">
        <v>21</v>
      </c>
      <c r="N27" s="662">
        <v>6.93</v>
      </c>
      <c r="O27" s="658" t="s">
        <v>3607</v>
      </c>
      <c r="P27" s="691" t="s">
        <v>3653</v>
      </c>
      <c r="Q27" s="663">
        <f t="shared" si="0"/>
        <v>-20</v>
      </c>
      <c r="R27" s="663">
        <f t="shared" si="0"/>
        <v>-25.549999999999997</v>
      </c>
      <c r="S27" s="688">
        <f t="shared" si="1"/>
        <v>485.09999999999997</v>
      </c>
      <c r="T27" s="688">
        <f t="shared" si="2"/>
        <v>448</v>
      </c>
      <c r="U27" s="688">
        <f t="shared" si="3"/>
        <v>-37.099999999999966</v>
      </c>
      <c r="V27" s="692">
        <f t="shared" si="4"/>
        <v>0.92352092352092363</v>
      </c>
      <c r="W27" s="664">
        <v>71.260000000000005</v>
      </c>
    </row>
    <row r="28" spans="1:23" ht="14.4" customHeight="1" x14ac:dyDescent="0.3">
      <c r="A28" s="745" t="s">
        <v>3654</v>
      </c>
      <c r="B28" s="741">
        <v>11</v>
      </c>
      <c r="C28" s="742">
        <v>14.34</v>
      </c>
      <c r="D28" s="679">
        <v>7.5</v>
      </c>
      <c r="E28" s="743">
        <v>20</v>
      </c>
      <c r="F28" s="735">
        <v>27.03</v>
      </c>
      <c r="G28" s="666">
        <v>7.4</v>
      </c>
      <c r="H28" s="734">
        <v>11</v>
      </c>
      <c r="I28" s="735">
        <v>14.45</v>
      </c>
      <c r="J28" s="687">
        <v>8</v>
      </c>
      <c r="K28" s="736">
        <v>1.3</v>
      </c>
      <c r="L28" s="734">
        <v>2</v>
      </c>
      <c r="M28" s="734">
        <v>21</v>
      </c>
      <c r="N28" s="737">
        <v>6.93</v>
      </c>
      <c r="O28" s="734" t="s">
        <v>3607</v>
      </c>
      <c r="P28" s="738" t="s">
        <v>3655</v>
      </c>
      <c r="Q28" s="739">
        <f t="shared" si="0"/>
        <v>0</v>
      </c>
      <c r="R28" s="739">
        <f t="shared" si="0"/>
        <v>0.10999999999999943</v>
      </c>
      <c r="S28" s="730">
        <f t="shared" si="1"/>
        <v>76.22999999999999</v>
      </c>
      <c r="T28" s="730">
        <f t="shared" si="2"/>
        <v>88</v>
      </c>
      <c r="U28" s="730">
        <f t="shared" si="3"/>
        <v>11.77000000000001</v>
      </c>
      <c r="V28" s="740">
        <f t="shared" si="4"/>
        <v>1.1544011544011545</v>
      </c>
      <c r="W28" s="667">
        <v>21.44</v>
      </c>
    </row>
    <row r="29" spans="1:23" ht="14.4" customHeight="1" x14ac:dyDescent="0.3">
      <c r="A29" s="745" t="s">
        <v>3656</v>
      </c>
      <c r="B29" s="741">
        <v>4</v>
      </c>
      <c r="C29" s="742">
        <v>13.13</v>
      </c>
      <c r="D29" s="679">
        <v>7.8</v>
      </c>
      <c r="E29" s="743">
        <v>10</v>
      </c>
      <c r="F29" s="735">
        <v>23.43</v>
      </c>
      <c r="G29" s="666">
        <v>10.7</v>
      </c>
      <c r="H29" s="734"/>
      <c r="I29" s="735"/>
      <c r="J29" s="666"/>
      <c r="K29" s="736">
        <v>2.34</v>
      </c>
      <c r="L29" s="734">
        <v>3</v>
      </c>
      <c r="M29" s="734">
        <v>29</v>
      </c>
      <c r="N29" s="737">
        <v>9.5299999999999994</v>
      </c>
      <c r="O29" s="734" t="s">
        <v>3607</v>
      </c>
      <c r="P29" s="738" t="s">
        <v>3657</v>
      </c>
      <c r="Q29" s="739">
        <f t="shared" si="0"/>
        <v>-4</v>
      </c>
      <c r="R29" s="739">
        <f t="shared" si="0"/>
        <v>-13.13</v>
      </c>
      <c r="S29" s="730" t="str">
        <f t="shared" si="1"/>
        <v/>
      </c>
      <c r="T29" s="730" t="str">
        <f t="shared" si="2"/>
        <v/>
      </c>
      <c r="U29" s="730" t="str">
        <f t="shared" si="3"/>
        <v/>
      </c>
      <c r="V29" s="740" t="str">
        <f t="shared" si="4"/>
        <v/>
      </c>
      <c r="W29" s="667"/>
    </row>
    <row r="30" spans="1:23" ht="14.4" customHeight="1" x14ac:dyDescent="0.3">
      <c r="A30" s="747" t="s">
        <v>3658</v>
      </c>
      <c r="B30" s="688">
        <v>159</v>
      </c>
      <c r="C30" s="689">
        <v>98.53</v>
      </c>
      <c r="D30" s="690">
        <v>5.2</v>
      </c>
      <c r="E30" s="655">
        <v>193</v>
      </c>
      <c r="F30" s="656">
        <v>119.34</v>
      </c>
      <c r="G30" s="657">
        <v>5.3</v>
      </c>
      <c r="H30" s="658">
        <v>149</v>
      </c>
      <c r="I30" s="659">
        <v>92.19</v>
      </c>
      <c r="J30" s="686">
        <v>5.6</v>
      </c>
      <c r="K30" s="661">
        <v>0.62</v>
      </c>
      <c r="L30" s="658">
        <v>2</v>
      </c>
      <c r="M30" s="658">
        <v>16</v>
      </c>
      <c r="N30" s="662">
        <v>5.4</v>
      </c>
      <c r="O30" s="658" t="s">
        <v>3607</v>
      </c>
      <c r="P30" s="691" t="s">
        <v>3659</v>
      </c>
      <c r="Q30" s="663">
        <f t="shared" si="0"/>
        <v>-10</v>
      </c>
      <c r="R30" s="663">
        <f t="shared" si="0"/>
        <v>-6.3400000000000034</v>
      </c>
      <c r="S30" s="688">
        <f t="shared" si="1"/>
        <v>804.6</v>
      </c>
      <c r="T30" s="688">
        <f t="shared" si="2"/>
        <v>834.4</v>
      </c>
      <c r="U30" s="688">
        <f t="shared" si="3"/>
        <v>29.799999999999955</v>
      </c>
      <c r="V30" s="692">
        <f t="shared" si="4"/>
        <v>1.037037037037037</v>
      </c>
      <c r="W30" s="664">
        <v>131.61000000000001</v>
      </c>
    </row>
    <row r="31" spans="1:23" ht="14.4" customHeight="1" x14ac:dyDescent="0.3">
      <c r="A31" s="745" t="s">
        <v>3660</v>
      </c>
      <c r="B31" s="730">
        <v>12</v>
      </c>
      <c r="C31" s="731">
        <v>10.29</v>
      </c>
      <c r="D31" s="693">
        <v>6.7</v>
      </c>
      <c r="E31" s="732">
        <v>16</v>
      </c>
      <c r="F31" s="733">
        <v>13.76</v>
      </c>
      <c r="G31" s="665">
        <v>6.6</v>
      </c>
      <c r="H31" s="734">
        <v>10</v>
      </c>
      <c r="I31" s="735">
        <v>8.58</v>
      </c>
      <c r="J31" s="666">
        <v>6.2</v>
      </c>
      <c r="K31" s="736">
        <v>0.86</v>
      </c>
      <c r="L31" s="734">
        <v>3</v>
      </c>
      <c r="M31" s="734">
        <v>23</v>
      </c>
      <c r="N31" s="737">
        <v>7.65</v>
      </c>
      <c r="O31" s="734" t="s">
        <v>3607</v>
      </c>
      <c r="P31" s="738" t="s">
        <v>3661</v>
      </c>
      <c r="Q31" s="739">
        <f t="shared" si="0"/>
        <v>-2</v>
      </c>
      <c r="R31" s="739">
        <f t="shared" si="0"/>
        <v>-1.7099999999999991</v>
      </c>
      <c r="S31" s="730">
        <f t="shared" si="1"/>
        <v>76.5</v>
      </c>
      <c r="T31" s="730">
        <f t="shared" si="2"/>
        <v>62</v>
      </c>
      <c r="U31" s="730">
        <f t="shared" si="3"/>
        <v>-14.5</v>
      </c>
      <c r="V31" s="740">
        <f t="shared" si="4"/>
        <v>0.81045751633986929</v>
      </c>
      <c r="W31" s="667">
        <v>3.42</v>
      </c>
    </row>
    <row r="32" spans="1:23" ht="14.4" customHeight="1" x14ac:dyDescent="0.3">
      <c r="A32" s="745" t="s">
        <v>3662</v>
      </c>
      <c r="B32" s="730">
        <v>9</v>
      </c>
      <c r="C32" s="731">
        <v>10.42</v>
      </c>
      <c r="D32" s="693">
        <v>5.2</v>
      </c>
      <c r="E32" s="732">
        <v>9</v>
      </c>
      <c r="F32" s="733">
        <v>11.85</v>
      </c>
      <c r="G32" s="665">
        <v>10.199999999999999</v>
      </c>
      <c r="H32" s="734">
        <v>4</v>
      </c>
      <c r="I32" s="735">
        <v>4.63</v>
      </c>
      <c r="J32" s="666">
        <v>5.8</v>
      </c>
      <c r="K32" s="736">
        <v>1.1599999999999999</v>
      </c>
      <c r="L32" s="734">
        <v>2</v>
      </c>
      <c r="M32" s="734">
        <v>22</v>
      </c>
      <c r="N32" s="737">
        <v>7.27</v>
      </c>
      <c r="O32" s="734" t="s">
        <v>3607</v>
      </c>
      <c r="P32" s="738" t="s">
        <v>3663</v>
      </c>
      <c r="Q32" s="739">
        <f t="shared" si="0"/>
        <v>-5</v>
      </c>
      <c r="R32" s="739">
        <f t="shared" si="0"/>
        <v>-5.79</v>
      </c>
      <c r="S32" s="730">
        <f t="shared" si="1"/>
        <v>29.08</v>
      </c>
      <c r="T32" s="730">
        <f t="shared" si="2"/>
        <v>23.2</v>
      </c>
      <c r="U32" s="730">
        <f t="shared" si="3"/>
        <v>-5.879999999999999</v>
      </c>
      <c r="V32" s="740">
        <f t="shared" si="4"/>
        <v>0.79779917469050898</v>
      </c>
      <c r="W32" s="667">
        <v>0.73</v>
      </c>
    </row>
    <row r="33" spans="1:23" ht="14.4" customHeight="1" x14ac:dyDescent="0.3">
      <c r="A33" s="746" t="s">
        <v>3664</v>
      </c>
      <c r="B33" s="696">
        <v>16</v>
      </c>
      <c r="C33" s="699">
        <v>17.46</v>
      </c>
      <c r="D33" s="700">
        <v>7.1</v>
      </c>
      <c r="E33" s="694">
        <v>11</v>
      </c>
      <c r="F33" s="671">
        <v>12</v>
      </c>
      <c r="G33" s="672">
        <v>7</v>
      </c>
      <c r="H33" s="683">
        <v>18</v>
      </c>
      <c r="I33" s="684">
        <v>19.850000000000001</v>
      </c>
      <c r="J33" s="674">
        <v>6.5</v>
      </c>
      <c r="K33" s="675">
        <v>1.0900000000000001</v>
      </c>
      <c r="L33" s="673">
        <v>2</v>
      </c>
      <c r="M33" s="673">
        <v>18</v>
      </c>
      <c r="N33" s="676">
        <v>6.15</v>
      </c>
      <c r="O33" s="673" t="s">
        <v>3607</v>
      </c>
      <c r="P33" s="695" t="s">
        <v>3665</v>
      </c>
      <c r="Q33" s="677">
        <f t="shared" si="0"/>
        <v>2</v>
      </c>
      <c r="R33" s="677">
        <f t="shared" si="0"/>
        <v>2.3900000000000006</v>
      </c>
      <c r="S33" s="696">
        <f t="shared" si="1"/>
        <v>110.7</v>
      </c>
      <c r="T33" s="696">
        <f t="shared" si="2"/>
        <v>117</v>
      </c>
      <c r="U33" s="696">
        <f t="shared" si="3"/>
        <v>6.2999999999999972</v>
      </c>
      <c r="V33" s="697">
        <f t="shared" si="4"/>
        <v>1.056910569105691</v>
      </c>
      <c r="W33" s="678">
        <v>14.82</v>
      </c>
    </row>
    <row r="34" spans="1:23" ht="14.4" customHeight="1" x14ac:dyDescent="0.3">
      <c r="A34" s="745" t="s">
        <v>3666</v>
      </c>
      <c r="B34" s="730">
        <v>2</v>
      </c>
      <c r="C34" s="731">
        <v>2.35</v>
      </c>
      <c r="D34" s="693">
        <v>5.5</v>
      </c>
      <c r="E34" s="743">
        <v>4</v>
      </c>
      <c r="F34" s="735">
        <v>4.7</v>
      </c>
      <c r="G34" s="666">
        <v>6.3</v>
      </c>
      <c r="H34" s="732"/>
      <c r="I34" s="733"/>
      <c r="J34" s="665"/>
      <c r="K34" s="736">
        <v>1.17</v>
      </c>
      <c r="L34" s="734">
        <v>2</v>
      </c>
      <c r="M34" s="734">
        <v>20</v>
      </c>
      <c r="N34" s="737">
        <v>6.78</v>
      </c>
      <c r="O34" s="734" t="s">
        <v>3607</v>
      </c>
      <c r="P34" s="738" t="s">
        <v>3667</v>
      </c>
      <c r="Q34" s="739">
        <f t="shared" si="0"/>
        <v>-2</v>
      </c>
      <c r="R34" s="739">
        <f t="shared" si="0"/>
        <v>-2.35</v>
      </c>
      <c r="S34" s="730" t="str">
        <f t="shared" si="1"/>
        <v/>
      </c>
      <c r="T34" s="730" t="str">
        <f t="shared" si="2"/>
        <v/>
      </c>
      <c r="U34" s="730" t="str">
        <f t="shared" si="3"/>
        <v/>
      </c>
      <c r="V34" s="740" t="str">
        <f t="shared" si="4"/>
        <v/>
      </c>
      <c r="W34" s="667"/>
    </row>
    <row r="35" spans="1:23" ht="14.4" customHeight="1" x14ac:dyDescent="0.3">
      <c r="A35" s="745" t="s">
        <v>3668</v>
      </c>
      <c r="B35" s="730"/>
      <c r="C35" s="731"/>
      <c r="D35" s="693"/>
      <c r="E35" s="743"/>
      <c r="F35" s="735"/>
      <c r="G35" s="666"/>
      <c r="H35" s="732">
        <v>1</v>
      </c>
      <c r="I35" s="733">
        <v>1.26</v>
      </c>
      <c r="J35" s="687">
        <v>7</v>
      </c>
      <c r="K35" s="736">
        <v>1.26</v>
      </c>
      <c r="L35" s="734">
        <v>2</v>
      </c>
      <c r="M35" s="734">
        <v>18</v>
      </c>
      <c r="N35" s="737">
        <v>6.16</v>
      </c>
      <c r="O35" s="734" t="s">
        <v>3607</v>
      </c>
      <c r="P35" s="738" t="s">
        <v>3669</v>
      </c>
      <c r="Q35" s="739">
        <f t="shared" si="0"/>
        <v>1</v>
      </c>
      <c r="R35" s="739">
        <f t="shared" si="0"/>
        <v>1.26</v>
      </c>
      <c r="S35" s="730">
        <f t="shared" si="1"/>
        <v>6.16</v>
      </c>
      <c r="T35" s="730">
        <f t="shared" si="2"/>
        <v>7</v>
      </c>
      <c r="U35" s="730">
        <f t="shared" si="3"/>
        <v>0.83999999999999986</v>
      </c>
      <c r="V35" s="740">
        <f t="shared" si="4"/>
        <v>1.1363636363636362</v>
      </c>
      <c r="W35" s="667">
        <v>0.84</v>
      </c>
    </row>
    <row r="36" spans="1:23" ht="14.4" customHeight="1" x14ac:dyDescent="0.3">
      <c r="A36" s="747" t="s">
        <v>3670</v>
      </c>
      <c r="B36" s="688">
        <v>6</v>
      </c>
      <c r="C36" s="689">
        <v>5.19</v>
      </c>
      <c r="D36" s="690">
        <v>8.3000000000000007</v>
      </c>
      <c r="E36" s="698">
        <v>4</v>
      </c>
      <c r="F36" s="659">
        <v>3.46</v>
      </c>
      <c r="G36" s="660">
        <v>6.8</v>
      </c>
      <c r="H36" s="655">
        <v>15</v>
      </c>
      <c r="I36" s="656">
        <v>12.98</v>
      </c>
      <c r="J36" s="657">
        <v>4.5</v>
      </c>
      <c r="K36" s="661">
        <v>0.86</v>
      </c>
      <c r="L36" s="658">
        <v>2</v>
      </c>
      <c r="M36" s="658">
        <v>19</v>
      </c>
      <c r="N36" s="662">
        <v>6.37</v>
      </c>
      <c r="O36" s="658" t="s">
        <v>3607</v>
      </c>
      <c r="P36" s="691" t="s">
        <v>3671</v>
      </c>
      <c r="Q36" s="663">
        <f t="shared" si="0"/>
        <v>9</v>
      </c>
      <c r="R36" s="663">
        <f t="shared" si="0"/>
        <v>7.79</v>
      </c>
      <c r="S36" s="688">
        <f t="shared" si="1"/>
        <v>95.55</v>
      </c>
      <c r="T36" s="688">
        <f t="shared" si="2"/>
        <v>67.5</v>
      </c>
      <c r="U36" s="688">
        <f t="shared" si="3"/>
        <v>-28.049999999999997</v>
      </c>
      <c r="V36" s="692">
        <f t="shared" si="4"/>
        <v>0.70643642072213508</v>
      </c>
      <c r="W36" s="664"/>
    </row>
    <row r="37" spans="1:23" ht="14.4" customHeight="1" x14ac:dyDescent="0.3">
      <c r="A37" s="745" t="s">
        <v>3672</v>
      </c>
      <c r="B37" s="730"/>
      <c r="C37" s="731"/>
      <c r="D37" s="693"/>
      <c r="E37" s="743"/>
      <c r="F37" s="735"/>
      <c r="G37" s="666"/>
      <c r="H37" s="732">
        <v>1</v>
      </c>
      <c r="I37" s="733">
        <v>0.97</v>
      </c>
      <c r="J37" s="665">
        <v>4</v>
      </c>
      <c r="K37" s="736">
        <v>0.97</v>
      </c>
      <c r="L37" s="734">
        <v>2</v>
      </c>
      <c r="M37" s="734">
        <v>21</v>
      </c>
      <c r="N37" s="737">
        <v>7.11</v>
      </c>
      <c r="O37" s="734" t="s">
        <v>3607</v>
      </c>
      <c r="P37" s="738" t="s">
        <v>3673</v>
      </c>
      <c r="Q37" s="739">
        <f t="shared" si="0"/>
        <v>1</v>
      </c>
      <c r="R37" s="739">
        <f t="shared" si="0"/>
        <v>0.97</v>
      </c>
      <c r="S37" s="730">
        <f t="shared" si="1"/>
        <v>7.11</v>
      </c>
      <c r="T37" s="730">
        <f t="shared" si="2"/>
        <v>4</v>
      </c>
      <c r="U37" s="730">
        <f t="shared" si="3"/>
        <v>-3.1100000000000003</v>
      </c>
      <c r="V37" s="740">
        <f t="shared" si="4"/>
        <v>0.56258790436005623</v>
      </c>
      <c r="W37" s="667"/>
    </row>
    <row r="38" spans="1:23" ht="14.4" customHeight="1" x14ac:dyDescent="0.3">
      <c r="A38" s="745" t="s">
        <v>3674</v>
      </c>
      <c r="B38" s="730"/>
      <c r="C38" s="731"/>
      <c r="D38" s="693"/>
      <c r="E38" s="743"/>
      <c r="F38" s="735"/>
      <c r="G38" s="666"/>
      <c r="H38" s="732">
        <v>1</v>
      </c>
      <c r="I38" s="733">
        <v>1.22</v>
      </c>
      <c r="J38" s="665">
        <v>3</v>
      </c>
      <c r="K38" s="736">
        <v>1.22</v>
      </c>
      <c r="L38" s="734">
        <v>2</v>
      </c>
      <c r="M38" s="734">
        <v>21</v>
      </c>
      <c r="N38" s="737">
        <v>7.07</v>
      </c>
      <c r="O38" s="734" t="s">
        <v>3607</v>
      </c>
      <c r="P38" s="738" t="s">
        <v>3675</v>
      </c>
      <c r="Q38" s="739">
        <f t="shared" si="0"/>
        <v>1</v>
      </c>
      <c r="R38" s="739">
        <f t="shared" si="0"/>
        <v>1.22</v>
      </c>
      <c r="S38" s="730">
        <f t="shared" si="1"/>
        <v>7.07</v>
      </c>
      <c r="T38" s="730">
        <f t="shared" si="2"/>
        <v>3</v>
      </c>
      <c r="U38" s="730">
        <f t="shared" si="3"/>
        <v>-4.07</v>
      </c>
      <c r="V38" s="740">
        <f t="shared" si="4"/>
        <v>0.42432814710042432</v>
      </c>
      <c r="W38" s="667"/>
    </row>
    <row r="39" spans="1:23" ht="14.4" customHeight="1" x14ac:dyDescent="0.3">
      <c r="A39" s="747" t="s">
        <v>3676</v>
      </c>
      <c r="B39" s="688"/>
      <c r="C39" s="689"/>
      <c r="D39" s="690"/>
      <c r="E39" s="655">
        <v>1</v>
      </c>
      <c r="F39" s="656">
        <v>0.45</v>
      </c>
      <c r="G39" s="657">
        <v>6</v>
      </c>
      <c r="H39" s="658"/>
      <c r="I39" s="659"/>
      <c r="J39" s="660"/>
      <c r="K39" s="661">
        <v>0.43</v>
      </c>
      <c r="L39" s="658">
        <v>1</v>
      </c>
      <c r="M39" s="658">
        <v>10</v>
      </c>
      <c r="N39" s="662">
        <v>3.34</v>
      </c>
      <c r="O39" s="658" t="s">
        <v>3607</v>
      </c>
      <c r="P39" s="691" t="s">
        <v>3677</v>
      </c>
      <c r="Q39" s="663">
        <f t="shared" si="0"/>
        <v>0</v>
      </c>
      <c r="R39" s="663">
        <f t="shared" si="0"/>
        <v>0</v>
      </c>
      <c r="S39" s="688" t="str">
        <f t="shared" si="1"/>
        <v/>
      </c>
      <c r="T39" s="688" t="str">
        <f t="shared" si="2"/>
        <v/>
      </c>
      <c r="U39" s="688" t="str">
        <f t="shared" si="3"/>
        <v/>
      </c>
      <c r="V39" s="692" t="str">
        <f t="shared" si="4"/>
        <v/>
      </c>
      <c r="W39" s="664"/>
    </row>
    <row r="40" spans="1:23" ht="14.4" customHeight="1" x14ac:dyDescent="0.3">
      <c r="A40" s="747" t="s">
        <v>3678</v>
      </c>
      <c r="B40" s="680">
        <v>35</v>
      </c>
      <c r="C40" s="681">
        <v>18</v>
      </c>
      <c r="D40" s="682">
        <v>4.7</v>
      </c>
      <c r="E40" s="698">
        <v>23</v>
      </c>
      <c r="F40" s="659">
        <v>12.26</v>
      </c>
      <c r="G40" s="660">
        <v>5.4</v>
      </c>
      <c r="H40" s="658">
        <v>14</v>
      </c>
      <c r="I40" s="659">
        <v>9.2899999999999991</v>
      </c>
      <c r="J40" s="686">
        <v>7.8</v>
      </c>
      <c r="K40" s="661">
        <v>0.51</v>
      </c>
      <c r="L40" s="658">
        <v>1</v>
      </c>
      <c r="M40" s="658">
        <v>13</v>
      </c>
      <c r="N40" s="662">
        <v>4.32</v>
      </c>
      <c r="O40" s="658" t="s">
        <v>3607</v>
      </c>
      <c r="P40" s="691" t="s">
        <v>3679</v>
      </c>
      <c r="Q40" s="663">
        <f t="shared" si="0"/>
        <v>-21</v>
      </c>
      <c r="R40" s="663">
        <f t="shared" si="0"/>
        <v>-8.7100000000000009</v>
      </c>
      <c r="S40" s="688">
        <f t="shared" si="1"/>
        <v>60.480000000000004</v>
      </c>
      <c r="T40" s="688">
        <f t="shared" si="2"/>
        <v>109.2</v>
      </c>
      <c r="U40" s="688">
        <f t="shared" si="3"/>
        <v>48.72</v>
      </c>
      <c r="V40" s="692">
        <f t="shared" si="4"/>
        <v>1.8055555555555556</v>
      </c>
      <c r="W40" s="664">
        <v>54.47</v>
      </c>
    </row>
    <row r="41" spans="1:23" ht="14.4" customHeight="1" x14ac:dyDescent="0.3">
      <c r="A41" s="745" t="s">
        <v>3680</v>
      </c>
      <c r="B41" s="741">
        <v>6</v>
      </c>
      <c r="C41" s="742">
        <v>4.1500000000000004</v>
      </c>
      <c r="D41" s="679">
        <v>4.8</v>
      </c>
      <c r="E41" s="743">
        <v>3</v>
      </c>
      <c r="F41" s="735">
        <v>2.27</v>
      </c>
      <c r="G41" s="666">
        <v>4.7</v>
      </c>
      <c r="H41" s="734">
        <v>3</v>
      </c>
      <c r="I41" s="735">
        <v>2.0699999999999998</v>
      </c>
      <c r="J41" s="666">
        <v>4</v>
      </c>
      <c r="K41" s="736">
        <v>0.69</v>
      </c>
      <c r="L41" s="734">
        <v>2</v>
      </c>
      <c r="M41" s="734">
        <v>18</v>
      </c>
      <c r="N41" s="737">
        <v>5.86</v>
      </c>
      <c r="O41" s="734" t="s">
        <v>3607</v>
      </c>
      <c r="P41" s="738" t="s">
        <v>3681</v>
      </c>
      <c r="Q41" s="739">
        <f t="shared" si="0"/>
        <v>-3</v>
      </c>
      <c r="R41" s="739">
        <f t="shared" si="0"/>
        <v>-2.0800000000000005</v>
      </c>
      <c r="S41" s="730">
        <f t="shared" si="1"/>
        <v>17.580000000000002</v>
      </c>
      <c r="T41" s="730">
        <f t="shared" si="2"/>
        <v>12</v>
      </c>
      <c r="U41" s="730">
        <f t="shared" si="3"/>
        <v>-5.5800000000000018</v>
      </c>
      <c r="V41" s="740">
        <f t="shared" si="4"/>
        <v>0.68259385665529004</v>
      </c>
      <c r="W41" s="667"/>
    </row>
    <row r="42" spans="1:23" ht="14.4" customHeight="1" x14ac:dyDescent="0.3">
      <c r="A42" s="745" t="s">
        <v>3682</v>
      </c>
      <c r="B42" s="741">
        <v>2</v>
      </c>
      <c r="C42" s="742">
        <v>2.29</v>
      </c>
      <c r="D42" s="679">
        <v>5</v>
      </c>
      <c r="E42" s="743">
        <v>5</v>
      </c>
      <c r="F42" s="735">
        <v>6.35</v>
      </c>
      <c r="G42" s="666">
        <v>12.6</v>
      </c>
      <c r="H42" s="734"/>
      <c r="I42" s="735"/>
      <c r="J42" s="666"/>
      <c r="K42" s="736">
        <v>1.1499999999999999</v>
      </c>
      <c r="L42" s="734">
        <v>2</v>
      </c>
      <c r="M42" s="734">
        <v>21</v>
      </c>
      <c r="N42" s="737">
        <v>6.86</v>
      </c>
      <c r="O42" s="734" t="s">
        <v>3607</v>
      </c>
      <c r="P42" s="738" t="s">
        <v>3683</v>
      </c>
      <c r="Q42" s="739">
        <f t="shared" si="0"/>
        <v>-2</v>
      </c>
      <c r="R42" s="739">
        <f t="shared" si="0"/>
        <v>-2.29</v>
      </c>
      <c r="S42" s="730" t="str">
        <f t="shared" si="1"/>
        <v/>
      </c>
      <c r="T42" s="730" t="str">
        <f t="shared" si="2"/>
        <v/>
      </c>
      <c r="U42" s="730" t="str">
        <f t="shared" si="3"/>
        <v/>
      </c>
      <c r="V42" s="740" t="str">
        <f t="shared" si="4"/>
        <v/>
      </c>
      <c r="W42" s="667"/>
    </row>
    <row r="43" spans="1:23" ht="14.4" customHeight="1" x14ac:dyDescent="0.3">
      <c r="A43" s="746" t="s">
        <v>3684</v>
      </c>
      <c r="B43" s="668">
        <v>30</v>
      </c>
      <c r="C43" s="669">
        <v>18.850000000000001</v>
      </c>
      <c r="D43" s="670">
        <v>7</v>
      </c>
      <c r="E43" s="694">
        <v>17</v>
      </c>
      <c r="F43" s="671">
        <v>9.74</v>
      </c>
      <c r="G43" s="672">
        <v>5.5</v>
      </c>
      <c r="H43" s="673">
        <v>18</v>
      </c>
      <c r="I43" s="671">
        <v>10.67</v>
      </c>
      <c r="J43" s="674">
        <v>6.2</v>
      </c>
      <c r="K43" s="675">
        <v>0.56999999999999995</v>
      </c>
      <c r="L43" s="673">
        <v>2</v>
      </c>
      <c r="M43" s="673">
        <v>18</v>
      </c>
      <c r="N43" s="676">
        <v>5.97</v>
      </c>
      <c r="O43" s="673" t="s">
        <v>3607</v>
      </c>
      <c r="P43" s="695" t="s">
        <v>3685</v>
      </c>
      <c r="Q43" s="677">
        <f t="shared" si="0"/>
        <v>-12</v>
      </c>
      <c r="R43" s="677">
        <f t="shared" si="0"/>
        <v>-8.1800000000000015</v>
      </c>
      <c r="S43" s="696">
        <f t="shared" si="1"/>
        <v>107.46</v>
      </c>
      <c r="T43" s="696">
        <f t="shared" si="2"/>
        <v>111.60000000000001</v>
      </c>
      <c r="U43" s="696">
        <f t="shared" si="3"/>
        <v>4.1400000000000148</v>
      </c>
      <c r="V43" s="697">
        <f t="shared" si="4"/>
        <v>1.0385259631490789</v>
      </c>
      <c r="W43" s="678">
        <v>33.21</v>
      </c>
    </row>
    <row r="44" spans="1:23" ht="14.4" customHeight="1" x14ac:dyDescent="0.3">
      <c r="A44" s="745" t="s">
        <v>3686</v>
      </c>
      <c r="B44" s="741">
        <v>4</v>
      </c>
      <c r="C44" s="742">
        <v>2.16</v>
      </c>
      <c r="D44" s="679">
        <v>3.8</v>
      </c>
      <c r="E44" s="743">
        <v>3</v>
      </c>
      <c r="F44" s="735">
        <v>1.66</v>
      </c>
      <c r="G44" s="666">
        <v>9.3000000000000007</v>
      </c>
      <c r="H44" s="734">
        <v>2</v>
      </c>
      <c r="I44" s="735">
        <v>1.17</v>
      </c>
      <c r="J44" s="666">
        <v>2</v>
      </c>
      <c r="K44" s="736">
        <v>0.61</v>
      </c>
      <c r="L44" s="734">
        <v>2</v>
      </c>
      <c r="M44" s="734">
        <v>21</v>
      </c>
      <c r="N44" s="737">
        <v>6.98</v>
      </c>
      <c r="O44" s="734" t="s">
        <v>3607</v>
      </c>
      <c r="P44" s="738" t="s">
        <v>3687</v>
      </c>
      <c r="Q44" s="739">
        <f t="shared" si="0"/>
        <v>-2</v>
      </c>
      <c r="R44" s="739">
        <f t="shared" si="0"/>
        <v>-0.99000000000000021</v>
      </c>
      <c r="S44" s="730">
        <f t="shared" si="1"/>
        <v>13.96</v>
      </c>
      <c r="T44" s="730">
        <f t="shared" si="2"/>
        <v>4</v>
      </c>
      <c r="U44" s="730">
        <f t="shared" si="3"/>
        <v>-9.9600000000000009</v>
      </c>
      <c r="V44" s="740">
        <f t="shared" si="4"/>
        <v>0.28653295128939826</v>
      </c>
      <c r="W44" s="667"/>
    </row>
    <row r="45" spans="1:23" ht="14.4" customHeight="1" x14ac:dyDescent="0.3">
      <c r="A45" s="745" t="s">
        <v>3688</v>
      </c>
      <c r="B45" s="741">
        <v>3</v>
      </c>
      <c r="C45" s="742">
        <v>2.2200000000000002</v>
      </c>
      <c r="D45" s="679">
        <v>6.3</v>
      </c>
      <c r="E45" s="743">
        <v>1</v>
      </c>
      <c r="F45" s="735">
        <v>0.74</v>
      </c>
      <c r="G45" s="666">
        <v>7</v>
      </c>
      <c r="H45" s="734"/>
      <c r="I45" s="735"/>
      <c r="J45" s="666"/>
      <c r="K45" s="736">
        <v>0.74</v>
      </c>
      <c r="L45" s="734">
        <v>3</v>
      </c>
      <c r="M45" s="734">
        <v>25</v>
      </c>
      <c r="N45" s="737">
        <v>8.24</v>
      </c>
      <c r="O45" s="734" t="s">
        <v>3607</v>
      </c>
      <c r="P45" s="738" t="s">
        <v>3689</v>
      </c>
      <c r="Q45" s="739">
        <f t="shared" si="0"/>
        <v>-3</v>
      </c>
      <c r="R45" s="739">
        <f t="shared" si="0"/>
        <v>-2.2200000000000002</v>
      </c>
      <c r="S45" s="730" t="str">
        <f t="shared" si="1"/>
        <v/>
      </c>
      <c r="T45" s="730" t="str">
        <f t="shared" si="2"/>
        <v/>
      </c>
      <c r="U45" s="730" t="str">
        <f t="shared" si="3"/>
        <v/>
      </c>
      <c r="V45" s="740" t="str">
        <f t="shared" si="4"/>
        <v/>
      </c>
      <c r="W45" s="667"/>
    </row>
    <row r="46" spans="1:23" ht="14.4" customHeight="1" x14ac:dyDescent="0.3">
      <c r="A46" s="746" t="s">
        <v>3690</v>
      </c>
      <c r="B46" s="696"/>
      <c r="C46" s="699"/>
      <c r="D46" s="700"/>
      <c r="E46" s="683">
        <v>1</v>
      </c>
      <c r="F46" s="684">
        <v>0.41</v>
      </c>
      <c r="G46" s="685">
        <v>4</v>
      </c>
      <c r="H46" s="673"/>
      <c r="I46" s="671"/>
      <c r="J46" s="672"/>
      <c r="K46" s="675">
        <v>0.41</v>
      </c>
      <c r="L46" s="673">
        <v>2</v>
      </c>
      <c r="M46" s="673">
        <v>18</v>
      </c>
      <c r="N46" s="676">
        <v>6.07</v>
      </c>
      <c r="O46" s="673" t="s">
        <v>3607</v>
      </c>
      <c r="P46" s="695" t="s">
        <v>3691</v>
      </c>
      <c r="Q46" s="677">
        <f t="shared" si="0"/>
        <v>0</v>
      </c>
      <c r="R46" s="677">
        <f t="shared" si="0"/>
        <v>0</v>
      </c>
      <c r="S46" s="696" t="str">
        <f t="shared" si="1"/>
        <v/>
      </c>
      <c r="T46" s="696" t="str">
        <f t="shared" si="2"/>
        <v/>
      </c>
      <c r="U46" s="696" t="str">
        <f t="shared" si="3"/>
        <v/>
      </c>
      <c r="V46" s="697" t="str">
        <f t="shared" si="4"/>
        <v/>
      </c>
      <c r="W46" s="678"/>
    </row>
    <row r="47" spans="1:23" ht="14.4" customHeight="1" x14ac:dyDescent="0.3">
      <c r="A47" s="747" t="s">
        <v>3692</v>
      </c>
      <c r="B47" s="688"/>
      <c r="C47" s="689"/>
      <c r="D47" s="690"/>
      <c r="E47" s="698"/>
      <c r="F47" s="659"/>
      <c r="G47" s="660"/>
      <c r="H47" s="655">
        <v>3</v>
      </c>
      <c r="I47" s="656">
        <v>1.06</v>
      </c>
      <c r="J47" s="686">
        <v>4.7</v>
      </c>
      <c r="K47" s="661">
        <v>0.35</v>
      </c>
      <c r="L47" s="658">
        <v>1</v>
      </c>
      <c r="M47" s="658">
        <v>12</v>
      </c>
      <c r="N47" s="662">
        <v>4.09</v>
      </c>
      <c r="O47" s="658" t="s">
        <v>3607</v>
      </c>
      <c r="P47" s="691" t="s">
        <v>3693</v>
      </c>
      <c r="Q47" s="663">
        <f t="shared" si="0"/>
        <v>3</v>
      </c>
      <c r="R47" s="663">
        <f t="shared" si="0"/>
        <v>1.06</v>
      </c>
      <c r="S47" s="688">
        <f t="shared" si="1"/>
        <v>12.27</v>
      </c>
      <c r="T47" s="688">
        <f t="shared" si="2"/>
        <v>14.100000000000001</v>
      </c>
      <c r="U47" s="688">
        <f t="shared" si="3"/>
        <v>1.8300000000000018</v>
      </c>
      <c r="V47" s="692">
        <f t="shared" si="4"/>
        <v>1.1491442542787287</v>
      </c>
      <c r="W47" s="664">
        <v>2.91</v>
      </c>
    </row>
    <row r="48" spans="1:23" ht="14.4" customHeight="1" x14ac:dyDescent="0.3">
      <c r="A48" s="745" t="s">
        <v>3694</v>
      </c>
      <c r="B48" s="730"/>
      <c r="C48" s="731"/>
      <c r="D48" s="693"/>
      <c r="E48" s="743">
        <v>2</v>
      </c>
      <c r="F48" s="735">
        <v>0.93</v>
      </c>
      <c r="G48" s="666">
        <v>2.5</v>
      </c>
      <c r="H48" s="732"/>
      <c r="I48" s="733"/>
      <c r="J48" s="665"/>
      <c r="K48" s="736">
        <v>0.47</v>
      </c>
      <c r="L48" s="734">
        <v>2</v>
      </c>
      <c r="M48" s="734">
        <v>16</v>
      </c>
      <c r="N48" s="737">
        <v>5.43</v>
      </c>
      <c r="O48" s="734" t="s">
        <v>3607</v>
      </c>
      <c r="P48" s="738" t="s">
        <v>3695</v>
      </c>
      <c r="Q48" s="739">
        <f t="shared" si="0"/>
        <v>0</v>
      </c>
      <c r="R48" s="739">
        <f t="shared" si="0"/>
        <v>0</v>
      </c>
      <c r="S48" s="730" t="str">
        <f t="shared" si="1"/>
        <v/>
      </c>
      <c r="T48" s="730" t="str">
        <f t="shared" si="2"/>
        <v/>
      </c>
      <c r="U48" s="730" t="str">
        <f t="shared" si="3"/>
        <v/>
      </c>
      <c r="V48" s="740" t="str">
        <f t="shared" si="4"/>
        <v/>
      </c>
      <c r="W48" s="667"/>
    </row>
    <row r="49" spans="1:23" ht="14.4" customHeight="1" x14ac:dyDescent="0.3">
      <c r="A49" s="745" t="s">
        <v>3696</v>
      </c>
      <c r="B49" s="730"/>
      <c r="C49" s="731"/>
      <c r="D49" s="693"/>
      <c r="E49" s="743">
        <v>1</v>
      </c>
      <c r="F49" s="735">
        <v>0.59</v>
      </c>
      <c r="G49" s="666">
        <v>4</v>
      </c>
      <c r="H49" s="732"/>
      <c r="I49" s="733"/>
      <c r="J49" s="665"/>
      <c r="K49" s="736">
        <v>0.59</v>
      </c>
      <c r="L49" s="734">
        <v>2</v>
      </c>
      <c r="M49" s="734">
        <v>19</v>
      </c>
      <c r="N49" s="737">
        <v>6.47</v>
      </c>
      <c r="O49" s="734" t="s">
        <v>3607</v>
      </c>
      <c r="P49" s="738" t="s">
        <v>3697</v>
      </c>
      <c r="Q49" s="739">
        <f t="shared" si="0"/>
        <v>0</v>
      </c>
      <c r="R49" s="739">
        <f t="shared" si="0"/>
        <v>0</v>
      </c>
      <c r="S49" s="730" t="str">
        <f t="shared" si="1"/>
        <v/>
      </c>
      <c r="T49" s="730" t="str">
        <f t="shared" si="2"/>
        <v/>
      </c>
      <c r="U49" s="730" t="str">
        <f t="shared" si="3"/>
        <v/>
      </c>
      <c r="V49" s="740" t="str">
        <f t="shared" si="4"/>
        <v/>
      </c>
      <c r="W49" s="667"/>
    </row>
    <row r="50" spans="1:23" ht="14.4" customHeight="1" x14ac:dyDescent="0.3">
      <c r="A50" s="747" t="s">
        <v>3698</v>
      </c>
      <c r="B50" s="688">
        <v>197</v>
      </c>
      <c r="C50" s="689">
        <v>85.62</v>
      </c>
      <c r="D50" s="690">
        <v>4</v>
      </c>
      <c r="E50" s="655">
        <v>216</v>
      </c>
      <c r="F50" s="656">
        <v>93.25</v>
      </c>
      <c r="G50" s="657">
        <v>4</v>
      </c>
      <c r="H50" s="658">
        <v>186</v>
      </c>
      <c r="I50" s="659">
        <v>80.81</v>
      </c>
      <c r="J50" s="686">
        <v>4.2</v>
      </c>
      <c r="K50" s="661">
        <v>0.43</v>
      </c>
      <c r="L50" s="658">
        <v>1</v>
      </c>
      <c r="M50" s="658">
        <v>11</v>
      </c>
      <c r="N50" s="662">
        <v>3.7</v>
      </c>
      <c r="O50" s="658" t="s">
        <v>3607</v>
      </c>
      <c r="P50" s="691" t="s">
        <v>3699</v>
      </c>
      <c r="Q50" s="663">
        <f t="shared" si="0"/>
        <v>-11</v>
      </c>
      <c r="R50" s="663">
        <f t="shared" si="0"/>
        <v>-4.8100000000000023</v>
      </c>
      <c r="S50" s="688">
        <f t="shared" si="1"/>
        <v>688.2</v>
      </c>
      <c r="T50" s="688">
        <f t="shared" si="2"/>
        <v>781.2</v>
      </c>
      <c r="U50" s="688">
        <f t="shared" si="3"/>
        <v>93</v>
      </c>
      <c r="V50" s="692">
        <f t="shared" si="4"/>
        <v>1.1351351351351351</v>
      </c>
      <c r="W50" s="664">
        <v>166.51</v>
      </c>
    </row>
    <row r="51" spans="1:23" ht="14.4" customHeight="1" x14ac:dyDescent="0.3">
      <c r="A51" s="745" t="s">
        <v>3700</v>
      </c>
      <c r="B51" s="730">
        <v>55</v>
      </c>
      <c r="C51" s="731">
        <v>30.93</v>
      </c>
      <c r="D51" s="693">
        <v>5.0999999999999996</v>
      </c>
      <c r="E51" s="732">
        <v>41</v>
      </c>
      <c r="F51" s="733">
        <v>21.5</v>
      </c>
      <c r="G51" s="665">
        <v>4.7</v>
      </c>
      <c r="H51" s="734">
        <v>18</v>
      </c>
      <c r="I51" s="735">
        <v>9.4600000000000009</v>
      </c>
      <c r="J51" s="666">
        <v>3.8</v>
      </c>
      <c r="K51" s="736">
        <v>0.52</v>
      </c>
      <c r="L51" s="734">
        <v>2</v>
      </c>
      <c r="M51" s="734">
        <v>15</v>
      </c>
      <c r="N51" s="737">
        <v>4.88</v>
      </c>
      <c r="O51" s="734" t="s">
        <v>3607</v>
      </c>
      <c r="P51" s="738" t="s">
        <v>3701</v>
      </c>
      <c r="Q51" s="739">
        <f t="shared" si="0"/>
        <v>-37</v>
      </c>
      <c r="R51" s="739">
        <f t="shared" si="0"/>
        <v>-21.47</v>
      </c>
      <c r="S51" s="730">
        <f t="shared" si="1"/>
        <v>87.84</v>
      </c>
      <c r="T51" s="730">
        <f t="shared" si="2"/>
        <v>68.399999999999991</v>
      </c>
      <c r="U51" s="730">
        <f t="shared" si="3"/>
        <v>-19.440000000000012</v>
      </c>
      <c r="V51" s="740">
        <f t="shared" si="4"/>
        <v>0.7786885245901638</v>
      </c>
      <c r="W51" s="667">
        <v>2.6</v>
      </c>
    </row>
    <row r="52" spans="1:23" ht="14.4" customHeight="1" x14ac:dyDescent="0.3">
      <c r="A52" s="745" t="s">
        <v>3702</v>
      </c>
      <c r="B52" s="730">
        <v>15</v>
      </c>
      <c r="C52" s="731">
        <v>16.48</v>
      </c>
      <c r="D52" s="693">
        <v>4.7</v>
      </c>
      <c r="E52" s="732">
        <v>12</v>
      </c>
      <c r="F52" s="733">
        <v>9.44</v>
      </c>
      <c r="G52" s="665">
        <v>4.0999999999999996</v>
      </c>
      <c r="H52" s="734">
        <v>14</v>
      </c>
      <c r="I52" s="735">
        <v>22.39</v>
      </c>
      <c r="J52" s="687">
        <v>5.3</v>
      </c>
      <c r="K52" s="736">
        <v>0.67</v>
      </c>
      <c r="L52" s="734">
        <v>2</v>
      </c>
      <c r="M52" s="734">
        <v>14</v>
      </c>
      <c r="N52" s="737">
        <v>4.78</v>
      </c>
      <c r="O52" s="734" t="s">
        <v>3607</v>
      </c>
      <c r="P52" s="738" t="s">
        <v>3703</v>
      </c>
      <c r="Q52" s="739">
        <f t="shared" si="0"/>
        <v>-1</v>
      </c>
      <c r="R52" s="739">
        <f t="shared" si="0"/>
        <v>5.91</v>
      </c>
      <c r="S52" s="730">
        <f t="shared" si="1"/>
        <v>66.92</v>
      </c>
      <c r="T52" s="730">
        <f t="shared" si="2"/>
        <v>74.2</v>
      </c>
      <c r="U52" s="730">
        <f t="shared" si="3"/>
        <v>7.2800000000000011</v>
      </c>
      <c r="V52" s="740">
        <f t="shared" si="4"/>
        <v>1.108786610878661</v>
      </c>
      <c r="W52" s="667">
        <v>14.23</v>
      </c>
    </row>
    <row r="53" spans="1:23" ht="14.4" customHeight="1" x14ac:dyDescent="0.3">
      <c r="A53" s="747" t="s">
        <v>3704</v>
      </c>
      <c r="B53" s="688">
        <v>4</v>
      </c>
      <c r="C53" s="689">
        <v>1.5</v>
      </c>
      <c r="D53" s="690">
        <v>3.8</v>
      </c>
      <c r="E53" s="698"/>
      <c r="F53" s="659"/>
      <c r="G53" s="660"/>
      <c r="H53" s="655">
        <v>4</v>
      </c>
      <c r="I53" s="656">
        <v>1.49</v>
      </c>
      <c r="J53" s="686">
        <v>5.8</v>
      </c>
      <c r="K53" s="661">
        <v>0.37</v>
      </c>
      <c r="L53" s="658">
        <v>2</v>
      </c>
      <c r="M53" s="658">
        <v>14</v>
      </c>
      <c r="N53" s="662">
        <v>4.82</v>
      </c>
      <c r="O53" s="658" t="s">
        <v>3607</v>
      </c>
      <c r="P53" s="691" t="s">
        <v>3705</v>
      </c>
      <c r="Q53" s="663">
        <f t="shared" si="0"/>
        <v>0</v>
      </c>
      <c r="R53" s="663">
        <f t="shared" si="0"/>
        <v>-1.0000000000000009E-2</v>
      </c>
      <c r="S53" s="688">
        <f t="shared" si="1"/>
        <v>19.28</v>
      </c>
      <c r="T53" s="688">
        <f t="shared" si="2"/>
        <v>23.2</v>
      </c>
      <c r="U53" s="688">
        <f t="shared" si="3"/>
        <v>3.9199999999999982</v>
      </c>
      <c r="V53" s="692">
        <f t="shared" si="4"/>
        <v>1.2033195020746887</v>
      </c>
      <c r="W53" s="664">
        <v>3.71</v>
      </c>
    </row>
    <row r="54" spans="1:23" ht="14.4" customHeight="1" x14ac:dyDescent="0.3">
      <c r="A54" s="745" t="s">
        <v>3706</v>
      </c>
      <c r="B54" s="730"/>
      <c r="C54" s="731"/>
      <c r="D54" s="693"/>
      <c r="E54" s="743">
        <v>1</v>
      </c>
      <c r="F54" s="735">
        <v>0.48</v>
      </c>
      <c r="G54" s="666">
        <v>7</v>
      </c>
      <c r="H54" s="732">
        <v>1</v>
      </c>
      <c r="I54" s="733">
        <v>0.48</v>
      </c>
      <c r="J54" s="665">
        <v>4</v>
      </c>
      <c r="K54" s="736">
        <v>0.48</v>
      </c>
      <c r="L54" s="734">
        <v>2</v>
      </c>
      <c r="M54" s="734">
        <v>20</v>
      </c>
      <c r="N54" s="737">
        <v>6.77</v>
      </c>
      <c r="O54" s="734" t="s">
        <v>3607</v>
      </c>
      <c r="P54" s="738" t="s">
        <v>3707</v>
      </c>
      <c r="Q54" s="739">
        <f t="shared" si="0"/>
        <v>1</v>
      </c>
      <c r="R54" s="739">
        <f t="shared" si="0"/>
        <v>0.48</v>
      </c>
      <c r="S54" s="730">
        <f t="shared" si="1"/>
        <v>6.77</v>
      </c>
      <c r="T54" s="730">
        <f t="shared" si="2"/>
        <v>4</v>
      </c>
      <c r="U54" s="730">
        <f t="shared" si="3"/>
        <v>-2.7699999999999996</v>
      </c>
      <c r="V54" s="740">
        <f t="shared" si="4"/>
        <v>0.59084194977843429</v>
      </c>
      <c r="W54" s="667"/>
    </row>
    <row r="55" spans="1:23" ht="14.4" customHeight="1" x14ac:dyDescent="0.3">
      <c r="A55" s="746" t="s">
        <v>3708</v>
      </c>
      <c r="B55" s="668">
        <v>1</v>
      </c>
      <c r="C55" s="669">
        <v>0.79</v>
      </c>
      <c r="D55" s="670">
        <v>4</v>
      </c>
      <c r="E55" s="694"/>
      <c r="F55" s="671"/>
      <c r="G55" s="672"/>
      <c r="H55" s="673"/>
      <c r="I55" s="671"/>
      <c r="J55" s="672"/>
      <c r="K55" s="675">
        <v>0.79</v>
      </c>
      <c r="L55" s="673">
        <v>3</v>
      </c>
      <c r="M55" s="673">
        <v>27</v>
      </c>
      <c r="N55" s="676">
        <v>8.9499999999999993</v>
      </c>
      <c r="O55" s="673" t="s">
        <v>3607</v>
      </c>
      <c r="P55" s="695" t="s">
        <v>3709</v>
      </c>
      <c r="Q55" s="677">
        <f t="shared" si="0"/>
        <v>-1</v>
      </c>
      <c r="R55" s="677">
        <f t="shared" si="0"/>
        <v>-0.79</v>
      </c>
      <c r="S55" s="696" t="str">
        <f t="shared" si="1"/>
        <v/>
      </c>
      <c r="T55" s="696" t="str">
        <f t="shared" si="2"/>
        <v/>
      </c>
      <c r="U55" s="696" t="str">
        <f t="shared" si="3"/>
        <v/>
      </c>
      <c r="V55" s="697" t="str">
        <f t="shared" si="4"/>
        <v/>
      </c>
      <c r="W55" s="678"/>
    </row>
    <row r="56" spans="1:23" ht="14.4" customHeight="1" x14ac:dyDescent="0.3">
      <c r="A56" s="747" t="s">
        <v>3710</v>
      </c>
      <c r="B56" s="680">
        <v>5</v>
      </c>
      <c r="C56" s="681">
        <v>9.15</v>
      </c>
      <c r="D56" s="682">
        <v>2.6</v>
      </c>
      <c r="E56" s="698">
        <v>3</v>
      </c>
      <c r="F56" s="659">
        <v>6.11</v>
      </c>
      <c r="G56" s="660">
        <v>3.3</v>
      </c>
      <c r="H56" s="658">
        <v>1</v>
      </c>
      <c r="I56" s="659">
        <v>2.04</v>
      </c>
      <c r="J56" s="660">
        <v>3</v>
      </c>
      <c r="K56" s="661">
        <v>2.04</v>
      </c>
      <c r="L56" s="658">
        <v>3</v>
      </c>
      <c r="M56" s="658">
        <v>24</v>
      </c>
      <c r="N56" s="662">
        <v>8.15</v>
      </c>
      <c r="O56" s="658" t="s">
        <v>3607</v>
      </c>
      <c r="P56" s="691" t="s">
        <v>3711</v>
      </c>
      <c r="Q56" s="663">
        <f t="shared" si="0"/>
        <v>-4</v>
      </c>
      <c r="R56" s="663">
        <f t="shared" si="0"/>
        <v>-7.11</v>
      </c>
      <c r="S56" s="688">
        <f t="shared" si="1"/>
        <v>8.15</v>
      </c>
      <c r="T56" s="688">
        <f t="shared" si="2"/>
        <v>3</v>
      </c>
      <c r="U56" s="688">
        <f t="shared" si="3"/>
        <v>-5.15</v>
      </c>
      <c r="V56" s="692">
        <f t="shared" si="4"/>
        <v>0.36809815950920244</v>
      </c>
      <c r="W56" s="664"/>
    </row>
    <row r="57" spans="1:23" ht="14.4" customHeight="1" x14ac:dyDescent="0.3">
      <c r="A57" s="745" t="s">
        <v>3712</v>
      </c>
      <c r="B57" s="741">
        <v>2</v>
      </c>
      <c r="C57" s="742">
        <v>6.86</v>
      </c>
      <c r="D57" s="679">
        <v>5</v>
      </c>
      <c r="E57" s="743">
        <v>1</v>
      </c>
      <c r="F57" s="735">
        <v>3.43</v>
      </c>
      <c r="G57" s="666">
        <v>4</v>
      </c>
      <c r="H57" s="734"/>
      <c r="I57" s="735"/>
      <c r="J57" s="666"/>
      <c r="K57" s="736">
        <v>3.43</v>
      </c>
      <c r="L57" s="734">
        <v>4</v>
      </c>
      <c r="M57" s="734">
        <v>39</v>
      </c>
      <c r="N57" s="737">
        <v>13.14</v>
      </c>
      <c r="O57" s="734" t="s">
        <v>3607</v>
      </c>
      <c r="P57" s="738" t="s">
        <v>3713</v>
      </c>
      <c r="Q57" s="739">
        <f t="shared" si="0"/>
        <v>-2</v>
      </c>
      <c r="R57" s="739">
        <f t="shared" si="0"/>
        <v>-6.86</v>
      </c>
      <c r="S57" s="730" t="str">
        <f t="shared" si="1"/>
        <v/>
      </c>
      <c r="T57" s="730" t="str">
        <f t="shared" si="2"/>
        <v/>
      </c>
      <c r="U57" s="730" t="str">
        <f t="shared" si="3"/>
        <v/>
      </c>
      <c r="V57" s="740" t="str">
        <f t="shared" si="4"/>
        <v/>
      </c>
      <c r="W57" s="667"/>
    </row>
    <row r="58" spans="1:23" ht="14.4" customHeight="1" x14ac:dyDescent="0.3">
      <c r="A58" s="747" t="s">
        <v>3714</v>
      </c>
      <c r="B58" s="688">
        <v>1</v>
      </c>
      <c r="C58" s="689">
        <v>0.39</v>
      </c>
      <c r="D58" s="690">
        <v>2</v>
      </c>
      <c r="E58" s="698">
        <v>1</v>
      </c>
      <c r="F58" s="659">
        <v>0.39</v>
      </c>
      <c r="G58" s="660">
        <v>2</v>
      </c>
      <c r="H58" s="655">
        <v>3</v>
      </c>
      <c r="I58" s="656">
        <v>1.23</v>
      </c>
      <c r="J58" s="657">
        <v>2.7</v>
      </c>
      <c r="K58" s="661">
        <v>0.39</v>
      </c>
      <c r="L58" s="658">
        <v>2</v>
      </c>
      <c r="M58" s="658">
        <v>15</v>
      </c>
      <c r="N58" s="662">
        <v>4.84</v>
      </c>
      <c r="O58" s="658" t="s">
        <v>3607</v>
      </c>
      <c r="P58" s="691" t="s">
        <v>3715</v>
      </c>
      <c r="Q58" s="663">
        <f t="shared" si="0"/>
        <v>2</v>
      </c>
      <c r="R58" s="663">
        <f t="shared" si="0"/>
        <v>0.84</v>
      </c>
      <c r="S58" s="688">
        <f t="shared" si="1"/>
        <v>14.52</v>
      </c>
      <c r="T58" s="688">
        <f t="shared" si="2"/>
        <v>8.1000000000000014</v>
      </c>
      <c r="U58" s="688">
        <f t="shared" si="3"/>
        <v>-6.4199999999999982</v>
      </c>
      <c r="V58" s="692">
        <f t="shared" si="4"/>
        <v>0.55785123966942163</v>
      </c>
      <c r="W58" s="664"/>
    </row>
    <row r="59" spans="1:23" ht="14.4" customHeight="1" x14ac:dyDescent="0.3">
      <c r="A59" s="745" t="s">
        <v>3716</v>
      </c>
      <c r="B59" s="730"/>
      <c r="C59" s="731"/>
      <c r="D59" s="693"/>
      <c r="E59" s="743">
        <v>1</v>
      </c>
      <c r="F59" s="735">
        <v>0.53</v>
      </c>
      <c r="G59" s="666">
        <v>3</v>
      </c>
      <c r="H59" s="732"/>
      <c r="I59" s="733"/>
      <c r="J59" s="665"/>
      <c r="K59" s="736">
        <v>0.53</v>
      </c>
      <c r="L59" s="734">
        <v>2</v>
      </c>
      <c r="M59" s="734">
        <v>21</v>
      </c>
      <c r="N59" s="737">
        <v>6.97</v>
      </c>
      <c r="O59" s="734" t="s">
        <v>3607</v>
      </c>
      <c r="P59" s="738" t="s">
        <v>3717</v>
      </c>
      <c r="Q59" s="739">
        <f t="shared" si="0"/>
        <v>0</v>
      </c>
      <c r="R59" s="739">
        <f t="shared" si="0"/>
        <v>0</v>
      </c>
      <c r="S59" s="730" t="str">
        <f t="shared" si="1"/>
        <v/>
      </c>
      <c r="T59" s="730" t="str">
        <f t="shared" si="2"/>
        <v/>
      </c>
      <c r="U59" s="730" t="str">
        <f t="shared" si="3"/>
        <v/>
      </c>
      <c r="V59" s="740" t="str">
        <f t="shared" si="4"/>
        <v/>
      </c>
      <c r="W59" s="667"/>
    </row>
    <row r="60" spans="1:23" ht="14.4" customHeight="1" x14ac:dyDescent="0.3">
      <c r="A60" s="747" t="s">
        <v>3718</v>
      </c>
      <c r="B60" s="688">
        <v>1</v>
      </c>
      <c r="C60" s="689">
        <v>2.68</v>
      </c>
      <c r="D60" s="690">
        <v>8</v>
      </c>
      <c r="E60" s="698">
        <v>1</v>
      </c>
      <c r="F60" s="659">
        <v>2.68</v>
      </c>
      <c r="G60" s="660">
        <v>10</v>
      </c>
      <c r="H60" s="655">
        <v>1</v>
      </c>
      <c r="I60" s="656">
        <v>2.68</v>
      </c>
      <c r="J60" s="657">
        <v>8</v>
      </c>
      <c r="K60" s="661">
        <v>2.68</v>
      </c>
      <c r="L60" s="658">
        <v>4</v>
      </c>
      <c r="M60" s="658">
        <v>33</v>
      </c>
      <c r="N60" s="662">
        <v>11.16</v>
      </c>
      <c r="O60" s="658" t="s">
        <v>3607</v>
      </c>
      <c r="P60" s="691" t="s">
        <v>3719</v>
      </c>
      <c r="Q60" s="663">
        <f t="shared" si="0"/>
        <v>0</v>
      </c>
      <c r="R60" s="663">
        <f t="shared" si="0"/>
        <v>0</v>
      </c>
      <c r="S60" s="688">
        <f t="shared" si="1"/>
        <v>11.16</v>
      </c>
      <c r="T60" s="688">
        <f t="shared" si="2"/>
        <v>8</v>
      </c>
      <c r="U60" s="688">
        <f t="shared" si="3"/>
        <v>-3.16</v>
      </c>
      <c r="V60" s="692">
        <f t="shared" si="4"/>
        <v>0.71684587813620071</v>
      </c>
      <c r="W60" s="664"/>
    </row>
    <row r="61" spans="1:23" ht="14.4" customHeight="1" x14ac:dyDescent="0.3">
      <c r="A61" s="747" t="s">
        <v>3720</v>
      </c>
      <c r="B61" s="688"/>
      <c r="C61" s="689"/>
      <c r="D61" s="690"/>
      <c r="E61" s="698"/>
      <c r="F61" s="659"/>
      <c r="G61" s="660"/>
      <c r="H61" s="655">
        <v>1</v>
      </c>
      <c r="I61" s="656">
        <v>0.79</v>
      </c>
      <c r="J61" s="686">
        <v>13</v>
      </c>
      <c r="K61" s="661">
        <v>0.79</v>
      </c>
      <c r="L61" s="658">
        <v>2</v>
      </c>
      <c r="M61" s="658">
        <v>18</v>
      </c>
      <c r="N61" s="662">
        <v>5.88</v>
      </c>
      <c r="O61" s="658" t="s">
        <v>3620</v>
      </c>
      <c r="P61" s="691" t="s">
        <v>3721</v>
      </c>
      <c r="Q61" s="663">
        <f t="shared" si="0"/>
        <v>1</v>
      </c>
      <c r="R61" s="663">
        <f t="shared" si="0"/>
        <v>0.79</v>
      </c>
      <c r="S61" s="688">
        <f t="shared" si="1"/>
        <v>5.88</v>
      </c>
      <c r="T61" s="688">
        <f t="shared" si="2"/>
        <v>13</v>
      </c>
      <c r="U61" s="688">
        <f t="shared" si="3"/>
        <v>7.12</v>
      </c>
      <c r="V61" s="692">
        <f t="shared" si="4"/>
        <v>2.2108843537414966</v>
      </c>
      <c r="W61" s="664">
        <v>7.12</v>
      </c>
    </row>
    <row r="62" spans="1:23" ht="14.4" customHeight="1" x14ac:dyDescent="0.3">
      <c r="A62" s="745" t="s">
        <v>3722</v>
      </c>
      <c r="B62" s="730">
        <v>1</v>
      </c>
      <c r="C62" s="731">
        <v>3.55</v>
      </c>
      <c r="D62" s="693">
        <v>26</v>
      </c>
      <c r="E62" s="743"/>
      <c r="F62" s="735"/>
      <c r="G62" s="666"/>
      <c r="H62" s="732"/>
      <c r="I62" s="733"/>
      <c r="J62" s="665"/>
      <c r="K62" s="736">
        <v>3.55</v>
      </c>
      <c r="L62" s="734">
        <v>9</v>
      </c>
      <c r="M62" s="734">
        <v>79</v>
      </c>
      <c r="N62" s="737">
        <v>26.35</v>
      </c>
      <c r="O62" s="734" t="s">
        <v>3620</v>
      </c>
      <c r="P62" s="738" t="s">
        <v>3721</v>
      </c>
      <c r="Q62" s="739">
        <f t="shared" si="0"/>
        <v>-1</v>
      </c>
      <c r="R62" s="739">
        <f t="shared" si="0"/>
        <v>-3.55</v>
      </c>
      <c r="S62" s="730" t="str">
        <f t="shared" si="1"/>
        <v/>
      </c>
      <c r="T62" s="730" t="str">
        <f t="shared" si="2"/>
        <v/>
      </c>
      <c r="U62" s="730" t="str">
        <f t="shared" si="3"/>
        <v/>
      </c>
      <c r="V62" s="740" t="str">
        <f t="shared" si="4"/>
        <v/>
      </c>
      <c r="W62" s="667"/>
    </row>
    <row r="63" spans="1:23" ht="14.4" customHeight="1" x14ac:dyDescent="0.3">
      <c r="A63" s="747" t="s">
        <v>3723</v>
      </c>
      <c r="B63" s="688"/>
      <c r="C63" s="689"/>
      <c r="D63" s="690"/>
      <c r="E63" s="655">
        <v>1</v>
      </c>
      <c r="F63" s="656">
        <v>0.41</v>
      </c>
      <c r="G63" s="657">
        <v>4</v>
      </c>
      <c r="H63" s="658"/>
      <c r="I63" s="659"/>
      <c r="J63" s="660"/>
      <c r="K63" s="661">
        <v>0.41</v>
      </c>
      <c r="L63" s="658">
        <v>1</v>
      </c>
      <c r="M63" s="658">
        <v>12</v>
      </c>
      <c r="N63" s="662">
        <v>3.87</v>
      </c>
      <c r="O63" s="658" t="s">
        <v>3607</v>
      </c>
      <c r="P63" s="691" t="s">
        <v>3724</v>
      </c>
      <c r="Q63" s="663">
        <f t="shared" si="0"/>
        <v>0</v>
      </c>
      <c r="R63" s="663">
        <f t="shared" si="0"/>
        <v>0</v>
      </c>
      <c r="S63" s="688" t="str">
        <f t="shared" si="1"/>
        <v/>
      </c>
      <c r="T63" s="688" t="str">
        <f t="shared" si="2"/>
        <v/>
      </c>
      <c r="U63" s="688" t="str">
        <f t="shared" si="3"/>
        <v/>
      </c>
      <c r="V63" s="692" t="str">
        <f t="shared" si="4"/>
        <v/>
      </c>
      <c r="W63" s="664"/>
    </row>
    <row r="64" spans="1:23" ht="14.4" customHeight="1" x14ac:dyDescent="0.3">
      <c r="A64" s="747" t="s">
        <v>3725</v>
      </c>
      <c r="B64" s="680">
        <v>2</v>
      </c>
      <c r="C64" s="681">
        <v>1.31</v>
      </c>
      <c r="D64" s="682">
        <v>7</v>
      </c>
      <c r="E64" s="698"/>
      <c r="F64" s="659"/>
      <c r="G64" s="660"/>
      <c r="H64" s="658">
        <v>1</v>
      </c>
      <c r="I64" s="659">
        <v>0.65</v>
      </c>
      <c r="J64" s="686">
        <v>5</v>
      </c>
      <c r="K64" s="661">
        <v>0.65</v>
      </c>
      <c r="L64" s="658">
        <v>2</v>
      </c>
      <c r="M64" s="658">
        <v>15</v>
      </c>
      <c r="N64" s="662">
        <v>4.9400000000000004</v>
      </c>
      <c r="O64" s="658" t="s">
        <v>3607</v>
      </c>
      <c r="P64" s="691" t="s">
        <v>3726</v>
      </c>
      <c r="Q64" s="663">
        <f t="shared" si="0"/>
        <v>-1</v>
      </c>
      <c r="R64" s="663">
        <f t="shared" si="0"/>
        <v>-0.66</v>
      </c>
      <c r="S64" s="688">
        <f t="shared" si="1"/>
        <v>4.9400000000000004</v>
      </c>
      <c r="T64" s="688">
        <f t="shared" si="2"/>
        <v>5</v>
      </c>
      <c r="U64" s="688">
        <f t="shared" si="3"/>
        <v>5.9999999999999609E-2</v>
      </c>
      <c r="V64" s="692">
        <f t="shared" si="4"/>
        <v>1.0121457489878543</v>
      </c>
      <c r="W64" s="664">
        <v>0.06</v>
      </c>
    </row>
    <row r="65" spans="1:23" ht="14.4" customHeight="1" x14ac:dyDescent="0.3">
      <c r="A65" s="746" t="s">
        <v>3727</v>
      </c>
      <c r="B65" s="696"/>
      <c r="C65" s="699"/>
      <c r="D65" s="700"/>
      <c r="E65" s="683">
        <v>1</v>
      </c>
      <c r="F65" s="684">
        <v>0.5</v>
      </c>
      <c r="G65" s="685">
        <v>4</v>
      </c>
      <c r="H65" s="673"/>
      <c r="I65" s="671"/>
      <c r="J65" s="672"/>
      <c r="K65" s="675">
        <v>0.5</v>
      </c>
      <c r="L65" s="673">
        <v>1</v>
      </c>
      <c r="M65" s="673">
        <v>13</v>
      </c>
      <c r="N65" s="676">
        <v>4.3</v>
      </c>
      <c r="O65" s="673" t="s">
        <v>3607</v>
      </c>
      <c r="P65" s="695" t="s">
        <v>3728</v>
      </c>
      <c r="Q65" s="677">
        <f t="shared" si="0"/>
        <v>0</v>
      </c>
      <c r="R65" s="677">
        <f t="shared" si="0"/>
        <v>0</v>
      </c>
      <c r="S65" s="696" t="str">
        <f t="shared" si="1"/>
        <v/>
      </c>
      <c r="T65" s="696" t="str">
        <f t="shared" si="2"/>
        <v/>
      </c>
      <c r="U65" s="696" t="str">
        <f t="shared" si="3"/>
        <v/>
      </c>
      <c r="V65" s="697" t="str">
        <f t="shared" si="4"/>
        <v/>
      </c>
      <c r="W65" s="678"/>
    </row>
    <row r="66" spans="1:23" ht="14.4" customHeight="1" x14ac:dyDescent="0.3">
      <c r="A66" s="745" t="s">
        <v>3729</v>
      </c>
      <c r="B66" s="730">
        <v>1</v>
      </c>
      <c r="C66" s="731">
        <v>0.75</v>
      </c>
      <c r="D66" s="693">
        <v>10</v>
      </c>
      <c r="E66" s="732"/>
      <c r="F66" s="733"/>
      <c r="G66" s="665"/>
      <c r="H66" s="734"/>
      <c r="I66" s="735"/>
      <c r="J66" s="666"/>
      <c r="K66" s="736">
        <v>0.75</v>
      </c>
      <c r="L66" s="734">
        <v>2</v>
      </c>
      <c r="M66" s="734">
        <v>22</v>
      </c>
      <c r="N66" s="737">
        <v>7.33</v>
      </c>
      <c r="O66" s="734" t="s">
        <v>3607</v>
      </c>
      <c r="P66" s="738" t="s">
        <v>3730</v>
      </c>
      <c r="Q66" s="739">
        <f t="shared" si="0"/>
        <v>-1</v>
      </c>
      <c r="R66" s="739">
        <f t="shared" si="0"/>
        <v>-0.75</v>
      </c>
      <c r="S66" s="730" t="str">
        <f t="shared" si="1"/>
        <v/>
      </c>
      <c r="T66" s="730" t="str">
        <f t="shared" si="2"/>
        <v/>
      </c>
      <c r="U66" s="730" t="str">
        <f t="shared" si="3"/>
        <v/>
      </c>
      <c r="V66" s="740" t="str">
        <f t="shared" si="4"/>
        <v/>
      </c>
      <c r="W66" s="667"/>
    </row>
    <row r="67" spans="1:23" ht="14.4" customHeight="1" x14ac:dyDescent="0.3">
      <c r="A67" s="747" t="s">
        <v>3731</v>
      </c>
      <c r="B67" s="688">
        <v>1</v>
      </c>
      <c r="C67" s="689">
        <v>0.55000000000000004</v>
      </c>
      <c r="D67" s="690">
        <v>5</v>
      </c>
      <c r="E67" s="698">
        <v>1</v>
      </c>
      <c r="F67" s="659">
        <v>0.55000000000000004</v>
      </c>
      <c r="G67" s="660">
        <v>11</v>
      </c>
      <c r="H67" s="655">
        <v>3</v>
      </c>
      <c r="I67" s="656">
        <v>1.9</v>
      </c>
      <c r="J67" s="686">
        <v>10.7</v>
      </c>
      <c r="K67" s="661">
        <v>0.55000000000000004</v>
      </c>
      <c r="L67" s="658">
        <v>1</v>
      </c>
      <c r="M67" s="658">
        <v>13</v>
      </c>
      <c r="N67" s="662">
        <v>4.3099999999999996</v>
      </c>
      <c r="O67" s="658" t="s">
        <v>3607</v>
      </c>
      <c r="P67" s="691" t="s">
        <v>3732</v>
      </c>
      <c r="Q67" s="663">
        <f t="shared" si="0"/>
        <v>2</v>
      </c>
      <c r="R67" s="663">
        <f t="shared" si="0"/>
        <v>1.3499999999999999</v>
      </c>
      <c r="S67" s="688">
        <f t="shared" si="1"/>
        <v>12.93</v>
      </c>
      <c r="T67" s="688">
        <f t="shared" si="2"/>
        <v>32.099999999999994</v>
      </c>
      <c r="U67" s="688">
        <f t="shared" si="3"/>
        <v>19.169999999999995</v>
      </c>
      <c r="V67" s="692">
        <f t="shared" si="4"/>
        <v>2.4825986078886308</v>
      </c>
      <c r="W67" s="664">
        <v>19.07</v>
      </c>
    </row>
    <row r="68" spans="1:23" ht="14.4" customHeight="1" x14ac:dyDescent="0.3">
      <c r="A68" s="745" t="s">
        <v>3733</v>
      </c>
      <c r="B68" s="730"/>
      <c r="C68" s="731"/>
      <c r="D68" s="693"/>
      <c r="E68" s="743"/>
      <c r="F68" s="735"/>
      <c r="G68" s="666"/>
      <c r="H68" s="732">
        <v>1</v>
      </c>
      <c r="I68" s="733">
        <v>1.02</v>
      </c>
      <c r="J68" s="665">
        <v>5</v>
      </c>
      <c r="K68" s="736">
        <v>1.02</v>
      </c>
      <c r="L68" s="734">
        <v>3</v>
      </c>
      <c r="M68" s="734">
        <v>25</v>
      </c>
      <c r="N68" s="737">
        <v>8.2899999999999991</v>
      </c>
      <c r="O68" s="734" t="s">
        <v>3607</v>
      </c>
      <c r="P68" s="738" t="s">
        <v>3734</v>
      </c>
      <c r="Q68" s="739">
        <f t="shared" si="0"/>
        <v>1</v>
      </c>
      <c r="R68" s="739">
        <f t="shared" si="0"/>
        <v>1.02</v>
      </c>
      <c r="S68" s="730">
        <f t="shared" si="1"/>
        <v>8.2899999999999991</v>
      </c>
      <c r="T68" s="730">
        <f t="shared" si="2"/>
        <v>5</v>
      </c>
      <c r="U68" s="730">
        <f t="shared" si="3"/>
        <v>-3.2899999999999991</v>
      </c>
      <c r="V68" s="740">
        <f t="shared" si="4"/>
        <v>0.60313630880579017</v>
      </c>
      <c r="W68" s="667"/>
    </row>
    <row r="69" spans="1:23" ht="14.4" customHeight="1" x14ac:dyDescent="0.3">
      <c r="A69" s="745" t="s">
        <v>3735</v>
      </c>
      <c r="B69" s="730">
        <v>1</v>
      </c>
      <c r="C69" s="731">
        <v>1.7</v>
      </c>
      <c r="D69" s="693">
        <v>10</v>
      </c>
      <c r="E69" s="743">
        <v>1</v>
      </c>
      <c r="F69" s="735">
        <v>1.7</v>
      </c>
      <c r="G69" s="666">
        <v>15</v>
      </c>
      <c r="H69" s="732"/>
      <c r="I69" s="733"/>
      <c r="J69" s="665"/>
      <c r="K69" s="736">
        <v>1.7</v>
      </c>
      <c r="L69" s="734">
        <v>4</v>
      </c>
      <c r="M69" s="734">
        <v>37</v>
      </c>
      <c r="N69" s="737">
        <v>12.19</v>
      </c>
      <c r="O69" s="734" t="s">
        <v>3607</v>
      </c>
      <c r="P69" s="738" t="s">
        <v>3736</v>
      </c>
      <c r="Q69" s="739">
        <f t="shared" si="0"/>
        <v>-1</v>
      </c>
      <c r="R69" s="739">
        <f t="shared" si="0"/>
        <v>-1.7</v>
      </c>
      <c r="S69" s="730" t="str">
        <f t="shared" si="1"/>
        <v/>
      </c>
      <c r="T69" s="730" t="str">
        <f t="shared" si="2"/>
        <v/>
      </c>
      <c r="U69" s="730" t="str">
        <f t="shared" si="3"/>
        <v/>
      </c>
      <c r="V69" s="740" t="str">
        <f t="shared" si="4"/>
        <v/>
      </c>
      <c r="W69" s="667"/>
    </row>
    <row r="70" spans="1:23" ht="14.4" customHeight="1" x14ac:dyDescent="0.3">
      <c r="A70" s="747" t="s">
        <v>3737</v>
      </c>
      <c r="B70" s="688">
        <v>1</v>
      </c>
      <c r="C70" s="689">
        <v>0.77</v>
      </c>
      <c r="D70" s="690">
        <v>5</v>
      </c>
      <c r="E70" s="698">
        <v>1</v>
      </c>
      <c r="F70" s="659">
        <v>0.77</v>
      </c>
      <c r="G70" s="660">
        <v>6</v>
      </c>
      <c r="H70" s="655">
        <v>2</v>
      </c>
      <c r="I70" s="656">
        <v>1.54</v>
      </c>
      <c r="J70" s="657">
        <v>6</v>
      </c>
      <c r="K70" s="661">
        <v>0.77</v>
      </c>
      <c r="L70" s="658">
        <v>3</v>
      </c>
      <c r="M70" s="658">
        <v>29</v>
      </c>
      <c r="N70" s="662">
        <v>9.8000000000000007</v>
      </c>
      <c r="O70" s="658" t="s">
        <v>3607</v>
      </c>
      <c r="P70" s="691" t="s">
        <v>3738</v>
      </c>
      <c r="Q70" s="663">
        <f t="shared" ref="Q70:R101" si="5">H70-B70</f>
        <v>1</v>
      </c>
      <c r="R70" s="663">
        <f t="shared" si="5"/>
        <v>0.77</v>
      </c>
      <c r="S70" s="688">
        <f t="shared" ref="S70:S101" si="6">IF(H70=0,"",H70*N70)</f>
        <v>19.600000000000001</v>
      </c>
      <c r="T70" s="688">
        <f t="shared" ref="T70:T101" si="7">IF(H70=0,"",H70*J70)</f>
        <v>12</v>
      </c>
      <c r="U70" s="688">
        <f t="shared" ref="U70:U101" si="8">IF(H70=0,"",T70-S70)</f>
        <v>-7.6000000000000014</v>
      </c>
      <c r="V70" s="692">
        <f t="shared" ref="V70:V101" si="9">IF(H70=0,"",T70/S70)</f>
        <v>0.61224489795918358</v>
      </c>
      <c r="W70" s="664"/>
    </row>
    <row r="71" spans="1:23" ht="14.4" customHeight="1" x14ac:dyDescent="0.3">
      <c r="A71" s="746" t="s">
        <v>3739</v>
      </c>
      <c r="B71" s="696"/>
      <c r="C71" s="699"/>
      <c r="D71" s="700"/>
      <c r="E71" s="683">
        <v>1</v>
      </c>
      <c r="F71" s="684">
        <v>0.37</v>
      </c>
      <c r="G71" s="685">
        <v>3</v>
      </c>
      <c r="H71" s="673"/>
      <c r="I71" s="671"/>
      <c r="J71" s="672"/>
      <c r="K71" s="675">
        <v>0.37</v>
      </c>
      <c r="L71" s="673">
        <v>2</v>
      </c>
      <c r="M71" s="673">
        <v>15</v>
      </c>
      <c r="N71" s="676">
        <v>4.92</v>
      </c>
      <c r="O71" s="673" t="s">
        <v>3607</v>
      </c>
      <c r="P71" s="695" t="s">
        <v>3740</v>
      </c>
      <c r="Q71" s="677">
        <f t="shared" si="5"/>
        <v>0</v>
      </c>
      <c r="R71" s="677">
        <f t="shared" si="5"/>
        <v>0</v>
      </c>
      <c r="S71" s="696" t="str">
        <f t="shared" si="6"/>
        <v/>
      </c>
      <c r="T71" s="696" t="str">
        <f t="shared" si="7"/>
        <v/>
      </c>
      <c r="U71" s="696" t="str">
        <f t="shared" si="8"/>
        <v/>
      </c>
      <c r="V71" s="697" t="str">
        <f t="shared" si="9"/>
        <v/>
      </c>
      <c r="W71" s="678"/>
    </row>
    <row r="72" spans="1:23" ht="14.4" customHeight="1" x14ac:dyDescent="0.3">
      <c r="A72" s="747" t="s">
        <v>3741</v>
      </c>
      <c r="B72" s="688"/>
      <c r="C72" s="689"/>
      <c r="D72" s="690"/>
      <c r="E72" s="698">
        <v>1</v>
      </c>
      <c r="F72" s="659">
        <v>0.34</v>
      </c>
      <c r="G72" s="660">
        <v>8</v>
      </c>
      <c r="H72" s="655">
        <v>1</v>
      </c>
      <c r="I72" s="656">
        <v>0.34</v>
      </c>
      <c r="J72" s="686">
        <v>6</v>
      </c>
      <c r="K72" s="661">
        <v>0.34</v>
      </c>
      <c r="L72" s="658">
        <v>1</v>
      </c>
      <c r="M72" s="658">
        <v>13</v>
      </c>
      <c r="N72" s="662">
        <v>4.3600000000000003</v>
      </c>
      <c r="O72" s="658" t="s">
        <v>3607</v>
      </c>
      <c r="P72" s="691" t="s">
        <v>3742</v>
      </c>
      <c r="Q72" s="663">
        <f t="shared" si="5"/>
        <v>1</v>
      </c>
      <c r="R72" s="663">
        <f t="shared" si="5"/>
        <v>0.34</v>
      </c>
      <c r="S72" s="688">
        <f t="shared" si="6"/>
        <v>4.3600000000000003</v>
      </c>
      <c r="T72" s="688">
        <f t="shared" si="7"/>
        <v>6</v>
      </c>
      <c r="U72" s="688">
        <f t="shared" si="8"/>
        <v>1.6399999999999997</v>
      </c>
      <c r="V72" s="692">
        <f t="shared" si="9"/>
        <v>1.3761467889908257</v>
      </c>
      <c r="W72" s="664">
        <v>1.64</v>
      </c>
    </row>
    <row r="73" spans="1:23" ht="14.4" customHeight="1" x14ac:dyDescent="0.3">
      <c r="A73" s="745" t="s">
        <v>3743</v>
      </c>
      <c r="B73" s="730">
        <v>1</v>
      </c>
      <c r="C73" s="731">
        <v>0.52</v>
      </c>
      <c r="D73" s="693">
        <v>3</v>
      </c>
      <c r="E73" s="743"/>
      <c r="F73" s="735"/>
      <c r="G73" s="666"/>
      <c r="H73" s="732">
        <v>1</v>
      </c>
      <c r="I73" s="733">
        <v>0.52</v>
      </c>
      <c r="J73" s="687">
        <v>10</v>
      </c>
      <c r="K73" s="736">
        <v>0.52</v>
      </c>
      <c r="L73" s="734">
        <v>2</v>
      </c>
      <c r="M73" s="734">
        <v>21</v>
      </c>
      <c r="N73" s="737">
        <v>6.93</v>
      </c>
      <c r="O73" s="734" t="s">
        <v>3607</v>
      </c>
      <c r="P73" s="738" t="s">
        <v>3744</v>
      </c>
      <c r="Q73" s="739">
        <f t="shared" si="5"/>
        <v>0</v>
      </c>
      <c r="R73" s="739">
        <f t="shared" si="5"/>
        <v>0</v>
      </c>
      <c r="S73" s="730">
        <f t="shared" si="6"/>
        <v>6.93</v>
      </c>
      <c r="T73" s="730">
        <f t="shared" si="7"/>
        <v>10</v>
      </c>
      <c r="U73" s="730">
        <f t="shared" si="8"/>
        <v>3.0700000000000003</v>
      </c>
      <c r="V73" s="740">
        <f t="shared" si="9"/>
        <v>1.4430014430014431</v>
      </c>
      <c r="W73" s="667">
        <v>3.07</v>
      </c>
    </row>
    <row r="74" spans="1:23" ht="14.4" customHeight="1" x14ac:dyDescent="0.3">
      <c r="A74" s="746" t="s">
        <v>3745</v>
      </c>
      <c r="B74" s="696">
        <v>2</v>
      </c>
      <c r="C74" s="699">
        <v>1.34</v>
      </c>
      <c r="D74" s="700">
        <v>8.5</v>
      </c>
      <c r="E74" s="694">
        <v>3</v>
      </c>
      <c r="F74" s="671">
        <v>2.02</v>
      </c>
      <c r="G74" s="672">
        <v>5</v>
      </c>
      <c r="H74" s="683">
        <v>17</v>
      </c>
      <c r="I74" s="684">
        <v>11.42</v>
      </c>
      <c r="J74" s="685">
        <v>4.5</v>
      </c>
      <c r="K74" s="675">
        <v>0.67</v>
      </c>
      <c r="L74" s="673">
        <v>2</v>
      </c>
      <c r="M74" s="673">
        <v>17</v>
      </c>
      <c r="N74" s="676">
        <v>5.64</v>
      </c>
      <c r="O74" s="673" t="s">
        <v>3607</v>
      </c>
      <c r="P74" s="695" t="s">
        <v>3746</v>
      </c>
      <c r="Q74" s="677">
        <f t="shared" si="5"/>
        <v>15</v>
      </c>
      <c r="R74" s="677">
        <f t="shared" si="5"/>
        <v>10.08</v>
      </c>
      <c r="S74" s="696">
        <f t="shared" si="6"/>
        <v>95.88</v>
      </c>
      <c r="T74" s="696">
        <f t="shared" si="7"/>
        <v>76.5</v>
      </c>
      <c r="U74" s="696">
        <f t="shared" si="8"/>
        <v>-19.379999999999995</v>
      </c>
      <c r="V74" s="697">
        <f t="shared" si="9"/>
        <v>0.7978723404255319</v>
      </c>
      <c r="W74" s="678">
        <v>8.4499999999999993</v>
      </c>
    </row>
    <row r="75" spans="1:23" ht="14.4" customHeight="1" x14ac:dyDescent="0.3">
      <c r="A75" s="745" t="s">
        <v>3747</v>
      </c>
      <c r="B75" s="730"/>
      <c r="C75" s="731"/>
      <c r="D75" s="693"/>
      <c r="E75" s="743"/>
      <c r="F75" s="735"/>
      <c r="G75" s="666"/>
      <c r="H75" s="732">
        <v>2</v>
      </c>
      <c r="I75" s="733">
        <v>1.85</v>
      </c>
      <c r="J75" s="665">
        <v>3.5</v>
      </c>
      <c r="K75" s="736">
        <v>1.05</v>
      </c>
      <c r="L75" s="734">
        <v>4</v>
      </c>
      <c r="M75" s="734">
        <v>32</v>
      </c>
      <c r="N75" s="737">
        <v>10.76</v>
      </c>
      <c r="O75" s="734" t="s">
        <v>3607</v>
      </c>
      <c r="P75" s="738" t="s">
        <v>3748</v>
      </c>
      <c r="Q75" s="739">
        <f t="shared" si="5"/>
        <v>2</v>
      </c>
      <c r="R75" s="739">
        <f t="shared" si="5"/>
        <v>1.85</v>
      </c>
      <c r="S75" s="730">
        <f t="shared" si="6"/>
        <v>21.52</v>
      </c>
      <c r="T75" s="730">
        <f t="shared" si="7"/>
        <v>7</v>
      </c>
      <c r="U75" s="730">
        <f t="shared" si="8"/>
        <v>-14.52</v>
      </c>
      <c r="V75" s="740">
        <f t="shared" si="9"/>
        <v>0.32527881040892193</v>
      </c>
      <c r="W75" s="667"/>
    </row>
    <row r="76" spans="1:23" ht="14.4" customHeight="1" x14ac:dyDescent="0.3">
      <c r="A76" s="745" t="s">
        <v>3749</v>
      </c>
      <c r="B76" s="730">
        <v>1</v>
      </c>
      <c r="C76" s="731">
        <v>1.93</v>
      </c>
      <c r="D76" s="693">
        <v>10</v>
      </c>
      <c r="E76" s="743">
        <v>1</v>
      </c>
      <c r="F76" s="735">
        <v>1.93</v>
      </c>
      <c r="G76" s="666">
        <v>18</v>
      </c>
      <c r="H76" s="732"/>
      <c r="I76" s="733"/>
      <c r="J76" s="665"/>
      <c r="K76" s="736">
        <v>1.93</v>
      </c>
      <c r="L76" s="734">
        <v>5</v>
      </c>
      <c r="M76" s="734">
        <v>49</v>
      </c>
      <c r="N76" s="737">
        <v>16.43</v>
      </c>
      <c r="O76" s="734" t="s">
        <v>3607</v>
      </c>
      <c r="P76" s="738" t="s">
        <v>3750</v>
      </c>
      <c r="Q76" s="739">
        <f t="shared" si="5"/>
        <v>-1</v>
      </c>
      <c r="R76" s="739">
        <f t="shared" si="5"/>
        <v>-1.93</v>
      </c>
      <c r="S76" s="730" t="str">
        <f t="shared" si="6"/>
        <v/>
      </c>
      <c r="T76" s="730" t="str">
        <f t="shared" si="7"/>
        <v/>
      </c>
      <c r="U76" s="730" t="str">
        <f t="shared" si="8"/>
        <v/>
      </c>
      <c r="V76" s="740" t="str">
        <f t="shared" si="9"/>
        <v/>
      </c>
      <c r="W76" s="667"/>
    </row>
    <row r="77" spans="1:23" ht="14.4" customHeight="1" x14ac:dyDescent="0.3">
      <c r="A77" s="747" t="s">
        <v>3751</v>
      </c>
      <c r="B77" s="680">
        <v>32</v>
      </c>
      <c r="C77" s="681">
        <v>14.83</v>
      </c>
      <c r="D77" s="682">
        <v>5</v>
      </c>
      <c r="E77" s="698">
        <v>19</v>
      </c>
      <c r="F77" s="659">
        <v>8.8000000000000007</v>
      </c>
      <c r="G77" s="660">
        <v>4.5</v>
      </c>
      <c r="H77" s="658">
        <v>6</v>
      </c>
      <c r="I77" s="659">
        <v>2.78</v>
      </c>
      <c r="J77" s="686">
        <v>5.5</v>
      </c>
      <c r="K77" s="661">
        <v>0.46</v>
      </c>
      <c r="L77" s="658">
        <v>2</v>
      </c>
      <c r="M77" s="658">
        <v>15</v>
      </c>
      <c r="N77" s="662">
        <v>4.87</v>
      </c>
      <c r="O77" s="658" t="s">
        <v>3607</v>
      </c>
      <c r="P77" s="691" t="s">
        <v>3752</v>
      </c>
      <c r="Q77" s="663">
        <f t="shared" si="5"/>
        <v>-26</v>
      </c>
      <c r="R77" s="663">
        <f t="shared" si="5"/>
        <v>-12.05</v>
      </c>
      <c r="S77" s="688">
        <f t="shared" si="6"/>
        <v>29.22</v>
      </c>
      <c r="T77" s="688">
        <f t="shared" si="7"/>
        <v>33</v>
      </c>
      <c r="U77" s="688">
        <f t="shared" si="8"/>
        <v>3.7800000000000011</v>
      </c>
      <c r="V77" s="692">
        <f t="shared" si="9"/>
        <v>1.1293634496919918</v>
      </c>
      <c r="W77" s="664">
        <v>5.53</v>
      </c>
    </row>
    <row r="78" spans="1:23" ht="14.4" customHeight="1" x14ac:dyDescent="0.3">
      <c r="A78" s="745" t="s">
        <v>3753</v>
      </c>
      <c r="B78" s="741">
        <v>6</v>
      </c>
      <c r="C78" s="742">
        <v>4.71</v>
      </c>
      <c r="D78" s="679">
        <v>8.1999999999999993</v>
      </c>
      <c r="E78" s="743">
        <v>4</v>
      </c>
      <c r="F78" s="735">
        <v>3.14</v>
      </c>
      <c r="G78" s="666">
        <v>4.3</v>
      </c>
      <c r="H78" s="734"/>
      <c r="I78" s="735"/>
      <c r="J78" s="666"/>
      <c r="K78" s="736">
        <v>0.78</v>
      </c>
      <c r="L78" s="734">
        <v>3</v>
      </c>
      <c r="M78" s="734">
        <v>27</v>
      </c>
      <c r="N78" s="737">
        <v>9.1300000000000008</v>
      </c>
      <c r="O78" s="734" t="s">
        <v>3607</v>
      </c>
      <c r="P78" s="738" t="s">
        <v>3754</v>
      </c>
      <c r="Q78" s="739">
        <f t="shared" si="5"/>
        <v>-6</v>
      </c>
      <c r="R78" s="739">
        <f t="shared" si="5"/>
        <v>-4.71</v>
      </c>
      <c r="S78" s="730" t="str">
        <f t="shared" si="6"/>
        <v/>
      </c>
      <c r="T78" s="730" t="str">
        <f t="shared" si="7"/>
        <v/>
      </c>
      <c r="U78" s="730" t="str">
        <f t="shared" si="8"/>
        <v/>
      </c>
      <c r="V78" s="740" t="str">
        <f t="shared" si="9"/>
        <v/>
      </c>
      <c r="W78" s="667"/>
    </row>
    <row r="79" spans="1:23" ht="14.4" customHeight="1" x14ac:dyDescent="0.3">
      <c r="A79" s="745" t="s">
        <v>3755</v>
      </c>
      <c r="B79" s="741">
        <v>1</v>
      </c>
      <c r="C79" s="742">
        <v>1.24</v>
      </c>
      <c r="D79" s="679">
        <v>5</v>
      </c>
      <c r="E79" s="743"/>
      <c r="F79" s="735"/>
      <c r="G79" s="666"/>
      <c r="H79" s="734"/>
      <c r="I79" s="735"/>
      <c r="J79" s="666"/>
      <c r="K79" s="736">
        <v>1.24</v>
      </c>
      <c r="L79" s="734">
        <v>4</v>
      </c>
      <c r="M79" s="734">
        <v>37</v>
      </c>
      <c r="N79" s="737">
        <v>12.38</v>
      </c>
      <c r="O79" s="734" t="s">
        <v>3607</v>
      </c>
      <c r="P79" s="738" t="s">
        <v>3756</v>
      </c>
      <c r="Q79" s="739">
        <f t="shared" si="5"/>
        <v>-1</v>
      </c>
      <c r="R79" s="739">
        <f t="shared" si="5"/>
        <v>-1.24</v>
      </c>
      <c r="S79" s="730" t="str">
        <f t="shared" si="6"/>
        <v/>
      </c>
      <c r="T79" s="730" t="str">
        <f t="shared" si="7"/>
        <v/>
      </c>
      <c r="U79" s="730" t="str">
        <f t="shared" si="8"/>
        <v/>
      </c>
      <c r="V79" s="740" t="str">
        <f t="shared" si="9"/>
        <v/>
      </c>
      <c r="W79" s="667"/>
    </row>
    <row r="80" spans="1:23" ht="14.4" customHeight="1" x14ac:dyDescent="0.3">
      <c r="A80" s="747" t="s">
        <v>3757</v>
      </c>
      <c r="B80" s="688">
        <v>1</v>
      </c>
      <c r="C80" s="689">
        <v>0.38</v>
      </c>
      <c r="D80" s="690">
        <v>2</v>
      </c>
      <c r="E80" s="655">
        <v>1</v>
      </c>
      <c r="F80" s="656">
        <v>0.38</v>
      </c>
      <c r="G80" s="657">
        <v>2</v>
      </c>
      <c r="H80" s="658"/>
      <c r="I80" s="659"/>
      <c r="J80" s="660"/>
      <c r="K80" s="661">
        <v>0.56000000000000005</v>
      </c>
      <c r="L80" s="658">
        <v>3</v>
      </c>
      <c r="M80" s="658">
        <v>24</v>
      </c>
      <c r="N80" s="662">
        <v>7.93</v>
      </c>
      <c r="O80" s="658" t="s">
        <v>3607</v>
      </c>
      <c r="P80" s="691" t="s">
        <v>3758</v>
      </c>
      <c r="Q80" s="663">
        <f t="shared" si="5"/>
        <v>-1</v>
      </c>
      <c r="R80" s="663">
        <f t="shared" si="5"/>
        <v>-0.38</v>
      </c>
      <c r="S80" s="688" t="str">
        <f t="shared" si="6"/>
        <v/>
      </c>
      <c r="T80" s="688" t="str">
        <f t="shared" si="7"/>
        <v/>
      </c>
      <c r="U80" s="688" t="str">
        <f t="shared" si="8"/>
        <v/>
      </c>
      <c r="V80" s="692" t="str">
        <f t="shared" si="9"/>
        <v/>
      </c>
      <c r="W80" s="664"/>
    </row>
    <row r="81" spans="1:23" ht="14.4" customHeight="1" x14ac:dyDescent="0.3">
      <c r="A81" s="747" t="s">
        <v>3759</v>
      </c>
      <c r="B81" s="688"/>
      <c r="C81" s="689"/>
      <c r="D81" s="690"/>
      <c r="E81" s="655">
        <v>3</v>
      </c>
      <c r="F81" s="656">
        <v>0.8</v>
      </c>
      <c r="G81" s="657">
        <v>4</v>
      </c>
      <c r="H81" s="658">
        <v>1</v>
      </c>
      <c r="I81" s="659">
        <v>0.26</v>
      </c>
      <c r="J81" s="686">
        <v>4</v>
      </c>
      <c r="K81" s="661">
        <v>0.26</v>
      </c>
      <c r="L81" s="658">
        <v>1</v>
      </c>
      <c r="M81" s="658">
        <v>10</v>
      </c>
      <c r="N81" s="662">
        <v>3.3</v>
      </c>
      <c r="O81" s="658" t="s">
        <v>3607</v>
      </c>
      <c r="P81" s="691" t="s">
        <v>3760</v>
      </c>
      <c r="Q81" s="663">
        <f t="shared" si="5"/>
        <v>1</v>
      </c>
      <c r="R81" s="663">
        <f t="shared" si="5"/>
        <v>0.26</v>
      </c>
      <c r="S81" s="688">
        <f t="shared" si="6"/>
        <v>3.3</v>
      </c>
      <c r="T81" s="688">
        <f t="shared" si="7"/>
        <v>4</v>
      </c>
      <c r="U81" s="688">
        <f t="shared" si="8"/>
        <v>0.70000000000000018</v>
      </c>
      <c r="V81" s="692">
        <f t="shared" si="9"/>
        <v>1.2121212121212122</v>
      </c>
      <c r="W81" s="664">
        <v>0.7</v>
      </c>
    </row>
    <row r="82" spans="1:23" ht="14.4" customHeight="1" x14ac:dyDescent="0.3">
      <c r="A82" s="747" t="s">
        <v>3761</v>
      </c>
      <c r="B82" s="688">
        <v>2</v>
      </c>
      <c r="C82" s="689">
        <v>0.85</v>
      </c>
      <c r="D82" s="690">
        <v>3</v>
      </c>
      <c r="E82" s="698">
        <v>2</v>
      </c>
      <c r="F82" s="659">
        <v>0.85</v>
      </c>
      <c r="G82" s="660">
        <v>3.5</v>
      </c>
      <c r="H82" s="655">
        <v>2</v>
      </c>
      <c r="I82" s="656">
        <v>0.85</v>
      </c>
      <c r="J82" s="657">
        <v>2.5</v>
      </c>
      <c r="K82" s="661">
        <v>0.42</v>
      </c>
      <c r="L82" s="658">
        <v>2</v>
      </c>
      <c r="M82" s="658">
        <v>19</v>
      </c>
      <c r="N82" s="662">
        <v>6.19</v>
      </c>
      <c r="O82" s="658" t="s">
        <v>3607</v>
      </c>
      <c r="P82" s="691" t="s">
        <v>3762</v>
      </c>
      <c r="Q82" s="663">
        <f t="shared" si="5"/>
        <v>0</v>
      </c>
      <c r="R82" s="663">
        <f t="shared" si="5"/>
        <v>0</v>
      </c>
      <c r="S82" s="688">
        <f t="shared" si="6"/>
        <v>12.38</v>
      </c>
      <c r="T82" s="688">
        <f t="shared" si="7"/>
        <v>5</v>
      </c>
      <c r="U82" s="688">
        <f t="shared" si="8"/>
        <v>-7.3800000000000008</v>
      </c>
      <c r="V82" s="692">
        <f t="shared" si="9"/>
        <v>0.40387722132471726</v>
      </c>
      <c r="W82" s="664"/>
    </row>
    <row r="83" spans="1:23" ht="14.4" customHeight="1" x14ac:dyDescent="0.3">
      <c r="A83" s="747" t="s">
        <v>3763</v>
      </c>
      <c r="B83" s="688"/>
      <c r="C83" s="689"/>
      <c r="D83" s="690"/>
      <c r="E83" s="698"/>
      <c r="F83" s="659"/>
      <c r="G83" s="660"/>
      <c r="H83" s="655">
        <v>1</v>
      </c>
      <c r="I83" s="656">
        <v>0.42</v>
      </c>
      <c r="J83" s="657">
        <v>3</v>
      </c>
      <c r="K83" s="661">
        <v>0.42</v>
      </c>
      <c r="L83" s="658">
        <v>2</v>
      </c>
      <c r="M83" s="658">
        <v>20</v>
      </c>
      <c r="N83" s="662">
        <v>6.65</v>
      </c>
      <c r="O83" s="658" t="s">
        <v>3607</v>
      </c>
      <c r="P83" s="691" t="s">
        <v>3764</v>
      </c>
      <c r="Q83" s="663">
        <f t="shared" si="5"/>
        <v>1</v>
      </c>
      <c r="R83" s="663">
        <f t="shared" si="5"/>
        <v>0.42</v>
      </c>
      <c r="S83" s="688">
        <f t="shared" si="6"/>
        <v>6.65</v>
      </c>
      <c r="T83" s="688">
        <f t="shared" si="7"/>
        <v>3</v>
      </c>
      <c r="U83" s="688">
        <f t="shared" si="8"/>
        <v>-3.6500000000000004</v>
      </c>
      <c r="V83" s="692">
        <f t="shared" si="9"/>
        <v>0.45112781954887216</v>
      </c>
      <c r="W83" s="664"/>
    </row>
    <row r="84" spans="1:23" ht="14.4" customHeight="1" x14ac:dyDescent="0.3">
      <c r="A84" s="747" t="s">
        <v>3765</v>
      </c>
      <c r="B84" s="680">
        <v>3</v>
      </c>
      <c r="C84" s="681">
        <v>1.8</v>
      </c>
      <c r="D84" s="682">
        <v>4.3</v>
      </c>
      <c r="E84" s="698">
        <v>2</v>
      </c>
      <c r="F84" s="659">
        <v>1.2</v>
      </c>
      <c r="G84" s="660">
        <v>4.5</v>
      </c>
      <c r="H84" s="658"/>
      <c r="I84" s="659"/>
      <c r="J84" s="660"/>
      <c r="K84" s="661">
        <v>0.6</v>
      </c>
      <c r="L84" s="658">
        <v>2</v>
      </c>
      <c r="M84" s="658">
        <v>14</v>
      </c>
      <c r="N84" s="662">
        <v>4.71</v>
      </c>
      <c r="O84" s="658" t="s">
        <v>3766</v>
      </c>
      <c r="P84" s="691" t="s">
        <v>3767</v>
      </c>
      <c r="Q84" s="663">
        <f t="shared" si="5"/>
        <v>-3</v>
      </c>
      <c r="R84" s="663">
        <f t="shared" si="5"/>
        <v>-1.8</v>
      </c>
      <c r="S84" s="688" t="str">
        <f t="shared" si="6"/>
        <v/>
      </c>
      <c r="T84" s="688" t="str">
        <f t="shared" si="7"/>
        <v/>
      </c>
      <c r="U84" s="688" t="str">
        <f t="shared" si="8"/>
        <v/>
      </c>
      <c r="V84" s="692" t="str">
        <f t="shared" si="9"/>
        <v/>
      </c>
      <c r="W84" s="664"/>
    </row>
    <row r="85" spans="1:23" ht="14.4" customHeight="1" x14ac:dyDescent="0.3">
      <c r="A85" s="745" t="s">
        <v>3768</v>
      </c>
      <c r="B85" s="741">
        <v>1</v>
      </c>
      <c r="C85" s="742">
        <v>0.81</v>
      </c>
      <c r="D85" s="679">
        <v>4</v>
      </c>
      <c r="E85" s="743"/>
      <c r="F85" s="735"/>
      <c r="G85" s="666"/>
      <c r="H85" s="734"/>
      <c r="I85" s="735"/>
      <c r="J85" s="666"/>
      <c r="K85" s="736">
        <v>0.81</v>
      </c>
      <c r="L85" s="734">
        <v>2</v>
      </c>
      <c r="M85" s="734">
        <v>18</v>
      </c>
      <c r="N85" s="737">
        <v>6.11</v>
      </c>
      <c r="O85" s="734" t="s">
        <v>3766</v>
      </c>
      <c r="P85" s="738" t="s">
        <v>3769</v>
      </c>
      <c r="Q85" s="739">
        <f t="shared" si="5"/>
        <v>-1</v>
      </c>
      <c r="R85" s="739">
        <f t="shared" si="5"/>
        <v>-0.81</v>
      </c>
      <c r="S85" s="730" t="str">
        <f t="shared" si="6"/>
        <v/>
      </c>
      <c r="T85" s="730" t="str">
        <f t="shared" si="7"/>
        <v/>
      </c>
      <c r="U85" s="730" t="str">
        <f t="shared" si="8"/>
        <v/>
      </c>
      <c r="V85" s="740" t="str">
        <f t="shared" si="9"/>
        <v/>
      </c>
      <c r="W85" s="667"/>
    </row>
    <row r="86" spans="1:23" ht="14.4" customHeight="1" x14ac:dyDescent="0.3">
      <c r="A86" s="746" t="s">
        <v>3770</v>
      </c>
      <c r="B86" s="668">
        <v>1</v>
      </c>
      <c r="C86" s="669">
        <v>0.6</v>
      </c>
      <c r="D86" s="670">
        <v>8</v>
      </c>
      <c r="E86" s="694"/>
      <c r="F86" s="671"/>
      <c r="G86" s="672"/>
      <c r="H86" s="673"/>
      <c r="I86" s="671"/>
      <c r="J86" s="672"/>
      <c r="K86" s="675">
        <v>0.6</v>
      </c>
      <c r="L86" s="673">
        <v>2</v>
      </c>
      <c r="M86" s="673">
        <v>19</v>
      </c>
      <c r="N86" s="676">
        <v>6.32</v>
      </c>
      <c r="O86" s="673" t="s">
        <v>3766</v>
      </c>
      <c r="P86" s="695" t="s">
        <v>3771</v>
      </c>
      <c r="Q86" s="677">
        <f t="shared" si="5"/>
        <v>-1</v>
      </c>
      <c r="R86" s="677">
        <f t="shared" si="5"/>
        <v>-0.6</v>
      </c>
      <c r="S86" s="696" t="str">
        <f t="shared" si="6"/>
        <v/>
      </c>
      <c r="T86" s="696" t="str">
        <f t="shared" si="7"/>
        <v/>
      </c>
      <c r="U86" s="696" t="str">
        <f t="shared" si="8"/>
        <v/>
      </c>
      <c r="V86" s="697" t="str">
        <f t="shared" si="9"/>
        <v/>
      </c>
      <c r="W86" s="678"/>
    </row>
    <row r="87" spans="1:23" ht="14.4" customHeight="1" x14ac:dyDescent="0.3">
      <c r="A87" s="745" t="s">
        <v>3772</v>
      </c>
      <c r="B87" s="741">
        <v>2</v>
      </c>
      <c r="C87" s="742">
        <v>1.42</v>
      </c>
      <c r="D87" s="679">
        <v>10</v>
      </c>
      <c r="E87" s="743"/>
      <c r="F87" s="735"/>
      <c r="G87" s="666"/>
      <c r="H87" s="734"/>
      <c r="I87" s="735"/>
      <c r="J87" s="666"/>
      <c r="K87" s="736">
        <v>0.71</v>
      </c>
      <c r="L87" s="734">
        <v>3</v>
      </c>
      <c r="M87" s="734">
        <v>24</v>
      </c>
      <c r="N87" s="737">
        <v>8.1300000000000008</v>
      </c>
      <c r="O87" s="734" t="s">
        <v>3766</v>
      </c>
      <c r="P87" s="738" t="s">
        <v>3773</v>
      </c>
      <c r="Q87" s="739">
        <f t="shared" si="5"/>
        <v>-2</v>
      </c>
      <c r="R87" s="739">
        <f t="shared" si="5"/>
        <v>-1.42</v>
      </c>
      <c r="S87" s="730" t="str">
        <f t="shared" si="6"/>
        <v/>
      </c>
      <c r="T87" s="730" t="str">
        <f t="shared" si="7"/>
        <v/>
      </c>
      <c r="U87" s="730" t="str">
        <f t="shared" si="8"/>
        <v/>
      </c>
      <c r="V87" s="740" t="str">
        <f t="shared" si="9"/>
        <v/>
      </c>
      <c r="W87" s="667"/>
    </row>
    <row r="88" spans="1:23" ht="14.4" customHeight="1" x14ac:dyDescent="0.3">
      <c r="A88" s="746" t="s">
        <v>3774</v>
      </c>
      <c r="B88" s="696"/>
      <c r="C88" s="699"/>
      <c r="D88" s="700"/>
      <c r="E88" s="694"/>
      <c r="F88" s="671"/>
      <c r="G88" s="672"/>
      <c r="H88" s="683">
        <v>1</v>
      </c>
      <c r="I88" s="684">
        <v>0.56999999999999995</v>
      </c>
      <c r="J88" s="674">
        <v>9</v>
      </c>
      <c r="K88" s="675">
        <v>0.56999999999999995</v>
      </c>
      <c r="L88" s="673">
        <v>2</v>
      </c>
      <c r="M88" s="673">
        <v>18</v>
      </c>
      <c r="N88" s="676">
        <v>6.13</v>
      </c>
      <c r="O88" s="673" t="s">
        <v>3766</v>
      </c>
      <c r="P88" s="695" t="s">
        <v>3775</v>
      </c>
      <c r="Q88" s="677">
        <f t="shared" si="5"/>
        <v>1</v>
      </c>
      <c r="R88" s="677">
        <f t="shared" si="5"/>
        <v>0.56999999999999995</v>
      </c>
      <c r="S88" s="696">
        <f t="shared" si="6"/>
        <v>6.13</v>
      </c>
      <c r="T88" s="696">
        <f t="shared" si="7"/>
        <v>9</v>
      </c>
      <c r="U88" s="696">
        <f t="shared" si="8"/>
        <v>2.87</v>
      </c>
      <c r="V88" s="697">
        <f t="shared" si="9"/>
        <v>1.4681892332789559</v>
      </c>
      <c r="W88" s="678">
        <v>2.87</v>
      </c>
    </row>
    <row r="89" spans="1:23" ht="14.4" customHeight="1" x14ac:dyDescent="0.3">
      <c r="A89" s="746" t="s">
        <v>3776</v>
      </c>
      <c r="B89" s="696">
        <v>2</v>
      </c>
      <c r="C89" s="699">
        <v>1.98</v>
      </c>
      <c r="D89" s="700">
        <v>7</v>
      </c>
      <c r="E89" s="694"/>
      <c r="F89" s="671"/>
      <c r="G89" s="672"/>
      <c r="H89" s="683">
        <v>5</v>
      </c>
      <c r="I89" s="684">
        <v>4.96</v>
      </c>
      <c r="J89" s="685">
        <v>8</v>
      </c>
      <c r="K89" s="675">
        <v>0.99</v>
      </c>
      <c r="L89" s="673">
        <v>3</v>
      </c>
      <c r="M89" s="673">
        <v>24</v>
      </c>
      <c r="N89" s="676">
        <v>8.11</v>
      </c>
      <c r="O89" s="673" t="s">
        <v>3620</v>
      </c>
      <c r="P89" s="695" t="s">
        <v>3777</v>
      </c>
      <c r="Q89" s="677">
        <f t="shared" si="5"/>
        <v>3</v>
      </c>
      <c r="R89" s="677">
        <f t="shared" si="5"/>
        <v>2.98</v>
      </c>
      <c r="S89" s="696">
        <f t="shared" si="6"/>
        <v>40.549999999999997</v>
      </c>
      <c r="T89" s="696">
        <f t="shared" si="7"/>
        <v>40</v>
      </c>
      <c r="U89" s="696">
        <f t="shared" si="8"/>
        <v>-0.54999999999999716</v>
      </c>
      <c r="V89" s="697">
        <f t="shared" si="9"/>
        <v>0.98643649815043166</v>
      </c>
      <c r="W89" s="678">
        <v>5.89</v>
      </c>
    </row>
    <row r="90" spans="1:23" ht="14.4" customHeight="1" x14ac:dyDescent="0.3">
      <c r="A90" s="746" t="s">
        <v>3778</v>
      </c>
      <c r="B90" s="668">
        <v>1</v>
      </c>
      <c r="C90" s="669">
        <v>1.34</v>
      </c>
      <c r="D90" s="670">
        <v>5</v>
      </c>
      <c r="E90" s="694"/>
      <c r="F90" s="671"/>
      <c r="G90" s="672"/>
      <c r="H90" s="673"/>
      <c r="I90" s="671"/>
      <c r="J90" s="672"/>
      <c r="K90" s="675">
        <v>1.34</v>
      </c>
      <c r="L90" s="673">
        <v>2</v>
      </c>
      <c r="M90" s="673">
        <v>20</v>
      </c>
      <c r="N90" s="676">
        <v>6.79</v>
      </c>
      <c r="O90" s="673" t="s">
        <v>3620</v>
      </c>
      <c r="P90" s="695" t="s">
        <v>3779</v>
      </c>
      <c r="Q90" s="677">
        <f t="shared" si="5"/>
        <v>-1</v>
      </c>
      <c r="R90" s="677">
        <f t="shared" si="5"/>
        <v>-1.34</v>
      </c>
      <c r="S90" s="696" t="str">
        <f t="shared" si="6"/>
        <v/>
      </c>
      <c r="T90" s="696" t="str">
        <f t="shared" si="7"/>
        <v/>
      </c>
      <c r="U90" s="696" t="str">
        <f t="shared" si="8"/>
        <v/>
      </c>
      <c r="V90" s="697" t="str">
        <f t="shared" si="9"/>
        <v/>
      </c>
      <c r="W90" s="678"/>
    </row>
    <row r="91" spans="1:23" ht="14.4" customHeight="1" x14ac:dyDescent="0.3">
      <c r="A91" s="746" t="s">
        <v>3780</v>
      </c>
      <c r="B91" s="696"/>
      <c r="C91" s="699"/>
      <c r="D91" s="700"/>
      <c r="E91" s="683">
        <v>1</v>
      </c>
      <c r="F91" s="684">
        <v>0.56000000000000005</v>
      </c>
      <c r="G91" s="685">
        <v>3</v>
      </c>
      <c r="H91" s="673"/>
      <c r="I91" s="671"/>
      <c r="J91" s="672"/>
      <c r="K91" s="675">
        <v>0.56000000000000005</v>
      </c>
      <c r="L91" s="673">
        <v>2</v>
      </c>
      <c r="M91" s="673">
        <v>18</v>
      </c>
      <c r="N91" s="676">
        <v>6.1</v>
      </c>
      <c r="O91" s="673" t="s">
        <v>3620</v>
      </c>
      <c r="P91" s="695" t="s">
        <v>3781</v>
      </c>
      <c r="Q91" s="677">
        <f t="shared" si="5"/>
        <v>0</v>
      </c>
      <c r="R91" s="677">
        <f t="shared" si="5"/>
        <v>0</v>
      </c>
      <c r="S91" s="696" t="str">
        <f t="shared" si="6"/>
        <v/>
      </c>
      <c r="T91" s="696" t="str">
        <f t="shared" si="7"/>
        <v/>
      </c>
      <c r="U91" s="696" t="str">
        <f t="shared" si="8"/>
        <v/>
      </c>
      <c r="V91" s="697" t="str">
        <f t="shared" si="9"/>
        <v/>
      </c>
      <c r="W91" s="678"/>
    </row>
    <row r="92" spans="1:23" ht="14.4" customHeight="1" x14ac:dyDescent="0.3">
      <c r="A92" s="746" t="s">
        <v>3782</v>
      </c>
      <c r="B92" s="696">
        <v>2</v>
      </c>
      <c r="C92" s="699">
        <v>0.52</v>
      </c>
      <c r="D92" s="700">
        <v>5</v>
      </c>
      <c r="E92" s="694">
        <v>3</v>
      </c>
      <c r="F92" s="671">
        <v>0.79</v>
      </c>
      <c r="G92" s="672">
        <v>4</v>
      </c>
      <c r="H92" s="683">
        <v>8</v>
      </c>
      <c r="I92" s="684">
        <v>2.1</v>
      </c>
      <c r="J92" s="674">
        <v>5</v>
      </c>
      <c r="K92" s="675">
        <v>0.26</v>
      </c>
      <c r="L92" s="673">
        <v>1</v>
      </c>
      <c r="M92" s="673">
        <v>11</v>
      </c>
      <c r="N92" s="676">
        <v>3.82</v>
      </c>
      <c r="O92" s="673" t="s">
        <v>3766</v>
      </c>
      <c r="P92" s="695" t="s">
        <v>3783</v>
      </c>
      <c r="Q92" s="677">
        <f t="shared" si="5"/>
        <v>6</v>
      </c>
      <c r="R92" s="677">
        <f t="shared" si="5"/>
        <v>1.58</v>
      </c>
      <c r="S92" s="696">
        <f t="shared" si="6"/>
        <v>30.56</v>
      </c>
      <c r="T92" s="696">
        <f t="shared" si="7"/>
        <v>40</v>
      </c>
      <c r="U92" s="696">
        <f t="shared" si="8"/>
        <v>9.4400000000000013</v>
      </c>
      <c r="V92" s="697">
        <f t="shared" si="9"/>
        <v>1.3089005235602096</v>
      </c>
      <c r="W92" s="678">
        <v>14.73</v>
      </c>
    </row>
    <row r="93" spans="1:23" ht="14.4" customHeight="1" x14ac:dyDescent="0.3">
      <c r="A93" s="745" t="s">
        <v>3784</v>
      </c>
      <c r="B93" s="730">
        <v>1</v>
      </c>
      <c r="C93" s="731">
        <v>0.47</v>
      </c>
      <c r="D93" s="693">
        <v>4</v>
      </c>
      <c r="E93" s="743">
        <v>1</v>
      </c>
      <c r="F93" s="735">
        <v>0.47</v>
      </c>
      <c r="G93" s="666">
        <v>3</v>
      </c>
      <c r="H93" s="732">
        <v>3</v>
      </c>
      <c r="I93" s="733">
        <v>1.42</v>
      </c>
      <c r="J93" s="665">
        <v>4.7</v>
      </c>
      <c r="K93" s="736">
        <v>0.47</v>
      </c>
      <c r="L93" s="734">
        <v>2</v>
      </c>
      <c r="M93" s="734">
        <v>19</v>
      </c>
      <c r="N93" s="737">
        <v>6.25</v>
      </c>
      <c r="O93" s="734" t="s">
        <v>3766</v>
      </c>
      <c r="P93" s="738" t="s">
        <v>3785</v>
      </c>
      <c r="Q93" s="739">
        <f t="shared" si="5"/>
        <v>2</v>
      </c>
      <c r="R93" s="739">
        <f t="shared" si="5"/>
        <v>0.95</v>
      </c>
      <c r="S93" s="730">
        <f t="shared" si="6"/>
        <v>18.75</v>
      </c>
      <c r="T93" s="730">
        <f t="shared" si="7"/>
        <v>14.100000000000001</v>
      </c>
      <c r="U93" s="730">
        <f t="shared" si="8"/>
        <v>-4.6499999999999986</v>
      </c>
      <c r="V93" s="740">
        <f t="shared" si="9"/>
        <v>0.75200000000000011</v>
      </c>
      <c r="W93" s="667">
        <v>0.75</v>
      </c>
    </row>
    <row r="94" spans="1:23" ht="14.4" customHeight="1" x14ac:dyDescent="0.3">
      <c r="A94" s="745" t="s">
        <v>3786</v>
      </c>
      <c r="B94" s="730"/>
      <c r="C94" s="731"/>
      <c r="D94" s="693"/>
      <c r="E94" s="743"/>
      <c r="F94" s="735"/>
      <c r="G94" s="666"/>
      <c r="H94" s="732">
        <v>1</v>
      </c>
      <c r="I94" s="733">
        <v>0.78</v>
      </c>
      <c r="J94" s="665">
        <v>3</v>
      </c>
      <c r="K94" s="736">
        <v>1.01</v>
      </c>
      <c r="L94" s="734">
        <v>4</v>
      </c>
      <c r="M94" s="734">
        <v>36</v>
      </c>
      <c r="N94" s="737">
        <v>11.87</v>
      </c>
      <c r="O94" s="734" t="s">
        <v>3766</v>
      </c>
      <c r="P94" s="738" t="s">
        <v>3787</v>
      </c>
      <c r="Q94" s="739">
        <f t="shared" si="5"/>
        <v>1</v>
      </c>
      <c r="R94" s="739">
        <f t="shared" si="5"/>
        <v>0.78</v>
      </c>
      <c r="S94" s="730">
        <f t="shared" si="6"/>
        <v>11.87</v>
      </c>
      <c r="T94" s="730">
        <f t="shared" si="7"/>
        <v>3</v>
      </c>
      <c r="U94" s="730">
        <f t="shared" si="8"/>
        <v>-8.8699999999999992</v>
      </c>
      <c r="V94" s="740">
        <f t="shared" si="9"/>
        <v>0.25273799494524013</v>
      </c>
      <c r="W94" s="667"/>
    </row>
    <row r="95" spans="1:23" ht="14.4" customHeight="1" x14ac:dyDescent="0.3">
      <c r="A95" s="746" t="s">
        <v>3788</v>
      </c>
      <c r="B95" s="668">
        <v>1</v>
      </c>
      <c r="C95" s="669">
        <v>0.24</v>
      </c>
      <c r="D95" s="670">
        <v>4</v>
      </c>
      <c r="E95" s="694"/>
      <c r="F95" s="671"/>
      <c r="G95" s="672"/>
      <c r="H95" s="673"/>
      <c r="I95" s="671"/>
      <c r="J95" s="672"/>
      <c r="K95" s="675">
        <v>0.24</v>
      </c>
      <c r="L95" s="673">
        <v>1</v>
      </c>
      <c r="M95" s="673">
        <v>10</v>
      </c>
      <c r="N95" s="676">
        <v>3.44</v>
      </c>
      <c r="O95" s="673" t="s">
        <v>3607</v>
      </c>
      <c r="P95" s="695" t="s">
        <v>3789</v>
      </c>
      <c r="Q95" s="677">
        <f t="shared" si="5"/>
        <v>-1</v>
      </c>
      <c r="R95" s="677">
        <f t="shared" si="5"/>
        <v>-0.24</v>
      </c>
      <c r="S95" s="696" t="str">
        <f t="shared" si="6"/>
        <v/>
      </c>
      <c r="T95" s="696" t="str">
        <f t="shared" si="7"/>
        <v/>
      </c>
      <c r="U95" s="696" t="str">
        <f t="shared" si="8"/>
        <v/>
      </c>
      <c r="V95" s="697" t="str">
        <f t="shared" si="9"/>
        <v/>
      </c>
      <c r="W95" s="678"/>
    </row>
    <row r="96" spans="1:23" ht="14.4" customHeight="1" x14ac:dyDescent="0.3">
      <c r="A96" s="746" t="s">
        <v>3790</v>
      </c>
      <c r="B96" s="668">
        <v>2</v>
      </c>
      <c r="C96" s="669">
        <v>6.88</v>
      </c>
      <c r="D96" s="670">
        <v>12</v>
      </c>
      <c r="E96" s="694"/>
      <c r="F96" s="671"/>
      <c r="G96" s="672"/>
      <c r="H96" s="673">
        <v>1</v>
      </c>
      <c r="I96" s="671">
        <v>3.44</v>
      </c>
      <c r="J96" s="672">
        <v>11</v>
      </c>
      <c r="K96" s="675">
        <v>3.44</v>
      </c>
      <c r="L96" s="673">
        <v>5</v>
      </c>
      <c r="M96" s="673">
        <v>49</v>
      </c>
      <c r="N96" s="676">
        <v>16.28</v>
      </c>
      <c r="O96" s="673" t="s">
        <v>3620</v>
      </c>
      <c r="P96" s="695" t="s">
        <v>3791</v>
      </c>
      <c r="Q96" s="677">
        <f t="shared" si="5"/>
        <v>-1</v>
      </c>
      <c r="R96" s="677">
        <f t="shared" si="5"/>
        <v>-3.44</v>
      </c>
      <c r="S96" s="696">
        <f t="shared" si="6"/>
        <v>16.28</v>
      </c>
      <c r="T96" s="696">
        <f t="shared" si="7"/>
        <v>11</v>
      </c>
      <c r="U96" s="696">
        <f t="shared" si="8"/>
        <v>-5.2800000000000011</v>
      </c>
      <c r="V96" s="697">
        <f t="shared" si="9"/>
        <v>0.67567567567567566</v>
      </c>
      <c r="W96" s="678"/>
    </row>
    <row r="97" spans="1:23" ht="14.4" customHeight="1" x14ac:dyDescent="0.3">
      <c r="A97" s="745" t="s">
        <v>3792</v>
      </c>
      <c r="B97" s="741"/>
      <c r="C97" s="742"/>
      <c r="D97" s="679"/>
      <c r="E97" s="743">
        <v>1</v>
      </c>
      <c r="F97" s="735">
        <v>5.76</v>
      </c>
      <c r="G97" s="666">
        <v>15</v>
      </c>
      <c r="H97" s="734"/>
      <c r="I97" s="735"/>
      <c r="J97" s="666"/>
      <c r="K97" s="736">
        <v>5.76</v>
      </c>
      <c r="L97" s="734">
        <v>7</v>
      </c>
      <c r="M97" s="734">
        <v>62</v>
      </c>
      <c r="N97" s="737">
        <v>20.82</v>
      </c>
      <c r="O97" s="734" t="s">
        <v>3620</v>
      </c>
      <c r="P97" s="738" t="s">
        <v>3793</v>
      </c>
      <c r="Q97" s="739">
        <f t="shared" si="5"/>
        <v>0</v>
      </c>
      <c r="R97" s="739">
        <f t="shared" si="5"/>
        <v>0</v>
      </c>
      <c r="S97" s="730" t="str">
        <f t="shared" si="6"/>
        <v/>
      </c>
      <c r="T97" s="730" t="str">
        <f t="shared" si="7"/>
        <v/>
      </c>
      <c r="U97" s="730" t="str">
        <f t="shared" si="8"/>
        <v/>
      </c>
      <c r="V97" s="740" t="str">
        <f t="shared" si="9"/>
        <v/>
      </c>
      <c r="W97" s="667"/>
    </row>
    <row r="98" spans="1:23" ht="14.4" customHeight="1" x14ac:dyDescent="0.3">
      <c r="A98" s="746" t="s">
        <v>3794</v>
      </c>
      <c r="B98" s="696">
        <v>2</v>
      </c>
      <c r="C98" s="699">
        <v>2.64</v>
      </c>
      <c r="D98" s="700">
        <v>14</v>
      </c>
      <c r="E98" s="694"/>
      <c r="F98" s="671"/>
      <c r="G98" s="672"/>
      <c r="H98" s="683">
        <v>3</v>
      </c>
      <c r="I98" s="684">
        <v>2.97</v>
      </c>
      <c r="J98" s="674">
        <v>7</v>
      </c>
      <c r="K98" s="675">
        <v>0.99</v>
      </c>
      <c r="L98" s="673">
        <v>2</v>
      </c>
      <c r="M98" s="673">
        <v>19</v>
      </c>
      <c r="N98" s="676">
        <v>6.35</v>
      </c>
      <c r="O98" s="673" t="s">
        <v>3607</v>
      </c>
      <c r="P98" s="695" t="s">
        <v>3795</v>
      </c>
      <c r="Q98" s="677">
        <f t="shared" si="5"/>
        <v>1</v>
      </c>
      <c r="R98" s="677">
        <f t="shared" si="5"/>
        <v>0.33000000000000007</v>
      </c>
      <c r="S98" s="696">
        <f t="shared" si="6"/>
        <v>19.049999999999997</v>
      </c>
      <c r="T98" s="696">
        <f t="shared" si="7"/>
        <v>21</v>
      </c>
      <c r="U98" s="696">
        <f t="shared" si="8"/>
        <v>1.9500000000000028</v>
      </c>
      <c r="V98" s="697">
        <f t="shared" si="9"/>
        <v>1.1023622047244097</v>
      </c>
      <c r="W98" s="678">
        <v>7.65</v>
      </c>
    </row>
    <row r="99" spans="1:23" ht="14.4" customHeight="1" x14ac:dyDescent="0.3">
      <c r="A99" s="746" t="s">
        <v>3796</v>
      </c>
      <c r="B99" s="696">
        <v>5</v>
      </c>
      <c r="C99" s="699">
        <v>3.08</v>
      </c>
      <c r="D99" s="700">
        <v>4.2</v>
      </c>
      <c r="E99" s="683">
        <v>11</v>
      </c>
      <c r="F99" s="684">
        <v>6.78</v>
      </c>
      <c r="G99" s="685">
        <v>4.5</v>
      </c>
      <c r="H99" s="673">
        <v>3</v>
      </c>
      <c r="I99" s="671">
        <v>1.85</v>
      </c>
      <c r="J99" s="672">
        <v>4.3</v>
      </c>
      <c r="K99" s="675">
        <v>0.62</v>
      </c>
      <c r="L99" s="673">
        <v>2</v>
      </c>
      <c r="M99" s="673">
        <v>17</v>
      </c>
      <c r="N99" s="676">
        <v>5.56</v>
      </c>
      <c r="O99" s="673" t="s">
        <v>3607</v>
      </c>
      <c r="P99" s="695" t="s">
        <v>3797</v>
      </c>
      <c r="Q99" s="677">
        <f t="shared" si="5"/>
        <v>-2</v>
      </c>
      <c r="R99" s="677">
        <f t="shared" si="5"/>
        <v>-1.23</v>
      </c>
      <c r="S99" s="696">
        <f t="shared" si="6"/>
        <v>16.68</v>
      </c>
      <c r="T99" s="696">
        <f t="shared" si="7"/>
        <v>12.899999999999999</v>
      </c>
      <c r="U99" s="696">
        <f t="shared" si="8"/>
        <v>-3.7800000000000011</v>
      </c>
      <c r="V99" s="697">
        <f t="shared" si="9"/>
        <v>0.77338129496402874</v>
      </c>
      <c r="W99" s="678"/>
    </row>
    <row r="100" spans="1:23" ht="14.4" customHeight="1" x14ac:dyDescent="0.3">
      <c r="A100" s="745" t="s">
        <v>3798</v>
      </c>
      <c r="B100" s="730">
        <v>3</v>
      </c>
      <c r="C100" s="731">
        <v>3.32</v>
      </c>
      <c r="D100" s="693">
        <v>5</v>
      </c>
      <c r="E100" s="732">
        <v>2</v>
      </c>
      <c r="F100" s="733">
        <v>2.21</v>
      </c>
      <c r="G100" s="665">
        <v>4.5</v>
      </c>
      <c r="H100" s="734"/>
      <c r="I100" s="735"/>
      <c r="J100" s="666"/>
      <c r="K100" s="736">
        <v>1.1100000000000001</v>
      </c>
      <c r="L100" s="734">
        <v>3</v>
      </c>
      <c r="M100" s="734">
        <v>31</v>
      </c>
      <c r="N100" s="737">
        <v>10.26</v>
      </c>
      <c r="O100" s="734" t="s">
        <v>3607</v>
      </c>
      <c r="P100" s="738" t="s">
        <v>3799</v>
      </c>
      <c r="Q100" s="739">
        <f t="shared" si="5"/>
        <v>-3</v>
      </c>
      <c r="R100" s="739">
        <f t="shared" si="5"/>
        <v>-3.32</v>
      </c>
      <c r="S100" s="730" t="str">
        <f t="shared" si="6"/>
        <v/>
      </c>
      <c r="T100" s="730" t="str">
        <f t="shared" si="7"/>
        <v/>
      </c>
      <c r="U100" s="730" t="str">
        <f t="shared" si="8"/>
        <v/>
      </c>
      <c r="V100" s="740" t="str">
        <f t="shared" si="9"/>
        <v/>
      </c>
      <c r="W100" s="667"/>
    </row>
    <row r="101" spans="1:23" ht="14.4" customHeight="1" thickBot="1" x14ac:dyDescent="0.35">
      <c r="A101" s="748" t="s">
        <v>3800</v>
      </c>
      <c r="B101" s="749">
        <v>1</v>
      </c>
      <c r="C101" s="750">
        <v>1.61</v>
      </c>
      <c r="D101" s="751">
        <v>4</v>
      </c>
      <c r="E101" s="752"/>
      <c r="F101" s="753"/>
      <c r="G101" s="754"/>
      <c r="H101" s="755"/>
      <c r="I101" s="756"/>
      <c r="J101" s="757"/>
      <c r="K101" s="758">
        <v>1.98</v>
      </c>
      <c r="L101" s="755">
        <v>5</v>
      </c>
      <c r="M101" s="755">
        <v>44</v>
      </c>
      <c r="N101" s="759">
        <v>14.74</v>
      </c>
      <c r="O101" s="755" t="s">
        <v>3607</v>
      </c>
      <c r="P101" s="760" t="s">
        <v>3801</v>
      </c>
      <c r="Q101" s="761">
        <f t="shared" si="5"/>
        <v>-1</v>
      </c>
      <c r="R101" s="761">
        <f t="shared" si="5"/>
        <v>-1.61</v>
      </c>
      <c r="S101" s="749" t="str">
        <f t="shared" si="6"/>
        <v/>
      </c>
      <c r="T101" s="749" t="str">
        <f t="shared" si="7"/>
        <v/>
      </c>
      <c r="U101" s="749" t="str">
        <f t="shared" si="8"/>
        <v/>
      </c>
      <c r="V101" s="762" t="str">
        <f t="shared" si="9"/>
        <v/>
      </c>
      <c r="W101" s="76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02:Q1048576">
    <cfRule type="cellIs" dxfId="12" priority="9" stopIfTrue="1" operator="lessThan">
      <formula>0</formula>
    </cfRule>
  </conditionalFormatting>
  <conditionalFormatting sqref="U102:U1048576">
    <cfRule type="cellIs" dxfId="11" priority="8" stopIfTrue="1" operator="greaterThan">
      <formula>0</formula>
    </cfRule>
  </conditionalFormatting>
  <conditionalFormatting sqref="V102:V1048576">
    <cfRule type="cellIs" dxfId="10" priority="7" stopIfTrue="1" operator="greaterThan">
      <formula>1</formula>
    </cfRule>
  </conditionalFormatting>
  <conditionalFormatting sqref="V102:V1048576">
    <cfRule type="cellIs" dxfId="9" priority="4" stopIfTrue="1" operator="greaterThan">
      <formula>1</formula>
    </cfRule>
  </conditionalFormatting>
  <conditionalFormatting sqref="U102:U1048576">
    <cfRule type="cellIs" dxfId="8" priority="5" stopIfTrue="1" operator="greaterThan">
      <formula>0</formula>
    </cfRule>
  </conditionalFormatting>
  <conditionalFormatting sqref="Q102:Q1048576">
    <cfRule type="cellIs" dxfId="7" priority="6" stopIfTrue="1" operator="lessThan">
      <formula>0</formula>
    </cfRule>
  </conditionalFormatting>
  <conditionalFormatting sqref="V5:V101">
    <cfRule type="cellIs" dxfId="6" priority="1" stopIfTrue="1" operator="greaterThan">
      <formula>1</formula>
    </cfRule>
  </conditionalFormatting>
  <conditionalFormatting sqref="U5:U101">
    <cfRule type="cellIs" dxfId="5" priority="2" stopIfTrue="1" operator="greaterThan">
      <formula>0</formula>
    </cfRule>
  </conditionalFormatting>
  <conditionalFormatting sqref="Q5:Q10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203</v>
      </c>
      <c r="B3" s="383">
        <f>SUBTOTAL(9,B6:B1048576)</f>
        <v>834603</v>
      </c>
      <c r="C3" s="384">
        <f t="shared" ref="C3:L3" si="0">SUBTOTAL(9,C6:C1048576)</f>
        <v>7</v>
      </c>
      <c r="D3" s="384">
        <f t="shared" si="0"/>
        <v>753892</v>
      </c>
      <c r="E3" s="384">
        <f t="shared" si="0"/>
        <v>10.034612453396498</v>
      </c>
      <c r="F3" s="384">
        <f t="shared" si="0"/>
        <v>826598</v>
      </c>
      <c r="G3" s="385">
        <f>IF(B3&lt;&gt;0,F3/B3,"")</f>
        <v>0.99040861343656805</v>
      </c>
      <c r="H3" s="383">
        <f t="shared" si="0"/>
        <v>93880.37999999999</v>
      </c>
      <c r="I3" s="384">
        <f t="shared" si="0"/>
        <v>2</v>
      </c>
      <c r="J3" s="384">
        <f t="shared" si="0"/>
        <v>104174.54000000001</v>
      </c>
      <c r="K3" s="384">
        <f t="shared" si="0"/>
        <v>3.3693673529898911</v>
      </c>
      <c r="L3" s="384">
        <f t="shared" si="0"/>
        <v>82704.860000000015</v>
      </c>
      <c r="M3" s="386">
        <f>IF(H3&lt;&gt;0,L3/H3,"")</f>
        <v>0.88096000463568669</v>
      </c>
    </row>
    <row r="4" spans="1:13" ht="14.4" customHeight="1" x14ac:dyDescent="0.3">
      <c r="A4" s="512" t="s">
        <v>156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64"/>
      <c r="B5" s="765">
        <v>2011</v>
      </c>
      <c r="C5" s="766"/>
      <c r="D5" s="766">
        <v>2012</v>
      </c>
      <c r="E5" s="766"/>
      <c r="F5" s="766">
        <v>2013</v>
      </c>
      <c r="G5" s="637" t="s">
        <v>5</v>
      </c>
      <c r="H5" s="765">
        <v>2011</v>
      </c>
      <c r="I5" s="766"/>
      <c r="J5" s="766">
        <v>2012</v>
      </c>
      <c r="K5" s="766"/>
      <c r="L5" s="766">
        <v>2013</v>
      </c>
      <c r="M5" s="637" t="s">
        <v>5</v>
      </c>
    </row>
    <row r="6" spans="1:13" ht="14.4" customHeight="1" x14ac:dyDescent="0.3">
      <c r="A6" s="591" t="s">
        <v>3802</v>
      </c>
      <c r="B6" s="638"/>
      <c r="C6" s="560"/>
      <c r="D6" s="638">
        <v>2529</v>
      </c>
      <c r="E6" s="560"/>
      <c r="F6" s="638"/>
      <c r="G6" s="581"/>
      <c r="H6" s="638"/>
      <c r="I6" s="560"/>
      <c r="J6" s="638"/>
      <c r="K6" s="560"/>
      <c r="L6" s="638"/>
      <c r="M6" s="611"/>
    </row>
    <row r="7" spans="1:13" ht="14.4" customHeight="1" x14ac:dyDescent="0.3">
      <c r="A7" s="592" t="s">
        <v>3803</v>
      </c>
      <c r="B7" s="639"/>
      <c r="C7" s="566"/>
      <c r="D7" s="639"/>
      <c r="E7" s="566"/>
      <c r="F7" s="639">
        <v>71640</v>
      </c>
      <c r="G7" s="582"/>
      <c r="H7" s="639">
        <v>69003.839999999997</v>
      </c>
      <c r="I7" s="566">
        <v>1</v>
      </c>
      <c r="J7" s="639">
        <v>31832.12</v>
      </c>
      <c r="K7" s="566">
        <v>0.46130939959283424</v>
      </c>
      <c r="L7" s="639">
        <v>72587.37000000001</v>
      </c>
      <c r="M7" s="612">
        <v>1.051932327244397</v>
      </c>
    </row>
    <row r="8" spans="1:13" ht="14.4" customHeight="1" x14ac:dyDescent="0.3">
      <c r="A8" s="592" t="s">
        <v>3804</v>
      </c>
      <c r="B8" s="639">
        <v>72913</v>
      </c>
      <c r="C8" s="566">
        <v>1</v>
      </c>
      <c r="D8" s="639">
        <v>39664</v>
      </c>
      <c r="E8" s="566">
        <v>0.54399078353654351</v>
      </c>
      <c r="F8" s="639">
        <v>90904</v>
      </c>
      <c r="G8" s="582">
        <v>1.2467461220907108</v>
      </c>
      <c r="H8" s="639"/>
      <c r="I8" s="566"/>
      <c r="J8" s="639"/>
      <c r="K8" s="566"/>
      <c r="L8" s="639"/>
      <c r="M8" s="612"/>
    </row>
    <row r="9" spans="1:13" ht="14.4" customHeight="1" x14ac:dyDescent="0.3">
      <c r="A9" s="592" t="s">
        <v>3805</v>
      </c>
      <c r="B9" s="639">
        <v>64890</v>
      </c>
      <c r="C9" s="566">
        <v>1</v>
      </c>
      <c r="D9" s="639">
        <v>59432</v>
      </c>
      <c r="E9" s="566">
        <v>0.91588842656803826</v>
      </c>
      <c r="F9" s="639">
        <v>61616</v>
      </c>
      <c r="G9" s="582">
        <v>0.94954538449684078</v>
      </c>
      <c r="H9" s="639"/>
      <c r="I9" s="566"/>
      <c r="J9" s="639"/>
      <c r="K9" s="566"/>
      <c r="L9" s="639"/>
      <c r="M9" s="612"/>
    </row>
    <row r="10" spans="1:13" ht="14.4" customHeight="1" x14ac:dyDescent="0.3">
      <c r="A10" s="592" t="s">
        <v>3806</v>
      </c>
      <c r="B10" s="639">
        <v>244082</v>
      </c>
      <c r="C10" s="566">
        <v>1</v>
      </c>
      <c r="D10" s="639">
        <v>234830</v>
      </c>
      <c r="E10" s="566">
        <v>0.96209470587753299</v>
      </c>
      <c r="F10" s="639">
        <v>130881</v>
      </c>
      <c r="G10" s="582">
        <v>0.53621733679665029</v>
      </c>
      <c r="H10" s="639">
        <v>24876.539999999997</v>
      </c>
      <c r="I10" s="566">
        <v>1</v>
      </c>
      <c r="J10" s="639">
        <v>72342.420000000013</v>
      </c>
      <c r="K10" s="566">
        <v>2.9080579533970567</v>
      </c>
      <c r="L10" s="639">
        <v>10117.49</v>
      </c>
      <c r="M10" s="612">
        <v>0.40670808721791701</v>
      </c>
    </row>
    <row r="11" spans="1:13" ht="14.4" customHeight="1" x14ac:dyDescent="0.3">
      <c r="A11" s="592" t="s">
        <v>3807</v>
      </c>
      <c r="B11" s="639">
        <v>18134</v>
      </c>
      <c r="C11" s="566">
        <v>1</v>
      </c>
      <c r="D11" s="639">
        <v>22768</v>
      </c>
      <c r="E11" s="566">
        <v>1.2555420756589832</v>
      </c>
      <c r="F11" s="639">
        <v>71548</v>
      </c>
      <c r="G11" s="582">
        <v>3.945516708944524</v>
      </c>
      <c r="H11" s="639"/>
      <c r="I11" s="566"/>
      <c r="J11" s="639"/>
      <c r="K11" s="566"/>
      <c r="L11" s="639"/>
      <c r="M11" s="612"/>
    </row>
    <row r="12" spans="1:13" ht="14.4" customHeight="1" x14ac:dyDescent="0.3">
      <c r="A12" s="592" t="s">
        <v>3808</v>
      </c>
      <c r="B12" s="639">
        <v>396417</v>
      </c>
      <c r="C12" s="566">
        <v>1</v>
      </c>
      <c r="D12" s="639">
        <v>350259</v>
      </c>
      <c r="E12" s="566">
        <v>0.88356200667478946</v>
      </c>
      <c r="F12" s="639">
        <v>345283</v>
      </c>
      <c r="G12" s="582">
        <v>0.87100956820721609</v>
      </c>
      <c r="H12" s="639"/>
      <c r="I12" s="566"/>
      <c r="J12" s="639"/>
      <c r="K12" s="566"/>
      <c r="L12" s="639"/>
      <c r="M12" s="612"/>
    </row>
    <row r="13" spans="1:13" ht="14.4" customHeight="1" x14ac:dyDescent="0.3">
      <c r="A13" s="592" t="s">
        <v>3809</v>
      </c>
      <c r="B13" s="639">
        <v>36837</v>
      </c>
      <c r="C13" s="566">
        <v>1</v>
      </c>
      <c r="D13" s="639">
        <v>38521</v>
      </c>
      <c r="E13" s="566">
        <v>1.0457149062084317</v>
      </c>
      <c r="F13" s="639">
        <v>54726</v>
      </c>
      <c r="G13" s="582">
        <v>1.4856258652984771</v>
      </c>
      <c r="H13" s="639"/>
      <c r="I13" s="566"/>
      <c r="J13" s="639"/>
      <c r="K13" s="566"/>
      <c r="L13" s="639"/>
      <c r="M13" s="612"/>
    </row>
    <row r="14" spans="1:13" ht="14.4" customHeight="1" thickBot="1" x14ac:dyDescent="0.35">
      <c r="A14" s="641" t="s">
        <v>3810</v>
      </c>
      <c r="B14" s="640">
        <v>1330</v>
      </c>
      <c r="C14" s="572">
        <v>1</v>
      </c>
      <c r="D14" s="640">
        <v>5889</v>
      </c>
      <c r="E14" s="572">
        <v>4.4278195488721801</v>
      </c>
      <c r="F14" s="640"/>
      <c r="G14" s="583"/>
      <c r="H14" s="640"/>
      <c r="I14" s="572"/>
      <c r="J14" s="640"/>
      <c r="K14" s="572"/>
      <c r="L14" s="640"/>
      <c r="M14" s="61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4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203</v>
      </c>
      <c r="F3" s="311">
        <f t="shared" ref="F3:O3" si="0">SUBTOTAL(9,F6:F1048576)</f>
        <v>6885.8300000000008</v>
      </c>
      <c r="G3" s="316">
        <f t="shared" si="0"/>
        <v>928483.38</v>
      </c>
      <c r="H3" s="317"/>
      <c r="I3" s="317"/>
      <c r="J3" s="311">
        <f t="shared" si="0"/>
        <v>5342.0099999999993</v>
      </c>
      <c r="K3" s="316">
        <f t="shared" si="0"/>
        <v>858066.54</v>
      </c>
      <c r="L3" s="317"/>
      <c r="M3" s="317"/>
      <c r="N3" s="311">
        <f t="shared" si="0"/>
        <v>6625.0599999999995</v>
      </c>
      <c r="O3" s="316">
        <f t="shared" si="0"/>
        <v>909302.86</v>
      </c>
      <c r="P3" s="251">
        <f>IF(G3=0,"",O3/G3)</f>
        <v>0.97934209657043081</v>
      </c>
      <c r="Q3" s="313">
        <f>IF(N3=0,"",O3/N3)</f>
        <v>137.25201884964062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127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3"/>
      <c r="B5" s="642"/>
      <c r="C5" s="643"/>
      <c r="D5" s="644"/>
      <c r="E5" s="645"/>
      <c r="F5" s="651" t="s">
        <v>128</v>
      </c>
      <c r="G5" s="652" t="s">
        <v>17</v>
      </c>
      <c r="H5" s="653"/>
      <c r="I5" s="653"/>
      <c r="J5" s="651" t="s">
        <v>128</v>
      </c>
      <c r="K5" s="652" t="s">
        <v>17</v>
      </c>
      <c r="L5" s="653"/>
      <c r="M5" s="653"/>
      <c r="N5" s="651" t="s">
        <v>128</v>
      </c>
      <c r="O5" s="652" t="s">
        <v>17</v>
      </c>
      <c r="P5" s="654"/>
      <c r="Q5" s="650"/>
    </row>
    <row r="6" spans="1:17" ht="14.4" customHeight="1" x14ac:dyDescent="0.3">
      <c r="A6" s="559" t="s">
        <v>3811</v>
      </c>
      <c r="B6" s="560" t="s">
        <v>3812</v>
      </c>
      <c r="C6" s="560" t="s">
        <v>2977</v>
      </c>
      <c r="D6" s="560" t="s">
        <v>3813</v>
      </c>
      <c r="E6" s="560" t="s">
        <v>3814</v>
      </c>
      <c r="F6" s="563"/>
      <c r="G6" s="563"/>
      <c r="H6" s="563"/>
      <c r="I6" s="563"/>
      <c r="J6" s="563">
        <v>1</v>
      </c>
      <c r="K6" s="563">
        <v>166</v>
      </c>
      <c r="L6" s="563"/>
      <c r="M6" s="563">
        <v>166</v>
      </c>
      <c r="N6" s="563"/>
      <c r="O6" s="563"/>
      <c r="P6" s="581"/>
      <c r="Q6" s="564"/>
    </row>
    <row r="7" spans="1:17" ht="14.4" customHeight="1" x14ac:dyDescent="0.3">
      <c r="A7" s="565" t="s">
        <v>3811</v>
      </c>
      <c r="B7" s="566" t="s">
        <v>3812</v>
      </c>
      <c r="C7" s="566" t="s">
        <v>2977</v>
      </c>
      <c r="D7" s="566" t="s">
        <v>3815</v>
      </c>
      <c r="E7" s="566" t="s">
        <v>3816</v>
      </c>
      <c r="F7" s="569"/>
      <c r="G7" s="569"/>
      <c r="H7" s="569"/>
      <c r="I7" s="569"/>
      <c r="J7" s="569">
        <v>1</v>
      </c>
      <c r="K7" s="569">
        <v>163</v>
      </c>
      <c r="L7" s="569"/>
      <c r="M7" s="569">
        <v>163</v>
      </c>
      <c r="N7" s="569"/>
      <c r="O7" s="569"/>
      <c r="P7" s="582"/>
      <c r="Q7" s="570"/>
    </row>
    <row r="8" spans="1:17" ht="14.4" customHeight="1" x14ac:dyDescent="0.3">
      <c r="A8" s="565" t="s">
        <v>3811</v>
      </c>
      <c r="B8" s="566" t="s">
        <v>3812</v>
      </c>
      <c r="C8" s="566" t="s">
        <v>2977</v>
      </c>
      <c r="D8" s="566" t="s">
        <v>3817</v>
      </c>
      <c r="E8" s="566" t="s">
        <v>3818</v>
      </c>
      <c r="F8" s="569"/>
      <c r="G8" s="569"/>
      <c r="H8" s="569"/>
      <c r="I8" s="569"/>
      <c r="J8" s="569">
        <v>3</v>
      </c>
      <c r="K8" s="569">
        <v>1362</v>
      </c>
      <c r="L8" s="569"/>
      <c r="M8" s="569">
        <v>454</v>
      </c>
      <c r="N8" s="569"/>
      <c r="O8" s="569"/>
      <c r="P8" s="582"/>
      <c r="Q8" s="570"/>
    </row>
    <row r="9" spans="1:17" ht="14.4" customHeight="1" x14ac:dyDescent="0.3">
      <c r="A9" s="565" t="s">
        <v>3811</v>
      </c>
      <c r="B9" s="566" t="s">
        <v>3812</v>
      </c>
      <c r="C9" s="566" t="s">
        <v>2977</v>
      </c>
      <c r="D9" s="566" t="s">
        <v>3819</v>
      </c>
      <c r="E9" s="566" t="s">
        <v>3820</v>
      </c>
      <c r="F9" s="569"/>
      <c r="G9" s="569"/>
      <c r="H9" s="569"/>
      <c r="I9" s="569"/>
      <c r="J9" s="569">
        <v>8</v>
      </c>
      <c r="K9" s="569">
        <v>624</v>
      </c>
      <c r="L9" s="569"/>
      <c r="M9" s="569">
        <v>78</v>
      </c>
      <c r="N9" s="569"/>
      <c r="O9" s="569"/>
      <c r="P9" s="582"/>
      <c r="Q9" s="570"/>
    </row>
    <row r="10" spans="1:17" ht="14.4" customHeight="1" x14ac:dyDescent="0.3">
      <c r="A10" s="565" t="s">
        <v>3811</v>
      </c>
      <c r="B10" s="566" t="s">
        <v>3812</v>
      </c>
      <c r="C10" s="566" t="s">
        <v>2977</v>
      </c>
      <c r="D10" s="566" t="s">
        <v>3821</v>
      </c>
      <c r="E10" s="566" t="s">
        <v>3822</v>
      </c>
      <c r="F10" s="569"/>
      <c r="G10" s="569"/>
      <c r="H10" s="569"/>
      <c r="I10" s="569"/>
      <c r="J10" s="569">
        <v>2</v>
      </c>
      <c r="K10" s="569">
        <v>214</v>
      </c>
      <c r="L10" s="569"/>
      <c r="M10" s="569">
        <v>107</v>
      </c>
      <c r="N10" s="569"/>
      <c r="O10" s="569"/>
      <c r="P10" s="582"/>
      <c r="Q10" s="570"/>
    </row>
    <row r="11" spans="1:17" ht="14.4" customHeight="1" x14ac:dyDescent="0.3">
      <c r="A11" s="565" t="s">
        <v>3823</v>
      </c>
      <c r="B11" s="566" t="s">
        <v>3824</v>
      </c>
      <c r="C11" s="566" t="s">
        <v>3111</v>
      </c>
      <c r="D11" s="566" t="s">
        <v>3825</v>
      </c>
      <c r="E11" s="566" t="s">
        <v>3826</v>
      </c>
      <c r="F11" s="569"/>
      <c r="G11" s="569"/>
      <c r="H11" s="569"/>
      <c r="I11" s="569"/>
      <c r="J11" s="569"/>
      <c r="K11" s="569"/>
      <c r="L11" s="569"/>
      <c r="M11" s="569"/>
      <c r="N11" s="569">
        <v>0.9</v>
      </c>
      <c r="O11" s="569">
        <v>1780.22</v>
      </c>
      <c r="P11" s="582"/>
      <c r="Q11" s="570">
        <v>1978.0222222222221</v>
      </c>
    </row>
    <row r="12" spans="1:17" ht="14.4" customHeight="1" x14ac:dyDescent="0.3">
      <c r="A12" s="565" t="s">
        <v>3823</v>
      </c>
      <c r="B12" s="566" t="s">
        <v>3824</v>
      </c>
      <c r="C12" s="566" t="s">
        <v>3111</v>
      </c>
      <c r="D12" s="566" t="s">
        <v>3827</v>
      </c>
      <c r="E12" s="566" t="s">
        <v>3828</v>
      </c>
      <c r="F12" s="569">
        <v>0.2</v>
      </c>
      <c r="G12" s="569">
        <v>256.68</v>
      </c>
      <c r="H12" s="569">
        <v>1</v>
      </c>
      <c r="I12" s="569">
        <v>1283.3999999999999</v>
      </c>
      <c r="J12" s="569"/>
      <c r="K12" s="569"/>
      <c r="L12" s="569"/>
      <c r="M12" s="569"/>
      <c r="N12" s="569">
        <v>0.3</v>
      </c>
      <c r="O12" s="569">
        <v>326.69</v>
      </c>
      <c r="P12" s="582">
        <v>1.272752064827801</v>
      </c>
      <c r="Q12" s="570">
        <v>1088.9666666666667</v>
      </c>
    </row>
    <row r="13" spans="1:17" ht="14.4" customHeight="1" x14ac:dyDescent="0.3">
      <c r="A13" s="565" t="s">
        <v>3823</v>
      </c>
      <c r="B13" s="566" t="s">
        <v>3824</v>
      </c>
      <c r="C13" s="566" t="s">
        <v>3111</v>
      </c>
      <c r="D13" s="566" t="s">
        <v>3829</v>
      </c>
      <c r="E13" s="566" t="s">
        <v>3828</v>
      </c>
      <c r="F13" s="569">
        <v>2.15</v>
      </c>
      <c r="G13" s="569">
        <v>5208.0599999999995</v>
      </c>
      <c r="H13" s="569">
        <v>1</v>
      </c>
      <c r="I13" s="569">
        <v>2422.3534883720927</v>
      </c>
      <c r="J13" s="569">
        <v>1.1000000000000001</v>
      </c>
      <c r="K13" s="569">
        <v>2381.86</v>
      </c>
      <c r="L13" s="569">
        <v>0.4573411212620439</v>
      </c>
      <c r="M13" s="569">
        <v>2165.3272727272729</v>
      </c>
      <c r="N13" s="569">
        <v>0.85</v>
      </c>
      <c r="O13" s="569">
        <v>1848.1100000000001</v>
      </c>
      <c r="P13" s="582">
        <v>0.35485574282938376</v>
      </c>
      <c r="Q13" s="570">
        <v>2174.2470588235296</v>
      </c>
    </row>
    <row r="14" spans="1:17" ht="14.4" customHeight="1" x14ac:dyDescent="0.3">
      <c r="A14" s="565" t="s">
        <v>3823</v>
      </c>
      <c r="B14" s="566" t="s">
        <v>3824</v>
      </c>
      <c r="C14" s="566" t="s">
        <v>3111</v>
      </c>
      <c r="D14" s="566" t="s">
        <v>3830</v>
      </c>
      <c r="E14" s="566" t="s">
        <v>3831</v>
      </c>
      <c r="F14" s="569"/>
      <c r="G14" s="569"/>
      <c r="H14" s="569"/>
      <c r="I14" s="569"/>
      <c r="J14" s="569">
        <v>0.1</v>
      </c>
      <c r="K14" s="569">
        <v>93.66</v>
      </c>
      <c r="L14" s="569"/>
      <c r="M14" s="569">
        <v>936.59999999999991</v>
      </c>
      <c r="N14" s="569">
        <v>0.08</v>
      </c>
      <c r="O14" s="569">
        <v>70.86</v>
      </c>
      <c r="P14" s="582"/>
      <c r="Q14" s="570">
        <v>885.75</v>
      </c>
    </row>
    <row r="15" spans="1:17" ht="14.4" customHeight="1" x14ac:dyDescent="0.3">
      <c r="A15" s="565" t="s">
        <v>3823</v>
      </c>
      <c r="B15" s="566" t="s">
        <v>3824</v>
      </c>
      <c r="C15" s="566" t="s">
        <v>3282</v>
      </c>
      <c r="D15" s="566" t="s">
        <v>3832</v>
      </c>
      <c r="E15" s="566" t="s">
        <v>3833</v>
      </c>
      <c r="F15" s="569">
        <v>1818</v>
      </c>
      <c r="G15" s="569">
        <v>63539.099999999991</v>
      </c>
      <c r="H15" s="569">
        <v>1</v>
      </c>
      <c r="I15" s="569">
        <v>34.949999999999996</v>
      </c>
      <c r="J15" s="569">
        <v>910</v>
      </c>
      <c r="K15" s="569">
        <v>29356.6</v>
      </c>
      <c r="L15" s="569">
        <v>0.4620241709435608</v>
      </c>
      <c r="M15" s="569">
        <v>32.26</v>
      </c>
      <c r="N15" s="569">
        <v>2060</v>
      </c>
      <c r="O15" s="569">
        <v>68561.490000000005</v>
      </c>
      <c r="P15" s="582">
        <v>1.0790440846659775</v>
      </c>
      <c r="Q15" s="570">
        <v>33.282276699029126</v>
      </c>
    </row>
    <row r="16" spans="1:17" ht="14.4" customHeight="1" x14ac:dyDescent="0.3">
      <c r="A16" s="565" t="s">
        <v>3823</v>
      </c>
      <c r="B16" s="566" t="s">
        <v>3824</v>
      </c>
      <c r="C16" s="566" t="s">
        <v>2977</v>
      </c>
      <c r="D16" s="566" t="s">
        <v>3834</v>
      </c>
      <c r="E16" s="566" t="s">
        <v>3835</v>
      </c>
      <c r="F16" s="569"/>
      <c r="G16" s="569"/>
      <c r="H16" s="569"/>
      <c r="I16" s="569"/>
      <c r="J16" s="569"/>
      <c r="K16" s="569"/>
      <c r="L16" s="569"/>
      <c r="M16" s="569"/>
      <c r="N16" s="569">
        <v>5</v>
      </c>
      <c r="O16" s="569">
        <v>71640</v>
      </c>
      <c r="P16" s="582"/>
      <c r="Q16" s="570">
        <v>14328</v>
      </c>
    </row>
    <row r="17" spans="1:17" ht="14.4" customHeight="1" x14ac:dyDescent="0.3">
      <c r="A17" s="565" t="s">
        <v>3836</v>
      </c>
      <c r="B17" s="566" t="s">
        <v>3837</v>
      </c>
      <c r="C17" s="566" t="s">
        <v>2977</v>
      </c>
      <c r="D17" s="566" t="s">
        <v>3838</v>
      </c>
      <c r="E17" s="566" t="s">
        <v>3839</v>
      </c>
      <c r="F17" s="569">
        <v>2</v>
      </c>
      <c r="G17" s="569">
        <v>2456</v>
      </c>
      <c r="H17" s="569">
        <v>1</v>
      </c>
      <c r="I17" s="569">
        <v>1228</v>
      </c>
      <c r="J17" s="569"/>
      <c r="K17" s="569"/>
      <c r="L17" s="569"/>
      <c r="M17" s="569"/>
      <c r="N17" s="569">
        <v>4</v>
      </c>
      <c r="O17" s="569">
        <v>4980</v>
      </c>
      <c r="P17" s="582">
        <v>2.0276872964169379</v>
      </c>
      <c r="Q17" s="570">
        <v>1245</v>
      </c>
    </row>
    <row r="18" spans="1:17" ht="14.4" customHeight="1" x14ac:dyDescent="0.3">
      <c r="A18" s="565" t="s">
        <v>3836</v>
      </c>
      <c r="B18" s="566" t="s">
        <v>3837</v>
      </c>
      <c r="C18" s="566" t="s">
        <v>2977</v>
      </c>
      <c r="D18" s="566" t="s">
        <v>3840</v>
      </c>
      <c r="E18" s="566" t="s">
        <v>3841</v>
      </c>
      <c r="F18" s="569"/>
      <c r="G18" s="569"/>
      <c r="H18" s="569"/>
      <c r="I18" s="569"/>
      <c r="J18" s="569"/>
      <c r="K18" s="569"/>
      <c r="L18" s="569"/>
      <c r="M18" s="569"/>
      <c r="N18" s="569">
        <v>1</v>
      </c>
      <c r="O18" s="569">
        <v>9337</v>
      </c>
      <c r="P18" s="582"/>
      <c r="Q18" s="570">
        <v>9337</v>
      </c>
    </row>
    <row r="19" spans="1:17" ht="14.4" customHeight="1" x14ac:dyDescent="0.3">
      <c r="A19" s="565" t="s">
        <v>3836</v>
      </c>
      <c r="B19" s="566" t="s">
        <v>3837</v>
      </c>
      <c r="C19" s="566" t="s">
        <v>2977</v>
      </c>
      <c r="D19" s="566" t="s">
        <v>3842</v>
      </c>
      <c r="E19" s="566" t="s">
        <v>3843</v>
      </c>
      <c r="F19" s="569"/>
      <c r="G19" s="569"/>
      <c r="H19" s="569"/>
      <c r="I19" s="569"/>
      <c r="J19" s="569"/>
      <c r="K19" s="569"/>
      <c r="L19" s="569"/>
      <c r="M19" s="569"/>
      <c r="N19" s="569">
        <v>2</v>
      </c>
      <c r="O19" s="569">
        <v>2004</v>
      </c>
      <c r="P19" s="582"/>
      <c r="Q19" s="570">
        <v>1002</v>
      </c>
    </row>
    <row r="20" spans="1:17" ht="14.4" customHeight="1" x14ac:dyDescent="0.3">
      <c r="A20" s="565" t="s">
        <v>3836</v>
      </c>
      <c r="B20" s="566" t="s">
        <v>3837</v>
      </c>
      <c r="C20" s="566" t="s">
        <v>2977</v>
      </c>
      <c r="D20" s="566" t="s">
        <v>3844</v>
      </c>
      <c r="E20" s="566" t="s">
        <v>3845</v>
      </c>
      <c r="F20" s="569">
        <v>2</v>
      </c>
      <c r="G20" s="569">
        <v>4422</v>
      </c>
      <c r="H20" s="569">
        <v>1</v>
      </c>
      <c r="I20" s="569">
        <v>2211</v>
      </c>
      <c r="J20" s="569"/>
      <c r="K20" s="569"/>
      <c r="L20" s="569"/>
      <c r="M20" s="569"/>
      <c r="N20" s="569">
        <v>4</v>
      </c>
      <c r="O20" s="569">
        <v>8932</v>
      </c>
      <c r="P20" s="582">
        <v>2.0199004975124377</v>
      </c>
      <c r="Q20" s="570">
        <v>2233</v>
      </c>
    </row>
    <row r="21" spans="1:17" ht="14.4" customHeight="1" x14ac:dyDescent="0.3">
      <c r="A21" s="565" t="s">
        <v>3836</v>
      </c>
      <c r="B21" s="566" t="s">
        <v>3837</v>
      </c>
      <c r="C21" s="566" t="s">
        <v>2977</v>
      </c>
      <c r="D21" s="566" t="s">
        <v>3846</v>
      </c>
      <c r="E21" s="566" t="s">
        <v>3847</v>
      </c>
      <c r="F21" s="569"/>
      <c r="G21" s="569"/>
      <c r="H21" s="569"/>
      <c r="I21" s="569"/>
      <c r="J21" s="569"/>
      <c r="K21" s="569"/>
      <c r="L21" s="569"/>
      <c r="M21" s="569"/>
      <c r="N21" s="569">
        <v>2</v>
      </c>
      <c r="O21" s="569">
        <v>1808</v>
      </c>
      <c r="P21" s="582"/>
      <c r="Q21" s="570">
        <v>904</v>
      </c>
    </row>
    <row r="22" spans="1:17" ht="14.4" customHeight="1" x14ac:dyDescent="0.3">
      <c r="A22" s="565" t="s">
        <v>3836</v>
      </c>
      <c r="B22" s="566" t="s">
        <v>3837</v>
      </c>
      <c r="C22" s="566" t="s">
        <v>2977</v>
      </c>
      <c r="D22" s="566" t="s">
        <v>3848</v>
      </c>
      <c r="E22" s="566" t="s">
        <v>3849</v>
      </c>
      <c r="F22" s="569"/>
      <c r="G22" s="569"/>
      <c r="H22" s="569"/>
      <c r="I22" s="569"/>
      <c r="J22" s="569"/>
      <c r="K22" s="569"/>
      <c r="L22" s="569"/>
      <c r="M22" s="569"/>
      <c r="N22" s="569">
        <v>2</v>
      </c>
      <c r="O22" s="569">
        <v>732</v>
      </c>
      <c r="P22" s="582"/>
      <c r="Q22" s="570">
        <v>366</v>
      </c>
    </row>
    <row r="23" spans="1:17" ht="14.4" customHeight="1" x14ac:dyDescent="0.3">
      <c r="A23" s="565" t="s">
        <v>3836</v>
      </c>
      <c r="B23" s="566" t="s">
        <v>3837</v>
      </c>
      <c r="C23" s="566" t="s">
        <v>2977</v>
      </c>
      <c r="D23" s="566" t="s">
        <v>3850</v>
      </c>
      <c r="E23" s="566" t="s">
        <v>3851</v>
      </c>
      <c r="F23" s="569">
        <v>1</v>
      </c>
      <c r="G23" s="569">
        <v>293</v>
      </c>
      <c r="H23" s="569">
        <v>1</v>
      </c>
      <c r="I23" s="569">
        <v>293</v>
      </c>
      <c r="J23" s="569"/>
      <c r="K23" s="569"/>
      <c r="L23" s="569"/>
      <c r="M23" s="569"/>
      <c r="N23" s="569"/>
      <c r="O23" s="569"/>
      <c r="P23" s="582"/>
      <c r="Q23" s="570"/>
    </row>
    <row r="24" spans="1:17" ht="14.4" customHeight="1" x14ac:dyDescent="0.3">
      <c r="A24" s="565" t="s">
        <v>3836</v>
      </c>
      <c r="B24" s="566" t="s">
        <v>3837</v>
      </c>
      <c r="C24" s="566" t="s">
        <v>2977</v>
      </c>
      <c r="D24" s="566" t="s">
        <v>3852</v>
      </c>
      <c r="E24" s="566" t="s">
        <v>3853</v>
      </c>
      <c r="F24" s="569"/>
      <c r="G24" s="569"/>
      <c r="H24" s="569"/>
      <c r="I24" s="569"/>
      <c r="J24" s="569"/>
      <c r="K24" s="569"/>
      <c r="L24" s="569"/>
      <c r="M24" s="569"/>
      <c r="N24" s="569">
        <v>1</v>
      </c>
      <c r="O24" s="569">
        <v>10084</v>
      </c>
      <c r="P24" s="582"/>
      <c r="Q24" s="570">
        <v>10084</v>
      </c>
    </row>
    <row r="25" spans="1:17" ht="14.4" customHeight="1" x14ac:dyDescent="0.3">
      <c r="A25" s="565" t="s">
        <v>3836</v>
      </c>
      <c r="B25" s="566" t="s">
        <v>3837</v>
      </c>
      <c r="C25" s="566" t="s">
        <v>2977</v>
      </c>
      <c r="D25" s="566" t="s">
        <v>3854</v>
      </c>
      <c r="E25" s="566" t="s">
        <v>3855</v>
      </c>
      <c r="F25" s="569">
        <v>1</v>
      </c>
      <c r="G25" s="569">
        <v>9666</v>
      </c>
      <c r="H25" s="569">
        <v>1</v>
      </c>
      <c r="I25" s="569">
        <v>9666</v>
      </c>
      <c r="J25" s="569"/>
      <c r="K25" s="569"/>
      <c r="L25" s="569"/>
      <c r="M25" s="569"/>
      <c r="N25" s="569"/>
      <c r="O25" s="569"/>
      <c r="P25" s="582"/>
      <c r="Q25" s="570"/>
    </row>
    <row r="26" spans="1:17" ht="14.4" customHeight="1" x14ac:dyDescent="0.3">
      <c r="A26" s="565" t="s">
        <v>3836</v>
      </c>
      <c r="B26" s="566" t="s">
        <v>3837</v>
      </c>
      <c r="C26" s="566" t="s">
        <v>2977</v>
      </c>
      <c r="D26" s="566" t="s">
        <v>3856</v>
      </c>
      <c r="E26" s="566" t="s">
        <v>3857</v>
      </c>
      <c r="F26" s="569">
        <v>1</v>
      </c>
      <c r="G26" s="569">
        <v>0</v>
      </c>
      <c r="H26" s="569"/>
      <c r="I26" s="569">
        <v>0</v>
      </c>
      <c r="J26" s="569"/>
      <c r="K26" s="569"/>
      <c r="L26" s="569"/>
      <c r="M26" s="569"/>
      <c r="N26" s="569"/>
      <c r="O26" s="569"/>
      <c r="P26" s="582"/>
      <c r="Q26" s="570"/>
    </row>
    <row r="27" spans="1:17" ht="14.4" customHeight="1" x14ac:dyDescent="0.3">
      <c r="A27" s="565" t="s">
        <v>3836</v>
      </c>
      <c r="B27" s="566" t="s">
        <v>3837</v>
      </c>
      <c r="C27" s="566" t="s">
        <v>2977</v>
      </c>
      <c r="D27" s="566" t="s">
        <v>3858</v>
      </c>
      <c r="E27" s="566" t="s">
        <v>3859</v>
      </c>
      <c r="F27" s="569">
        <v>1</v>
      </c>
      <c r="G27" s="569">
        <v>0</v>
      </c>
      <c r="H27" s="569"/>
      <c r="I27" s="569">
        <v>0</v>
      </c>
      <c r="J27" s="569"/>
      <c r="K27" s="569"/>
      <c r="L27" s="569"/>
      <c r="M27" s="569"/>
      <c r="N27" s="569"/>
      <c r="O27" s="569"/>
      <c r="P27" s="582"/>
      <c r="Q27" s="570"/>
    </row>
    <row r="28" spans="1:17" ht="14.4" customHeight="1" x14ac:dyDescent="0.3">
      <c r="A28" s="565" t="s">
        <v>3836</v>
      </c>
      <c r="B28" s="566" t="s">
        <v>3860</v>
      </c>
      <c r="C28" s="566" t="s">
        <v>2977</v>
      </c>
      <c r="D28" s="566" t="s">
        <v>3861</v>
      </c>
      <c r="E28" s="566" t="s">
        <v>3862</v>
      </c>
      <c r="F28" s="569">
        <v>1</v>
      </c>
      <c r="G28" s="569">
        <v>492</v>
      </c>
      <c r="H28" s="569">
        <v>1</v>
      </c>
      <c r="I28" s="569">
        <v>492</v>
      </c>
      <c r="J28" s="569"/>
      <c r="K28" s="569"/>
      <c r="L28" s="569"/>
      <c r="M28" s="569"/>
      <c r="N28" s="569">
        <v>2</v>
      </c>
      <c r="O28" s="569">
        <v>994</v>
      </c>
      <c r="P28" s="582">
        <v>2.0203252032520327</v>
      </c>
      <c r="Q28" s="570">
        <v>497</v>
      </c>
    </row>
    <row r="29" spans="1:17" ht="14.4" customHeight="1" x14ac:dyDescent="0.3">
      <c r="A29" s="565" t="s">
        <v>3836</v>
      </c>
      <c r="B29" s="566" t="s">
        <v>3860</v>
      </c>
      <c r="C29" s="566" t="s">
        <v>2977</v>
      </c>
      <c r="D29" s="566" t="s">
        <v>3863</v>
      </c>
      <c r="E29" s="566" t="s">
        <v>3864</v>
      </c>
      <c r="F29" s="569">
        <v>1</v>
      </c>
      <c r="G29" s="569">
        <v>216</v>
      </c>
      <c r="H29" s="569">
        <v>1</v>
      </c>
      <c r="I29" s="569">
        <v>216</v>
      </c>
      <c r="J29" s="569"/>
      <c r="K29" s="569"/>
      <c r="L29" s="569"/>
      <c r="M29" s="569"/>
      <c r="N29" s="569"/>
      <c r="O29" s="569"/>
      <c r="P29" s="582"/>
      <c r="Q29" s="570"/>
    </row>
    <row r="30" spans="1:17" ht="14.4" customHeight="1" x14ac:dyDescent="0.3">
      <c r="A30" s="565" t="s">
        <v>3836</v>
      </c>
      <c r="B30" s="566" t="s">
        <v>3860</v>
      </c>
      <c r="C30" s="566" t="s">
        <v>2977</v>
      </c>
      <c r="D30" s="566" t="s">
        <v>3865</v>
      </c>
      <c r="E30" s="566" t="s">
        <v>3866</v>
      </c>
      <c r="F30" s="569">
        <v>268</v>
      </c>
      <c r="G30" s="569">
        <v>17152</v>
      </c>
      <c r="H30" s="569">
        <v>1</v>
      </c>
      <c r="I30" s="569">
        <v>64</v>
      </c>
      <c r="J30" s="569">
        <v>227</v>
      </c>
      <c r="K30" s="569">
        <v>14528</v>
      </c>
      <c r="L30" s="569">
        <v>0.84701492537313428</v>
      </c>
      <c r="M30" s="569">
        <v>64</v>
      </c>
      <c r="N30" s="569">
        <v>200</v>
      </c>
      <c r="O30" s="569">
        <v>13000</v>
      </c>
      <c r="P30" s="582">
        <v>0.75792910447761197</v>
      </c>
      <c r="Q30" s="570">
        <v>65</v>
      </c>
    </row>
    <row r="31" spans="1:17" ht="14.4" customHeight="1" x14ac:dyDescent="0.3">
      <c r="A31" s="565" t="s">
        <v>3836</v>
      </c>
      <c r="B31" s="566" t="s">
        <v>3860</v>
      </c>
      <c r="C31" s="566" t="s">
        <v>2977</v>
      </c>
      <c r="D31" s="566" t="s">
        <v>3867</v>
      </c>
      <c r="E31" s="566" t="s">
        <v>3868</v>
      </c>
      <c r="F31" s="569">
        <v>19</v>
      </c>
      <c r="G31" s="569">
        <v>437</v>
      </c>
      <c r="H31" s="569">
        <v>1</v>
      </c>
      <c r="I31" s="569">
        <v>23</v>
      </c>
      <c r="J31" s="569">
        <v>19</v>
      </c>
      <c r="K31" s="569">
        <v>437</v>
      </c>
      <c r="L31" s="569">
        <v>1</v>
      </c>
      <c r="M31" s="569">
        <v>23</v>
      </c>
      <c r="N31" s="569">
        <v>24</v>
      </c>
      <c r="O31" s="569">
        <v>576</v>
      </c>
      <c r="P31" s="582">
        <v>1.3180778032036613</v>
      </c>
      <c r="Q31" s="570">
        <v>24</v>
      </c>
    </row>
    <row r="32" spans="1:17" ht="14.4" customHeight="1" x14ac:dyDescent="0.3">
      <c r="A32" s="565" t="s">
        <v>3836</v>
      </c>
      <c r="B32" s="566" t="s">
        <v>3860</v>
      </c>
      <c r="C32" s="566" t="s">
        <v>2977</v>
      </c>
      <c r="D32" s="566" t="s">
        <v>3869</v>
      </c>
      <c r="E32" s="566" t="s">
        <v>3870</v>
      </c>
      <c r="F32" s="569">
        <v>2</v>
      </c>
      <c r="G32" s="569">
        <v>1178</v>
      </c>
      <c r="H32" s="569">
        <v>1</v>
      </c>
      <c r="I32" s="569">
        <v>589</v>
      </c>
      <c r="J32" s="569"/>
      <c r="K32" s="569"/>
      <c r="L32" s="569"/>
      <c r="M32" s="569"/>
      <c r="N32" s="569">
        <v>6</v>
      </c>
      <c r="O32" s="569">
        <v>3540</v>
      </c>
      <c r="P32" s="582">
        <v>3.00509337860781</v>
      </c>
      <c r="Q32" s="570">
        <v>590</v>
      </c>
    </row>
    <row r="33" spans="1:17" ht="14.4" customHeight="1" x14ac:dyDescent="0.3">
      <c r="A33" s="565" t="s">
        <v>3836</v>
      </c>
      <c r="B33" s="566" t="s">
        <v>3860</v>
      </c>
      <c r="C33" s="566" t="s">
        <v>2977</v>
      </c>
      <c r="D33" s="566" t="s">
        <v>3871</v>
      </c>
      <c r="E33" s="566" t="s">
        <v>3872</v>
      </c>
      <c r="F33" s="569">
        <v>5</v>
      </c>
      <c r="G33" s="569">
        <v>2945</v>
      </c>
      <c r="H33" s="569">
        <v>1</v>
      </c>
      <c r="I33" s="569">
        <v>589</v>
      </c>
      <c r="J33" s="569">
        <v>4</v>
      </c>
      <c r="K33" s="569">
        <v>2356</v>
      </c>
      <c r="L33" s="569">
        <v>0.8</v>
      </c>
      <c r="M33" s="569">
        <v>589</v>
      </c>
      <c r="N33" s="569">
        <v>9</v>
      </c>
      <c r="O33" s="569">
        <v>5310</v>
      </c>
      <c r="P33" s="582">
        <v>1.8030560271646858</v>
      </c>
      <c r="Q33" s="570">
        <v>590</v>
      </c>
    </row>
    <row r="34" spans="1:17" ht="14.4" customHeight="1" x14ac:dyDescent="0.3">
      <c r="A34" s="565" t="s">
        <v>3836</v>
      </c>
      <c r="B34" s="566" t="s">
        <v>3860</v>
      </c>
      <c r="C34" s="566" t="s">
        <v>2977</v>
      </c>
      <c r="D34" s="566" t="s">
        <v>3873</v>
      </c>
      <c r="E34" s="566" t="s">
        <v>3874</v>
      </c>
      <c r="F34" s="569">
        <v>4</v>
      </c>
      <c r="G34" s="569">
        <v>720</v>
      </c>
      <c r="H34" s="569">
        <v>1</v>
      </c>
      <c r="I34" s="569">
        <v>180</v>
      </c>
      <c r="J34" s="569">
        <v>9</v>
      </c>
      <c r="K34" s="569">
        <v>1620</v>
      </c>
      <c r="L34" s="569">
        <v>2.25</v>
      </c>
      <c r="M34" s="569">
        <v>180</v>
      </c>
      <c r="N34" s="569">
        <v>8</v>
      </c>
      <c r="O34" s="569">
        <v>1440</v>
      </c>
      <c r="P34" s="582">
        <v>2</v>
      </c>
      <c r="Q34" s="570">
        <v>180</v>
      </c>
    </row>
    <row r="35" spans="1:17" ht="14.4" customHeight="1" x14ac:dyDescent="0.3">
      <c r="A35" s="565" t="s">
        <v>3836</v>
      </c>
      <c r="B35" s="566" t="s">
        <v>3860</v>
      </c>
      <c r="C35" s="566" t="s">
        <v>2977</v>
      </c>
      <c r="D35" s="566" t="s">
        <v>3875</v>
      </c>
      <c r="E35" s="566" t="s">
        <v>3876</v>
      </c>
      <c r="F35" s="569">
        <v>1</v>
      </c>
      <c r="G35" s="569">
        <v>209</v>
      </c>
      <c r="H35" s="569">
        <v>1</v>
      </c>
      <c r="I35" s="569">
        <v>209</v>
      </c>
      <c r="J35" s="569"/>
      <c r="K35" s="569"/>
      <c r="L35" s="569"/>
      <c r="M35" s="569"/>
      <c r="N35" s="569">
        <v>2</v>
      </c>
      <c r="O35" s="569">
        <v>418</v>
      </c>
      <c r="P35" s="582">
        <v>2</v>
      </c>
      <c r="Q35" s="570">
        <v>209</v>
      </c>
    </row>
    <row r="36" spans="1:17" ht="14.4" customHeight="1" x14ac:dyDescent="0.3">
      <c r="A36" s="565" t="s">
        <v>3836</v>
      </c>
      <c r="B36" s="566" t="s">
        <v>3860</v>
      </c>
      <c r="C36" s="566" t="s">
        <v>2977</v>
      </c>
      <c r="D36" s="566" t="s">
        <v>3877</v>
      </c>
      <c r="E36" s="566" t="s">
        <v>3878</v>
      </c>
      <c r="F36" s="569">
        <v>9</v>
      </c>
      <c r="G36" s="569">
        <v>1944</v>
      </c>
      <c r="H36" s="569">
        <v>1</v>
      </c>
      <c r="I36" s="569">
        <v>216</v>
      </c>
      <c r="J36" s="569">
        <v>10</v>
      </c>
      <c r="K36" s="569">
        <v>2160</v>
      </c>
      <c r="L36" s="569">
        <v>1.1111111111111112</v>
      </c>
      <c r="M36" s="569">
        <v>216</v>
      </c>
      <c r="N36" s="569">
        <v>11</v>
      </c>
      <c r="O36" s="569">
        <v>2376</v>
      </c>
      <c r="P36" s="582">
        <v>1.2222222222222223</v>
      </c>
      <c r="Q36" s="570">
        <v>216</v>
      </c>
    </row>
    <row r="37" spans="1:17" ht="14.4" customHeight="1" x14ac:dyDescent="0.3">
      <c r="A37" s="565" t="s">
        <v>3836</v>
      </c>
      <c r="B37" s="566" t="s">
        <v>3860</v>
      </c>
      <c r="C37" s="566" t="s">
        <v>2977</v>
      </c>
      <c r="D37" s="566" t="s">
        <v>3879</v>
      </c>
      <c r="E37" s="566" t="s">
        <v>3880</v>
      </c>
      <c r="F37" s="569">
        <v>303</v>
      </c>
      <c r="G37" s="569">
        <v>23331</v>
      </c>
      <c r="H37" s="569">
        <v>1</v>
      </c>
      <c r="I37" s="569">
        <v>77</v>
      </c>
      <c r="J37" s="569">
        <v>228</v>
      </c>
      <c r="K37" s="569">
        <v>17556</v>
      </c>
      <c r="L37" s="569">
        <v>0.75247524752475248</v>
      </c>
      <c r="M37" s="569">
        <v>77</v>
      </c>
      <c r="N37" s="569">
        <v>208</v>
      </c>
      <c r="O37" s="569">
        <v>16016</v>
      </c>
      <c r="P37" s="582">
        <v>0.68646864686468645</v>
      </c>
      <c r="Q37" s="570">
        <v>77</v>
      </c>
    </row>
    <row r="38" spans="1:17" ht="14.4" customHeight="1" x14ac:dyDescent="0.3">
      <c r="A38" s="565" t="s">
        <v>3836</v>
      </c>
      <c r="B38" s="566" t="s">
        <v>3860</v>
      </c>
      <c r="C38" s="566" t="s">
        <v>2977</v>
      </c>
      <c r="D38" s="566" t="s">
        <v>3881</v>
      </c>
      <c r="E38" s="566" t="s">
        <v>3882</v>
      </c>
      <c r="F38" s="569">
        <v>17</v>
      </c>
      <c r="G38" s="569">
        <v>5899</v>
      </c>
      <c r="H38" s="569">
        <v>1</v>
      </c>
      <c r="I38" s="569">
        <v>347</v>
      </c>
      <c r="J38" s="569"/>
      <c r="K38" s="569"/>
      <c r="L38" s="569"/>
      <c r="M38" s="569"/>
      <c r="N38" s="569">
        <v>19</v>
      </c>
      <c r="O38" s="569">
        <v>6612</v>
      </c>
      <c r="P38" s="582">
        <v>1.1208679437192746</v>
      </c>
      <c r="Q38" s="570">
        <v>348</v>
      </c>
    </row>
    <row r="39" spans="1:17" ht="14.4" customHeight="1" x14ac:dyDescent="0.3">
      <c r="A39" s="565" t="s">
        <v>3836</v>
      </c>
      <c r="B39" s="566" t="s">
        <v>3860</v>
      </c>
      <c r="C39" s="566" t="s">
        <v>2977</v>
      </c>
      <c r="D39" s="566" t="s">
        <v>3883</v>
      </c>
      <c r="E39" s="566" t="s">
        <v>3884</v>
      </c>
      <c r="F39" s="569">
        <v>20</v>
      </c>
      <c r="G39" s="569">
        <v>440</v>
      </c>
      <c r="H39" s="569">
        <v>1</v>
      </c>
      <c r="I39" s="569">
        <v>22</v>
      </c>
      <c r="J39" s="569">
        <v>29</v>
      </c>
      <c r="K39" s="569">
        <v>638</v>
      </c>
      <c r="L39" s="569">
        <v>1.45</v>
      </c>
      <c r="M39" s="569">
        <v>22</v>
      </c>
      <c r="N39" s="569">
        <v>28</v>
      </c>
      <c r="O39" s="569">
        <v>616</v>
      </c>
      <c r="P39" s="582">
        <v>1.4</v>
      </c>
      <c r="Q39" s="570">
        <v>22</v>
      </c>
    </row>
    <row r="40" spans="1:17" ht="14.4" customHeight="1" x14ac:dyDescent="0.3">
      <c r="A40" s="565" t="s">
        <v>3836</v>
      </c>
      <c r="B40" s="566" t="s">
        <v>3860</v>
      </c>
      <c r="C40" s="566" t="s">
        <v>2977</v>
      </c>
      <c r="D40" s="566" t="s">
        <v>3885</v>
      </c>
      <c r="E40" s="566" t="s">
        <v>3886</v>
      </c>
      <c r="F40" s="569">
        <v>2</v>
      </c>
      <c r="G40" s="569">
        <v>700</v>
      </c>
      <c r="H40" s="569">
        <v>1</v>
      </c>
      <c r="I40" s="569">
        <v>350</v>
      </c>
      <c r="J40" s="569"/>
      <c r="K40" s="569"/>
      <c r="L40" s="569"/>
      <c r="M40" s="569"/>
      <c r="N40" s="569">
        <v>3</v>
      </c>
      <c r="O40" s="569">
        <v>1050</v>
      </c>
      <c r="P40" s="582">
        <v>1.5</v>
      </c>
      <c r="Q40" s="570">
        <v>350</v>
      </c>
    </row>
    <row r="41" spans="1:17" ht="14.4" customHeight="1" x14ac:dyDescent="0.3">
      <c r="A41" s="565" t="s">
        <v>3836</v>
      </c>
      <c r="B41" s="566" t="s">
        <v>3860</v>
      </c>
      <c r="C41" s="566" t="s">
        <v>2977</v>
      </c>
      <c r="D41" s="566" t="s">
        <v>3887</v>
      </c>
      <c r="E41" s="566" t="s">
        <v>3888</v>
      </c>
      <c r="F41" s="569">
        <v>1</v>
      </c>
      <c r="G41" s="569">
        <v>66</v>
      </c>
      <c r="H41" s="569">
        <v>1</v>
      </c>
      <c r="I41" s="569">
        <v>66</v>
      </c>
      <c r="J41" s="569"/>
      <c r="K41" s="569"/>
      <c r="L41" s="569"/>
      <c r="M41" s="569"/>
      <c r="N41" s="569">
        <v>1</v>
      </c>
      <c r="O41" s="569">
        <v>66</v>
      </c>
      <c r="P41" s="582">
        <v>1</v>
      </c>
      <c r="Q41" s="570">
        <v>66</v>
      </c>
    </row>
    <row r="42" spans="1:17" ht="14.4" customHeight="1" x14ac:dyDescent="0.3">
      <c r="A42" s="565" t="s">
        <v>3836</v>
      </c>
      <c r="B42" s="566" t="s">
        <v>3860</v>
      </c>
      <c r="C42" s="566" t="s">
        <v>2977</v>
      </c>
      <c r="D42" s="566" t="s">
        <v>3889</v>
      </c>
      <c r="E42" s="566" t="s">
        <v>3890</v>
      </c>
      <c r="F42" s="569">
        <v>1</v>
      </c>
      <c r="G42" s="569">
        <v>23</v>
      </c>
      <c r="H42" s="569">
        <v>1</v>
      </c>
      <c r="I42" s="569">
        <v>23</v>
      </c>
      <c r="J42" s="569">
        <v>9</v>
      </c>
      <c r="K42" s="569">
        <v>207</v>
      </c>
      <c r="L42" s="569">
        <v>9</v>
      </c>
      <c r="M42" s="569">
        <v>23</v>
      </c>
      <c r="N42" s="569">
        <v>4</v>
      </c>
      <c r="O42" s="569">
        <v>92</v>
      </c>
      <c r="P42" s="582">
        <v>4</v>
      </c>
      <c r="Q42" s="570">
        <v>23</v>
      </c>
    </row>
    <row r="43" spans="1:17" ht="14.4" customHeight="1" x14ac:dyDescent="0.3">
      <c r="A43" s="565" t="s">
        <v>3836</v>
      </c>
      <c r="B43" s="566" t="s">
        <v>3860</v>
      </c>
      <c r="C43" s="566" t="s">
        <v>2977</v>
      </c>
      <c r="D43" s="566" t="s">
        <v>3891</v>
      </c>
      <c r="E43" s="566" t="s">
        <v>3892</v>
      </c>
      <c r="F43" s="569">
        <v>6</v>
      </c>
      <c r="G43" s="569">
        <v>324</v>
      </c>
      <c r="H43" s="569">
        <v>1</v>
      </c>
      <c r="I43" s="569">
        <v>54</v>
      </c>
      <c r="J43" s="569">
        <v>3</v>
      </c>
      <c r="K43" s="569">
        <v>162</v>
      </c>
      <c r="L43" s="569">
        <v>0.5</v>
      </c>
      <c r="M43" s="569">
        <v>54</v>
      </c>
      <c r="N43" s="569">
        <v>3</v>
      </c>
      <c r="O43" s="569">
        <v>162</v>
      </c>
      <c r="P43" s="582">
        <v>0.5</v>
      </c>
      <c r="Q43" s="570">
        <v>54</v>
      </c>
    </row>
    <row r="44" spans="1:17" ht="14.4" customHeight="1" x14ac:dyDescent="0.3">
      <c r="A44" s="565" t="s">
        <v>3836</v>
      </c>
      <c r="B44" s="566" t="s">
        <v>3860</v>
      </c>
      <c r="C44" s="566" t="s">
        <v>2977</v>
      </c>
      <c r="D44" s="566" t="s">
        <v>3893</v>
      </c>
      <c r="E44" s="566" t="s">
        <v>3894</v>
      </c>
      <c r="F44" s="569"/>
      <c r="G44" s="569"/>
      <c r="H44" s="569"/>
      <c r="I44" s="569"/>
      <c r="J44" s="569"/>
      <c r="K44" s="569"/>
      <c r="L44" s="569"/>
      <c r="M44" s="569"/>
      <c r="N44" s="569">
        <v>3</v>
      </c>
      <c r="O44" s="569">
        <v>759</v>
      </c>
      <c r="P44" s="582"/>
      <c r="Q44" s="570">
        <v>253</v>
      </c>
    </row>
    <row r="45" spans="1:17" ht="14.4" customHeight="1" x14ac:dyDescent="0.3">
      <c r="A45" s="565" t="s">
        <v>3895</v>
      </c>
      <c r="B45" s="566" t="s">
        <v>3896</v>
      </c>
      <c r="C45" s="566" t="s">
        <v>2977</v>
      </c>
      <c r="D45" s="566" t="s">
        <v>3842</v>
      </c>
      <c r="E45" s="566" t="s">
        <v>3843</v>
      </c>
      <c r="F45" s="569">
        <v>2</v>
      </c>
      <c r="G45" s="569">
        <v>1996</v>
      </c>
      <c r="H45" s="569">
        <v>1</v>
      </c>
      <c r="I45" s="569">
        <v>998</v>
      </c>
      <c r="J45" s="569">
        <v>1</v>
      </c>
      <c r="K45" s="569">
        <v>1000</v>
      </c>
      <c r="L45" s="569">
        <v>0.50100200400801598</v>
      </c>
      <c r="M45" s="569">
        <v>1000</v>
      </c>
      <c r="N45" s="569"/>
      <c r="O45" s="569"/>
      <c r="P45" s="582"/>
      <c r="Q45" s="570"/>
    </row>
    <row r="46" spans="1:17" ht="14.4" customHeight="1" x14ac:dyDescent="0.3">
      <c r="A46" s="565" t="s">
        <v>3895</v>
      </c>
      <c r="B46" s="566" t="s">
        <v>3896</v>
      </c>
      <c r="C46" s="566" t="s">
        <v>2977</v>
      </c>
      <c r="D46" s="566" t="s">
        <v>3848</v>
      </c>
      <c r="E46" s="566" t="s">
        <v>3849</v>
      </c>
      <c r="F46" s="569"/>
      <c r="G46" s="569"/>
      <c r="H46" s="569"/>
      <c r="I46" s="569"/>
      <c r="J46" s="569">
        <v>1</v>
      </c>
      <c r="K46" s="569">
        <v>365</v>
      </c>
      <c r="L46" s="569"/>
      <c r="M46" s="569">
        <v>365</v>
      </c>
      <c r="N46" s="569"/>
      <c r="O46" s="569"/>
      <c r="P46" s="582"/>
      <c r="Q46" s="570"/>
    </row>
    <row r="47" spans="1:17" ht="14.4" customHeight="1" x14ac:dyDescent="0.3">
      <c r="A47" s="565" t="s">
        <v>3895</v>
      </c>
      <c r="B47" s="566" t="s">
        <v>3896</v>
      </c>
      <c r="C47" s="566" t="s">
        <v>2977</v>
      </c>
      <c r="D47" s="566" t="s">
        <v>3897</v>
      </c>
      <c r="E47" s="566" t="s">
        <v>3898</v>
      </c>
      <c r="F47" s="569">
        <v>2</v>
      </c>
      <c r="G47" s="569">
        <v>922</v>
      </c>
      <c r="H47" s="569">
        <v>1</v>
      </c>
      <c r="I47" s="569">
        <v>461</v>
      </c>
      <c r="J47" s="569">
        <v>2</v>
      </c>
      <c r="K47" s="569">
        <v>922</v>
      </c>
      <c r="L47" s="569">
        <v>1</v>
      </c>
      <c r="M47" s="569">
        <v>461</v>
      </c>
      <c r="N47" s="569">
        <v>2</v>
      </c>
      <c r="O47" s="569">
        <v>922</v>
      </c>
      <c r="P47" s="582">
        <v>1</v>
      </c>
      <c r="Q47" s="570">
        <v>461</v>
      </c>
    </row>
    <row r="48" spans="1:17" ht="14.4" customHeight="1" x14ac:dyDescent="0.3">
      <c r="A48" s="565" t="s">
        <v>3895</v>
      </c>
      <c r="B48" s="566" t="s">
        <v>3896</v>
      </c>
      <c r="C48" s="566" t="s">
        <v>2977</v>
      </c>
      <c r="D48" s="566" t="s">
        <v>3899</v>
      </c>
      <c r="E48" s="566" t="s">
        <v>3900</v>
      </c>
      <c r="F48" s="569">
        <v>1</v>
      </c>
      <c r="G48" s="569">
        <v>226</v>
      </c>
      <c r="H48" s="569">
        <v>1</v>
      </c>
      <c r="I48" s="569">
        <v>226</v>
      </c>
      <c r="J48" s="569">
        <v>3</v>
      </c>
      <c r="K48" s="569">
        <v>678</v>
      </c>
      <c r="L48" s="569">
        <v>3</v>
      </c>
      <c r="M48" s="569">
        <v>226</v>
      </c>
      <c r="N48" s="569"/>
      <c r="O48" s="569"/>
      <c r="P48" s="582"/>
      <c r="Q48" s="570"/>
    </row>
    <row r="49" spans="1:17" ht="14.4" customHeight="1" x14ac:dyDescent="0.3">
      <c r="A49" s="565" t="s">
        <v>3895</v>
      </c>
      <c r="B49" s="566" t="s">
        <v>3896</v>
      </c>
      <c r="C49" s="566" t="s">
        <v>2977</v>
      </c>
      <c r="D49" s="566" t="s">
        <v>3901</v>
      </c>
      <c r="E49" s="566" t="s">
        <v>3902</v>
      </c>
      <c r="F49" s="569">
        <v>1</v>
      </c>
      <c r="G49" s="569">
        <v>183</v>
      </c>
      <c r="H49" s="569">
        <v>1</v>
      </c>
      <c r="I49" s="569">
        <v>183</v>
      </c>
      <c r="J49" s="569"/>
      <c r="K49" s="569"/>
      <c r="L49" s="569"/>
      <c r="M49" s="569"/>
      <c r="N49" s="569"/>
      <c r="O49" s="569"/>
      <c r="P49" s="582"/>
      <c r="Q49" s="570"/>
    </row>
    <row r="50" spans="1:17" ht="14.4" customHeight="1" x14ac:dyDescent="0.3">
      <c r="A50" s="565" t="s">
        <v>3895</v>
      </c>
      <c r="B50" s="566" t="s">
        <v>3896</v>
      </c>
      <c r="C50" s="566" t="s">
        <v>2977</v>
      </c>
      <c r="D50" s="566" t="s">
        <v>3903</v>
      </c>
      <c r="E50" s="566" t="s">
        <v>3904</v>
      </c>
      <c r="F50" s="569"/>
      <c r="G50" s="569"/>
      <c r="H50" s="569"/>
      <c r="I50" s="569"/>
      <c r="J50" s="569"/>
      <c r="K50" s="569"/>
      <c r="L50" s="569"/>
      <c r="M50" s="569"/>
      <c r="N50" s="569">
        <v>1</v>
      </c>
      <c r="O50" s="569">
        <v>166</v>
      </c>
      <c r="P50" s="582"/>
      <c r="Q50" s="570">
        <v>166</v>
      </c>
    </row>
    <row r="51" spans="1:17" ht="14.4" customHeight="1" x14ac:dyDescent="0.3">
      <c r="A51" s="565" t="s">
        <v>3895</v>
      </c>
      <c r="B51" s="566" t="s">
        <v>3896</v>
      </c>
      <c r="C51" s="566" t="s">
        <v>2977</v>
      </c>
      <c r="D51" s="566" t="s">
        <v>3905</v>
      </c>
      <c r="E51" s="566" t="s">
        <v>3906</v>
      </c>
      <c r="F51" s="569">
        <v>2</v>
      </c>
      <c r="G51" s="569">
        <v>662</v>
      </c>
      <c r="H51" s="569">
        <v>1</v>
      </c>
      <c r="I51" s="569">
        <v>331</v>
      </c>
      <c r="J51" s="569">
        <v>2</v>
      </c>
      <c r="K51" s="569">
        <v>662</v>
      </c>
      <c r="L51" s="569">
        <v>1</v>
      </c>
      <c r="M51" s="569">
        <v>331</v>
      </c>
      <c r="N51" s="569"/>
      <c r="O51" s="569"/>
      <c r="P51" s="582"/>
      <c r="Q51" s="570"/>
    </row>
    <row r="52" spans="1:17" ht="14.4" customHeight="1" x14ac:dyDescent="0.3">
      <c r="A52" s="565" t="s">
        <v>3895</v>
      </c>
      <c r="B52" s="566" t="s">
        <v>3896</v>
      </c>
      <c r="C52" s="566" t="s">
        <v>2977</v>
      </c>
      <c r="D52" s="566" t="s">
        <v>3907</v>
      </c>
      <c r="E52" s="566" t="s">
        <v>3908</v>
      </c>
      <c r="F52" s="569">
        <v>7</v>
      </c>
      <c r="G52" s="569">
        <v>119</v>
      </c>
      <c r="H52" s="569">
        <v>1</v>
      </c>
      <c r="I52" s="569">
        <v>17</v>
      </c>
      <c r="J52" s="569">
        <v>13</v>
      </c>
      <c r="K52" s="569">
        <v>221</v>
      </c>
      <c r="L52" s="569">
        <v>1.8571428571428572</v>
      </c>
      <c r="M52" s="569">
        <v>17</v>
      </c>
      <c r="N52" s="569">
        <v>14</v>
      </c>
      <c r="O52" s="569">
        <v>238</v>
      </c>
      <c r="P52" s="582">
        <v>2</v>
      </c>
      <c r="Q52" s="570">
        <v>17</v>
      </c>
    </row>
    <row r="53" spans="1:17" ht="14.4" customHeight="1" x14ac:dyDescent="0.3">
      <c r="A53" s="565" t="s">
        <v>3895</v>
      </c>
      <c r="B53" s="566" t="s">
        <v>3896</v>
      </c>
      <c r="C53" s="566" t="s">
        <v>2977</v>
      </c>
      <c r="D53" s="566" t="s">
        <v>3909</v>
      </c>
      <c r="E53" s="566" t="s">
        <v>3910</v>
      </c>
      <c r="F53" s="569">
        <v>2</v>
      </c>
      <c r="G53" s="569">
        <v>346</v>
      </c>
      <c r="H53" s="569">
        <v>1</v>
      </c>
      <c r="I53" s="569">
        <v>173</v>
      </c>
      <c r="J53" s="569">
        <v>7</v>
      </c>
      <c r="K53" s="569">
        <v>1211</v>
      </c>
      <c r="L53" s="569">
        <v>3.5</v>
      </c>
      <c r="M53" s="569">
        <v>173</v>
      </c>
      <c r="N53" s="569">
        <v>1</v>
      </c>
      <c r="O53" s="569">
        <v>174</v>
      </c>
      <c r="P53" s="582">
        <v>0.50289017341040465</v>
      </c>
      <c r="Q53" s="570">
        <v>174</v>
      </c>
    </row>
    <row r="54" spans="1:17" ht="14.4" customHeight="1" x14ac:dyDescent="0.3">
      <c r="A54" s="565" t="s">
        <v>3895</v>
      </c>
      <c r="B54" s="566" t="s">
        <v>3896</v>
      </c>
      <c r="C54" s="566" t="s">
        <v>2977</v>
      </c>
      <c r="D54" s="566" t="s">
        <v>3911</v>
      </c>
      <c r="E54" s="566" t="s">
        <v>3912</v>
      </c>
      <c r="F54" s="569">
        <v>19</v>
      </c>
      <c r="G54" s="569">
        <v>380</v>
      </c>
      <c r="H54" s="569">
        <v>1</v>
      </c>
      <c r="I54" s="569">
        <v>20</v>
      </c>
      <c r="J54" s="569">
        <v>20</v>
      </c>
      <c r="K54" s="569">
        <v>400</v>
      </c>
      <c r="L54" s="569">
        <v>1.0526315789473684</v>
      </c>
      <c r="M54" s="569">
        <v>20</v>
      </c>
      <c r="N54" s="569">
        <v>12</v>
      </c>
      <c r="O54" s="569">
        <v>240</v>
      </c>
      <c r="P54" s="582">
        <v>0.63157894736842102</v>
      </c>
      <c r="Q54" s="570">
        <v>20</v>
      </c>
    </row>
    <row r="55" spans="1:17" ht="14.4" customHeight="1" x14ac:dyDescent="0.3">
      <c r="A55" s="565" t="s">
        <v>3895</v>
      </c>
      <c r="B55" s="566" t="s">
        <v>3896</v>
      </c>
      <c r="C55" s="566" t="s">
        <v>2977</v>
      </c>
      <c r="D55" s="566" t="s">
        <v>3913</v>
      </c>
      <c r="E55" s="566" t="s">
        <v>3914</v>
      </c>
      <c r="F55" s="569">
        <v>7</v>
      </c>
      <c r="G55" s="569">
        <v>84</v>
      </c>
      <c r="H55" s="569">
        <v>1</v>
      </c>
      <c r="I55" s="569">
        <v>12</v>
      </c>
      <c r="J55" s="569">
        <v>9</v>
      </c>
      <c r="K55" s="569">
        <v>108</v>
      </c>
      <c r="L55" s="569">
        <v>1.2857142857142858</v>
      </c>
      <c r="M55" s="569">
        <v>12</v>
      </c>
      <c r="N55" s="569">
        <v>9</v>
      </c>
      <c r="O55" s="569">
        <v>108</v>
      </c>
      <c r="P55" s="582">
        <v>1.2857142857142858</v>
      </c>
      <c r="Q55" s="570">
        <v>12</v>
      </c>
    </row>
    <row r="56" spans="1:17" ht="14.4" customHeight="1" x14ac:dyDescent="0.3">
      <c r="A56" s="565" t="s">
        <v>3895</v>
      </c>
      <c r="B56" s="566" t="s">
        <v>3896</v>
      </c>
      <c r="C56" s="566" t="s">
        <v>2977</v>
      </c>
      <c r="D56" s="566" t="s">
        <v>3915</v>
      </c>
      <c r="E56" s="566" t="s">
        <v>3916</v>
      </c>
      <c r="F56" s="569">
        <v>1</v>
      </c>
      <c r="G56" s="569">
        <v>130</v>
      </c>
      <c r="H56" s="569">
        <v>1</v>
      </c>
      <c r="I56" s="569">
        <v>130</v>
      </c>
      <c r="J56" s="569"/>
      <c r="K56" s="569"/>
      <c r="L56" s="569"/>
      <c r="M56" s="569"/>
      <c r="N56" s="569"/>
      <c r="O56" s="569"/>
      <c r="P56" s="582"/>
      <c r="Q56" s="570"/>
    </row>
    <row r="57" spans="1:17" ht="14.4" customHeight="1" x14ac:dyDescent="0.3">
      <c r="A57" s="565" t="s">
        <v>3895</v>
      </c>
      <c r="B57" s="566" t="s">
        <v>3896</v>
      </c>
      <c r="C57" s="566" t="s">
        <v>2977</v>
      </c>
      <c r="D57" s="566" t="s">
        <v>3917</v>
      </c>
      <c r="E57" s="566" t="s">
        <v>3918</v>
      </c>
      <c r="F57" s="569">
        <v>10</v>
      </c>
      <c r="G57" s="569">
        <v>710</v>
      </c>
      <c r="H57" s="569">
        <v>1</v>
      </c>
      <c r="I57" s="569">
        <v>71</v>
      </c>
      <c r="J57" s="569">
        <v>20</v>
      </c>
      <c r="K57" s="569">
        <v>1420</v>
      </c>
      <c r="L57" s="569">
        <v>2</v>
      </c>
      <c r="M57" s="569">
        <v>71</v>
      </c>
      <c r="N57" s="569">
        <v>12</v>
      </c>
      <c r="O57" s="569">
        <v>852</v>
      </c>
      <c r="P57" s="582">
        <v>1.2</v>
      </c>
      <c r="Q57" s="570">
        <v>71</v>
      </c>
    </row>
    <row r="58" spans="1:17" ht="14.4" customHeight="1" x14ac:dyDescent="0.3">
      <c r="A58" s="565" t="s">
        <v>3895</v>
      </c>
      <c r="B58" s="566" t="s">
        <v>3896</v>
      </c>
      <c r="C58" s="566" t="s">
        <v>2977</v>
      </c>
      <c r="D58" s="566" t="s">
        <v>3919</v>
      </c>
      <c r="E58" s="566" t="s">
        <v>3920</v>
      </c>
      <c r="F58" s="569"/>
      <c r="G58" s="569"/>
      <c r="H58" s="569"/>
      <c r="I58" s="569"/>
      <c r="J58" s="569">
        <v>2</v>
      </c>
      <c r="K58" s="569">
        <v>506</v>
      </c>
      <c r="L58" s="569"/>
      <c r="M58" s="569">
        <v>253</v>
      </c>
      <c r="N58" s="569"/>
      <c r="O58" s="569"/>
      <c r="P58" s="582"/>
      <c r="Q58" s="570"/>
    </row>
    <row r="59" spans="1:17" ht="14.4" customHeight="1" x14ac:dyDescent="0.3">
      <c r="A59" s="565" t="s">
        <v>3895</v>
      </c>
      <c r="B59" s="566" t="s">
        <v>3896</v>
      </c>
      <c r="C59" s="566" t="s">
        <v>2977</v>
      </c>
      <c r="D59" s="566" t="s">
        <v>3921</v>
      </c>
      <c r="E59" s="566" t="s">
        <v>3922</v>
      </c>
      <c r="F59" s="569">
        <v>135</v>
      </c>
      <c r="G59" s="569">
        <v>3375</v>
      </c>
      <c r="H59" s="569">
        <v>1</v>
      </c>
      <c r="I59" s="569">
        <v>25</v>
      </c>
      <c r="J59" s="569">
        <v>89</v>
      </c>
      <c r="K59" s="569">
        <v>2225</v>
      </c>
      <c r="L59" s="569">
        <v>0.65925925925925921</v>
      </c>
      <c r="M59" s="569">
        <v>25</v>
      </c>
      <c r="N59" s="569">
        <v>91</v>
      </c>
      <c r="O59" s="569">
        <v>2275</v>
      </c>
      <c r="P59" s="582">
        <v>0.67407407407407405</v>
      </c>
      <c r="Q59" s="570">
        <v>25</v>
      </c>
    </row>
    <row r="60" spans="1:17" ht="14.4" customHeight="1" x14ac:dyDescent="0.3">
      <c r="A60" s="565" t="s">
        <v>3895</v>
      </c>
      <c r="B60" s="566" t="s">
        <v>3896</v>
      </c>
      <c r="C60" s="566" t="s">
        <v>2977</v>
      </c>
      <c r="D60" s="566" t="s">
        <v>3923</v>
      </c>
      <c r="E60" s="566" t="s">
        <v>3924</v>
      </c>
      <c r="F60" s="569">
        <v>12</v>
      </c>
      <c r="G60" s="569">
        <v>180</v>
      </c>
      <c r="H60" s="569">
        <v>1</v>
      </c>
      <c r="I60" s="569">
        <v>15</v>
      </c>
      <c r="J60" s="569">
        <v>15</v>
      </c>
      <c r="K60" s="569">
        <v>225</v>
      </c>
      <c r="L60" s="569">
        <v>1.25</v>
      </c>
      <c r="M60" s="569">
        <v>15</v>
      </c>
      <c r="N60" s="569">
        <v>21</v>
      </c>
      <c r="O60" s="569">
        <v>315</v>
      </c>
      <c r="P60" s="582">
        <v>1.75</v>
      </c>
      <c r="Q60" s="570">
        <v>15</v>
      </c>
    </row>
    <row r="61" spans="1:17" ht="14.4" customHeight="1" x14ac:dyDescent="0.3">
      <c r="A61" s="565" t="s">
        <v>3895</v>
      </c>
      <c r="B61" s="566" t="s">
        <v>3896</v>
      </c>
      <c r="C61" s="566" t="s">
        <v>2977</v>
      </c>
      <c r="D61" s="566" t="s">
        <v>3925</v>
      </c>
      <c r="E61" s="566" t="s">
        <v>3926</v>
      </c>
      <c r="F61" s="569">
        <v>2</v>
      </c>
      <c r="G61" s="569">
        <v>44</v>
      </c>
      <c r="H61" s="569">
        <v>1</v>
      </c>
      <c r="I61" s="569">
        <v>22</v>
      </c>
      <c r="J61" s="569">
        <v>2</v>
      </c>
      <c r="K61" s="569">
        <v>44</v>
      </c>
      <c r="L61" s="569">
        <v>1</v>
      </c>
      <c r="M61" s="569">
        <v>22</v>
      </c>
      <c r="N61" s="569">
        <v>3</v>
      </c>
      <c r="O61" s="569">
        <v>66</v>
      </c>
      <c r="P61" s="582">
        <v>1.5</v>
      </c>
      <c r="Q61" s="570">
        <v>22</v>
      </c>
    </row>
    <row r="62" spans="1:17" ht="14.4" customHeight="1" x14ac:dyDescent="0.3">
      <c r="A62" s="565" t="s">
        <v>3895</v>
      </c>
      <c r="B62" s="566" t="s">
        <v>3896</v>
      </c>
      <c r="C62" s="566" t="s">
        <v>2977</v>
      </c>
      <c r="D62" s="566" t="s">
        <v>3927</v>
      </c>
      <c r="E62" s="566" t="s">
        <v>3928</v>
      </c>
      <c r="F62" s="569">
        <v>1</v>
      </c>
      <c r="G62" s="569">
        <v>50</v>
      </c>
      <c r="H62" s="569">
        <v>1</v>
      </c>
      <c r="I62" s="569">
        <v>50</v>
      </c>
      <c r="J62" s="569">
        <v>2</v>
      </c>
      <c r="K62" s="569">
        <v>100</v>
      </c>
      <c r="L62" s="569">
        <v>2</v>
      </c>
      <c r="M62" s="569">
        <v>50</v>
      </c>
      <c r="N62" s="569">
        <v>1</v>
      </c>
      <c r="O62" s="569">
        <v>50</v>
      </c>
      <c r="P62" s="582">
        <v>1</v>
      </c>
      <c r="Q62" s="570">
        <v>50</v>
      </c>
    </row>
    <row r="63" spans="1:17" ht="14.4" customHeight="1" x14ac:dyDescent="0.3">
      <c r="A63" s="565" t="s">
        <v>3895</v>
      </c>
      <c r="B63" s="566" t="s">
        <v>3896</v>
      </c>
      <c r="C63" s="566" t="s">
        <v>2977</v>
      </c>
      <c r="D63" s="566" t="s">
        <v>3929</v>
      </c>
      <c r="E63" s="566" t="s">
        <v>3930</v>
      </c>
      <c r="F63" s="569">
        <v>1</v>
      </c>
      <c r="G63" s="569">
        <v>60</v>
      </c>
      <c r="H63" s="569">
        <v>1</v>
      </c>
      <c r="I63" s="569">
        <v>60</v>
      </c>
      <c r="J63" s="569">
        <v>2</v>
      </c>
      <c r="K63" s="569">
        <v>120</v>
      </c>
      <c r="L63" s="569">
        <v>2</v>
      </c>
      <c r="M63" s="569">
        <v>60</v>
      </c>
      <c r="N63" s="569">
        <v>1</v>
      </c>
      <c r="O63" s="569">
        <v>60</v>
      </c>
      <c r="P63" s="582">
        <v>1</v>
      </c>
      <c r="Q63" s="570">
        <v>60</v>
      </c>
    </row>
    <row r="64" spans="1:17" ht="14.4" customHeight="1" x14ac:dyDescent="0.3">
      <c r="A64" s="565" t="s">
        <v>3895</v>
      </c>
      <c r="B64" s="566" t="s">
        <v>3896</v>
      </c>
      <c r="C64" s="566" t="s">
        <v>2977</v>
      </c>
      <c r="D64" s="566" t="s">
        <v>3931</v>
      </c>
      <c r="E64" s="566" t="s">
        <v>3932</v>
      </c>
      <c r="F64" s="569">
        <v>1</v>
      </c>
      <c r="G64" s="569">
        <v>1205</v>
      </c>
      <c r="H64" s="569">
        <v>1</v>
      </c>
      <c r="I64" s="569">
        <v>1205</v>
      </c>
      <c r="J64" s="569"/>
      <c r="K64" s="569"/>
      <c r="L64" s="569"/>
      <c r="M64" s="569"/>
      <c r="N64" s="569"/>
      <c r="O64" s="569"/>
      <c r="P64" s="582"/>
      <c r="Q64" s="570"/>
    </row>
    <row r="65" spans="1:17" ht="14.4" customHeight="1" x14ac:dyDescent="0.3">
      <c r="A65" s="565" t="s">
        <v>3895</v>
      </c>
      <c r="B65" s="566" t="s">
        <v>3896</v>
      </c>
      <c r="C65" s="566" t="s">
        <v>2977</v>
      </c>
      <c r="D65" s="566" t="s">
        <v>3933</v>
      </c>
      <c r="E65" s="566" t="s">
        <v>3934</v>
      </c>
      <c r="F65" s="569">
        <v>127</v>
      </c>
      <c r="G65" s="569">
        <v>3429</v>
      </c>
      <c r="H65" s="569">
        <v>1</v>
      </c>
      <c r="I65" s="569">
        <v>27</v>
      </c>
      <c r="J65" s="569">
        <v>87</v>
      </c>
      <c r="K65" s="569">
        <v>2349</v>
      </c>
      <c r="L65" s="569">
        <v>0.68503937007874016</v>
      </c>
      <c r="M65" s="569">
        <v>27</v>
      </c>
      <c r="N65" s="569">
        <v>85</v>
      </c>
      <c r="O65" s="569">
        <v>2295</v>
      </c>
      <c r="P65" s="582">
        <v>0.6692913385826772</v>
      </c>
      <c r="Q65" s="570">
        <v>27</v>
      </c>
    </row>
    <row r="66" spans="1:17" ht="14.4" customHeight="1" x14ac:dyDescent="0.3">
      <c r="A66" s="565" t="s">
        <v>3895</v>
      </c>
      <c r="B66" s="566" t="s">
        <v>3896</v>
      </c>
      <c r="C66" s="566" t="s">
        <v>2977</v>
      </c>
      <c r="D66" s="566" t="s">
        <v>3935</v>
      </c>
      <c r="E66" s="566" t="s">
        <v>3936</v>
      </c>
      <c r="F66" s="569">
        <v>135</v>
      </c>
      <c r="G66" s="569">
        <v>3645</v>
      </c>
      <c r="H66" s="569">
        <v>1</v>
      </c>
      <c r="I66" s="569">
        <v>27</v>
      </c>
      <c r="J66" s="569">
        <v>89</v>
      </c>
      <c r="K66" s="569">
        <v>2403</v>
      </c>
      <c r="L66" s="569">
        <v>0.65925925925925921</v>
      </c>
      <c r="M66" s="569">
        <v>27</v>
      </c>
      <c r="N66" s="569">
        <v>90</v>
      </c>
      <c r="O66" s="569">
        <v>2430</v>
      </c>
      <c r="P66" s="582">
        <v>0.66666666666666663</v>
      </c>
      <c r="Q66" s="570">
        <v>27</v>
      </c>
    </row>
    <row r="67" spans="1:17" ht="14.4" customHeight="1" x14ac:dyDescent="0.3">
      <c r="A67" s="565" t="s">
        <v>3895</v>
      </c>
      <c r="B67" s="566" t="s">
        <v>3896</v>
      </c>
      <c r="C67" s="566" t="s">
        <v>2977</v>
      </c>
      <c r="D67" s="566" t="s">
        <v>3937</v>
      </c>
      <c r="E67" s="566" t="s">
        <v>3938</v>
      </c>
      <c r="F67" s="569">
        <v>122</v>
      </c>
      <c r="G67" s="569">
        <v>3782</v>
      </c>
      <c r="H67" s="569">
        <v>1</v>
      </c>
      <c r="I67" s="569">
        <v>31</v>
      </c>
      <c r="J67" s="569">
        <v>77</v>
      </c>
      <c r="K67" s="569">
        <v>2387</v>
      </c>
      <c r="L67" s="569">
        <v>0.63114754098360659</v>
      </c>
      <c r="M67" s="569">
        <v>31</v>
      </c>
      <c r="N67" s="569">
        <v>69</v>
      </c>
      <c r="O67" s="569">
        <v>2139</v>
      </c>
      <c r="P67" s="582">
        <v>0.56557377049180324</v>
      </c>
      <c r="Q67" s="570">
        <v>31</v>
      </c>
    </row>
    <row r="68" spans="1:17" ht="14.4" customHeight="1" x14ac:dyDescent="0.3">
      <c r="A68" s="565" t="s">
        <v>3895</v>
      </c>
      <c r="B68" s="566" t="s">
        <v>3896</v>
      </c>
      <c r="C68" s="566" t="s">
        <v>2977</v>
      </c>
      <c r="D68" s="566" t="s">
        <v>3939</v>
      </c>
      <c r="E68" s="566" t="s">
        <v>3940</v>
      </c>
      <c r="F68" s="569">
        <v>1</v>
      </c>
      <c r="G68" s="569">
        <v>63</v>
      </c>
      <c r="H68" s="569">
        <v>1</v>
      </c>
      <c r="I68" s="569">
        <v>63</v>
      </c>
      <c r="J68" s="569"/>
      <c r="K68" s="569"/>
      <c r="L68" s="569"/>
      <c r="M68" s="569"/>
      <c r="N68" s="569">
        <v>2</v>
      </c>
      <c r="O68" s="569">
        <v>126</v>
      </c>
      <c r="P68" s="582">
        <v>2</v>
      </c>
      <c r="Q68" s="570">
        <v>63</v>
      </c>
    </row>
    <row r="69" spans="1:17" ht="14.4" customHeight="1" x14ac:dyDescent="0.3">
      <c r="A69" s="565" t="s">
        <v>3895</v>
      </c>
      <c r="B69" s="566" t="s">
        <v>3896</v>
      </c>
      <c r="C69" s="566" t="s">
        <v>2977</v>
      </c>
      <c r="D69" s="566" t="s">
        <v>3941</v>
      </c>
      <c r="E69" s="566" t="s">
        <v>3942</v>
      </c>
      <c r="F69" s="569"/>
      <c r="G69" s="569"/>
      <c r="H69" s="569"/>
      <c r="I69" s="569"/>
      <c r="J69" s="569"/>
      <c r="K69" s="569"/>
      <c r="L69" s="569"/>
      <c r="M69" s="569"/>
      <c r="N69" s="569">
        <v>1</v>
      </c>
      <c r="O69" s="569">
        <v>84</v>
      </c>
      <c r="P69" s="582"/>
      <c r="Q69" s="570">
        <v>84</v>
      </c>
    </row>
    <row r="70" spans="1:17" ht="14.4" customHeight="1" x14ac:dyDescent="0.3">
      <c r="A70" s="565" t="s">
        <v>3895</v>
      </c>
      <c r="B70" s="566" t="s">
        <v>3896</v>
      </c>
      <c r="C70" s="566" t="s">
        <v>2977</v>
      </c>
      <c r="D70" s="566" t="s">
        <v>3943</v>
      </c>
      <c r="E70" s="566" t="s">
        <v>3944</v>
      </c>
      <c r="F70" s="569"/>
      <c r="G70" s="569"/>
      <c r="H70" s="569"/>
      <c r="I70" s="569"/>
      <c r="J70" s="569"/>
      <c r="K70" s="569"/>
      <c r="L70" s="569"/>
      <c r="M70" s="569"/>
      <c r="N70" s="569">
        <v>1</v>
      </c>
      <c r="O70" s="569">
        <v>172</v>
      </c>
      <c r="P70" s="582"/>
      <c r="Q70" s="570">
        <v>172</v>
      </c>
    </row>
    <row r="71" spans="1:17" ht="14.4" customHeight="1" x14ac:dyDescent="0.3">
      <c r="A71" s="565" t="s">
        <v>3895</v>
      </c>
      <c r="B71" s="566" t="s">
        <v>3896</v>
      </c>
      <c r="C71" s="566" t="s">
        <v>2977</v>
      </c>
      <c r="D71" s="566" t="s">
        <v>3945</v>
      </c>
      <c r="E71" s="566" t="s">
        <v>3946</v>
      </c>
      <c r="F71" s="569"/>
      <c r="G71" s="569"/>
      <c r="H71" s="569"/>
      <c r="I71" s="569"/>
      <c r="J71" s="569"/>
      <c r="K71" s="569"/>
      <c r="L71" s="569"/>
      <c r="M71" s="569"/>
      <c r="N71" s="569">
        <v>1</v>
      </c>
      <c r="O71" s="569">
        <v>261</v>
      </c>
      <c r="P71" s="582"/>
      <c r="Q71" s="570">
        <v>261</v>
      </c>
    </row>
    <row r="72" spans="1:17" ht="14.4" customHeight="1" x14ac:dyDescent="0.3">
      <c r="A72" s="565" t="s">
        <v>3895</v>
      </c>
      <c r="B72" s="566" t="s">
        <v>3896</v>
      </c>
      <c r="C72" s="566" t="s">
        <v>2977</v>
      </c>
      <c r="D72" s="566" t="s">
        <v>3947</v>
      </c>
      <c r="E72" s="566" t="s">
        <v>3948</v>
      </c>
      <c r="F72" s="569">
        <v>2</v>
      </c>
      <c r="G72" s="569">
        <v>46</v>
      </c>
      <c r="H72" s="569">
        <v>1</v>
      </c>
      <c r="I72" s="569">
        <v>23</v>
      </c>
      <c r="J72" s="569"/>
      <c r="K72" s="569"/>
      <c r="L72" s="569"/>
      <c r="M72" s="569"/>
      <c r="N72" s="569"/>
      <c r="O72" s="569"/>
      <c r="P72" s="582"/>
      <c r="Q72" s="570"/>
    </row>
    <row r="73" spans="1:17" ht="14.4" customHeight="1" x14ac:dyDescent="0.3">
      <c r="A73" s="565" t="s">
        <v>3895</v>
      </c>
      <c r="B73" s="566" t="s">
        <v>3896</v>
      </c>
      <c r="C73" s="566" t="s">
        <v>2977</v>
      </c>
      <c r="D73" s="566" t="s">
        <v>3949</v>
      </c>
      <c r="E73" s="566" t="s">
        <v>3950</v>
      </c>
      <c r="F73" s="569">
        <v>2</v>
      </c>
      <c r="G73" s="569">
        <v>38</v>
      </c>
      <c r="H73" s="569">
        <v>1</v>
      </c>
      <c r="I73" s="569">
        <v>19</v>
      </c>
      <c r="J73" s="569">
        <v>6</v>
      </c>
      <c r="K73" s="569">
        <v>114</v>
      </c>
      <c r="L73" s="569">
        <v>3</v>
      </c>
      <c r="M73" s="569">
        <v>19</v>
      </c>
      <c r="N73" s="569">
        <v>1</v>
      </c>
      <c r="O73" s="569">
        <v>19</v>
      </c>
      <c r="P73" s="582">
        <v>0.5</v>
      </c>
      <c r="Q73" s="570">
        <v>19</v>
      </c>
    </row>
    <row r="74" spans="1:17" ht="14.4" customHeight="1" x14ac:dyDescent="0.3">
      <c r="A74" s="565" t="s">
        <v>3895</v>
      </c>
      <c r="B74" s="566" t="s">
        <v>3896</v>
      </c>
      <c r="C74" s="566" t="s">
        <v>2977</v>
      </c>
      <c r="D74" s="566" t="s">
        <v>3951</v>
      </c>
      <c r="E74" s="566" t="s">
        <v>3952</v>
      </c>
      <c r="F74" s="569"/>
      <c r="G74" s="569"/>
      <c r="H74" s="569"/>
      <c r="I74" s="569"/>
      <c r="J74" s="569"/>
      <c r="K74" s="569"/>
      <c r="L74" s="569"/>
      <c r="M74" s="569"/>
      <c r="N74" s="569">
        <v>1</v>
      </c>
      <c r="O74" s="569">
        <v>266</v>
      </c>
      <c r="P74" s="582"/>
      <c r="Q74" s="570">
        <v>266</v>
      </c>
    </row>
    <row r="75" spans="1:17" ht="14.4" customHeight="1" x14ac:dyDescent="0.3">
      <c r="A75" s="565" t="s">
        <v>3895</v>
      </c>
      <c r="B75" s="566" t="s">
        <v>3896</v>
      </c>
      <c r="C75" s="566" t="s">
        <v>2977</v>
      </c>
      <c r="D75" s="566" t="s">
        <v>3953</v>
      </c>
      <c r="E75" s="566" t="s">
        <v>3954</v>
      </c>
      <c r="F75" s="569"/>
      <c r="G75" s="569"/>
      <c r="H75" s="569"/>
      <c r="I75" s="569"/>
      <c r="J75" s="569">
        <v>1</v>
      </c>
      <c r="K75" s="569">
        <v>310</v>
      </c>
      <c r="L75" s="569"/>
      <c r="M75" s="569">
        <v>310</v>
      </c>
      <c r="N75" s="569"/>
      <c r="O75" s="569"/>
      <c r="P75" s="582"/>
      <c r="Q75" s="570"/>
    </row>
    <row r="76" spans="1:17" ht="14.4" customHeight="1" x14ac:dyDescent="0.3">
      <c r="A76" s="565" t="s">
        <v>3895</v>
      </c>
      <c r="B76" s="566" t="s">
        <v>3896</v>
      </c>
      <c r="C76" s="566" t="s">
        <v>2977</v>
      </c>
      <c r="D76" s="566" t="s">
        <v>3955</v>
      </c>
      <c r="E76" s="566" t="s">
        <v>3956</v>
      </c>
      <c r="F76" s="569"/>
      <c r="G76" s="569"/>
      <c r="H76" s="569"/>
      <c r="I76" s="569"/>
      <c r="J76" s="569"/>
      <c r="K76" s="569"/>
      <c r="L76" s="569"/>
      <c r="M76" s="569"/>
      <c r="N76" s="569">
        <v>1</v>
      </c>
      <c r="O76" s="569">
        <v>186</v>
      </c>
      <c r="P76" s="582"/>
      <c r="Q76" s="570">
        <v>186</v>
      </c>
    </row>
    <row r="77" spans="1:17" ht="14.4" customHeight="1" x14ac:dyDescent="0.3">
      <c r="A77" s="565" t="s">
        <v>3895</v>
      </c>
      <c r="B77" s="566" t="s">
        <v>3896</v>
      </c>
      <c r="C77" s="566" t="s">
        <v>2977</v>
      </c>
      <c r="D77" s="566" t="s">
        <v>3957</v>
      </c>
      <c r="E77" s="566" t="s">
        <v>3958</v>
      </c>
      <c r="F77" s="569">
        <v>10</v>
      </c>
      <c r="G77" s="569">
        <v>190</v>
      </c>
      <c r="H77" s="569">
        <v>1</v>
      </c>
      <c r="I77" s="569">
        <v>19</v>
      </c>
      <c r="J77" s="569">
        <v>14</v>
      </c>
      <c r="K77" s="569">
        <v>266</v>
      </c>
      <c r="L77" s="569">
        <v>1.4</v>
      </c>
      <c r="M77" s="569">
        <v>19</v>
      </c>
      <c r="N77" s="569">
        <v>15</v>
      </c>
      <c r="O77" s="569">
        <v>285</v>
      </c>
      <c r="P77" s="582">
        <v>1.5</v>
      </c>
      <c r="Q77" s="570">
        <v>19</v>
      </c>
    </row>
    <row r="78" spans="1:17" ht="14.4" customHeight="1" x14ac:dyDescent="0.3">
      <c r="A78" s="565" t="s">
        <v>3895</v>
      </c>
      <c r="B78" s="566" t="s">
        <v>3896</v>
      </c>
      <c r="C78" s="566" t="s">
        <v>2977</v>
      </c>
      <c r="D78" s="566" t="s">
        <v>3959</v>
      </c>
      <c r="E78" s="566" t="s">
        <v>3960</v>
      </c>
      <c r="F78" s="569"/>
      <c r="G78" s="569"/>
      <c r="H78" s="569"/>
      <c r="I78" s="569"/>
      <c r="J78" s="569">
        <v>3</v>
      </c>
      <c r="K78" s="569">
        <v>540</v>
      </c>
      <c r="L78" s="569"/>
      <c r="M78" s="569">
        <v>180</v>
      </c>
      <c r="N78" s="569">
        <v>1</v>
      </c>
      <c r="O78" s="569">
        <v>181</v>
      </c>
      <c r="P78" s="582"/>
      <c r="Q78" s="570">
        <v>181</v>
      </c>
    </row>
    <row r="79" spans="1:17" ht="14.4" customHeight="1" x14ac:dyDescent="0.3">
      <c r="A79" s="565" t="s">
        <v>3895</v>
      </c>
      <c r="B79" s="566" t="s">
        <v>3896</v>
      </c>
      <c r="C79" s="566" t="s">
        <v>2977</v>
      </c>
      <c r="D79" s="566" t="s">
        <v>3961</v>
      </c>
      <c r="E79" s="566" t="s">
        <v>3962</v>
      </c>
      <c r="F79" s="569"/>
      <c r="G79" s="569"/>
      <c r="H79" s="569"/>
      <c r="I79" s="569"/>
      <c r="J79" s="569">
        <v>1</v>
      </c>
      <c r="K79" s="569">
        <v>850</v>
      </c>
      <c r="L79" s="569"/>
      <c r="M79" s="569">
        <v>850</v>
      </c>
      <c r="N79" s="569">
        <v>3</v>
      </c>
      <c r="O79" s="569">
        <v>2553</v>
      </c>
      <c r="P79" s="582"/>
      <c r="Q79" s="570">
        <v>851</v>
      </c>
    </row>
    <row r="80" spans="1:17" ht="14.4" customHeight="1" x14ac:dyDescent="0.3">
      <c r="A80" s="565" t="s">
        <v>3895</v>
      </c>
      <c r="B80" s="566" t="s">
        <v>3896</v>
      </c>
      <c r="C80" s="566" t="s">
        <v>2977</v>
      </c>
      <c r="D80" s="566" t="s">
        <v>3963</v>
      </c>
      <c r="E80" s="566" t="s">
        <v>3964</v>
      </c>
      <c r="F80" s="569">
        <v>4</v>
      </c>
      <c r="G80" s="569">
        <v>1980</v>
      </c>
      <c r="H80" s="569">
        <v>1</v>
      </c>
      <c r="I80" s="569">
        <v>495</v>
      </c>
      <c r="J80" s="569">
        <v>3</v>
      </c>
      <c r="K80" s="569">
        <v>1485</v>
      </c>
      <c r="L80" s="569">
        <v>0.75</v>
      </c>
      <c r="M80" s="569">
        <v>495</v>
      </c>
      <c r="N80" s="569">
        <v>1</v>
      </c>
      <c r="O80" s="569">
        <v>495</v>
      </c>
      <c r="P80" s="582">
        <v>0.25</v>
      </c>
      <c r="Q80" s="570">
        <v>495</v>
      </c>
    </row>
    <row r="81" spans="1:17" ht="14.4" customHeight="1" x14ac:dyDescent="0.3">
      <c r="A81" s="565" t="s">
        <v>3895</v>
      </c>
      <c r="B81" s="566" t="s">
        <v>3896</v>
      </c>
      <c r="C81" s="566" t="s">
        <v>2977</v>
      </c>
      <c r="D81" s="566" t="s">
        <v>3965</v>
      </c>
      <c r="E81" s="566" t="s">
        <v>3966</v>
      </c>
      <c r="F81" s="569">
        <v>4</v>
      </c>
      <c r="G81" s="569">
        <v>3948</v>
      </c>
      <c r="H81" s="569">
        <v>1</v>
      </c>
      <c r="I81" s="569">
        <v>987</v>
      </c>
      <c r="J81" s="569">
        <v>6</v>
      </c>
      <c r="K81" s="569">
        <v>5922</v>
      </c>
      <c r="L81" s="569">
        <v>1.5</v>
      </c>
      <c r="M81" s="569">
        <v>987</v>
      </c>
      <c r="N81" s="569">
        <v>13</v>
      </c>
      <c r="O81" s="569">
        <v>12831</v>
      </c>
      <c r="P81" s="582">
        <v>3.25</v>
      </c>
      <c r="Q81" s="570">
        <v>987</v>
      </c>
    </row>
    <row r="82" spans="1:17" ht="14.4" customHeight="1" x14ac:dyDescent="0.3">
      <c r="A82" s="565" t="s">
        <v>3895</v>
      </c>
      <c r="B82" s="566" t="s">
        <v>3896</v>
      </c>
      <c r="C82" s="566" t="s">
        <v>2977</v>
      </c>
      <c r="D82" s="566" t="s">
        <v>3967</v>
      </c>
      <c r="E82" s="566" t="s">
        <v>3968</v>
      </c>
      <c r="F82" s="569"/>
      <c r="G82" s="569"/>
      <c r="H82" s="569"/>
      <c r="I82" s="569"/>
      <c r="J82" s="569">
        <v>1</v>
      </c>
      <c r="K82" s="569">
        <v>291</v>
      </c>
      <c r="L82" s="569"/>
      <c r="M82" s="569">
        <v>291</v>
      </c>
      <c r="N82" s="569"/>
      <c r="O82" s="569"/>
      <c r="P82" s="582"/>
      <c r="Q82" s="570"/>
    </row>
    <row r="83" spans="1:17" ht="14.4" customHeight="1" x14ac:dyDescent="0.3">
      <c r="A83" s="565" t="s">
        <v>3895</v>
      </c>
      <c r="B83" s="566" t="s">
        <v>3896</v>
      </c>
      <c r="C83" s="566" t="s">
        <v>2977</v>
      </c>
      <c r="D83" s="566" t="s">
        <v>3969</v>
      </c>
      <c r="E83" s="566" t="s">
        <v>3970</v>
      </c>
      <c r="F83" s="569">
        <v>1</v>
      </c>
      <c r="G83" s="569">
        <v>130</v>
      </c>
      <c r="H83" s="569">
        <v>1</v>
      </c>
      <c r="I83" s="569">
        <v>130</v>
      </c>
      <c r="J83" s="569">
        <v>1</v>
      </c>
      <c r="K83" s="569">
        <v>130</v>
      </c>
      <c r="L83" s="569">
        <v>1</v>
      </c>
      <c r="M83" s="569">
        <v>130</v>
      </c>
      <c r="N83" s="569"/>
      <c r="O83" s="569"/>
      <c r="P83" s="582"/>
      <c r="Q83" s="570"/>
    </row>
    <row r="84" spans="1:17" ht="14.4" customHeight="1" x14ac:dyDescent="0.3">
      <c r="A84" s="565" t="s">
        <v>3895</v>
      </c>
      <c r="B84" s="566" t="s">
        <v>3896</v>
      </c>
      <c r="C84" s="566" t="s">
        <v>2977</v>
      </c>
      <c r="D84" s="566" t="s">
        <v>3971</v>
      </c>
      <c r="E84" s="566" t="s">
        <v>3972</v>
      </c>
      <c r="F84" s="569"/>
      <c r="G84" s="569"/>
      <c r="H84" s="569"/>
      <c r="I84" s="569"/>
      <c r="J84" s="569">
        <v>2</v>
      </c>
      <c r="K84" s="569">
        <v>362</v>
      </c>
      <c r="L84" s="569"/>
      <c r="M84" s="569">
        <v>181</v>
      </c>
      <c r="N84" s="569"/>
      <c r="O84" s="569"/>
      <c r="P84" s="582"/>
      <c r="Q84" s="570"/>
    </row>
    <row r="85" spans="1:17" ht="14.4" customHeight="1" x14ac:dyDescent="0.3">
      <c r="A85" s="565" t="s">
        <v>3895</v>
      </c>
      <c r="B85" s="566" t="s">
        <v>3896</v>
      </c>
      <c r="C85" s="566" t="s">
        <v>2977</v>
      </c>
      <c r="D85" s="566" t="s">
        <v>3973</v>
      </c>
      <c r="E85" s="566" t="s">
        <v>3974</v>
      </c>
      <c r="F85" s="569">
        <v>2</v>
      </c>
      <c r="G85" s="569">
        <v>1118</v>
      </c>
      <c r="H85" s="569">
        <v>1</v>
      </c>
      <c r="I85" s="569">
        <v>559</v>
      </c>
      <c r="J85" s="569">
        <v>1</v>
      </c>
      <c r="K85" s="569">
        <v>562</v>
      </c>
      <c r="L85" s="569">
        <v>0.50268336314847939</v>
      </c>
      <c r="M85" s="569">
        <v>562</v>
      </c>
      <c r="N85" s="569"/>
      <c r="O85" s="569"/>
      <c r="P85" s="582"/>
      <c r="Q85" s="570"/>
    </row>
    <row r="86" spans="1:17" ht="14.4" customHeight="1" x14ac:dyDescent="0.3">
      <c r="A86" s="565" t="s">
        <v>3895</v>
      </c>
      <c r="B86" s="566" t="s">
        <v>3896</v>
      </c>
      <c r="C86" s="566" t="s">
        <v>2977</v>
      </c>
      <c r="D86" s="566" t="s">
        <v>3975</v>
      </c>
      <c r="E86" s="566" t="s">
        <v>3976</v>
      </c>
      <c r="F86" s="569"/>
      <c r="G86" s="569"/>
      <c r="H86" s="569"/>
      <c r="I86" s="569"/>
      <c r="J86" s="569">
        <v>1</v>
      </c>
      <c r="K86" s="569">
        <v>37</v>
      </c>
      <c r="L86" s="569"/>
      <c r="M86" s="569">
        <v>37</v>
      </c>
      <c r="N86" s="569">
        <v>1</v>
      </c>
      <c r="O86" s="569">
        <v>37</v>
      </c>
      <c r="P86" s="582"/>
      <c r="Q86" s="570">
        <v>37</v>
      </c>
    </row>
    <row r="87" spans="1:17" ht="14.4" customHeight="1" x14ac:dyDescent="0.3">
      <c r="A87" s="565" t="s">
        <v>3895</v>
      </c>
      <c r="B87" s="566" t="s">
        <v>3896</v>
      </c>
      <c r="C87" s="566" t="s">
        <v>2977</v>
      </c>
      <c r="D87" s="566" t="s">
        <v>3977</v>
      </c>
      <c r="E87" s="566" t="s">
        <v>3978</v>
      </c>
      <c r="F87" s="569">
        <v>2</v>
      </c>
      <c r="G87" s="569">
        <v>1298</v>
      </c>
      <c r="H87" s="569">
        <v>1</v>
      </c>
      <c r="I87" s="569">
        <v>649</v>
      </c>
      <c r="J87" s="569">
        <v>2</v>
      </c>
      <c r="K87" s="569">
        <v>1298</v>
      </c>
      <c r="L87" s="569">
        <v>1</v>
      </c>
      <c r="M87" s="569">
        <v>649</v>
      </c>
      <c r="N87" s="569"/>
      <c r="O87" s="569"/>
      <c r="P87" s="582"/>
      <c r="Q87" s="570"/>
    </row>
    <row r="88" spans="1:17" ht="14.4" customHeight="1" x14ac:dyDescent="0.3">
      <c r="A88" s="565" t="s">
        <v>3895</v>
      </c>
      <c r="B88" s="566" t="s">
        <v>3896</v>
      </c>
      <c r="C88" s="566" t="s">
        <v>2977</v>
      </c>
      <c r="D88" s="566" t="s">
        <v>3979</v>
      </c>
      <c r="E88" s="566" t="s">
        <v>3980</v>
      </c>
      <c r="F88" s="569">
        <v>8</v>
      </c>
      <c r="G88" s="569">
        <v>232</v>
      </c>
      <c r="H88" s="569">
        <v>1</v>
      </c>
      <c r="I88" s="569">
        <v>29</v>
      </c>
      <c r="J88" s="569">
        <v>7</v>
      </c>
      <c r="K88" s="569">
        <v>203</v>
      </c>
      <c r="L88" s="569">
        <v>0.875</v>
      </c>
      <c r="M88" s="569">
        <v>29</v>
      </c>
      <c r="N88" s="569">
        <v>3</v>
      </c>
      <c r="O88" s="569">
        <v>87</v>
      </c>
      <c r="P88" s="582">
        <v>0.375</v>
      </c>
      <c r="Q88" s="570">
        <v>29</v>
      </c>
    </row>
    <row r="89" spans="1:17" ht="14.4" customHeight="1" x14ac:dyDescent="0.3">
      <c r="A89" s="565" t="s">
        <v>3895</v>
      </c>
      <c r="B89" s="566" t="s">
        <v>3896</v>
      </c>
      <c r="C89" s="566" t="s">
        <v>2977</v>
      </c>
      <c r="D89" s="566" t="s">
        <v>3981</v>
      </c>
      <c r="E89" s="566" t="s">
        <v>3982</v>
      </c>
      <c r="F89" s="569">
        <v>122</v>
      </c>
      <c r="G89" s="569">
        <v>2806</v>
      </c>
      <c r="H89" s="569">
        <v>1</v>
      </c>
      <c r="I89" s="569">
        <v>23</v>
      </c>
      <c r="J89" s="569">
        <v>95</v>
      </c>
      <c r="K89" s="569">
        <v>2185</v>
      </c>
      <c r="L89" s="569">
        <v>0.77868852459016391</v>
      </c>
      <c r="M89" s="569">
        <v>23</v>
      </c>
      <c r="N89" s="569">
        <v>82</v>
      </c>
      <c r="O89" s="569">
        <v>1886</v>
      </c>
      <c r="P89" s="582">
        <v>0.67213114754098358</v>
      </c>
      <c r="Q89" s="570">
        <v>23</v>
      </c>
    </row>
    <row r="90" spans="1:17" ht="14.4" customHeight="1" x14ac:dyDescent="0.3">
      <c r="A90" s="565" t="s">
        <v>3895</v>
      </c>
      <c r="B90" s="566" t="s">
        <v>3896</v>
      </c>
      <c r="C90" s="566" t="s">
        <v>2977</v>
      </c>
      <c r="D90" s="566" t="s">
        <v>3983</v>
      </c>
      <c r="E90" s="566" t="s">
        <v>3984</v>
      </c>
      <c r="F90" s="569"/>
      <c r="G90" s="569"/>
      <c r="H90" s="569"/>
      <c r="I90" s="569"/>
      <c r="J90" s="569">
        <v>1</v>
      </c>
      <c r="K90" s="569">
        <v>394</v>
      </c>
      <c r="L90" s="569"/>
      <c r="M90" s="569">
        <v>394</v>
      </c>
      <c r="N90" s="569"/>
      <c r="O90" s="569"/>
      <c r="P90" s="582"/>
      <c r="Q90" s="570"/>
    </row>
    <row r="91" spans="1:17" ht="14.4" customHeight="1" x14ac:dyDescent="0.3">
      <c r="A91" s="565" t="s">
        <v>3895</v>
      </c>
      <c r="B91" s="566" t="s">
        <v>3896</v>
      </c>
      <c r="C91" s="566" t="s">
        <v>2977</v>
      </c>
      <c r="D91" s="566" t="s">
        <v>3985</v>
      </c>
      <c r="E91" s="566" t="s">
        <v>3986</v>
      </c>
      <c r="F91" s="569">
        <v>1</v>
      </c>
      <c r="G91" s="569">
        <v>78</v>
      </c>
      <c r="H91" s="569">
        <v>1</v>
      </c>
      <c r="I91" s="569">
        <v>78</v>
      </c>
      <c r="J91" s="569">
        <v>1</v>
      </c>
      <c r="K91" s="569">
        <v>78</v>
      </c>
      <c r="L91" s="569">
        <v>1</v>
      </c>
      <c r="M91" s="569">
        <v>78</v>
      </c>
      <c r="N91" s="569"/>
      <c r="O91" s="569"/>
      <c r="P91" s="582"/>
      <c r="Q91" s="570"/>
    </row>
    <row r="92" spans="1:17" ht="14.4" customHeight="1" x14ac:dyDescent="0.3">
      <c r="A92" s="565" t="s">
        <v>3895</v>
      </c>
      <c r="B92" s="566" t="s">
        <v>3896</v>
      </c>
      <c r="C92" s="566" t="s">
        <v>2977</v>
      </c>
      <c r="D92" s="566" t="s">
        <v>3987</v>
      </c>
      <c r="E92" s="566" t="s">
        <v>3988</v>
      </c>
      <c r="F92" s="569">
        <v>1</v>
      </c>
      <c r="G92" s="569">
        <v>248</v>
      </c>
      <c r="H92" s="569">
        <v>1</v>
      </c>
      <c r="I92" s="569">
        <v>248</v>
      </c>
      <c r="J92" s="569">
        <v>2</v>
      </c>
      <c r="K92" s="569">
        <v>498</v>
      </c>
      <c r="L92" s="569">
        <v>2.0080645161290325</v>
      </c>
      <c r="M92" s="569">
        <v>249</v>
      </c>
      <c r="N92" s="569"/>
      <c r="O92" s="569"/>
      <c r="P92" s="582"/>
      <c r="Q92" s="570"/>
    </row>
    <row r="93" spans="1:17" ht="14.4" customHeight="1" x14ac:dyDescent="0.3">
      <c r="A93" s="565" t="s">
        <v>3895</v>
      </c>
      <c r="B93" s="566" t="s">
        <v>3896</v>
      </c>
      <c r="C93" s="566" t="s">
        <v>2977</v>
      </c>
      <c r="D93" s="566" t="s">
        <v>3989</v>
      </c>
      <c r="E93" s="566" t="s">
        <v>3990</v>
      </c>
      <c r="F93" s="569">
        <v>42</v>
      </c>
      <c r="G93" s="569">
        <v>6174</v>
      </c>
      <c r="H93" s="569">
        <v>1</v>
      </c>
      <c r="I93" s="569">
        <v>147</v>
      </c>
      <c r="J93" s="569">
        <v>21</v>
      </c>
      <c r="K93" s="569">
        <v>3087</v>
      </c>
      <c r="L93" s="569">
        <v>0.5</v>
      </c>
      <c r="M93" s="569">
        <v>147</v>
      </c>
      <c r="N93" s="569">
        <v>69</v>
      </c>
      <c r="O93" s="569">
        <v>10143</v>
      </c>
      <c r="P93" s="582">
        <v>1.6428571428571428</v>
      </c>
      <c r="Q93" s="570">
        <v>147</v>
      </c>
    </row>
    <row r="94" spans="1:17" ht="14.4" customHeight="1" x14ac:dyDescent="0.3">
      <c r="A94" s="565" t="s">
        <v>3895</v>
      </c>
      <c r="B94" s="566" t="s">
        <v>3896</v>
      </c>
      <c r="C94" s="566" t="s">
        <v>2977</v>
      </c>
      <c r="D94" s="566" t="s">
        <v>3991</v>
      </c>
      <c r="E94" s="566" t="s">
        <v>3992</v>
      </c>
      <c r="F94" s="569">
        <v>3</v>
      </c>
      <c r="G94" s="569">
        <v>69</v>
      </c>
      <c r="H94" s="569">
        <v>1</v>
      </c>
      <c r="I94" s="569">
        <v>23</v>
      </c>
      <c r="J94" s="569">
        <v>2</v>
      </c>
      <c r="K94" s="569">
        <v>46</v>
      </c>
      <c r="L94" s="569">
        <v>0.66666666666666663</v>
      </c>
      <c r="M94" s="569">
        <v>23</v>
      </c>
      <c r="N94" s="569">
        <v>1</v>
      </c>
      <c r="O94" s="569">
        <v>23</v>
      </c>
      <c r="P94" s="582">
        <v>0.33333333333333331</v>
      </c>
      <c r="Q94" s="570">
        <v>23</v>
      </c>
    </row>
    <row r="95" spans="1:17" ht="14.4" customHeight="1" x14ac:dyDescent="0.3">
      <c r="A95" s="565" t="s">
        <v>3895</v>
      </c>
      <c r="B95" s="566" t="s">
        <v>3896</v>
      </c>
      <c r="C95" s="566" t="s">
        <v>2977</v>
      </c>
      <c r="D95" s="566" t="s">
        <v>3993</v>
      </c>
      <c r="E95" s="566" t="s">
        <v>3994</v>
      </c>
      <c r="F95" s="569">
        <v>1</v>
      </c>
      <c r="G95" s="569">
        <v>33</v>
      </c>
      <c r="H95" s="569">
        <v>1</v>
      </c>
      <c r="I95" s="569">
        <v>33</v>
      </c>
      <c r="J95" s="569"/>
      <c r="K95" s="569"/>
      <c r="L95" s="569"/>
      <c r="M95" s="569"/>
      <c r="N95" s="569">
        <v>1</v>
      </c>
      <c r="O95" s="569">
        <v>33</v>
      </c>
      <c r="P95" s="582">
        <v>1</v>
      </c>
      <c r="Q95" s="570">
        <v>33</v>
      </c>
    </row>
    <row r="96" spans="1:17" ht="14.4" customHeight="1" x14ac:dyDescent="0.3">
      <c r="A96" s="565" t="s">
        <v>3895</v>
      </c>
      <c r="B96" s="566" t="s">
        <v>3896</v>
      </c>
      <c r="C96" s="566" t="s">
        <v>2977</v>
      </c>
      <c r="D96" s="566" t="s">
        <v>3995</v>
      </c>
      <c r="E96" s="566" t="s">
        <v>3996</v>
      </c>
      <c r="F96" s="569">
        <v>1</v>
      </c>
      <c r="G96" s="569">
        <v>82</v>
      </c>
      <c r="H96" s="569">
        <v>1</v>
      </c>
      <c r="I96" s="569">
        <v>82</v>
      </c>
      <c r="J96" s="569"/>
      <c r="K96" s="569"/>
      <c r="L96" s="569"/>
      <c r="M96" s="569"/>
      <c r="N96" s="569"/>
      <c r="O96" s="569"/>
      <c r="P96" s="582"/>
      <c r="Q96" s="570"/>
    </row>
    <row r="97" spans="1:17" ht="14.4" customHeight="1" x14ac:dyDescent="0.3">
      <c r="A97" s="565" t="s">
        <v>3895</v>
      </c>
      <c r="B97" s="566" t="s">
        <v>3896</v>
      </c>
      <c r="C97" s="566" t="s">
        <v>2977</v>
      </c>
      <c r="D97" s="566" t="s">
        <v>3997</v>
      </c>
      <c r="E97" s="566" t="s">
        <v>3998</v>
      </c>
      <c r="F97" s="569">
        <v>7</v>
      </c>
      <c r="G97" s="569">
        <v>427</v>
      </c>
      <c r="H97" s="569">
        <v>1</v>
      </c>
      <c r="I97" s="569">
        <v>61</v>
      </c>
      <c r="J97" s="569">
        <v>18</v>
      </c>
      <c r="K97" s="569">
        <v>1098</v>
      </c>
      <c r="L97" s="569">
        <v>2.5714285714285716</v>
      </c>
      <c r="M97" s="569">
        <v>61</v>
      </c>
      <c r="N97" s="569">
        <v>9</v>
      </c>
      <c r="O97" s="569">
        <v>549</v>
      </c>
      <c r="P97" s="582">
        <v>1.2857142857142858</v>
      </c>
      <c r="Q97" s="570">
        <v>61</v>
      </c>
    </row>
    <row r="98" spans="1:17" ht="14.4" customHeight="1" x14ac:dyDescent="0.3">
      <c r="A98" s="565" t="s">
        <v>3895</v>
      </c>
      <c r="B98" s="566" t="s">
        <v>3896</v>
      </c>
      <c r="C98" s="566" t="s">
        <v>2977</v>
      </c>
      <c r="D98" s="566" t="s">
        <v>3999</v>
      </c>
      <c r="E98" s="566" t="s">
        <v>4000</v>
      </c>
      <c r="F98" s="569">
        <v>1</v>
      </c>
      <c r="G98" s="569">
        <v>176</v>
      </c>
      <c r="H98" s="569">
        <v>1</v>
      </c>
      <c r="I98" s="569">
        <v>176</v>
      </c>
      <c r="J98" s="569">
        <v>1</v>
      </c>
      <c r="K98" s="569">
        <v>176</v>
      </c>
      <c r="L98" s="569">
        <v>1</v>
      </c>
      <c r="M98" s="569">
        <v>176</v>
      </c>
      <c r="N98" s="569">
        <v>1</v>
      </c>
      <c r="O98" s="569">
        <v>176</v>
      </c>
      <c r="P98" s="582">
        <v>1</v>
      </c>
      <c r="Q98" s="570">
        <v>176</v>
      </c>
    </row>
    <row r="99" spans="1:17" ht="14.4" customHeight="1" x14ac:dyDescent="0.3">
      <c r="A99" s="565" t="s">
        <v>3895</v>
      </c>
      <c r="B99" s="566" t="s">
        <v>3896</v>
      </c>
      <c r="C99" s="566" t="s">
        <v>2977</v>
      </c>
      <c r="D99" s="566" t="s">
        <v>4001</v>
      </c>
      <c r="E99" s="566" t="s">
        <v>4002</v>
      </c>
      <c r="F99" s="569">
        <v>1</v>
      </c>
      <c r="G99" s="569">
        <v>249</v>
      </c>
      <c r="H99" s="569">
        <v>1</v>
      </c>
      <c r="I99" s="569">
        <v>249</v>
      </c>
      <c r="J99" s="569">
        <v>1</v>
      </c>
      <c r="K99" s="569">
        <v>250</v>
      </c>
      <c r="L99" s="569">
        <v>1.0040160642570282</v>
      </c>
      <c r="M99" s="569">
        <v>250</v>
      </c>
      <c r="N99" s="569"/>
      <c r="O99" s="569"/>
      <c r="P99" s="582"/>
      <c r="Q99" s="570"/>
    </row>
    <row r="100" spans="1:17" ht="14.4" customHeight="1" x14ac:dyDescent="0.3">
      <c r="A100" s="565" t="s">
        <v>3895</v>
      </c>
      <c r="B100" s="566" t="s">
        <v>3896</v>
      </c>
      <c r="C100" s="566" t="s">
        <v>2977</v>
      </c>
      <c r="D100" s="566" t="s">
        <v>4003</v>
      </c>
      <c r="E100" s="566" t="s">
        <v>4004</v>
      </c>
      <c r="F100" s="569">
        <v>157</v>
      </c>
      <c r="G100" s="569">
        <v>4553</v>
      </c>
      <c r="H100" s="569">
        <v>1</v>
      </c>
      <c r="I100" s="569">
        <v>29</v>
      </c>
      <c r="J100" s="569">
        <v>129</v>
      </c>
      <c r="K100" s="569">
        <v>3741</v>
      </c>
      <c r="L100" s="569">
        <v>0.82165605095541405</v>
      </c>
      <c r="M100" s="569">
        <v>29</v>
      </c>
      <c r="N100" s="569">
        <v>113</v>
      </c>
      <c r="O100" s="569">
        <v>3277</v>
      </c>
      <c r="P100" s="582">
        <v>0.71974522292993626</v>
      </c>
      <c r="Q100" s="570">
        <v>29</v>
      </c>
    </row>
    <row r="101" spans="1:17" ht="14.4" customHeight="1" x14ac:dyDescent="0.3">
      <c r="A101" s="565" t="s">
        <v>3895</v>
      </c>
      <c r="B101" s="566" t="s">
        <v>3896</v>
      </c>
      <c r="C101" s="566" t="s">
        <v>2977</v>
      </c>
      <c r="D101" s="566" t="s">
        <v>4005</v>
      </c>
      <c r="E101" s="566" t="s">
        <v>4006</v>
      </c>
      <c r="F101" s="569"/>
      <c r="G101" s="569"/>
      <c r="H101" s="569"/>
      <c r="I101" s="569"/>
      <c r="J101" s="569"/>
      <c r="K101" s="569"/>
      <c r="L101" s="569"/>
      <c r="M101" s="569"/>
      <c r="N101" s="569">
        <v>1</v>
      </c>
      <c r="O101" s="569">
        <v>308</v>
      </c>
      <c r="P101" s="582"/>
      <c r="Q101" s="570">
        <v>308</v>
      </c>
    </row>
    <row r="102" spans="1:17" ht="14.4" customHeight="1" x14ac:dyDescent="0.3">
      <c r="A102" s="565" t="s">
        <v>3895</v>
      </c>
      <c r="B102" s="566" t="s">
        <v>3896</v>
      </c>
      <c r="C102" s="566" t="s">
        <v>2977</v>
      </c>
      <c r="D102" s="566" t="s">
        <v>4007</v>
      </c>
      <c r="E102" s="566" t="s">
        <v>4008</v>
      </c>
      <c r="F102" s="569">
        <v>8</v>
      </c>
      <c r="G102" s="569">
        <v>208</v>
      </c>
      <c r="H102" s="569">
        <v>1</v>
      </c>
      <c r="I102" s="569">
        <v>26</v>
      </c>
      <c r="J102" s="569">
        <v>6</v>
      </c>
      <c r="K102" s="569">
        <v>156</v>
      </c>
      <c r="L102" s="569">
        <v>0.75</v>
      </c>
      <c r="M102" s="569">
        <v>26</v>
      </c>
      <c r="N102" s="569">
        <v>1</v>
      </c>
      <c r="O102" s="569">
        <v>26</v>
      </c>
      <c r="P102" s="582">
        <v>0.125</v>
      </c>
      <c r="Q102" s="570">
        <v>26</v>
      </c>
    </row>
    <row r="103" spans="1:17" ht="14.4" customHeight="1" x14ac:dyDescent="0.3">
      <c r="A103" s="565" t="s">
        <v>3895</v>
      </c>
      <c r="B103" s="566" t="s">
        <v>3896</v>
      </c>
      <c r="C103" s="566" t="s">
        <v>2977</v>
      </c>
      <c r="D103" s="566" t="s">
        <v>4009</v>
      </c>
      <c r="E103" s="566" t="s">
        <v>4010</v>
      </c>
      <c r="F103" s="569">
        <v>155</v>
      </c>
      <c r="G103" s="569">
        <v>4495</v>
      </c>
      <c r="H103" s="569">
        <v>1</v>
      </c>
      <c r="I103" s="569">
        <v>29</v>
      </c>
      <c r="J103" s="569">
        <v>112</v>
      </c>
      <c r="K103" s="569">
        <v>3248</v>
      </c>
      <c r="L103" s="569">
        <v>0.72258064516129028</v>
      </c>
      <c r="M103" s="569">
        <v>29</v>
      </c>
      <c r="N103" s="569">
        <v>105</v>
      </c>
      <c r="O103" s="569">
        <v>3045</v>
      </c>
      <c r="P103" s="582">
        <v>0.67741935483870963</v>
      </c>
      <c r="Q103" s="570">
        <v>29</v>
      </c>
    </row>
    <row r="104" spans="1:17" ht="14.4" customHeight="1" x14ac:dyDescent="0.3">
      <c r="A104" s="565" t="s">
        <v>3895</v>
      </c>
      <c r="B104" s="566" t="s">
        <v>3896</v>
      </c>
      <c r="C104" s="566" t="s">
        <v>2977</v>
      </c>
      <c r="D104" s="566" t="s">
        <v>4011</v>
      </c>
      <c r="E104" s="566" t="s">
        <v>4012</v>
      </c>
      <c r="F104" s="569">
        <v>110</v>
      </c>
      <c r="G104" s="569">
        <v>2970</v>
      </c>
      <c r="H104" s="569">
        <v>1</v>
      </c>
      <c r="I104" s="569">
        <v>27</v>
      </c>
      <c r="J104" s="569">
        <v>68</v>
      </c>
      <c r="K104" s="569">
        <v>1836</v>
      </c>
      <c r="L104" s="569">
        <v>0.61818181818181817</v>
      </c>
      <c r="M104" s="569">
        <v>27</v>
      </c>
      <c r="N104" s="569">
        <v>72</v>
      </c>
      <c r="O104" s="569">
        <v>1944</v>
      </c>
      <c r="P104" s="582">
        <v>0.65454545454545454</v>
      </c>
      <c r="Q104" s="570">
        <v>27</v>
      </c>
    </row>
    <row r="105" spans="1:17" ht="14.4" customHeight="1" x14ac:dyDescent="0.3">
      <c r="A105" s="565" t="s">
        <v>3895</v>
      </c>
      <c r="B105" s="566" t="s">
        <v>3896</v>
      </c>
      <c r="C105" s="566" t="s">
        <v>2977</v>
      </c>
      <c r="D105" s="566" t="s">
        <v>4013</v>
      </c>
      <c r="E105" s="566" t="s">
        <v>4014</v>
      </c>
      <c r="F105" s="569"/>
      <c r="G105" s="569"/>
      <c r="H105" s="569"/>
      <c r="I105" s="569"/>
      <c r="J105" s="569"/>
      <c r="K105" s="569"/>
      <c r="L105" s="569"/>
      <c r="M105" s="569"/>
      <c r="N105" s="569">
        <v>2</v>
      </c>
      <c r="O105" s="569">
        <v>90</v>
      </c>
      <c r="P105" s="582"/>
      <c r="Q105" s="570">
        <v>45</v>
      </c>
    </row>
    <row r="106" spans="1:17" ht="14.4" customHeight="1" x14ac:dyDescent="0.3">
      <c r="A106" s="565" t="s">
        <v>3895</v>
      </c>
      <c r="B106" s="566" t="s">
        <v>3896</v>
      </c>
      <c r="C106" s="566" t="s">
        <v>2977</v>
      </c>
      <c r="D106" s="566" t="s">
        <v>4015</v>
      </c>
      <c r="E106" s="566" t="s">
        <v>4016</v>
      </c>
      <c r="F106" s="569"/>
      <c r="G106" s="569"/>
      <c r="H106" s="569"/>
      <c r="I106" s="569"/>
      <c r="J106" s="569">
        <v>1</v>
      </c>
      <c r="K106" s="569">
        <v>62</v>
      </c>
      <c r="L106" s="569"/>
      <c r="M106" s="569">
        <v>62</v>
      </c>
      <c r="N106" s="569">
        <v>2</v>
      </c>
      <c r="O106" s="569">
        <v>124</v>
      </c>
      <c r="P106" s="582"/>
      <c r="Q106" s="570">
        <v>62</v>
      </c>
    </row>
    <row r="107" spans="1:17" ht="14.4" customHeight="1" x14ac:dyDescent="0.3">
      <c r="A107" s="565" t="s">
        <v>3895</v>
      </c>
      <c r="B107" s="566" t="s">
        <v>3896</v>
      </c>
      <c r="C107" s="566" t="s">
        <v>2977</v>
      </c>
      <c r="D107" s="566" t="s">
        <v>4017</v>
      </c>
      <c r="E107" s="566" t="s">
        <v>4018</v>
      </c>
      <c r="F107" s="569">
        <v>1</v>
      </c>
      <c r="G107" s="569">
        <v>165</v>
      </c>
      <c r="H107" s="569">
        <v>1</v>
      </c>
      <c r="I107" s="569">
        <v>165</v>
      </c>
      <c r="J107" s="569">
        <v>1</v>
      </c>
      <c r="K107" s="569">
        <v>165</v>
      </c>
      <c r="L107" s="569">
        <v>1</v>
      </c>
      <c r="M107" s="569">
        <v>165</v>
      </c>
      <c r="N107" s="569"/>
      <c r="O107" s="569"/>
      <c r="P107" s="582"/>
      <c r="Q107" s="570"/>
    </row>
    <row r="108" spans="1:17" ht="14.4" customHeight="1" x14ac:dyDescent="0.3">
      <c r="A108" s="565" t="s">
        <v>3895</v>
      </c>
      <c r="B108" s="566" t="s">
        <v>3896</v>
      </c>
      <c r="C108" s="566" t="s">
        <v>2977</v>
      </c>
      <c r="D108" s="566" t="s">
        <v>4019</v>
      </c>
      <c r="E108" s="566" t="s">
        <v>4020</v>
      </c>
      <c r="F108" s="569">
        <v>2</v>
      </c>
      <c r="G108" s="569">
        <v>168</v>
      </c>
      <c r="H108" s="569">
        <v>1</v>
      </c>
      <c r="I108" s="569">
        <v>84</v>
      </c>
      <c r="J108" s="569">
        <v>1</v>
      </c>
      <c r="K108" s="569">
        <v>84</v>
      </c>
      <c r="L108" s="569">
        <v>0.5</v>
      </c>
      <c r="M108" s="569">
        <v>84</v>
      </c>
      <c r="N108" s="569"/>
      <c r="O108" s="569"/>
      <c r="P108" s="582"/>
      <c r="Q108" s="570"/>
    </row>
    <row r="109" spans="1:17" ht="14.4" customHeight="1" x14ac:dyDescent="0.3">
      <c r="A109" s="565" t="s">
        <v>3895</v>
      </c>
      <c r="B109" s="566" t="s">
        <v>3896</v>
      </c>
      <c r="C109" s="566" t="s">
        <v>2977</v>
      </c>
      <c r="D109" s="566" t="s">
        <v>4021</v>
      </c>
      <c r="E109" s="566" t="s">
        <v>4022</v>
      </c>
      <c r="F109" s="569">
        <v>111</v>
      </c>
      <c r="G109" s="569">
        <v>2664</v>
      </c>
      <c r="H109" s="569">
        <v>1</v>
      </c>
      <c r="I109" s="569">
        <v>24</v>
      </c>
      <c r="J109" s="569">
        <v>78</v>
      </c>
      <c r="K109" s="569">
        <v>1872</v>
      </c>
      <c r="L109" s="569">
        <v>0.70270270270270274</v>
      </c>
      <c r="M109" s="569">
        <v>24</v>
      </c>
      <c r="N109" s="569">
        <v>77</v>
      </c>
      <c r="O109" s="569">
        <v>1848</v>
      </c>
      <c r="P109" s="582">
        <v>0.69369369369369371</v>
      </c>
      <c r="Q109" s="570">
        <v>24</v>
      </c>
    </row>
    <row r="110" spans="1:17" ht="14.4" customHeight="1" x14ac:dyDescent="0.3">
      <c r="A110" s="565" t="s">
        <v>3895</v>
      </c>
      <c r="B110" s="566" t="s">
        <v>3896</v>
      </c>
      <c r="C110" s="566" t="s">
        <v>2977</v>
      </c>
      <c r="D110" s="566" t="s">
        <v>4023</v>
      </c>
      <c r="E110" s="566" t="s">
        <v>4024</v>
      </c>
      <c r="F110" s="569">
        <v>2</v>
      </c>
      <c r="G110" s="569">
        <v>44</v>
      </c>
      <c r="H110" s="569">
        <v>1</v>
      </c>
      <c r="I110" s="569">
        <v>22</v>
      </c>
      <c r="J110" s="569">
        <v>2</v>
      </c>
      <c r="K110" s="569">
        <v>44</v>
      </c>
      <c r="L110" s="569">
        <v>1</v>
      </c>
      <c r="M110" s="569">
        <v>22</v>
      </c>
      <c r="N110" s="569"/>
      <c r="O110" s="569"/>
      <c r="P110" s="582"/>
      <c r="Q110" s="570"/>
    </row>
    <row r="111" spans="1:17" ht="14.4" customHeight="1" x14ac:dyDescent="0.3">
      <c r="A111" s="565" t="s">
        <v>3895</v>
      </c>
      <c r="B111" s="566" t="s">
        <v>3896</v>
      </c>
      <c r="C111" s="566" t="s">
        <v>2977</v>
      </c>
      <c r="D111" s="566" t="s">
        <v>4025</v>
      </c>
      <c r="E111" s="566" t="s">
        <v>4026</v>
      </c>
      <c r="F111" s="569"/>
      <c r="G111" s="569"/>
      <c r="H111" s="569"/>
      <c r="I111" s="569"/>
      <c r="J111" s="569"/>
      <c r="K111" s="569"/>
      <c r="L111" s="569"/>
      <c r="M111" s="569"/>
      <c r="N111" s="569">
        <v>1</v>
      </c>
      <c r="O111" s="569">
        <v>308</v>
      </c>
      <c r="P111" s="582"/>
      <c r="Q111" s="570">
        <v>308</v>
      </c>
    </row>
    <row r="112" spans="1:17" ht="14.4" customHeight="1" x14ac:dyDescent="0.3">
      <c r="A112" s="565" t="s">
        <v>3895</v>
      </c>
      <c r="B112" s="566" t="s">
        <v>3896</v>
      </c>
      <c r="C112" s="566" t="s">
        <v>2977</v>
      </c>
      <c r="D112" s="566" t="s">
        <v>4027</v>
      </c>
      <c r="E112" s="566" t="s">
        <v>4028</v>
      </c>
      <c r="F112" s="569"/>
      <c r="G112" s="569"/>
      <c r="H112" s="569"/>
      <c r="I112" s="569"/>
      <c r="J112" s="569">
        <v>1</v>
      </c>
      <c r="K112" s="569">
        <v>559</v>
      </c>
      <c r="L112" s="569"/>
      <c r="M112" s="569">
        <v>559</v>
      </c>
      <c r="N112" s="569">
        <v>1</v>
      </c>
      <c r="O112" s="569">
        <v>560</v>
      </c>
      <c r="P112" s="582"/>
      <c r="Q112" s="570">
        <v>560</v>
      </c>
    </row>
    <row r="113" spans="1:17" ht="14.4" customHeight="1" x14ac:dyDescent="0.3">
      <c r="A113" s="565" t="s">
        <v>3895</v>
      </c>
      <c r="B113" s="566" t="s">
        <v>3896</v>
      </c>
      <c r="C113" s="566" t="s">
        <v>2977</v>
      </c>
      <c r="D113" s="566" t="s">
        <v>4029</v>
      </c>
      <c r="E113" s="566" t="s">
        <v>4030</v>
      </c>
      <c r="F113" s="569">
        <v>136</v>
      </c>
      <c r="G113" s="569">
        <v>2992</v>
      </c>
      <c r="H113" s="569">
        <v>1</v>
      </c>
      <c r="I113" s="569">
        <v>22</v>
      </c>
      <c r="J113" s="569">
        <v>97</v>
      </c>
      <c r="K113" s="569">
        <v>2134</v>
      </c>
      <c r="L113" s="569">
        <v>0.71323529411764708</v>
      </c>
      <c r="M113" s="569">
        <v>22</v>
      </c>
      <c r="N113" s="569">
        <v>99</v>
      </c>
      <c r="O113" s="569">
        <v>2178</v>
      </c>
      <c r="P113" s="582">
        <v>0.7279411764705882</v>
      </c>
      <c r="Q113" s="570">
        <v>22</v>
      </c>
    </row>
    <row r="114" spans="1:17" ht="14.4" customHeight="1" x14ac:dyDescent="0.3">
      <c r="A114" s="565" t="s">
        <v>3895</v>
      </c>
      <c r="B114" s="566" t="s">
        <v>3896</v>
      </c>
      <c r="C114" s="566" t="s">
        <v>2977</v>
      </c>
      <c r="D114" s="566" t="s">
        <v>4031</v>
      </c>
      <c r="E114" s="566" t="s">
        <v>4032</v>
      </c>
      <c r="F114" s="569"/>
      <c r="G114" s="569"/>
      <c r="H114" s="569"/>
      <c r="I114" s="569"/>
      <c r="J114" s="569"/>
      <c r="K114" s="569"/>
      <c r="L114" s="569"/>
      <c r="M114" s="569"/>
      <c r="N114" s="569">
        <v>1</v>
      </c>
      <c r="O114" s="569">
        <v>169</v>
      </c>
      <c r="P114" s="582"/>
      <c r="Q114" s="570">
        <v>169</v>
      </c>
    </row>
    <row r="115" spans="1:17" ht="14.4" customHeight="1" x14ac:dyDescent="0.3">
      <c r="A115" s="565" t="s">
        <v>3895</v>
      </c>
      <c r="B115" s="566" t="s">
        <v>3896</v>
      </c>
      <c r="C115" s="566" t="s">
        <v>2977</v>
      </c>
      <c r="D115" s="566" t="s">
        <v>4033</v>
      </c>
      <c r="E115" s="566" t="s">
        <v>4034</v>
      </c>
      <c r="F115" s="569">
        <v>1</v>
      </c>
      <c r="G115" s="569">
        <v>204</v>
      </c>
      <c r="H115" s="569">
        <v>1</v>
      </c>
      <c r="I115" s="569">
        <v>204</v>
      </c>
      <c r="J115" s="569"/>
      <c r="K115" s="569"/>
      <c r="L115" s="569"/>
      <c r="M115" s="569"/>
      <c r="N115" s="569"/>
      <c r="O115" s="569"/>
      <c r="P115" s="582"/>
      <c r="Q115" s="570"/>
    </row>
    <row r="116" spans="1:17" ht="14.4" customHeight="1" x14ac:dyDescent="0.3">
      <c r="A116" s="565" t="s">
        <v>3895</v>
      </c>
      <c r="B116" s="566" t="s">
        <v>3896</v>
      </c>
      <c r="C116" s="566" t="s">
        <v>2977</v>
      </c>
      <c r="D116" s="566" t="s">
        <v>4035</v>
      </c>
      <c r="E116" s="566" t="s">
        <v>4036</v>
      </c>
      <c r="F116" s="569"/>
      <c r="G116" s="569"/>
      <c r="H116" s="569"/>
      <c r="I116" s="569"/>
      <c r="J116" s="569"/>
      <c r="K116" s="569"/>
      <c r="L116" s="569"/>
      <c r="M116" s="569"/>
      <c r="N116" s="569">
        <v>1</v>
      </c>
      <c r="O116" s="569">
        <v>312</v>
      </c>
      <c r="P116" s="582"/>
      <c r="Q116" s="570">
        <v>312</v>
      </c>
    </row>
    <row r="117" spans="1:17" ht="14.4" customHeight="1" x14ac:dyDescent="0.3">
      <c r="A117" s="565" t="s">
        <v>3895</v>
      </c>
      <c r="B117" s="566" t="s">
        <v>3896</v>
      </c>
      <c r="C117" s="566" t="s">
        <v>2977</v>
      </c>
      <c r="D117" s="566" t="s">
        <v>4037</v>
      </c>
      <c r="E117" s="566" t="s">
        <v>4038</v>
      </c>
      <c r="F117" s="569">
        <v>5</v>
      </c>
      <c r="G117" s="569">
        <v>270</v>
      </c>
      <c r="H117" s="569">
        <v>1</v>
      </c>
      <c r="I117" s="569">
        <v>54</v>
      </c>
      <c r="J117" s="569">
        <v>10</v>
      </c>
      <c r="K117" s="569">
        <v>540</v>
      </c>
      <c r="L117" s="569">
        <v>2</v>
      </c>
      <c r="M117" s="569">
        <v>54</v>
      </c>
      <c r="N117" s="569">
        <v>10</v>
      </c>
      <c r="O117" s="569">
        <v>540</v>
      </c>
      <c r="P117" s="582">
        <v>2</v>
      </c>
      <c r="Q117" s="570">
        <v>54</v>
      </c>
    </row>
    <row r="118" spans="1:17" ht="14.4" customHeight="1" x14ac:dyDescent="0.3">
      <c r="A118" s="565" t="s">
        <v>3895</v>
      </c>
      <c r="B118" s="566" t="s">
        <v>3896</v>
      </c>
      <c r="C118" s="566" t="s">
        <v>2977</v>
      </c>
      <c r="D118" s="566" t="s">
        <v>4039</v>
      </c>
      <c r="E118" s="566" t="s">
        <v>4040</v>
      </c>
      <c r="F118" s="569">
        <v>128</v>
      </c>
      <c r="G118" s="569">
        <v>3456</v>
      </c>
      <c r="H118" s="569">
        <v>1</v>
      </c>
      <c r="I118" s="569">
        <v>27</v>
      </c>
      <c r="J118" s="569">
        <v>87</v>
      </c>
      <c r="K118" s="569">
        <v>2349</v>
      </c>
      <c r="L118" s="569">
        <v>0.6796875</v>
      </c>
      <c r="M118" s="569">
        <v>27</v>
      </c>
      <c r="N118" s="569">
        <v>86</v>
      </c>
      <c r="O118" s="569">
        <v>2322</v>
      </c>
      <c r="P118" s="582">
        <v>0.671875</v>
      </c>
      <c r="Q118" s="570">
        <v>27</v>
      </c>
    </row>
    <row r="119" spans="1:17" ht="14.4" customHeight="1" x14ac:dyDescent="0.3">
      <c r="A119" s="565" t="s">
        <v>3895</v>
      </c>
      <c r="B119" s="566" t="s">
        <v>3896</v>
      </c>
      <c r="C119" s="566" t="s">
        <v>2977</v>
      </c>
      <c r="D119" s="566" t="s">
        <v>4041</v>
      </c>
      <c r="E119" s="566" t="s">
        <v>4042</v>
      </c>
      <c r="F119" s="569"/>
      <c r="G119" s="569"/>
      <c r="H119" s="569"/>
      <c r="I119" s="569"/>
      <c r="J119" s="569">
        <v>3</v>
      </c>
      <c r="K119" s="569">
        <v>2814</v>
      </c>
      <c r="L119" s="569"/>
      <c r="M119" s="569">
        <v>938</v>
      </c>
      <c r="N119" s="569"/>
      <c r="O119" s="569"/>
      <c r="P119" s="582"/>
      <c r="Q119" s="570"/>
    </row>
    <row r="120" spans="1:17" ht="14.4" customHeight="1" x14ac:dyDescent="0.3">
      <c r="A120" s="565" t="s">
        <v>3895</v>
      </c>
      <c r="B120" s="566" t="s">
        <v>3896</v>
      </c>
      <c r="C120" s="566" t="s">
        <v>2977</v>
      </c>
      <c r="D120" s="566" t="s">
        <v>4043</v>
      </c>
      <c r="E120" s="566" t="s">
        <v>4044</v>
      </c>
      <c r="F120" s="569">
        <v>10</v>
      </c>
      <c r="G120" s="569">
        <v>560</v>
      </c>
      <c r="H120" s="569">
        <v>1</v>
      </c>
      <c r="I120" s="569">
        <v>56</v>
      </c>
      <c r="J120" s="569">
        <v>19</v>
      </c>
      <c r="K120" s="569">
        <v>1064</v>
      </c>
      <c r="L120" s="569">
        <v>1.9</v>
      </c>
      <c r="M120" s="569">
        <v>56</v>
      </c>
      <c r="N120" s="569">
        <v>9</v>
      </c>
      <c r="O120" s="569">
        <v>504</v>
      </c>
      <c r="P120" s="582">
        <v>0.9</v>
      </c>
      <c r="Q120" s="570">
        <v>56</v>
      </c>
    </row>
    <row r="121" spans="1:17" ht="14.4" customHeight="1" x14ac:dyDescent="0.3">
      <c r="A121" s="565" t="s">
        <v>3895</v>
      </c>
      <c r="B121" s="566" t="s">
        <v>3896</v>
      </c>
      <c r="C121" s="566" t="s">
        <v>2977</v>
      </c>
      <c r="D121" s="566" t="s">
        <v>4045</v>
      </c>
      <c r="E121" s="566" t="s">
        <v>4046</v>
      </c>
      <c r="F121" s="569"/>
      <c r="G121" s="569"/>
      <c r="H121" s="569"/>
      <c r="I121" s="569"/>
      <c r="J121" s="569"/>
      <c r="K121" s="569"/>
      <c r="L121" s="569"/>
      <c r="M121" s="569"/>
      <c r="N121" s="569">
        <v>3</v>
      </c>
      <c r="O121" s="569">
        <v>303</v>
      </c>
      <c r="P121" s="582"/>
      <c r="Q121" s="570">
        <v>101</v>
      </c>
    </row>
    <row r="122" spans="1:17" ht="14.4" customHeight="1" x14ac:dyDescent="0.3">
      <c r="A122" s="565" t="s">
        <v>3895</v>
      </c>
      <c r="B122" s="566" t="s">
        <v>4047</v>
      </c>
      <c r="C122" s="566" t="s">
        <v>2977</v>
      </c>
      <c r="D122" s="566" t="s">
        <v>3838</v>
      </c>
      <c r="E122" s="566" t="s">
        <v>3839</v>
      </c>
      <c r="F122" s="569">
        <v>1</v>
      </c>
      <c r="G122" s="569">
        <v>1228</v>
      </c>
      <c r="H122" s="569">
        <v>1</v>
      </c>
      <c r="I122" s="569">
        <v>1228</v>
      </c>
      <c r="J122" s="569">
        <v>1</v>
      </c>
      <c r="K122" s="569">
        <v>1236</v>
      </c>
      <c r="L122" s="569">
        <v>1.006514657980456</v>
      </c>
      <c r="M122" s="569">
        <v>1236</v>
      </c>
      <c r="N122" s="569"/>
      <c r="O122" s="569"/>
      <c r="P122" s="582"/>
      <c r="Q122" s="570"/>
    </row>
    <row r="123" spans="1:17" ht="14.4" customHeight="1" x14ac:dyDescent="0.3">
      <c r="A123" s="565" t="s">
        <v>3895</v>
      </c>
      <c r="B123" s="566" t="s">
        <v>4047</v>
      </c>
      <c r="C123" s="566" t="s">
        <v>2977</v>
      </c>
      <c r="D123" s="566" t="s">
        <v>4048</v>
      </c>
      <c r="E123" s="566" t="s">
        <v>4049</v>
      </c>
      <c r="F123" s="569"/>
      <c r="G123" s="569"/>
      <c r="H123" s="569"/>
      <c r="I123" s="569"/>
      <c r="J123" s="569"/>
      <c r="K123" s="569"/>
      <c r="L123" s="569"/>
      <c r="M123" s="569"/>
      <c r="N123" s="569">
        <v>1</v>
      </c>
      <c r="O123" s="569">
        <v>1035</v>
      </c>
      <c r="P123" s="582"/>
      <c r="Q123" s="570">
        <v>1035</v>
      </c>
    </row>
    <row r="124" spans="1:17" ht="14.4" customHeight="1" x14ac:dyDescent="0.3">
      <c r="A124" s="565" t="s">
        <v>4050</v>
      </c>
      <c r="B124" s="566" t="s">
        <v>941</v>
      </c>
      <c r="C124" s="566" t="s">
        <v>3111</v>
      </c>
      <c r="D124" s="566" t="s">
        <v>4051</v>
      </c>
      <c r="E124" s="566" t="s">
        <v>3826</v>
      </c>
      <c r="F124" s="569">
        <v>2.8</v>
      </c>
      <c r="G124" s="569">
        <v>4026.24</v>
      </c>
      <c r="H124" s="569">
        <v>1</v>
      </c>
      <c r="I124" s="569">
        <v>1437.9428571428571</v>
      </c>
      <c r="J124" s="569">
        <v>3.6999999999999997</v>
      </c>
      <c r="K124" s="569">
        <v>4595.5499999999993</v>
      </c>
      <c r="L124" s="569">
        <v>1.1413999165474487</v>
      </c>
      <c r="M124" s="569">
        <v>1242.0405405405404</v>
      </c>
      <c r="N124" s="569"/>
      <c r="O124" s="569"/>
      <c r="P124" s="582"/>
      <c r="Q124" s="570"/>
    </row>
    <row r="125" spans="1:17" ht="14.4" customHeight="1" x14ac:dyDescent="0.3">
      <c r="A125" s="565" t="s">
        <v>4050</v>
      </c>
      <c r="B125" s="566" t="s">
        <v>941</v>
      </c>
      <c r="C125" s="566" t="s">
        <v>3111</v>
      </c>
      <c r="D125" s="566" t="s">
        <v>4052</v>
      </c>
      <c r="E125" s="566" t="s">
        <v>4053</v>
      </c>
      <c r="F125" s="569">
        <v>0.03</v>
      </c>
      <c r="G125" s="569">
        <v>411.1</v>
      </c>
      <c r="H125" s="569">
        <v>1</v>
      </c>
      <c r="I125" s="569">
        <v>13703.333333333334</v>
      </c>
      <c r="J125" s="569"/>
      <c r="K125" s="569"/>
      <c r="L125" s="569"/>
      <c r="M125" s="569"/>
      <c r="N125" s="569"/>
      <c r="O125" s="569"/>
      <c r="P125" s="582"/>
      <c r="Q125" s="570"/>
    </row>
    <row r="126" spans="1:17" ht="14.4" customHeight="1" x14ac:dyDescent="0.3">
      <c r="A126" s="565" t="s">
        <v>4050</v>
      </c>
      <c r="B126" s="566" t="s">
        <v>941</v>
      </c>
      <c r="C126" s="566" t="s">
        <v>3111</v>
      </c>
      <c r="D126" s="566" t="s">
        <v>4054</v>
      </c>
      <c r="E126" s="566" t="s">
        <v>4055</v>
      </c>
      <c r="F126" s="569">
        <v>0.37</v>
      </c>
      <c r="G126" s="569">
        <v>6337.83</v>
      </c>
      <c r="H126" s="569">
        <v>1</v>
      </c>
      <c r="I126" s="569">
        <v>17129.27027027027</v>
      </c>
      <c r="J126" s="569">
        <v>0.41000000000000003</v>
      </c>
      <c r="K126" s="569">
        <v>5288.9500000000007</v>
      </c>
      <c r="L126" s="569">
        <v>0.8345048699633788</v>
      </c>
      <c r="M126" s="569">
        <v>12899.878048780489</v>
      </c>
      <c r="N126" s="569">
        <v>0.04</v>
      </c>
      <c r="O126" s="569">
        <v>413.49</v>
      </c>
      <c r="P126" s="582">
        <v>6.5241573219856006E-2</v>
      </c>
      <c r="Q126" s="570">
        <v>10337.25</v>
      </c>
    </row>
    <row r="127" spans="1:17" ht="14.4" customHeight="1" x14ac:dyDescent="0.3">
      <c r="A127" s="565" t="s">
        <v>4050</v>
      </c>
      <c r="B127" s="566" t="s">
        <v>941</v>
      </c>
      <c r="C127" s="566" t="s">
        <v>3111</v>
      </c>
      <c r="D127" s="566" t="s">
        <v>4056</v>
      </c>
      <c r="E127" s="566" t="s">
        <v>4055</v>
      </c>
      <c r="F127" s="569">
        <v>0.12000000000000001</v>
      </c>
      <c r="G127" s="569">
        <v>2091.12</v>
      </c>
      <c r="H127" s="569">
        <v>1</v>
      </c>
      <c r="I127" s="569">
        <v>17425.999999999996</v>
      </c>
      <c r="J127" s="569"/>
      <c r="K127" s="569"/>
      <c r="L127" s="569"/>
      <c r="M127" s="569"/>
      <c r="N127" s="569"/>
      <c r="O127" s="569"/>
      <c r="P127" s="582"/>
      <c r="Q127" s="570"/>
    </row>
    <row r="128" spans="1:17" ht="14.4" customHeight="1" x14ac:dyDescent="0.3">
      <c r="A128" s="565" t="s">
        <v>4050</v>
      </c>
      <c r="B128" s="566" t="s">
        <v>941</v>
      </c>
      <c r="C128" s="566" t="s">
        <v>3111</v>
      </c>
      <c r="D128" s="566" t="s">
        <v>4057</v>
      </c>
      <c r="E128" s="566" t="s">
        <v>4058</v>
      </c>
      <c r="F128" s="569"/>
      <c r="G128" s="569"/>
      <c r="H128" s="569"/>
      <c r="I128" s="569"/>
      <c r="J128" s="569">
        <v>1</v>
      </c>
      <c r="K128" s="569">
        <v>966.74</v>
      </c>
      <c r="L128" s="569"/>
      <c r="M128" s="569">
        <v>966.74</v>
      </c>
      <c r="N128" s="569"/>
      <c r="O128" s="569"/>
      <c r="P128" s="582"/>
      <c r="Q128" s="570"/>
    </row>
    <row r="129" spans="1:17" ht="14.4" customHeight="1" x14ac:dyDescent="0.3">
      <c r="A129" s="565" t="s">
        <v>4050</v>
      </c>
      <c r="B129" s="566" t="s">
        <v>941</v>
      </c>
      <c r="C129" s="566" t="s">
        <v>3111</v>
      </c>
      <c r="D129" s="566" t="s">
        <v>4059</v>
      </c>
      <c r="E129" s="566" t="s">
        <v>4060</v>
      </c>
      <c r="F129" s="569">
        <v>0.1</v>
      </c>
      <c r="G129" s="569">
        <v>508.5</v>
      </c>
      <c r="H129" s="569">
        <v>1</v>
      </c>
      <c r="I129" s="569">
        <v>5085</v>
      </c>
      <c r="J129" s="569"/>
      <c r="K129" s="569"/>
      <c r="L129" s="569"/>
      <c r="M129" s="569"/>
      <c r="N129" s="569"/>
      <c r="O129" s="569"/>
      <c r="P129" s="582"/>
      <c r="Q129" s="570"/>
    </row>
    <row r="130" spans="1:17" ht="14.4" customHeight="1" x14ac:dyDescent="0.3">
      <c r="A130" s="565" t="s">
        <v>4050</v>
      </c>
      <c r="B130" s="566" t="s">
        <v>941</v>
      </c>
      <c r="C130" s="566" t="s">
        <v>3111</v>
      </c>
      <c r="D130" s="566" t="s">
        <v>4061</v>
      </c>
      <c r="E130" s="566" t="s">
        <v>3828</v>
      </c>
      <c r="F130" s="569">
        <v>1.06</v>
      </c>
      <c r="G130" s="569">
        <v>11501.750000000002</v>
      </c>
      <c r="H130" s="569">
        <v>1</v>
      </c>
      <c r="I130" s="569">
        <v>10850.707547169812</v>
      </c>
      <c r="J130" s="569">
        <v>0.7</v>
      </c>
      <c r="K130" s="569">
        <v>7578.5800000000008</v>
      </c>
      <c r="L130" s="569">
        <v>0.6589066881126785</v>
      </c>
      <c r="M130" s="569">
        <v>10826.542857142858</v>
      </c>
      <c r="N130" s="569">
        <v>0.8899999999999999</v>
      </c>
      <c r="O130" s="569">
        <v>9704</v>
      </c>
      <c r="P130" s="582">
        <v>0.84369769817636431</v>
      </c>
      <c r="Q130" s="570">
        <v>10903.370786516854</v>
      </c>
    </row>
    <row r="131" spans="1:17" ht="14.4" customHeight="1" x14ac:dyDescent="0.3">
      <c r="A131" s="565" t="s">
        <v>4050</v>
      </c>
      <c r="B131" s="566" t="s">
        <v>941</v>
      </c>
      <c r="C131" s="566" t="s">
        <v>3295</v>
      </c>
      <c r="D131" s="566" t="s">
        <v>4062</v>
      </c>
      <c r="E131" s="566" t="s">
        <v>4063</v>
      </c>
      <c r="F131" s="569"/>
      <c r="G131" s="569"/>
      <c r="H131" s="569"/>
      <c r="I131" s="569"/>
      <c r="J131" s="569">
        <v>1</v>
      </c>
      <c r="K131" s="569">
        <v>2066.3000000000002</v>
      </c>
      <c r="L131" s="569"/>
      <c r="M131" s="569">
        <v>2066.3000000000002</v>
      </c>
      <c r="N131" s="569"/>
      <c r="O131" s="569"/>
      <c r="P131" s="582"/>
      <c r="Q131" s="570"/>
    </row>
    <row r="132" spans="1:17" ht="14.4" customHeight="1" x14ac:dyDescent="0.3">
      <c r="A132" s="565" t="s">
        <v>4050</v>
      </c>
      <c r="B132" s="566" t="s">
        <v>941</v>
      </c>
      <c r="C132" s="566" t="s">
        <v>3295</v>
      </c>
      <c r="D132" s="566" t="s">
        <v>4064</v>
      </c>
      <c r="E132" s="566" t="s">
        <v>4065</v>
      </c>
      <c r="F132" s="569"/>
      <c r="G132" s="569"/>
      <c r="H132" s="569"/>
      <c r="I132" s="569"/>
      <c r="J132" s="569">
        <v>1</v>
      </c>
      <c r="K132" s="569">
        <v>1027.76</v>
      </c>
      <c r="L132" s="569"/>
      <c r="M132" s="569">
        <v>1027.76</v>
      </c>
      <c r="N132" s="569"/>
      <c r="O132" s="569"/>
      <c r="P132" s="582"/>
      <c r="Q132" s="570"/>
    </row>
    <row r="133" spans="1:17" ht="14.4" customHeight="1" x14ac:dyDescent="0.3">
      <c r="A133" s="565" t="s">
        <v>4050</v>
      </c>
      <c r="B133" s="566" t="s">
        <v>941</v>
      </c>
      <c r="C133" s="566" t="s">
        <v>3295</v>
      </c>
      <c r="D133" s="566" t="s">
        <v>4066</v>
      </c>
      <c r="E133" s="566" t="s">
        <v>4067</v>
      </c>
      <c r="F133" s="569"/>
      <c r="G133" s="569"/>
      <c r="H133" s="569"/>
      <c r="I133" s="569"/>
      <c r="J133" s="569">
        <v>2</v>
      </c>
      <c r="K133" s="569">
        <v>13781.56</v>
      </c>
      <c r="L133" s="569"/>
      <c r="M133" s="569">
        <v>6890.78</v>
      </c>
      <c r="N133" s="569"/>
      <c r="O133" s="569"/>
      <c r="P133" s="582"/>
      <c r="Q133" s="570"/>
    </row>
    <row r="134" spans="1:17" ht="14.4" customHeight="1" x14ac:dyDescent="0.3">
      <c r="A134" s="565" t="s">
        <v>4050</v>
      </c>
      <c r="B134" s="566" t="s">
        <v>941</v>
      </c>
      <c r="C134" s="566" t="s">
        <v>3295</v>
      </c>
      <c r="D134" s="566" t="s">
        <v>4068</v>
      </c>
      <c r="E134" s="566" t="s">
        <v>4069</v>
      </c>
      <c r="F134" s="569"/>
      <c r="G134" s="569"/>
      <c r="H134" s="569"/>
      <c r="I134" s="569"/>
      <c r="J134" s="569">
        <v>1</v>
      </c>
      <c r="K134" s="569">
        <v>34900</v>
      </c>
      <c r="L134" s="569"/>
      <c r="M134" s="569">
        <v>34900</v>
      </c>
      <c r="N134" s="569"/>
      <c r="O134" s="569"/>
      <c r="P134" s="582"/>
      <c r="Q134" s="570"/>
    </row>
    <row r="135" spans="1:17" ht="14.4" customHeight="1" x14ac:dyDescent="0.3">
      <c r="A135" s="565" t="s">
        <v>4050</v>
      </c>
      <c r="B135" s="566" t="s">
        <v>941</v>
      </c>
      <c r="C135" s="566" t="s">
        <v>3295</v>
      </c>
      <c r="D135" s="566" t="s">
        <v>4070</v>
      </c>
      <c r="E135" s="566" t="s">
        <v>4071</v>
      </c>
      <c r="F135" s="569"/>
      <c r="G135" s="569"/>
      <c r="H135" s="569"/>
      <c r="I135" s="569"/>
      <c r="J135" s="569">
        <v>1</v>
      </c>
      <c r="K135" s="569">
        <v>831.16</v>
      </c>
      <c r="L135" s="569"/>
      <c r="M135" s="569">
        <v>831.16</v>
      </c>
      <c r="N135" s="569"/>
      <c r="O135" s="569"/>
      <c r="P135" s="582"/>
      <c r="Q135" s="570"/>
    </row>
    <row r="136" spans="1:17" ht="14.4" customHeight="1" x14ac:dyDescent="0.3">
      <c r="A136" s="565" t="s">
        <v>4050</v>
      </c>
      <c r="B136" s="566" t="s">
        <v>941</v>
      </c>
      <c r="C136" s="566" t="s">
        <v>3295</v>
      </c>
      <c r="D136" s="566" t="s">
        <v>4072</v>
      </c>
      <c r="E136" s="566" t="s">
        <v>4073</v>
      </c>
      <c r="F136" s="569"/>
      <c r="G136" s="569"/>
      <c r="H136" s="569"/>
      <c r="I136" s="569"/>
      <c r="J136" s="569">
        <v>1</v>
      </c>
      <c r="K136" s="569">
        <v>1305.82</v>
      </c>
      <c r="L136" s="569"/>
      <c r="M136" s="569">
        <v>1305.82</v>
      </c>
      <c r="N136" s="569"/>
      <c r="O136" s="569"/>
      <c r="P136" s="582"/>
      <c r="Q136" s="570"/>
    </row>
    <row r="137" spans="1:17" ht="14.4" customHeight="1" x14ac:dyDescent="0.3">
      <c r="A137" s="565" t="s">
        <v>4050</v>
      </c>
      <c r="B137" s="566" t="s">
        <v>941</v>
      </c>
      <c r="C137" s="566" t="s">
        <v>2977</v>
      </c>
      <c r="D137" s="566" t="s">
        <v>4074</v>
      </c>
      <c r="E137" s="566" t="s">
        <v>4075</v>
      </c>
      <c r="F137" s="569">
        <v>1</v>
      </c>
      <c r="G137" s="569">
        <v>8374</v>
      </c>
      <c r="H137" s="569">
        <v>1</v>
      </c>
      <c r="I137" s="569">
        <v>8374</v>
      </c>
      <c r="J137" s="569"/>
      <c r="K137" s="569"/>
      <c r="L137" s="569"/>
      <c r="M137" s="569"/>
      <c r="N137" s="569"/>
      <c r="O137" s="569"/>
      <c r="P137" s="582"/>
      <c r="Q137" s="570"/>
    </row>
    <row r="138" spans="1:17" ht="14.4" customHeight="1" x14ac:dyDescent="0.3">
      <c r="A138" s="565" t="s">
        <v>4050</v>
      </c>
      <c r="B138" s="566" t="s">
        <v>941</v>
      </c>
      <c r="C138" s="566" t="s">
        <v>2977</v>
      </c>
      <c r="D138" s="566" t="s">
        <v>4076</v>
      </c>
      <c r="E138" s="566" t="s">
        <v>4077</v>
      </c>
      <c r="F138" s="569">
        <v>1</v>
      </c>
      <c r="G138" s="569">
        <v>323</v>
      </c>
      <c r="H138" s="569">
        <v>1</v>
      </c>
      <c r="I138" s="569">
        <v>323</v>
      </c>
      <c r="J138" s="569">
        <v>2</v>
      </c>
      <c r="K138" s="569">
        <v>650</v>
      </c>
      <c r="L138" s="569">
        <v>2.0123839009287927</v>
      </c>
      <c r="M138" s="569">
        <v>325</v>
      </c>
      <c r="N138" s="569"/>
      <c r="O138" s="569"/>
      <c r="P138" s="582"/>
      <c r="Q138" s="570"/>
    </row>
    <row r="139" spans="1:17" ht="14.4" customHeight="1" x14ac:dyDescent="0.3">
      <c r="A139" s="565" t="s">
        <v>4050</v>
      </c>
      <c r="B139" s="566" t="s">
        <v>941</v>
      </c>
      <c r="C139" s="566" t="s">
        <v>2977</v>
      </c>
      <c r="D139" s="566" t="s">
        <v>4078</v>
      </c>
      <c r="E139" s="566" t="s">
        <v>4079</v>
      </c>
      <c r="F139" s="569">
        <v>2</v>
      </c>
      <c r="G139" s="569">
        <v>436</v>
      </c>
      <c r="H139" s="569">
        <v>1</v>
      </c>
      <c r="I139" s="569">
        <v>218</v>
      </c>
      <c r="J139" s="569"/>
      <c r="K139" s="569"/>
      <c r="L139" s="569"/>
      <c r="M139" s="569"/>
      <c r="N139" s="569"/>
      <c r="O139" s="569"/>
      <c r="P139" s="582"/>
      <c r="Q139" s="570"/>
    </row>
    <row r="140" spans="1:17" ht="14.4" customHeight="1" x14ac:dyDescent="0.3">
      <c r="A140" s="565" t="s">
        <v>4050</v>
      </c>
      <c r="B140" s="566" t="s">
        <v>941</v>
      </c>
      <c r="C140" s="566" t="s">
        <v>2977</v>
      </c>
      <c r="D140" s="566" t="s">
        <v>4080</v>
      </c>
      <c r="E140" s="566" t="s">
        <v>4081</v>
      </c>
      <c r="F140" s="569">
        <v>1</v>
      </c>
      <c r="G140" s="569">
        <v>197</v>
      </c>
      <c r="H140" s="569">
        <v>1</v>
      </c>
      <c r="I140" s="569">
        <v>197</v>
      </c>
      <c r="J140" s="569"/>
      <c r="K140" s="569"/>
      <c r="L140" s="569"/>
      <c r="M140" s="569"/>
      <c r="N140" s="569"/>
      <c r="O140" s="569"/>
      <c r="P140" s="582"/>
      <c r="Q140" s="570"/>
    </row>
    <row r="141" spans="1:17" ht="14.4" customHeight="1" x14ac:dyDescent="0.3">
      <c r="A141" s="565" t="s">
        <v>4050</v>
      </c>
      <c r="B141" s="566" t="s">
        <v>941</v>
      </c>
      <c r="C141" s="566" t="s">
        <v>2977</v>
      </c>
      <c r="D141" s="566" t="s">
        <v>4082</v>
      </c>
      <c r="E141" s="566" t="s">
        <v>4083</v>
      </c>
      <c r="F141" s="569">
        <v>76</v>
      </c>
      <c r="G141" s="569">
        <v>13072</v>
      </c>
      <c r="H141" s="569">
        <v>1</v>
      </c>
      <c r="I141" s="569">
        <v>172</v>
      </c>
      <c r="J141" s="569">
        <v>54</v>
      </c>
      <c r="K141" s="569">
        <v>9288</v>
      </c>
      <c r="L141" s="569">
        <v>0.71052631578947367</v>
      </c>
      <c r="M141" s="569">
        <v>172</v>
      </c>
      <c r="N141" s="569">
        <v>47</v>
      </c>
      <c r="O141" s="569">
        <v>8131</v>
      </c>
      <c r="P141" s="582">
        <v>0.62201652386780903</v>
      </c>
      <c r="Q141" s="570">
        <v>173</v>
      </c>
    </row>
    <row r="142" spans="1:17" ht="14.4" customHeight="1" x14ac:dyDescent="0.3">
      <c r="A142" s="565" t="s">
        <v>4050</v>
      </c>
      <c r="B142" s="566" t="s">
        <v>941</v>
      </c>
      <c r="C142" s="566" t="s">
        <v>2977</v>
      </c>
      <c r="D142" s="566" t="s">
        <v>4084</v>
      </c>
      <c r="E142" s="566" t="s">
        <v>4085</v>
      </c>
      <c r="F142" s="569"/>
      <c r="G142" s="569"/>
      <c r="H142" s="569"/>
      <c r="I142" s="569"/>
      <c r="J142" s="569">
        <v>1</v>
      </c>
      <c r="K142" s="569">
        <v>2691</v>
      </c>
      <c r="L142" s="569"/>
      <c r="M142" s="569">
        <v>2691</v>
      </c>
      <c r="N142" s="569"/>
      <c r="O142" s="569"/>
      <c r="P142" s="582"/>
      <c r="Q142" s="570"/>
    </row>
    <row r="143" spans="1:17" ht="14.4" customHeight="1" x14ac:dyDescent="0.3">
      <c r="A143" s="565" t="s">
        <v>4050</v>
      </c>
      <c r="B143" s="566" t="s">
        <v>941</v>
      </c>
      <c r="C143" s="566" t="s">
        <v>2977</v>
      </c>
      <c r="D143" s="566" t="s">
        <v>4086</v>
      </c>
      <c r="E143" s="566" t="s">
        <v>4087</v>
      </c>
      <c r="F143" s="569">
        <v>4</v>
      </c>
      <c r="G143" s="569">
        <v>20252</v>
      </c>
      <c r="H143" s="569">
        <v>1</v>
      </c>
      <c r="I143" s="569">
        <v>5063</v>
      </c>
      <c r="J143" s="569">
        <v>3</v>
      </c>
      <c r="K143" s="569">
        <v>15195</v>
      </c>
      <c r="L143" s="569">
        <v>0.75029626703535457</v>
      </c>
      <c r="M143" s="569">
        <v>5065</v>
      </c>
      <c r="N143" s="569"/>
      <c r="O143" s="569"/>
      <c r="P143" s="582"/>
      <c r="Q143" s="570"/>
    </row>
    <row r="144" spans="1:17" ht="14.4" customHeight="1" x14ac:dyDescent="0.3">
      <c r="A144" s="565" t="s">
        <v>4050</v>
      </c>
      <c r="B144" s="566" t="s">
        <v>941</v>
      </c>
      <c r="C144" s="566" t="s">
        <v>2977</v>
      </c>
      <c r="D144" s="566" t="s">
        <v>4088</v>
      </c>
      <c r="E144" s="566" t="s">
        <v>4089</v>
      </c>
      <c r="F144" s="569">
        <v>6</v>
      </c>
      <c r="G144" s="569">
        <v>30846</v>
      </c>
      <c r="H144" s="569">
        <v>1</v>
      </c>
      <c r="I144" s="569">
        <v>5141</v>
      </c>
      <c r="J144" s="569">
        <v>4</v>
      </c>
      <c r="K144" s="569">
        <v>20580</v>
      </c>
      <c r="L144" s="569">
        <v>0.66718537249562337</v>
      </c>
      <c r="M144" s="569">
        <v>5145</v>
      </c>
      <c r="N144" s="569">
        <v>1</v>
      </c>
      <c r="O144" s="569">
        <v>5150</v>
      </c>
      <c r="P144" s="582">
        <v>0.16695843869545485</v>
      </c>
      <c r="Q144" s="570">
        <v>5150</v>
      </c>
    </row>
    <row r="145" spans="1:17" ht="14.4" customHeight="1" x14ac:dyDescent="0.3">
      <c r="A145" s="565" t="s">
        <v>4050</v>
      </c>
      <c r="B145" s="566" t="s">
        <v>941</v>
      </c>
      <c r="C145" s="566" t="s">
        <v>2977</v>
      </c>
      <c r="D145" s="566" t="s">
        <v>4090</v>
      </c>
      <c r="E145" s="566" t="s">
        <v>4091</v>
      </c>
      <c r="F145" s="569">
        <v>22</v>
      </c>
      <c r="G145" s="569">
        <v>43824</v>
      </c>
      <c r="H145" s="569">
        <v>1</v>
      </c>
      <c r="I145" s="569">
        <v>1992</v>
      </c>
      <c r="J145" s="569">
        <v>34</v>
      </c>
      <c r="K145" s="569">
        <v>67796</v>
      </c>
      <c r="L145" s="569">
        <v>1.547006206644761</v>
      </c>
      <c r="M145" s="569">
        <v>1994</v>
      </c>
      <c r="N145" s="569">
        <v>24</v>
      </c>
      <c r="O145" s="569">
        <v>47904</v>
      </c>
      <c r="P145" s="582">
        <v>1.0930996714129244</v>
      </c>
      <c r="Q145" s="570">
        <v>1996</v>
      </c>
    </row>
    <row r="146" spans="1:17" ht="14.4" customHeight="1" x14ac:dyDescent="0.3">
      <c r="A146" s="565" t="s">
        <v>4050</v>
      </c>
      <c r="B146" s="566" t="s">
        <v>941</v>
      </c>
      <c r="C146" s="566" t="s">
        <v>2977</v>
      </c>
      <c r="D146" s="566" t="s">
        <v>4092</v>
      </c>
      <c r="E146" s="566" t="s">
        <v>4093</v>
      </c>
      <c r="F146" s="569"/>
      <c r="G146" s="569"/>
      <c r="H146" s="569"/>
      <c r="I146" s="569"/>
      <c r="J146" s="569"/>
      <c r="K146" s="569"/>
      <c r="L146" s="569"/>
      <c r="M146" s="569"/>
      <c r="N146" s="569">
        <v>1</v>
      </c>
      <c r="O146" s="569">
        <v>5180</v>
      </c>
      <c r="P146" s="582"/>
      <c r="Q146" s="570">
        <v>5180</v>
      </c>
    </row>
    <row r="147" spans="1:17" ht="14.4" customHeight="1" x14ac:dyDescent="0.3">
      <c r="A147" s="565" t="s">
        <v>4050</v>
      </c>
      <c r="B147" s="566" t="s">
        <v>941</v>
      </c>
      <c r="C147" s="566" t="s">
        <v>2977</v>
      </c>
      <c r="D147" s="566" t="s">
        <v>4094</v>
      </c>
      <c r="E147" s="566" t="s">
        <v>4095</v>
      </c>
      <c r="F147" s="569">
        <v>1</v>
      </c>
      <c r="G147" s="569">
        <v>1274</v>
      </c>
      <c r="H147" s="569">
        <v>1</v>
      </c>
      <c r="I147" s="569">
        <v>1274</v>
      </c>
      <c r="J147" s="569">
        <v>2</v>
      </c>
      <c r="K147" s="569">
        <v>2552</v>
      </c>
      <c r="L147" s="569">
        <v>2.0031397174254315</v>
      </c>
      <c r="M147" s="569">
        <v>1276</v>
      </c>
      <c r="N147" s="569"/>
      <c r="O147" s="569"/>
      <c r="P147" s="582"/>
      <c r="Q147" s="570"/>
    </row>
    <row r="148" spans="1:17" ht="14.4" customHeight="1" x14ac:dyDescent="0.3">
      <c r="A148" s="565" t="s">
        <v>4050</v>
      </c>
      <c r="B148" s="566" t="s">
        <v>941</v>
      </c>
      <c r="C148" s="566" t="s">
        <v>2977</v>
      </c>
      <c r="D148" s="566" t="s">
        <v>4096</v>
      </c>
      <c r="E148" s="566" t="s">
        <v>4097</v>
      </c>
      <c r="F148" s="569">
        <v>2</v>
      </c>
      <c r="G148" s="569">
        <v>3720</v>
      </c>
      <c r="H148" s="569">
        <v>1</v>
      </c>
      <c r="I148" s="569">
        <v>1860</v>
      </c>
      <c r="J148" s="569">
        <v>2</v>
      </c>
      <c r="K148" s="569">
        <v>3724</v>
      </c>
      <c r="L148" s="569">
        <v>1.0010752688172042</v>
      </c>
      <c r="M148" s="569">
        <v>1862</v>
      </c>
      <c r="N148" s="569"/>
      <c r="O148" s="569"/>
      <c r="P148" s="582"/>
      <c r="Q148" s="570"/>
    </row>
    <row r="149" spans="1:17" ht="14.4" customHeight="1" x14ac:dyDescent="0.3">
      <c r="A149" s="565" t="s">
        <v>4050</v>
      </c>
      <c r="B149" s="566" t="s">
        <v>941</v>
      </c>
      <c r="C149" s="566" t="s">
        <v>2977</v>
      </c>
      <c r="D149" s="566" t="s">
        <v>4098</v>
      </c>
      <c r="E149" s="566" t="s">
        <v>4099</v>
      </c>
      <c r="F149" s="569"/>
      <c r="G149" s="569"/>
      <c r="H149" s="569"/>
      <c r="I149" s="569"/>
      <c r="J149" s="569">
        <v>2</v>
      </c>
      <c r="K149" s="569">
        <v>15656</v>
      </c>
      <c r="L149" s="569"/>
      <c r="M149" s="569">
        <v>7828</v>
      </c>
      <c r="N149" s="569"/>
      <c r="O149" s="569"/>
      <c r="P149" s="582"/>
      <c r="Q149" s="570"/>
    </row>
    <row r="150" spans="1:17" ht="14.4" customHeight="1" x14ac:dyDescent="0.3">
      <c r="A150" s="565" t="s">
        <v>4050</v>
      </c>
      <c r="B150" s="566" t="s">
        <v>941</v>
      </c>
      <c r="C150" s="566" t="s">
        <v>2977</v>
      </c>
      <c r="D150" s="566" t="s">
        <v>4100</v>
      </c>
      <c r="E150" s="566" t="s">
        <v>4101</v>
      </c>
      <c r="F150" s="569">
        <v>6</v>
      </c>
      <c r="G150" s="569">
        <v>24708</v>
      </c>
      <c r="H150" s="569">
        <v>1</v>
      </c>
      <c r="I150" s="569">
        <v>4118</v>
      </c>
      <c r="J150" s="569">
        <v>3</v>
      </c>
      <c r="K150" s="569">
        <v>12366</v>
      </c>
      <c r="L150" s="569">
        <v>0.50048567265662947</v>
      </c>
      <c r="M150" s="569">
        <v>4122</v>
      </c>
      <c r="N150" s="569">
        <v>1</v>
      </c>
      <c r="O150" s="569">
        <v>4127</v>
      </c>
      <c r="P150" s="582">
        <v>0.16703092115913873</v>
      </c>
      <c r="Q150" s="570">
        <v>4127</v>
      </c>
    </row>
    <row r="151" spans="1:17" ht="14.4" customHeight="1" x14ac:dyDescent="0.3">
      <c r="A151" s="565" t="s">
        <v>4050</v>
      </c>
      <c r="B151" s="566" t="s">
        <v>941</v>
      </c>
      <c r="C151" s="566" t="s">
        <v>2977</v>
      </c>
      <c r="D151" s="566" t="s">
        <v>4102</v>
      </c>
      <c r="E151" s="566" t="s">
        <v>4103</v>
      </c>
      <c r="F151" s="569">
        <v>1</v>
      </c>
      <c r="G151" s="569">
        <v>1162</v>
      </c>
      <c r="H151" s="569">
        <v>1</v>
      </c>
      <c r="I151" s="569">
        <v>1162</v>
      </c>
      <c r="J151" s="569">
        <v>2</v>
      </c>
      <c r="K151" s="569">
        <v>2326</v>
      </c>
      <c r="L151" s="569">
        <v>2.0017211703958693</v>
      </c>
      <c r="M151" s="569">
        <v>1163</v>
      </c>
      <c r="N151" s="569"/>
      <c r="O151" s="569"/>
      <c r="P151" s="582"/>
      <c r="Q151" s="570"/>
    </row>
    <row r="152" spans="1:17" ht="14.4" customHeight="1" x14ac:dyDescent="0.3">
      <c r="A152" s="565" t="s">
        <v>4050</v>
      </c>
      <c r="B152" s="566" t="s">
        <v>941</v>
      </c>
      <c r="C152" s="566" t="s">
        <v>2977</v>
      </c>
      <c r="D152" s="566" t="s">
        <v>4104</v>
      </c>
      <c r="E152" s="566" t="s">
        <v>4105</v>
      </c>
      <c r="F152" s="569">
        <v>11</v>
      </c>
      <c r="G152" s="569">
        <v>2376</v>
      </c>
      <c r="H152" s="569">
        <v>1</v>
      </c>
      <c r="I152" s="569">
        <v>216</v>
      </c>
      <c r="J152" s="569">
        <v>4</v>
      </c>
      <c r="K152" s="569">
        <v>864</v>
      </c>
      <c r="L152" s="569">
        <v>0.36363636363636365</v>
      </c>
      <c r="M152" s="569">
        <v>216</v>
      </c>
      <c r="N152" s="569">
        <v>8</v>
      </c>
      <c r="O152" s="569">
        <v>1736</v>
      </c>
      <c r="P152" s="582">
        <v>0.73063973063973064</v>
      </c>
      <c r="Q152" s="570">
        <v>217</v>
      </c>
    </row>
    <row r="153" spans="1:17" ht="14.4" customHeight="1" x14ac:dyDescent="0.3">
      <c r="A153" s="565" t="s">
        <v>4050</v>
      </c>
      <c r="B153" s="566" t="s">
        <v>941</v>
      </c>
      <c r="C153" s="566" t="s">
        <v>2977</v>
      </c>
      <c r="D153" s="566" t="s">
        <v>4106</v>
      </c>
      <c r="E153" s="566" t="s">
        <v>4107</v>
      </c>
      <c r="F153" s="569">
        <v>2</v>
      </c>
      <c r="G153" s="569">
        <v>246</v>
      </c>
      <c r="H153" s="569">
        <v>1</v>
      </c>
      <c r="I153" s="569">
        <v>123</v>
      </c>
      <c r="J153" s="569"/>
      <c r="K153" s="569"/>
      <c r="L153" s="569"/>
      <c r="M153" s="569"/>
      <c r="N153" s="569"/>
      <c r="O153" s="569"/>
      <c r="P153" s="582"/>
      <c r="Q153" s="570"/>
    </row>
    <row r="154" spans="1:17" ht="14.4" customHeight="1" x14ac:dyDescent="0.3">
      <c r="A154" s="565" t="s">
        <v>4050</v>
      </c>
      <c r="B154" s="566" t="s">
        <v>941</v>
      </c>
      <c r="C154" s="566" t="s">
        <v>2977</v>
      </c>
      <c r="D154" s="566" t="s">
        <v>4108</v>
      </c>
      <c r="E154" s="566" t="s">
        <v>4109</v>
      </c>
      <c r="F154" s="569">
        <v>16</v>
      </c>
      <c r="G154" s="569">
        <v>33824</v>
      </c>
      <c r="H154" s="569">
        <v>1</v>
      </c>
      <c r="I154" s="569">
        <v>2114</v>
      </c>
      <c r="J154" s="569">
        <v>17</v>
      </c>
      <c r="K154" s="569">
        <v>35972</v>
      </c>
      <c r="L154" s="569">
        <v>1.0635052034058656</v>
      </c>
      <c r="M154" s="569">
        <v>2116</v>
      </c>
      <c r="N154" s="569">
        <v>17</v>
      </c>
      <c r="O154" s="569">
        <v>36006</v>
      </c>
      <c r="P154" s="582">
        <v>1.0645104068117313</v>
      </c>
      <c r="Q154" s="570">
        <v>2118</v>
      </c>
    </row>
    <row r="155" spans="1:17" ht="14.4" customHeight="1" x14ac:dyDescent="0.3">
      <c r="A155" s="565" t="s">
        <v>4050</v>
      </c>
      <c r="B155" s="566" t="s">
        <v>941</v>
      </c>
      <c r="C155" s="566" t="s">
        <v>2977</v>
      </c>
      <c r="D155" s="566" t="s">
        <v>4110</v>
      </c>
      <c r="E155" s="566" t="s">
        <v>4111</v>
      </c>
      <c r="F155" s="569">
        <v>4</v>
      </c>
      <c r="G155" s="569">
        <v>596</v>
      </c>
      <c r="H155" s="569">
        <v>1</v>
      </c>
      <c r="I155" s="569">
        <v>149</v>
      </c>
      <c r="J155" s="569">
        <v>4</v>
      </c>
      <c r="K155" s="569">
        <v>596</v>
      </c>
      <c r="L155" s="569">
        <v>1</v>
      </c>
      <c r="M155" s="569">
        <v>149</v>
      </c>
      <c r="N155" s="569">
        <v>5</v>
      </c>
      <c r="O155" s="569">
        <v>750</v>
      </c>
      <c r="P155" s="582">
        <v>1.2583892617449663</v>
      </c>
      <c r="Q155" s="570">
        <v>150</v>
      </c>
    </row>
    <row r="156" spans="1:17" ht="14.4" customHeight="1" x14ac:dyDescent="0.3">
      <c r="A156" s="565" t="s">
        <v>4050</v>
      </c>
      <c r="B156" s="566" t="s">
        <v>941</v>
      </c>
      <c r="C156" s="566" t="s">
        <v>2977</v>
      </c>
      <c r="D156" s="566" t="s">
        <v>4112</v>
      </c>
      <c r="E156" s="566" t="s">
        <v>4113</v>
      </c>
      <c r="F156" s="569">
        <v>4</v>
      </c>
      <c r="G156" s="569">
        <v>768</v>
      </c>
      <c r="H156" s="569">
        <v>1</v>
      </c>
      <c r="I156" s="569">
        <v>192</v>
      </c>
      <c r="J156" s="569"/>
      <c r="K156" s="569"/>
      <c r="L156" s="569"/>
      <c r="M156" s="569"/>
      <c r="N156" s="569">
        <v>2</v>
      </c>
      <c r="O156" s="569">
        <v>386</v>
      </c>
      <c r="P156" s="582">
        <v>0.50260416666666663</v>
      </c>
      <c r="Q156" s="570">
        <v>193</v>
      </c>
    </row>
    <row r="157" spans="1:17" ht="14.4" customHeight="1" x14ac:dyDescent="0.3">
      <c r="A157" s="565" t="s">
        <v>4050</v>
      </c>
      <c r="B157" s="566" t="s">
        <v>941</v>
      </c>
      <c r="C157" s="566" t="s">
        <v>2977</v>
      </c>
      <c r="D157" s="566" t="s">
        <v>4114</v>
      </c>
      <c r="E157" s="566" t="s">
        <v>4115</v>
      </c>
      <c r="F157" s="569">
        <v>131</v>
      </c>
      <c r="G157" s="569">
        <v>26724</v>
      </c>
      <c r="H157" s="569">
        <v>1</v>
      </c>
      <c r="I157" s="569">
        <v>204</v>
      </c>
      <c r="J157" s="569">
        <v>110</v>
      </c>
      <c r="K157" s="569">
        <v>22440</v>
      </c>
      <c r="L157" s="569">
        <v>0.83969465648854957</v>
      </c>
      <c r="M157" s="569">
        <v>204</v>
      </c>
      <c r="N157" s="569">
        <v>68</v>
      </c>
      <c r="O157" s="569">
        <v>13940</v>
      </c>
      <c r="P157" s="582">
        <v>0.52162849872773542</v>
      </c>
      <c r="Q157" s="570">
        <v>205</v>
      </c>
    </row>
    <row r="158" spans="1:17" ht="14.4" customHeight="1" x14ac:dyDescent="0.3">
      <c r="A158" s="565" t="s">
        <v>4050</v>
      </c>
      <c r="B158" s="566" t="s">
        <v>941</v>
      </c>
      <c r="C158" s="566" t="s">
        <v>2977</v>
      </c>
      <c r="D158" s="566" t="s">
        <v>4116</v>
      </c>
      <c r="E158" s="566" t="s">
        <v>4117</v>
      </c>
      <c r="F158" s="569"/>
      <c r="G158" s="569"/>
      <c r="H158" s="569"/>
      <c r="I158" s="569"/>
      <c r="J158" s="569">
        <v>1</v>
      </c>
      <c r="K158" s="569">
        <v>181</v>
      </c>
      <c r="L158" s="569"/>
      <c r="M158" s="569">
        <v>181</v>
      </c>
      <c r="N158" s="569"/>
      <c r="O158" s="569"/>
      <c r="P158" s="582"/>
      <c r="Q158" s="570"/>
    </row>
    <row r="159" spans="1:17" ht="14.4" customHeight="1" x14ac:dyDescent="0.3">
      <c r="A159" s="565" t="s">
        <v>4050</v>
      </c>
      <c r="B159" s="566" t="s">
        <v>941</v>
      </c>
      <c r="C159" s="566" t="s">
        <v>2977</v>
      </c>
      <c r="D159" s="566" t="s">
        <v>4118</v>
      </c>
      <c r="E159" s="566" t="s">
        <v>4097</v>
      </c>
      <c r="F159" s="569">
        <v>2</v>
      </c>
      <c r="G159" s="569">
        <v>7618</v>
      </c>
      <c r="H159" s="569">
        <v>1</v>
      </c>
      <c r="I159" s="569">
        <v>3809</v>
      </c>
      <c r="J159" s="569">
        <v>2</v>
      </c>
      <c r="K159" s="569">
        <v>7622</v>
      </c>
      <c r="L159" s="569">
        <v>1.0005250721974273</v>
      </c>
      <c r="M159" s="569">
        <v>3811</v>
      </c>
      <c r="N159" s="569"/>
      <c r="O159" s="569"/>
      <c r="P159" s="582"/>
      <c r="Q159" s="570"/>
    </row>
    <row r="160" spans="1:17" ht="14.4" customHeight="1" x14ac:dyDescent="0.3">
      <c r="A160" s="565" t="s">
        <v>4050</v>
      </c>
      <c r="B160" s="566" t="s">
        <v>941</v>
      </c>
      <c r="C160" s="566" t="s">
        <v>2977</v>
      </c>
      <c r="D160" s="566" t="s">
        <v>4119</v>
      </c>
      <c r="E160" s="566" t="s">
        <v>4120</v>
      </c>
      <c r="F160" s="569">
        <v>7</v>
      </c>
      <c r="G160" s="569">
        <v>7294</v>
      </c>
      <c r="H160" s="569">
        <v>1</v>
      </c>
      <c r="I160" s="569">
        <v>1042</v>
      </c>
      <c r="J160" s="569"/>
      <c r="K160" s="569"/>
      <c r="L160" s="569"/>
      <c r="M160" s="569"/>
      <c r="N160" s="569"/>
      <c r="O160" s="569"/>
      <c r="P160" s="582"/>
      <c r="Q160" s="570"/>
    </row>
    <row r="161" spans="1:17" ht="14.4" customHeight="1" x14ac:dyDescent="0.3">
      <c r="A161" s="565" t="s">
        <v>4050</v>
      </c>
      <c r="B161" s="566" t="s">
        <v>941</v>
      </c>
      <c r="C161" s="566" t="s">
        <v>2977</v>
      </c>
      <c r="D161" s="566" t="s">
        <v>4121</v>
      </c>
      <c r="E161" s="566" t="s">
        <v>4122</v>
      </c>
      <c r="F161" s="569">
        <v>12</v>
      </c>
      <c r="G161" s="569">
        <v>1788</v>
      </c>
      <c r="H161" s="569">
        <v>1</v>
      </c>
      <c r="I161" s="569">
        <v>149</v>
      </c>
      <c r="J161" s="569">
        <v>6</v>
      </c>
      <c r="K161" s="569">
        <v>894</v>
      </c>
      <c r="L161" s="569">
        <v>0.5</v>
      </c>
      <c r="M161" s="569">
        <v>149</v>
      </c>
      <c r="N161" s="569">
        <v>4</v>
      </c>
      <c r="O161" s="569">
        <v>600</v>
      </c>
      <c r="P161" s="582">
        <v>0.33557046979865773</v>
      </c>
      <c r="Q161" s="570">
        <v>150</v>
      </c>
    </row>
    <row r="162" spans="1:17" ht="14.4" customHeight="1" x14ac:dyDescent="0.3">
      <c r="A162" s="565" t="s">
        <v>4050</v>
      </c>
      <c r="B162" s="566" t="s">
        <v>941</v>
      </c>
      <c r="C162" s="566" t="s">
        <v>2977</v>
      </c>
      <c r="D162" s="566" t="s">
        <v>4123</v>
      </c>
      <c r="E162" s="566" t="s">
        <v>4124</v>
      </c>
      <c r="F162" s="569">
        <v>92</v>
      </c>
      <c r="G162" s="569">
        <v>14444</v>
      </c>
      <c r="H162" s="569">
        <v>1</v>
      </c>
      <c r="I162" s="569">
        <v>157</v>
      </c>
      <c r="J162" s="569">
        <v>71</v>
      </c>
      <c r="K162" s="569">
        <v>11147</v>
      </c>
      <c r="L162" s="569">
        <v>0.77173913043478259</v>
      </c>
      <c r="M162" s="569">
        <v>157</v>
      </c>
      <c r="N162" s="569">
        <v>40</v>
      </c>
      <c r="O162" s="569">
        <v>6320</v>
      </c>
      <c r="P162" s="582">
        <v>0.43755192467460535</v>
      </c>
      <c r="Q162" s="570">
        <v>158</v>
      </c>
    </row>
    <row r="163" spans="1:17" ht="14.4" customHeight="1" x14ac:dyDescent="0.3">
      <c r="A163" s="565" t="s">
        <v>4050</v>
      </c>
      <c r="B163" s="566" t="s">
        <v>941</v>
      </c>
      <c r="C163" s="566" t="s">
        <v>2977</v>
      </c>
      <c r="D163" s="566" t="s">
        <v>4125</v>
      </c>
      <c r="E163" s="566" t="s">
        <v>4126</v>
      </c>
      <c r="F163" s="569">
        <v>1</v>
      </c>
      <c r="G163" s="569">
        <v>216</v>
      </c>
      <c r="H163" s="569">
        <v>1</v>
      </c>
      <c r="I163" s="569">
        <v>216</v>
      </c>
      <c r="J163" s="569">
        <v>1</v>
      </c>
      <c r="K163" s="569">
        <v>216</v>
      </c>
      <c r="L163" s="569">
        <v>1</v>
      </c>
      <c r="M163" s="569">
        <v>216</v>
      </c>
      <c r="N163" s="569">
        <v>3</v>
      </c>
      <c r="O163" s="569">
        <v>651</v>
      </c>
      <c r="P163" s="582">
        <v>3.0138888888888888</v>
      </c>
      <c r="Q163" s="570">
        <v>217</v>
      </c>
    </row>
    <row r="164" spans="1:17" ht="14.4" customHeight="1" x14ac:dyDescent="0.3">
      <c r="A164" s="565" t="s">
        <v>4050</v>
      </c>
      <c r="B164" s="566" t="s">
        <v>941</v>
      </c>
      <c r="C164" s="566" t="s">
        <v>2977</v>
      </c>
      <c r="D164" s="566" t="s">
        <v>4127</v>
      </c>
      <c r="E164" s="566" t="s">
        <v>4128</v>
      </c>
      <c r="F164" s="569"/>
      <c r="G164" s="569"/>
      <c r="H164" s="569"/>
      <c r="I164" s="569"/>
      <c r="J164" s="569">
        <v>1</v>
      </c>
      <c r="K164" s="569">
        <v>2074</v>
      </c>
      <c r="L164" s="569"/>
      <c r="M164" s="569">
        <v>2074</v>
      </c>
      <c r="N164" s="569"/>
      <c r="O164" s="569"/>
      <c r="P164" s="582"/>
      <c r="Q164" s="570"/>
    </row>
    <row r="165" spans="1:17" ht="14.4" customHeight="1" x14ac:dyDescent="0.3">
      <c r="A165" s="565" t="s">
        <v>4129</v>
      </c>
      <c r="B165" s="566" t="s">
        <v>4130</v>
      </c>
      <c r="C165" s="566" t="s">
        <v>2977</v>
      </c>
      <c r="D165" s="566" t="s">
        <v>4131</v>
      </c>
      <c r="E165" s="566" t="s">
        <v>4132</v>
      </c>
      <c r="F165" s="569"/>
      <c r="G165" s="569"/>
      <c r="H165" s="569"/>
      <c r="I165" s="569"/>
      <c r="J165" s="569"/>
      <c r="K165" s="569"/>
      <c r="L165" s="569"/>
      <c r="M165" s="569"/>
      <c r="N165" s="569">
        <v>97</v>
      </c>
      <c r="O165" s="569">
        <v>28324</v>
      </c>
      <c r="P165" s="582"/>
      <c r="Q165" s="570">
        <v>292</v>
      </c>
    </row>
    <row r="166" spans="1:17" ht="14.4" customHeight="1" x14ac:dyDescent="0.3">
      <c r="A166" s="565" t="s">
        <v>4129</v>
      </c>
      <c r="B166" s="566" t="s">
        <v>4130</v>
      </c>
      <c r="C166" s="566" t="s">
        <v>2977</v>
      </c>
      <c r="D166" s="566" t="s">
        <v>4133</v>
      </c>
      <c r="E166" s="566" t="s">
        <v>4134</v>
      </c>
      <c r="F166" s="569">
        <v>10</v>
      </c>
      <c r="G166" s="569">
        <v>1330</v>
      </c>
      <c r="H166" s="569">
        <v>1</v>
      </c>
      <c r="I166" s="569">
        <v>133</v>
      </c>
      <c r="J166" s="569">
        <v>17</v>
      </c>
      <c r="K166" s="569">
        <v>2261</v>
      </c>
      <c r="L166" s="569">
        <v>1.7</v>
      </c>
      <c r="M166" s="569">
        <v>133</v>
      </c>
      <c r="N166" s="569">
        <v>39</v>
      </c>
      <c r="O166" s="569">
        <v>5226</v>
      </c>
      <c r="P166" s="582">
        <v>3.9293233082706767</v>
      </c>
      <c r="Q166" s="570">
        <v>134</v>
      </c>
    </row>
    <row r="167" spans="1:17" ht="14.4" customHeight="1" x14ac:dyDescent="0.3">
      <c r="A167" s="565" t="s">
        <v>4129</v>
      </c>
      <c r="B167" s="566" t="s">
        <v>4130</v>
      </c>
      <c r="C167" s="566" t="s">
        <v>2977</v>
      </c>
      <c r="D167" s="566" t="s">
        <v>4135</v>
      </c>
      <c r="E167" s="566" t="s">
        <v>4136</v>
      </c>
      <c r="F167" s="569">
        <v>14</v>
      </c>
      <c r="G167" s="569">
        <v>2226</v>
      </c>
      <c r="H167" s="569">
        <v>1</v>
      </c>
      <c r="I167" s="569">
        <v>159</v>
      </c>
      <c r="J167" s="569">
        <v>25</v>
      </c>
      <c r="K167" s="569">
        <v>3975</v>
      </c>
      <c r="L167" s="569">
        <v>1.7857142857142858</v>
      </c>
      <c r="M167" s="569">
        <v>159</v>
      </c>
      <c r="N167" s="569">
        <v>37</v>
      </c>
      <c r="O167" s="569">
        <v>5920</v>
      </c>
      <c r="P167" s="582">
        <v>2.6594788858939804</v>
      </c>
      <c r="Q167" s="570">
        <v>160</v>
      </c>
    </row>
    <row r="168" spans="1:17" ht="14.4" customHeight="1" x14ac:dyDescent="0.3">
      <c r="A168" s="565" t="s">
        <v>4129</v>
      </c>
      <c r="B168" s="566" t="s">
        <v>4130</v>
      </c>
      <c r="C168" s="566" t="s">
        <v>2977</v>
      </c>
      <c r="D168" s="566" t="s">
        <v>4137</v>
      </c>
      <c r="E168" s="566" t="s">
        <v>4134</v>
      </c>
      <c r="F168" s="569"/>
      <c r="G168" s="569"/>
      <c r="H168" s="569"/>
      <c r="I168" s="569"/>
      <c r="J168" s="569"/>
      <c r="K168" s="569"/>
      <c r="L168" s="569"/>
      <c r="M168" s="569"/>
      <c r="N168" s="569">
        <v>1</v>
      </c>
      <c r="O168" s="569">
        <v>175</v>
      </c>
      <c r="P168" s="582"/>
      <c r="Q168" s="570">
        <v>175</v>
      </c>
    </row>
    <row r="169" spans="1:17" ht="14.4" customHeight="1" x14ac:dyDescent="0.3">
      <c r="A169" s="565" t="s">
        <v>4129</v>
      </c>
      <c r="B169" s="566" t="s">
        <v>4130</v>
      </c>
      <c r="C169" s="566" t="s">
        <v>2977</v>
      </c>
      <c r="D169" s="566" t="s">
        <v>4138</v>
      </c>
      <c r="E169" s="566" t="s">
        <v>4139</v>
      </c>
      <c r="F169" s="569">
        <v>7</v>
      </c>
      <c r="G169" s="569">
        <v>980</v>
      </c>
      <c r="H169" s="569">
        <v>1</v>
      </c>
      <c r="I169" s="569">
        <v>140</v>
      </c>
      <c r="J169" s="569">
        <v>11</v>
      </c>
      <c r="K169" s="569">
        <v>1540</v>
      </c>
      <c r="L169" s="569">
        <v>1.5714285714285714</v>
      </c>
      <c r="M169" s="569">
        <v>140</v>
      </c>
      <c r="N169" s="569">
        <v>13</v>
      </c>
      <c r="O169" s="569">
        <v>1833</v>
      </c>
      <c r="P169" s="582">
        <v>1.870408163265306</v>
      </c>
      <c r="Q169" s="570">
        <v>141</v>
      </c>
    </row>
    <row r="170" spans="1:17" ht="14.4" customHeight="1" x14ac:dyDescent="0.3">
      <c r="A170" s="565" t="s">
        <v>4129</v>
      </c>
      <c r="B170" s="566" t="s">
        <v>4130</v>
      </c>
      <c r="C170" s="566" t="s">
        <v>2977</v>
      </c>
      <c r="D170" s="566" t="s">
        <v>4140</v>
      </c>
      <c r="E170" s="566" t="s">
        <v>4141</v>
      </c>
      <c r="F170" s="569">
        <v>36</v>
      </c>
      <c r="G170" s="569">
        <v>7272</v>
      </c>
      <c r="H170" s="569">
        <v>1</v>
      </c>
      <c r="I170" s="569">
        <v>202</v>
      </c>
      <c r="J170" s="569">
        <v>28</v>
      </c>
      <c r="K170" s="569">
        <v>5656</v>
      </c>
      <c r="L170" s="569">
        <v>0.77777777777777779</v>
      </c>
      <c r="M170" s="569">
        <v>202</v>
      </c>
      <c r="N170" s="569">
        <v>36</v>
      </c>
      <c r="O170" s="569">
        <v>7308</v>
      </c>
      <c r="P170" s="582">
        <v>1.004950495049505</v>
      </c>
      <c r="Q170" s="570">
        <v>203</v>
      </c>
    </row>
    <row r="171" spans="1:17" ht="14.4" customHeight="1" x14ac:dyDescent="0.3">
      <c r="A171" s="565" t="s">
        <v>4129</v>
      </c>
      <c r="B171" s="566" t="s">
        <v>4130</v>
      </c>
      <c r="C171" s="566" t="s">
        <v>2977</v>
      </c>
      <c r="D171" s="566" t="s">
        <v>4142</v>
      </c>
      <c r="E171" s="566" t="s">
        <v>4143</v>
      </c>
      <c r="F171" s="569"/>
      <c r="G171" s="569"/>
      <c r="H171" s="569"/>
      <c r="I171" s="569"/>
      <c r="J171" s="569"/>
      <c r="K171" s="569"/>
      <c r="L171" s="569"/>
      <c r="M171" s="569"/>
      <c r="N171" s="569">
        <v>4</v>
      </c>
      <c r="O171" s="569">
        <v>636</v>
      </c>
      <c r="P171" s="582"/>
      <c r="Q171" s="570">
        <v>159</v>
      </c>
    </row>
    <row r="172" spans="1:17" ht="14.4" customHeight="1" x14ac:dyDescent="0.3">
      <c r="A172" s="565" t="s">
        <v>4129</v>
      </c>
      <c r="B172" s="566" t="s">
        <v>4130</v>
      </c>
      <c r="C172" s="566" t="s">
        <v>2977</v>
      </c>
      <c r="D172" s="566" t="s">
        <v>4144</v>
      </c>
      <c r="E172" s="566" t="s">
        <v>4145</v>
      </c>
      <c r="F172" s="569">
        <v>8</v>
      </c>
      <c r="G172" s="569">
        <v>2072</v>
      </c>
      <c r="H172" s="569">
        <v>1</v>
      </c>
      <c r="I172" s="569">
        <v>259</v>
      </c>
      <c r="J172" s="569">
        <v>10</v>
      </c>
      <c r="K172" s="569">
        <v>2610</v>
      </c>
      <c r="L172" s="569">
        <v>1.2596525096525097</v>
      </c>
      <c r="M172" s="569">
        <v>261</v>
      </c>
      <c r="N172" s="569">
        <v>13</v>
      </c>
      <c r="O172" s="569">
        <v>3406</v>
      </c>
      <c r="P172" s="582">
        <v>1.6438223938223939</v>
      </c>
      <c r="Q172" s="570">
        <v>262</v>
      </c>
    </row>
    <row r="173" spans="1:17" ht="14.4" customHeight="1" x14ac:dyDescent="0.3">
      <c r="A173" s="565" t="s">
        <v>4129</v>
      </c>
      <c r="B173" s="566" t="s">
        <v>4130</v>
      </c>
      <c r="C173" s="566" t="s">
        <v>2977</v>
      </c>
      <c r="D173" s="566" t="s">
        <v>4146</v>
      </c>
      <c r="E173" s="566" t="s">
        <v>4147</v>
      </c>
      <c r="F173" s="569">
        <v>7</v>
      </c>
      <c r="G173" s="569">
        <v>2107</v>
      </c>
      <c r="H173" s="569">
        <v>1</v>
      </c>
      <c r="I173" s="569">
        <v>301</v>
      </c>
      <c r="J173" s="569">
        <v>10</v>
      </c>
      <c r="K173" s="569">
        <v>3020</v>
      </c>
      <c r="L173" s="569">
        <v>1.4333175130517324</v>
      </c>
      <c r="M173" s="569">
        <v>302</v>
      </c>
      <c r="N173" s="569">
        <v>13</v>
      </c>
      <c r="O173" s="569">
        <v>3939</v>
      </c>
      <c r="P173" s="582">
        <v>1.8694826767916468</v>
      </c>
      <c r="Q173" s="570">
        <v>303</v>
      </c>
    </row>
    <row r="174" spans="1:17" ht="14.4" customHeight="1" x14ac:dyDescent="0.3">
      <c r="A174" s="565" t="s">
        <v>4129</v>
      </c>
      <c r="B174" s="566" t="s">
        <v>4130</v>
      </c>
      <c r="C174" s="566" t="s">
        <v>2977</v>
      </c>
      <c r="D174" s="566" t="s">
        <v>4148</v>
      </c>
      <c r="E174" s="566" t="s">
        <v>4139</v>
      </c>
      <c r="F174" s="569">
        <v>10</v>
      </c>
      <c r="G174" s="569">
        <v>780</v>
      </c>
      <c r="H174" s="569">
        <v>1</v>
      </c>
      <c r="I174" s="569">
        <v>78</v>
      </c>
      <c r="J174" s="569">
        <v>17</v>
      </c>
      <c r="K174" s="569">
        <v>1326</v>
      </c>
      <c r="L174" s="569">
        <v>1.7</v>
      </c>
      <c r="M174" s="569">
        <v>78</v>
      </c>
      <c r="N174" s="569">
        <v>39</v>
      </c>
      <c r="O174" s="569">
        <v>3042</v>
      </c>
      <c r="P174" s="582">
        <v>3.9</v>
      </c>
      <c r="Q174" s="570">
        <v>78</v>
      </c>
    </row>
    <row r="175" spans="1:17" ht="14.4" customHeight="1" x14ac:dyDescent="0.3">
      <c r="A175" s="565" t="s">
        <v>4129</v>
      </c>
      <c r="B175" s="566" t="s">
        <v>4130</v>
      </c>
      <c r="C175" s="566" t="s">
        <v>2977</v>
      </c>
      <c r="D175" s="566" t="s">
        <v>4149</v>
      </c>
      <c r="E175" s="566" t="s">
        <v>4141</v>
      </c>
      <c r="F175" s="569">
        <v>18</v>
      </c>
      <c r="G175" s="569">
        <v>1260</v>
      </c>
      <c r="H175" s="569">
        <v>1</v>
      </c>
      <c r="I175" s="569">
        <v>70</v>
      </c>
      <c r="J175" s="569">
        <v>34</v>
      </c>
      <c r="K175" s="569">
        <v>2380</v>
      </c>
      <c r="L175" s="569">
        <v>1.8888888888888888</v>
      </c>
      <c r="M175" s="569">
        <v>70</v>
      </c>
      <c r="N175" s="569">
        <v>90</v>
      </c>
      <c r="O175" s="569">
        <v>6300</v>
      </c>
      <c r="P175" s="582">
        <v>5</v>
      </c>
      <c r="Q175" s="570">
        <v>70</v>
      </c>
    </row>
    <row r="176" spans="1:17" ht="14.4" customHeight="1" x14ac:dyDescent="0.3">
      <c r="A176" s="565" t="s">
        <v>4129</v>
      </c>
      <c r="B176" s="566" t="s">
        <v>4130</v>
      </c>
      <c r="C176" s="566" t="s">
        <v>2977</v>
      </c>
      <c r="D176" s="566" t="s">
        <v>4150</v>
      </c>
      <c r="E176" s="566" t="s">
        <v>4151</v>
      </c>
      <c r="F176" s="569"/>
      <c r="G176" s="569"/>
      <c r="H176" s="569"/>
      <c r="I176" s="569"/>
      <c r="J176" s="569"/>
      <c r="K176" s="569"/>
      <c r="L176" s="569"/>
      <c r="M176" s="569"/>
      <c r="N176" s="569">
        <v>3</v>
      </c>
      <c r="O176" s="569">
        <v>3567</v>
      </c>
      <c r="P176" s="582"/>
      <c r="Q176" s="570">
        <v>1189</v>
      </c>
    </row>
    <row r="177" spans="1:17" ht="14.4" customHeight="1" x14ac:dyDescent="0.3">
      <c r="A177" s="565" t="s">
        <v>4129</v>
      </c>
      <c r="B177" s="566" t="s">
        <v>4130</v>
      </c>
      <c r="C177" s="566" t="s">
        <v>2977</v>
      </c>
      <c r="D177" s="566" t="s">
        <v>4152</v>
      </c>
      <c r="E177" s="566" t="s">
        <v>4153</v>
      </c>
      <c r="F177" s="569">
        <v>1</v>
      </c>
      <c r="G177" s="569">
        <v>107</v>
      </c>
      <c r="H177" s="569">
        <v>1</v>
      </c>
      <c r="I177" s="569">
        <v>107</v>
      </c>
      <c r="J177" s="569"/>
      <c r="K177" s="569"/>
      <c r="L177" s="569"/>
      <c r="M177" s="569"/>
      <c r="N177" s="569">
        <v>4</v>
      </c>
      <c r="O177" s="569">
        <v>432</v>
      </c>
      <c r="P177" s="582">
        <v>4.037383177570093</v>
      </c>
      <c r="Q177" s="570">
        <v>108</v>
      </c>
    </row>
    <row r="178" spans="1:17" ht="14.4" customHeight="1" x14ac:dyDescent="0.3">
      <c r="A178" s="565" t="s">
        <v>4129</v>
      </c>
      <c r="B178" s="566" t="s">
        <v>4130</v>
      </c>
      <c r="C178" s="566" t="s">
        <v>2977</v>
      </c>
      <c r="D178" s="566" t="s">
        <v>4154</v>
      </c>
      <c r="E178" s="566" t="s">
        <v>4155</v>
      </c>
      <c r="F178" s="569"/>
      <c r="G178" s="569"/>
      <c r="H178" s="569"/>
      <c r="I178" s="569"/>
      <c r="J178" s="569"/>
      <c r="K178" s="569"/>
      <c r="L178" s="569"/>
      <c r="M178" s="569"/>
      <c r="N178" s="569">
        <v>2</v>
      </c>
      <c r="O178" s="569">
        <v>1224</v>
      </c>
      <c r="P178" s="582"/>
      <c r="Q178" s="570">
        <v>612</v>
      </c>
    </row>
    <row r="179" spans="1:17" ht="14.4" customHeight="1" x14ac:dyDescent="0.3">
      <c r="A179" s="565" t="s">
        <v>4129</v>
      </c>
      <c r="B179" s="566" t="s">
        <v>4130</v>
      </c>
      <c r="C179" s="566" t="s">
        <v>2977</v>
      </c>
      <c r="D179" s="566" t="s">
        <v>4156</v>
      </c>
      <c r="E179" s="566" t="s">
        <v>4157</v>
      </c>
      <c r="F179" s="569"/>
      <c r="G179" s="569"/>
      <c r="H179" s="569"/>
      <c r="I179" s="569"/>
      <c r="J179" s="569"/>
      <c r="K179" s="569"/>
      <c r="L179" s="569"/>
      <c r="M179" s="569"/>
      <c r="N179" s="569">
        <v>1</v>
      </c>
      <c r="O179" s="569">
        <v>216</v>
      </c>
      <c r="P179" s="582"/>
      <c r="Q179" s="570">
        <v>216</v>
      </c>
    </row>
    <row r="180" spans="1:17" ht="14.4" customHeight="1" x14ac:dyDescent="0.3">
      <c r="A180" s="565" t="s">
        <v>4158</v>
      </c>
      <c r="B180" s="566" t="s">
        <v>4159</v>
      </c>
      <c r="C180" s="566" t="s">
        <v>2977</v>
      </c>
      <c r="D180" s="566" t="s">
        <v>4160</v>
      </c>
      <c r="E180" s="566" t="s">
        <v>4161</v>
      </c>
      <c r="F180" s="569">
        <v>1</v>
      </c>
      <c r="G180" s="569">
        <v>45</v>
      </c>
      <c r="H180" s="569">
        <v>1</v>
      </c>
      <c r="I180" s="569">
        <v>45</v>
      </c>
      <c r="J180" s="569"/>
      <c r="K180" s="569"/>
      <c r="L180" s="569"/>
      <c r="M180" s="569"/>
      <c r="N180" s="569"/>
      <c r="O180" s="569"/>
      <c r="P180" s="582"/>
      <c r="Q180" s="570"/>
    </row>
    <row r="181" spans="1:17" ht="14.4" customHeight="1" x14ac:dyDescent="0.3">
      <c r="A181" s="565" t="s">
        <v>4158</v>
      </c>
      <c r="B181" s="566" t="s">
        <v>4159</v>
      </c>
      <c r="C181" s="566" t="s">
        <v>2977</v>
      </c>
      <c r="D181" s="566" t="s">
        <v>3838</v>
      </c>
      <c r="E181" s="566" t="s">
        <v>3839</v>
      </c>
      <c r="F181" s="569">
        <v>1</v>
      </c>
      <c r="G181" s="569">
        <v>1228</v>
      </c>
      <c r="H181" s="569">
        <v>1</v>
      </c>
      <c r="I181" s="569">
        <v>1228</v>
      </c>
      <c r="J181" s="569">
        <v>1</v>
      </c>
      <c r="K181" s="569">
        <v>1236</v>
      </c>
      <c r="L181" s="569">
        <v>1.006514657980456</v>
      </c>
      <c r="M181" s="569">
        <v>1236</v>
      </c>
      <c r="N181" s="569"/>
      <c r="O181" s="569"/>
      <c r="P181" s="582"/>
      <c r="Q181" s="570"/>
    </row>
    <row r="182" spans="1:17" ht="14.4" customHeight="1" x14ac:dyDescent="0.3">
      <c r="A182" s="565" t="s">
        <v>4158</v>
      </c>
      <c r="B182" s="566" t="s">
        <v>4159</v>
      </c>
      <c r="C182" s="566" t="s">
        <v>2977</v>
      </c>
      <c r="D182" s="566" t="s">
        <v>3813</v>
      </c>
      <c r="E182" s="566" t="s">
        <v>3814</v>
      </c>
      <c r="F182" s="569">
        <v>1</v>
      </c>
      <c r="G182" s="569">
        <v>166</v>
      </c>
      <c r="H182" s="569">
        <v>1</v>
      </c>
      <c r="I182" s="569">
        <v>166</v>
      </c>
      <c r="J182" s="569"/>
      <c r="K182" s="569"/>
      <c r="L182" s="569"/>
      <c r="M182" s="569"/>
      <c r="N182" s="569">
        <v>1</v>
      </c>
      <c r="O182" s="569">
        <v>167</v>
      </c>
      <c r="P182" s="582">
        <v>1.0060240963855422</v>
      </c>
      <c r="Q182" s="570">
        <v>167</v>
      </c>
    </row>
    <row r="183" spans="1:17" ht="14.4" customHeight="1" x14ac:dyDescent="0.3">
      <c r="A183" s="565" t="s">
        <v>4158</v>
      </c>
      <c r="B183" s="566" t="s">
        <v>4159</v>
      </c>
      <c r="C183" s="566" t="s">
        <v>2977</v>
      </c>
      <c r="D183" s="566" t="s">
        <v>3842</v>
      </c>
      <c r="E183" s="566" t="s">
        <v>3843</v>
      </c>
      <c r="F183" s="569">
        <v>4</v>
      </c>
      <c r="G183" s="569">
        <v>3992</v>
      </c>
      <c r="H183" s="569">
        <v>1</v>
      </c>
      <c r="I183" s="569">
        <v>998</v>
      </c>
      <c r="J183" s="569">
        <v>1</v>
      </c>
      <c r="K183" s="569">
        <v>1000</v>
      </c>
      <c r="L183" s="569">
        <v>0.25050100200400799</v>
      </c>
      <c r="M183" s="569">
        <v>1000</v>
      </c>
      <c r="N183" s="569"/>
      <c r="O183" s="569"/>
      <c r="P183" s="582"/>
      <c r="Q183" s="570"/>
    </row>
    <row r="184" spans="1:17" ht="14.4" customHeight="1" x14ac:dyDescent="0.3">
      <c r="A184" s="565" t="s">
        <v>4158</v>
      </c>
      <c r="B184" s="566" t="s">
        <v>4159</v>
      </c>
      <c r="C184" s="566" t="s">
        <v>2977</v>
      </c>
      <c r="D184" s="566" t="s">
        <v>3815</v>
      </c>
      <c r="E184" s="566" t="s">
        <v>3816</v>
      </c>
      <c r="F184" s="569"/>
      <c r="G184" s="569"/>
      <c r="H184" s="569"/>
      <c r="I184" s="569"/>
      <c r="J184" s="569"/>
      <c r="K184" s="569"/>
      <c r="L184" s="569"/>
      <c r="M184" s="569"/>
      <c r="N184" s="569">
        <v>1</v>
      </c>
      <c r="O184" s="569">
        <v>164</v>
      </c>
      <c r="P184" s="582"/>
      <c r="Q184" s="570">
        <v>164</v>
      </c>
    </row>
    <row r="185" spans="1:17" ht="14.4" customHeight="1" x14ac:dyDescent="0.3">
      <c r="A185" s="565" t="s">
        <v>4158</v>
      </c>
      <c r="B185" s="566" t="s">
        <v>4159</v>
      </c>
      <c r="C185" s="566" t="s">
        <v>2977</v>
      </c>
      <c r="D185" s="566" t="s">
        <v>3844</v>
      </c>
      <c r="E185" s="566" t="s">
        <v>3845</v>
      </c>
      <c r="F185" s="569">
        <v>4</v>
      </c>
      <c r="G185" s="569">
        <v>8844</v>
      </c>
      <c r="H185" s="569">
        <v>1</v>
      </c>
      <c r="I185" s="569">
        <v>2211</v>
      </c>
      <c r="J185" s="569">
        <v>1</v>
      </c>
      <c r="K185" s="569">
        <v>2221</v>
      </c>
      <c r="L185" s="569">
        <v>0.25113071008593396</v>
      </c>
      <c r="M185" s="569">
        <v>2221</v>
      </c>
      <c r="N185" s="569"/>
      <c r="O185" s="569"/>
      <c r="P185" s="582"/>
      <c r="Q185" s="570"/>
    </row>
    <row r="186" spans="1:17" ht="14.4" customHeight="1" x14ac:dyDescent="0.3">
      <c r="A186" s="565" t="s">
        <v>4158</v>
      </c>
      <c r="B186" s="566" t="s">
        <v>4159</v>
      </c>
      <c r="C186" s="566" t="s">
        <v>2977</v>
      </c>
      <c r="D186" s="566" t="s">
        <v>3817</v>
      </c>
      <c r="E186" s="566" t="s">
        <v>3818</v>
      </c>
      <c r="F186" s="569"/>
      <c r="G186" s="569"/>
      <c r="H186" s="569"/>
      <c r="I186" s="569"/>
      <c r="J186" s="569"/>
      <c r="K186" s="569"/>
      <c r="L186" s="569"/>
      <c r="M186" s="569"/>
      <c r="N186" s="569">
        <v>7</v>
      </c>
      <c r="O186" s="569">
        <v>3199</v>
      </c>
      <c r="P186" s="582"/>
      <c r="Q186" s="570">
        <v>457</v>
      </c>
    </row>
    <row r="187" spans="1:17" ht="14.4" customHeight="1" x14ac:dyDescent="0.3">
      <c r="A187" s="565" t="s">
        <v>4158</v>
      </c>
      <c r="B187" s="566" t="s">
        <v>4159</v>
      </c>
      <c r="C187" s="566" t="s">
        <v>2977</v>
      </c>
      <c r="D187" s="566" t="s">
        <v>3819</v>
      </c>
      <c r="E187" s="566" t="s">
        <v>3820</v>
      </c>
      <c r="F187" s="569">
        <v>6</v>
      </c>
      <c r="G187" s="569">
        <v>468</v>
      </c>
      <c r="H187" s="569">
        <v>1</v>
      </c>
      <c r="I187" s="569">
        <v>78</v>
      </c>
      <c r="J187" s="569"/>
      <c r="K187" s="569"/>
      <c r="L187" s="569"/>
      <c r="M187" s="569"/>
      <c r="N187" s="569"/>
      <c r="O187" s="569"/>
      <c r="P187" s="582"/>
      <c r="Q187" s="570"/>
    </row>
    <row r="188" spans="1:17" ht="14.4" customHeight="1" x14ac:dyDescent="0.3">
      <c r="A188" s="565" t="s">
        <v>4158</v>
      </c>
      <c r="B188" s="566" t="s">
        <v>4159</v>
      </c>
      <c r="C188" s="566" t="s">
        <v>2977</v>
      </c>
      <c r="D188" s="566" t="s">
        <v>4162</v>
      </c>
      <c r="E188" s="566" t="s">
        <v>4163</v>
      </c>
      <c r="F188" s="569">
        <v>1</v>
      </c>
      <c r="G188" s="569">
        <v>36</v>
      </c>
      <c r="H188" s="569">
        <v>1</v>
      </c>
      <c r="I188" s="569">
        <v>36</v>
      </c>
      <c r="J188" s="569"/>
      <c r="K188" s="569"/>
      <c r="L188" s="569"/>
      <c r="M188" s="569"/>
      <c r="N188" s="569">
        <v>3</v>
      </c>
      <c r="O188" s="569">
        <v>111</v>
      </c>
      <c r="P188" s="582">
        <v>3.0833333333333335</v>
      </c>
      <c r="Q188" s="570">
        <v>37</v>
      </c>
    </row>
    <row r="189" spans="1:17" ht="14.4" customHeight="1" x14ac:dyDescent="0.3">
      <c r="A189" s="565" t="s">
        <v>4158</v>
      </c>
      <c r="B189" s="566" t="s">
        <v>4159</v>
      </c>
      <c r="C189" s="566" t="s">
        <v>2977</v>
      </c>
      <c r="D189" s="566" t="s">
        <v>3821</v>
      </c>
      <c r="E189" s="566" t="s">
        <v>3822</v>
      </c>
      <c r="F189" s="569"/>
      <c r="G189" s="569"/>
      <c r="H189" s="569"/>
      <c r="I189" s="569"/>
      <c r="J189" s="569"/>
      <c r="K189" s="569"/>
      <c r="L189" s="569"/>
      <c r="M189" s="569"/>
      <c r="N189" s="569">
        <v>5</v>
      </c>
      <c r="O189" s="569">
        <v>540</v>
      </c>
      <c r="P189" s="582"/>
      <c r="Q189" s="570">
        <v>108</v>
      </c>
    </row>
    <row r="190" spans="1:17" ht="14.4" customHeight="1" x14ac:dyDescent="0.3">
      <c r="A190" s="565" t="s">
        <v>4158</v>
      </c>
      <c r="B190" s="566" t="s">
        <v>4159</v>
      </c>
      <c r="C190" s="566" t="s">
        <v>2977</v>
      </c>
      <c r="D190" s="566" t="s">
        <v>4164</v>
      </c>
      <c r="E190" s="566" t="s">
        <v>4165</v>
      </c>
      <c r="F190" s="569">
        <v>2</v>
      </c>
      <c r="G190" s="569">
        <v>480</v>
      </c>
      <c r="H190" s="569">
        <v>1</v>
      </c>
      <c r="I190" s="569">
        <v>240</v>
      </c>
      <c r="J190" s="569"/>
      <c r="K190" s="569"/>
      <c r="L190" s="569"/>
      <c r="M190" s="569"/>
      <c r="N190" s="569"/>
      <c r="O190" s="569"/>
      <c r="P190" s="582"/>
      <c r="Q190" s="570"/>
    </row>
    <row r="191" spans="1:17" ht="14.4" customHeight="1" x14ac:dyDescent="0.3">
      <c r="A191" s="565" t="s">
        <v>4158</v>
      </c>
      <c r="B191" s="566" t="s">
        <v>4159</v>
      </c>
      <c r="C191" s="566" t="s">
        <v>2977</v>
      </c>
      <c r="D191" s="566" t="s">
        <v>4166</v>
      </c>
      <c r="E191" s="566" t="s">
        <v>4167</v>
      </c>
      <c r="F191" s="569">
        <v>4</v>
      </c>
      <c r="G191" s="569">
        <v>7916</v>
      </c>
      <c r="H191" s="569">
        <v>1</v>
      </c>
      <c r="I191" s="569">
        <v>1979</v>
      </c>
      <c r="J191" s="569">
        <v>1</v>
      </c>
      <c r="K191" s="569">
        <v>1985</v>
      </c>
      <c r="L191" s="569">
        <v>0.25075795856493177</v>
      </c>
      <c r="M191" s="569">
        <v>1985</v>
      </c>
      <c r="N191" s="569"/>
      <c r="O191" s="569"/>
      <c r="P191" s="582"/>
      <c r="Q191" s="570"/>
    </row>
    <row r="192" spans="1:17" ht="14.4" customHeight="1" x14ac:dyDescent="0.3">
      <c r="A192" s="565" t="s">
        <v>4158</v>
      </c>
      <c r="B192" s="566" t="s">
        <v>4159</v>
      </c>
      <c r="C192" s="566" t="s">
        <v>2977</v>
      </c>
      <c r="D192" s="566" t="s">
        <v>4168</v>
      </c>
      <c r="E192" s="566" t="s">
        <v>4169</v>
      </c>
      <c r="F192" s="569">
        <v>89</v>
      </c>
      <c r="G192" s="569">
        <v>14685</v>
      </c>
      <c r="H192" s="569">
        <v>1</v>
      </c>
      <c r="I192" s="569">
        <v>165</v>
      </c>
      <c r="J192" s="569">
        <v>37</v>
      </c>
      <c r="K192" s="569">
        <v>6179</v>
      </c>
      <c r="L192" s="569">
        <v>0.42076949267960506</v>
      </c>
      <c r="M192" s="569">
        <v>167</v>
      </c>
      <c r="N192" s="569">
        <v>47</v>
      </c>
      <c r="O192" s="569">
        <v>7896</v>
      </c>
      <c r="P192" s="582">
        <v>0.53769152196118486</v>
      </c>
      <c r="Q192" s="570">
        <v>168</v>
      </c>
    </row>
    <row r="193" spans="1:17" ht="14.4" customHeight="1" x14ac:dyDescent="0.3">
      <c r="A193" s="565" t="s">
        <v>4158</v>
      </c>
      <c r="B193" s="566" t="s">
        <v>4159</v>
      </c>
      <c r="C193" s="566" t="s">
        <v>2977</v>
      </c>
      <c r="D193" s="566" t="s">
        <v>4170</v>
      </c>
      <c r="E193" s="566" t="s">
        <v>4171</v>
      </c>
      <c r="F193" s="569">
        <v>200</v>
      </c>
      <c r="G193" s="569">
        <v>55600</v>
      </c>
      <c r="H193" s="569">
        <v>1</v>
      </c>
      <c r="I193" s="569">
        <v>278</v>
      </c>
      <c r="J193" s="569">
        <v>225</v>
      </c>
      <c r="K193" s="569">
        <v>63000</v>
      </c>
      <c r="L193" s="569">
        <v>1.1330935251798562</v>
      </c>
      <c r="M193" s="569">
        <v>280</v>
      </c>
      <c r="N193" s="569">
        <v>168</v>
      </c>
      <c r="O193" s="569">
        <v>47208</v>
      </c>
      <c r="P193" s="582">
        <v>0.84906474820143885</v>
      </c>
      <c r="Q193" s="570">
        <v>281</v>
      </c>
    </row>
    <row r="194" spans="1:17" ht="14.4" customHeight="1" x14ac:dyDescent="0.3">
      <c r="A194" s="565" t="s">
        <v>4158</v>
      </c>
      <c r="B194" s="566" t="s">
        <v>4159</v>
      </c>
      <c r="C194" s="566" t="s">
        <v>2977</v>
      </c>
      <c r="D194" s="566" t="s">
        <v>4172</v>
      </c>
      <c r="E194" s="566" t="s">
        <v>4173</v>
      </c>
      <c r="F194" s="569">
        <v>415</v>
      </c>
      <c r="G194" s="569">
        <v>67230</v>
      </c>
      <c r="H194" s="569">
        <v>1</v>
      </c>
      <c r="I194" s="569">
        <v>162</v>
      </c>
      <c r="J194" s="569">
        <v>394</v>
      </c>
      <c r="K194" s="569">
        <v>64616</v>
      </c>
      <c r="L194" s="569">
        <v>0.9611185482671426</v>
      </c>
      <c r="M194" s="569">
        <v>164</v>
      </c>
      <c r="N194" s="569">
        <v>491</v>
      </c>
      <c r="O194" s="569">
        <v>81015</v>
      </c>
      <c r="P194" s="582">
        <v>1.2050423917893798</v>
      </c>
      <c r="Q194" s="570">
        <v>165</v>
      </c>
    </row>
    <row r="195" spans="1:17" ht="14.4" customHeight="1" x14ac:dyDescent="0.3">
      <c r="A195" s="565" t="s">
        <v>4158</v>
      </c>
      <c r="B195" s="566" t="s">
        <v>4159</v>
      </c>
      <c r="C195" s="566" t="s">
        <v>2977</v>
      </c>
      <c r="D195" s="566" t="s">
        <v>4174</v>
      </c>
      <c r="E195" s="566" t="s">
        <v>4175</v>
      </c>
      <c r="F195" s="569">
        <v>74</v>
      </c>
      <c r="G195" s="569">
        <v>33374</v>
      </c>
      <c r="H195" s="569">
        <v>1</v>
      </c>
      <c r="I195" s="569">
        <v>451</v>
      </c>
      <c r="J195" s="569">
        <v>69</v>
      </c>
      <c r="K195" s="569">
        <v>31257</v>
      </c>
      <c r="L195" s="569">
        <v>0.93656738778689996</v>
      </c>
      <c r="M195" s="569">
        <v>453</v>
      </c>
      <c r="N195" s="569">
        <v>67</v>
      </c>
      <c r="O195" s="569">
        <v>30552</v>
      </c>
      <c r="P195" s="582">
        <v>0.91544315934559839</v>
      </c>
      <c r="Q195" s="570">
        <v>456</v>
      </c>
    </row>
    <row r="196" spans="1:17" ht="14.4" customHeight="1" x14ac:dyDescent="0.3">
      <c r="A196" s="565" t="s">
        <v>4158</v>
      </c>
      <c r="B196" s="566" t="s">
        <v>4159</v>
      </c>
      <c r="C196" s="566" t="s">
        <v>2977</v>
      </c>
      <c r="D196" s="566" t="s">
        <v>4176</v>
      </c>
      <c r="E196" s="566" t="s">
        <v>4177</v>
      </c>
      <c r="F196" s="569">
        <v>153</v>
      </c>
      <c r="G196" s="569">
        <v>51561</v>
      </c>
      <c r="H196" s="569">
        <v>1</v>
      </c>
      <c r="I196" s="569">
        <v>337</v>
      </c>
      <c r="J196" s="569">
        <v>63</v>
      </c>
      <c r="K196" s="569">
        <v>21231</v>
      </c>
      <c r="L196" s="569">
        <v>0.41176470588235292</v>
      </c>
      <c r="M196" s="569">
        <v>337</v>
      </c>
      <c r="N196" s="569">
        <v>95</v>
      </c>
      <c r="O196" s="569">
        <v>32110</v>
      </c>
      <c r="P196" s="582">
        <v>0.62275751052151818</v>
      </c>
      <c r="Q196" s="570">
        <v>338</v>
      </c>
    </row>
    <row r="197" spans="1:17" ht="14.4" customHeight="1" x14ac:dyDescent="0.3">
      <c r="A197" s="565" t="s">
        <v>4158</v>
      </c>
      <c r="B197" s="566" t="s">
        <v>4159</v>
      </c>
      <c r="C197" s="566" t="s">
        <v>2977</v>
      </c>
      <c r="D197" s="566" t="s">
        <v>4178</v>
      </c>
      <c r="E197" s="566" t="s">
        <v>4179</v>
      </c>
      <c r="F197" s="569">
        <v>20</v>
      </c>
      <c r="G197" s="569">
        <v>3160</v>
      </c>
      <c r="H197" s="569">
        <v>1</v>
      </c>
      <c r="I197" s="569">
        <v>158</v>
      </c>
      <c r="J197" s="569">
        <v>15</v>
      </c>
      <c r="K197" s="569">
        <v>2385</v>
      </c>
      <c r="L197" s="569">
        <v>0.754746835443038</v>
      </c>
      <c r="M197" s="569">
        <v>159</v>
      </c>
      <c r="N197" s="569">
        <v>15</v>
      </c>
      <c r="O197" s="569">
        <v>2400</v>
      </c>
      <c r="P197" s="582">
        <v>0.759493670886076</v>
      </c>
      <c r="Q197" s="570">
        <v>160</v>
      </c>
    </row>
    <row r="198" spans="1:17" ht="14.4" customHeight="1" x14ac:dyDescent="0.3">
      <c r="A198" s="565" t="s">
        <v>4158</v>
      </c>
      <c r="B198" s="566" t="s">
        <v>4159</v>
      </c>
      <c r="C198" s="566" t="s">
        <v>2977</v>
      </c>
      <c r="D198" s="566" t="s">
        <v>4180</v>
      </c>
      <c r="E198" s="566" t="s">
        <v>4181</v>
      </c>
      <c r="F198" s="569">
        <v>464</v>
      </c>
      <c r="G198" s="569">
        <v>24592</v>
      </c>
      <c r="H198" s="569">
        <v>1</v>
      </c>
      <c r="I198" s="569">
        <v>53</v>
      </c>
      <c r="J198" s="569">
        <v>500</v>
      </c>
      <c r="K198" s="569">
        <v>26500</v>
      </c>
      <c r="L198" s="569">
        <v>1.0775862068965518</v>
      </c>
      <c r="M198" s="569">
        <v>53</v>
      </c>
      <c r="N198" s="569">
        <v>398</v>
      </c>
      <c r="O198" s="569">
        <v>21094</v>
      </c>
      <c r="P198" s="582">
        <v>0.85775862068965514</v>
      </c>
      <c r="Q198" s="570">
        <v>53</v>
      </c>
    </row>
    <row r="199" spans="1:17" ht="14.4" customHeight="1" x14ac:dyDescent="0.3">
      <c r="A199" s="565" t="s">
        <v>4158</v>
      </c>
      <c r="B199" s="566" t="s">
        <v>4159</v>
      </c>
      <c r="C199" s="566" t="s">
        <v>2977</v>
      </c>
      <c r="D199" s="566" t="s">
        <v>4182</v>
      </c>
      <c r="E199" s="566" t="s">
        <v>4183</v>
      </c>
      <c r="F199" s="569">
        <v>78</v>
      </c>
      <c r="G199" s="569">
        <v>9360</v>
      </c>
      <c r="H199" s="569">
        <v>1</v>
      </c>
      <c r="I199" s="569">
        <v>120</v>
      </c>
      <c r="J199" s="569">
        <v>84</v>
      </c>
      <c r="K199" s="569">
        <v>10080</v>
      </c>
      <c r="L199" s="569">
        <v>1.0769230769230769</v>
      </c>
      <c r="M199" s="569">
        <v>120</v>
      </c>
      <c r="N199" s="569">
        <v>105</v>
      </c>
      <c r="O199" s="569">
        <v>12705</v>
      </c>
      <c r="P199" s="582">
        <v>1.3573717948717949</v>
      </c>
      <c r="Q199" s="570">
        <v>121</v>
      </c>
    </row>
    <row r="200" spans="1:17" ht="14.4" customHeight="1" x14ac:dyDescent="0.3">
      <c r="A200" s="565" t="s">
        <v>4158</v>
      </c>
      <c r="B200" s="566" t="s">
        <v>4159</v>
      </c>
      <c r="C200" s="566" t="s">
        <v>2977</v>
      </c>
      <c r="D200" s="566" t="s">
        <v>4184</v>
      </c>
      <c r="E200" s="566" t="s">
        <v>4185</v>
      </c>
      <c r="F200" s="569">
        <v>17</v>
      </c>
      <c r="G200" s="569">
        <v>7191</v>
      </c>
      <c r="H200" s="569">
        <v>1</v>
      </c>
      <c r="I200" s="569">
        <v>423</v>
      </c>
      <c r="J200" s="569">
        <v>11</v>
      </c>
      <c r="K200" s="569">
        <v>4675</v>
      </c>
      <c r="L200" s="569">
        <v>0.65011820330969272</v>
      </c>
      <c r="M200" s="569">
        <v>425</v>
      </c>
      <c r="N200" s="569">
        <v>17</v>
      </c>
      <c r="O200" s="569">
        <v>7293</v>
      </c>
      <c r="P200" s="582">
        <v>1.0141843971631206</v>
      </c>
      <c r="Q200" s="570">
        <v>429</v>
      </c>
    </row>
    <row r="201" spans="1:17" ht="14.4" customHeight="1" x14ac:dyDescent="0.3">
      <c r="A201" s="565" t="s">
        <v>4158</v>
      </c>
      <c r="B201" s="566" t="s">
        <v>4159</v>
      </c>
      <c r="C201" s="566" t="s">
        <v>2977</v>
      </c>
      <c r="D201" s="566" t="s">
        <v>4186</v>
      </c>
      <c r="E201" s="566" t="s">
        <v>4187</v>
      </c>
      <c r="F201" s="569">
        <v>1</v>
      </c>
      <c r="G201" s="569">
        <v>432</v>
      </c>
      <c r="H201" s="569">
        <v>1</v>
      </c>
      <c r="I201" s="569">
        <v>432</v>
      </c>
      <c r="J201" s="569"/>
      <c r="K201" s="569"/>
      <c r="L201" s="569"/>
      <c r="M201" s="569"/>
      <c r="N201" s="569">
        <v>1</v>
      </c>
      <c r="O201" s="569">
        <v>435</v>
      </c>
      <c r="P201" s="582">
        <v>1.0069444444444444</v>
      </c>
      <c r="Q201" s="570">
        <v>435</v>
      </c>
    </row>
    <row r="202" spans="1:17" ht="14.4" customHeight="1" x14ac:dyDescent="0.3">
      <c r="A202" s="565" t="s">
        <v>4158</v>
      </c>
      <c r="B202" s="566" t="s">
        <v>4159</v>
      </c>
      <c r="C202" s="566" t="s">
        <v>2977</v>
      </c>
      <c r="D202" s="566" t="s">
        <v>4188</v>
      </c>
      <c r="E202" s="566" t="s">
        <v>4189</v>
      </c>
      <c r="F202" s="569">
        <v>14</v>
      </c>
      <c r="G202" s="569">
        <v>1596</v>
      </c>
      <c r="H202" s="569">
        <v>1</v>
      </c>
      <c r="I202" s="569">
        <v>114</v>
      </c>
      <c r="J202" s="569">
        <v>16</v>
      </c>
      <c r="K202" s="569">
        <v>1840</v>
      </c>
      <c r="L202" s="569">
        <v>1.1528822055137844</v>
      </c>
      <c r="M202" s="569">
        <v>115</v>
      </c>
      <c r="N202" s="569">
        <v>13</v>
      </c>
      <c r="O202" s="569">
        <v>1495</v>
      </c>
      <c r="P202" s="582">
        <v>0.93671679197994984</v>
      </c>
      <c r="Q202" s="570">
        <v>115</v>
      </c>
    </row>
    <row r="203" spans="1:17" ht="14.4" customHeight="1" x14ac:dyDescent="0.3">
      <c r="A203" s="565" t="s">
        <v>4158</v>
      </c>
      <c r="B203" s="566" t="s">
        <v>4159</v>
      </c>
      <c r="C203" s="566" t="s">
        <v>2977</v>
      </c>
      <c r="D203" s="566" t="s">
        <v>4190</v>
      </c>
      <c r="E203" s="566" t="s">
        <v>4191</v>
      </c>
      <c r="F203" s="569">
        <v>1</v>
      </c>
      <c r="G203" s="569">
        <v>27</v>
      </c>
      <c r="H203" s="569">
        <v>1</v>
      </c>
      <c r="I203" s="569">
        <v>27</v>
      </c>
      <c r="J203" s="569"/>
      <c r="K203" s="569"/>
      <c r="L203" s="569"/>
      <c r="M203" s="569"/>
      <c r="N203" s="569"/>
      <c r="O203" s="569"/>
      <c r="P203" s="582"/>
      <c r="Q203" s="570"/>
    </row>
    <row r="204" spans="1:17" ht="14.4" customHeight="1" x14ac:dyDescent="0.3">
      <c r="A204" s="565" t="s">
        <v>4158</v>
      </c>
      <c r="B204" s="566" t="s">
        <v>4159</v>
      </c>
      <c r="C204" s="566" t="s">
        <v>2977</v>
      </c>
      <c r="D204" s="566" t="s">
        <v>4192</v>
      </c>
      <c r="E204" s="566" t="s">
        <v>4193</v>
      </c>
      <c r="F204" s="569">
        <v>35</v>
      </c>
      <c r="G204" s="569">
        <v>10885</v>
      </c>
      <c r="H204" s="569">
        <v>1</v>
      </c>
      <c r="I204" s="569">
        <v>311</v>
      </c>
      <c r="J204" s="569">
        <v>23</v>
      </c>
      <c r="K204" s="569">
        <v>7199</v>
      </c>
      <c r="L204" s="569">
        <v>0.66136885622416164</v>
      </c>
      <c r="M204" s="569">
        <v>313</v>
      </c>
      <c r="N204" s="569">
        <v>18</v>
      </c>
      <c r="O204" s="569">
        <v>5688</v>
      </c>
      <c r="P204" s="582">
        <v>0.52255397335783182</v>
      </c>
      <c r="Q204" s="570">
        <v>316</v>
      </c>
    </row>
    <row r="205" spans="1:17" ht="14.4" customHeight="1" x14ac:dyDescent="0.3">
      <c r="A205" s="565" t="s">
        <v>4158</v>
      </c>
      <c r="B205" s="566" t="s">
        <v>4159</v>
      </c>
      <c r="C205" s="566" t="s">
        <v>2977</v>
      </c>
      <c r="D205" s="566" t="s">
        <v>4194</v>
      </c>
      <c r="E205" s="566" t="s">
        <v>4195</v>
      </c>
      <c r="F205" s="569">
        <v>255</v>
      </c>
      <c r="G205" s="569">
        <v>87465</v>
      </c>
      <c r="H205" s="569">
        <v>1</v>
      </c>
      <c r="I205" s="569">
        <v>343</v>
      </c>
      <c r="J205" s="569">
        <v>286</v>
      </c>
      <c r="K205" s="569">
        <v>98670</v>
      </c>
      <c r="L205" s="569">
        <v>1.1281083862116275</v>
      </c>
      <c r="M205" s="569">
        <v>345</v>
      </c>
      <c r="N205" s="569">
        <v>235</v>
      </c>
      <c r="O205" s="569">
        <v>81780</v>
      </c>
      <c r="P205" s="582">
        <v>0.93500257245755447</v>
      </c>
      <c r="Q205" s="570">
        <v>348</v>
      </c>
    </row>
    <row r="206" spans="1:17" ht="14.4" customHeight="1" x14ac:dyDescent="0.3">
      <c r="A206" s="565" t="s">
        <v>4158</v>
      </c>
      <c r="B206" s="566" t="s">
        <v>4159</v>
      </c>
      <c r="C206" s="566" t="s">
        <v>2977</v>
      </c>
      <c r="D206" s="566" t="s">
        <v>4196</v>
      </c>
      <c r="E206" s="566" t="s">
        <v>4197</v>
      </c>
      <c r="F206" s="569"/>
      <c r="G206" s="569"/>
      <c r="H206" s="569"/>
      <c r="I206" s="569"/>
      <c r="J206" s="569"/>
      <c r="K206" s="569"/>
      <c r="L206" s="569"/>
      <c r="M206" s="569"/>
      <c r="N206" s="569">
        <v>6</v>
      </c>
      <c r="O206" s="569">
        <v>2280</v>
      </c>
      <c r="P206" s="582"/>
      <c r="Q206" s="570">
        <v>380</v>
      </c>
    </row>
    <row r="207" spans="1:17" ht="14.4" customHeight="1" x14ac:dyDescent="0.3">
      <c r="A207" s="565" t="s">
        <v>4158</v>
      </c>
      <c r="B207" s="566" t="s">
        <v>4159</v>
      </c>
      <c r="C207" s="566" t="s">
        <v>2977</v>
      </c>
      <c r="D207" s="566" t="s">
        <v>4198</v>
      </c>
      <c r="E207" s="566" t="s">
        <v>4199</v>
      </c>
      <c r="F207" s="569"/>
      <c r="G207" s="569"/>
      <c r="H207" s="569"/>
      <c r="I207" s="569"/>
      <c r="J207" s="569"/>
      <c r="K207" s="569"/>
      <c r="L207" s="569"/>
      <c r="M207" s="569"/>
      <c r="N207" s="569">
        <v>1</v>
      </c>
      <c r="O207" s="569">
        <v>404</v>
      </c>
      <c r="P207" s="582"/>
      <c r="Q207" s="570">
        <v>404</v>
      </c>
    </row>
    <row r="208" spans="1:17" ht="14.4" customHeight="1" x14ac:dyDescent="0.3">
      <c r="A208" s="565" t="s">
        <v>4158</v>
      </c>
      <c r="B208" s="566" t="s">
        <v>4159</v>
      </c>
      <c r="C208" s="566" t="s">
        <v>2977</v>
      </c>
      <c r="D208" s="566" t="s">
        <v>4200</v>
      </c>
      <c r="E208" s="566" t="s">
        <v>4201</v>
      </c>
      <c r="F208" s="569">
        <v>84</v>
      </c>
      <c r="G208" s="569">
        <v>4452</v>
      </c>
      <c r="H208" s="569">
        <v>1</v>
      </c>
      <c r="I208" s="569">
        <v>53</v>
      </c>
      <c r="J208" s="569">
        <v>104</v>
      </c>
      <c r="K208" s="569">
        <v>5512</v>
      </c>
      <c r="L208" s="569">
        <v>1.2380952380952381</v>
      </c>
      <c r="M208" s="569">
        <v>53</v>
      </c>
      <c r="N208" s="569">
        <v>70</v>
      </c>
      <c r="O208" s="569">
        <v>3710</v>
      </c>
      <c r="P208" s="582">
        <v>0.83333333333333337</v>
      </c>
      <c r="Q208" s="570">
        <v>53</v>
      </c>
    </row>
    <row r="209" spans="1:17" ht="14.4" customHeight="1" x14ac:dyDescent="0.3">
      <c r="A209" s="565" t="s">
        <v>4158</v>
      </c>
      <c r="B209" s="566" t="s">
        <v>4159</v>
      </c>
      <c r="C209" s="566" t="s">
        <v>2977</v>
      </c>
      <c r="D209" s="566" t="s">
        <v>4202</v>
      </c>
      <c r="E209" s="566" t="s">
        <v>4203</v>
      </c>
      <c r="F209" s="569">
        <v>16</v>
      </c>
      <c r="G209" s="569">
        <v>1632</v>
      </c>
      <c r="H209" s="569">
        <v>1</v>
      </c>
      <c r="I209" s="569">
        <v>102</v>
      </c>
      <c r="J209" s="569">
        <v>4</v>
      </c>
      <c r="K209" s="569">
        <v>408</v>
      </c>
      <c r="L209" s="569">
        <v>0.25</v>
      </c>
      <c r="M209" s="569">
        <v>102</v>
      </c>
      <c r="N209" s="569">
        <v>10</v>
      </c>
      <c r="O209" s="569">
        <v>1030</v>
      </c>
      <c r="P209" s="582">
        <v>0.63112745098039214</v>
      </c>
      <c r="Q209" s="570">
        <v>103</v>
      </c>
    </row>
    <row r="210" spans="1:17" ht="14.4" customHeight="1" x14ac:dyDescent="0.3">
      <c r="A210" s="565" t="s">
        <v>4158</v>
      </c>
      <c r="B210" s="566" t="s">
        <v>4159</v>
      </c>
      <c r="C210" s="566" t="s">
        <v>2977</v>
      </c>
      <c r="D210" s="566" t="s">
        <v>4204</v>
      </c>
      <c r="E210" s="566" t="s">
        <v>4205</v>
      </c>
      <c r="F210" s="569"/>
      <c r="G210" s="569"/>
      <c r="H210" s="569"/>
      <c r="I210" s="569"/>
      <c r="J210" s="569"/>
      <c r="K210" s="569"/>
      <c r="L210" s="569"/>
      <c r="M210" s="569"/>
      <c r="N210" s="569">
        <v>9</v>
      </c>
      <c r="O210" s="569">
        <v>2007</v>
      </c>
      <c r="P210" s="582"/>
      <c r="Q210" s="570">
        <v>223</v>
      </c>
    </row>
    <row r="211" spans="1:17" ht="14.4" customHeight="1" x14ac:dyDescent="0.3">
      <c r="A211" s="565" t="s">
        <v>4158</v>
      </c>
      <c r="B211" s="566" t="s">
        <v>4159</v>
      </c>
      <c r="C211" s="566" t="s">
        <v>2977</v>
      </c>
      <c r="D211" s="566" t="s">
        <v>4206</v>
      </c>
      <c r="E211" s="566" t="s">
        <v>4207</v>
      </c>
      <c r="F211" s="569"/>
      <c r="G211" s="569"/>
      <c r="H211" s="569"/>
      <c r="I211" s="569"/>
      <c r="J211" s="569">
        <v>1</v>
      </c>
      <c r="K211" s="569">
        <v>265</v>
      </c>
      <c r="L211" s="569"/>
      <c r="M211" s="569">
        <v>265</v>
      </c>
      <c r="N211" s="569"/>
      <c r="O211" s="569"/>
      <c r="P211" s="582"/>
      <c r="Q211" s="570"/>
    </row>
    <row r="212" spans="1:17" ht="14.4" customHeight="1" x14ac:dyDescent="0.3">
      <c r="A212" s="565" t="s">
        <v>4208</v>
      </c>
      <c r="B212" s="566" t="s">
        <v>534</v>
      </c>
      <c r="C212" s="566" t="s">
        <v>2977</v>
      </c>
      <c r="D212" s="566" t="s">
        <v>4209</v>
      </c>
      <c r="E212" s="566" t="s">
        <v>4210</v>
      </c>
      <c r="F212" s="569"/>
      <c r="G212" s="569"/>
      <c r="H212" s="569"/>
      <c r="I212" s="569"/>
      <c r="J212" s="569"/>
      <c r="K212" s="569"/>
      <c r="L212" s="569"/>
      <c r="M212" s="569"/>
      <c r="N212" s="569">
        <v>9</v>
      </c>
      <c r="O212" s="569">
        <v>4374</v>
      </c>
      <c r="P212" s="582"/>
      <c r="Q212" s="570">
        <v>486</v>
      </c>
    </row>
    <row r="213" spans="1:17" ht="14.4" customHeight="1" x14ac:dyDescent="0.3">
      <c r="A213" s="565" t="s">
        <v>4208</v>
      </c>
      <c r="B213" s="566" t="s">
        <v>534</v>
      </c>
      <c r="C213" s="566" t="s">
        <v>2977</v>
      </c>
      <c r="D213" s="566" t="s">
        <v>4211</v>
      </c>
      <c r="E213" s="566" t="s">
        <v>4212</v>
      </c>
      <c r="F213" s="569">
        <v>12</v>
      </c>
      <c r="G213" s="569">
        <v>4584</v>
      </c>
      <c r="H213" s="569">
        <v>1</v>
      </c>
      <c r="I213" s="569">
        <v>382</v>
      </c>
      <c r="J213" s="569">
        <v>9</v>
      </c>
      <c r="K213" s="569">
        <v>3438</v>
      </c>
      <c r="L213" s="569">
        <v>0.75</v>
      </c>
      <c r="M213" s="569">
        <v>382</v>
      </c>
      <c r="N213" s="569">
        <v>1</v>
      </c>
      <c r="O213" s="569">
        <v>382</v>
      </c>
      <c r="P213" s="582">
        <v>8.3333333333333329E-2</v>
      </c>
      <c r="Q213" s="570">
        <v>382</v>
      </c>
    </row>
    <row r="214" spans="1:17" ht="14.4" customHeight="1" x14ac:dyDescent="0.3">
      <c r="A214" s="565" t="s">
        <v>4208</v>
      </c>
      <c r="B214" s="566" t="s">
        <v>534</v>
      </c>
      <c r="C214" s="566" t="s">
        <v>2977</v>
      </c>
      <c r="D214" s="566" t="s">
        <v>4213</v>
      </c>
      <c r="E214" s="566" t="s">
        <v>4214</v>
      </c>
      <c r="F214" s="569">
        <v>26</v>
      </c>
      <c r="G214" s="569">
        <v>1014</v>
      </c>
      <c r="H214" s="569">
        <v>1</v>
      </c>
      <c r="I214" s="569">
        <v>39</v>
      </c>
      <c r="J214" s="569">
        <v>25</v>
      </c>
      <c r="K214" s="569">
        <v>1000</v>
      </c>
      <c r="L214" s="569">
        <v>0.98619329388560162</v>
      </c>
      <c r="M214" s="569">
        <v>40</v>
      </c>
      <c r="N214" s="569">
        <v>33</v>
      </c>
      <c r="O214" s="569">
        <v>1320</v>
      </c>
      <c r="P214" s="582">
        <v>1.3017751479289941</v>
      </c>
      <c r="Q214" s="570">
        <v>40</v>
      </c>
    </row>
    <row r="215" spans="1:17" ht="14.4" customHeight="1" x14ac:dyDescent="0.3">
      <c r="A215" s="565" t="s">
        <v>4208</v>
      </c>
      <c r="B215" s="566" t="s">
        <v>534</v>
      </c>
      <c r="C215" s="566" t="s">
        <v>2977</v>
      </c>
      <c r="D215" s="566" t="s">
        <v>4215</v>
      </c>
      <c r="E215" s="566" t="s">
        <v>4216</v>
      </c>
      <c r="F215" s="569">
        <v>11</v>
      </c>
      <c r="G215" s="569">
        <v>231</v>
      </c>
      <c r="H215" s="569">
        <v>1</v>
      </c>
      <c r="I215" s="569">
        <v>21</v>
      </c>
      <c r="J215" s="569">
        <v>1</v>
      </c>
      <c r="K215" s="569">
        <v>21</v>
      </c>
      <c r="L215" s="569">
        <v>9.0909090909090912E-2</v>
      </c>
      <c r="M215" s="569">
        <v>21</v>
      </c>
      <c r="N215" s="569">
        <v>1</v>
      </c>
      <c r="O215" s="569">
        <v>21</v>
      </c>
      <c r="P215" s="582">
        <v>9.0909090909090912E-2</v>
      </c>
      <c r="Q215" s="570">
        <v>21</v>
      </c>
    </row>
    <row r="216" spans="1:17" ht="14.4" customHeight="1" x14ac:dyDescent="0.3">
      <c r="A216" s="565" t="s">
        <v>4208</v>
      </c>
      <c r="B216" s="566" t="s">
        <v>534</v>
      </c>
      <c r="C216" s="566" t="s">
        <v>2977</v>
      </c>
      <c r="D216" s="566" t="s">
        <v>4217</v>
      </c>
      <c r="E216" s="566" t="s">
        <v>4218</v>
      </c>
      <c r="F216" s="569">
        <v>44</v>
      </c>
      <c r="G216" s="569">
        <v>4884</v>
      </c>
      <c r="H216" s="569">
        <v>1</v>
      </c>
      <c r="I216" s="569">
        <v>111</v>
      </c>
      <c r="J216" s="569">
        <v>47</v>
      </c>
      <c r="K216" s="569">
        <v>5264</v>
      </c>
      <c r="L216" s="569">
        <v>1.0778050778050778</v>
      </c>
      <c r="M216" s="569">
        <v>112</v>
      </c>
      <c r="N216" s="569">
        <v>99</v>
      </c>
      <c r="O216" s="569">
        <v>11187</v>
      </c>
      <c r="P216" s="582">
        <v>2.2905405405405403</v>
      </c>
      <c r="Q216" s="570">
        <v>113</v>
      </c>
    </row>
    <row r="217" spans="1:17" ht="14.4" customHeight="1" x14ac:dyDescent="0.3">
      <c r="A217" s="565" t="s">
        <v>4208</v>
      </c>
      <c r="B217" s="566" t="s">
        <v>534</v>
      </c>
      <c r="C217" s="566" t="s">
        <v>2977</v>
      </c>
      <c r="D217" s="566" t="s">
        <v>4219</v>
      </c>
      <c r="E217" s="566" t="s">
        <v>4220</v>
      </c>
      <c r="F217" s="569">
        <v>6</v>
      </c>
      <c r="G217" s="569">
        <v>498</v>
      </c>
      <c r="H217" s="569">
        <v>1</v>
      </c>
      <c r="I217" s="569">
        <v>83</v>
      </c>
      <c r="J217" s="569">
        <v>6</v>
      </c>
      <c r="K217" s="569">
        <v>498</v>
      </c>
      <c r="L217" s="569">
        <v>1</v>
      </c>
      <c r="M217" s="569">
        <v>83</v>
      </c>
      <c r="N217" s="569">
        <v>17</v>
      </c>
      <c r="O217" s="569">
        <v>1428</v>
      </c>
      <c r="P217" s="582">
        <v>2.8674698795180724</v>
      </c>
      <c r="Q217" s="570">
        <v>84</v>
      </c>
    </row>
    <row r="218" spans="1:17" ht="14.4" customHeight="1" x14ac:dyDescent="0.3">
      <c r="A218" s="565" t="s">
        <v>4208</v>
      </c>
      <c r="B218" s="566" t="s">
        <v>534</v>
      </c>
      <c r="C218" s="566" t="s">
        <v>2977</v>
      </c>
      <c r="D218" s="566" t="s">
        <v>4221</v>
      </c>
      <c r="E218" s="566" t="s">
        <v>4222</v>
      </c>
      <c r="F218" s="569">
        <v>2</v>
      </c>
      <c r="G218" s="569">
        <v>806</v>
      </c>
      <c r="H218" s="569">
        <v>1</v>
      </c>
      <c r="I218" s="569">
        <v>403</v>
      </c>
      <c r="J218" s="569">
        <v>2</v>
      </c>
      <c r="K218" s="569">
        <v>808</v>
      </c>
      <c r="L218" s="569">
        <v>1.0024813895781637</v>
      </c>
      <c r="M218" s="569">
        <v>404</v>
      </c>
      <c r="N218" s="569"/>
      <c r="O218" s="569"/>
      <c r="P218" s="582"/>
      <c r="Q218" s="570"/>
    </row>
    <row r="219" spans="1:17" ht="14.4" customHeight="1" x14ac:dyDescent="0.3">
      <c r="A219" s="565" t="s">
        <v>4208</v>
      </c>
      <c r="B219" s="566" t="s">
        <v>534</v>
      </c>
      <c r="C219" s="566" t="s">
        <v>2977</v>
      </c>
      <c r="D219" s="566" t="s">
        <v>4223</v>
      </c>
      <c r="E219" s="566" t="s">
        <v>4224</v>
      </c>
      <c r="F219" s="569"/>
      <c r="G219" s="569"/>
      <c r="H219" s="569"/>
      <c r="I219" s="569"/>
      <c r="J219" s="569"/>
      <c r="K219" s="569"/>
      <c r="L219" s="569"/>
      <c r="M219" s="569"/>
      <c r="N219" s="569">
        <v>1</v>
      </c>
      <c r="O219" s="569">
        <v>1165</v>
      </c>
      <c r="P219" s="582"/>
      <c r="Q219" s="570">
        <v>1165</v>
      </c>
    </row>
    <row r="220" spans="1:17" ht="14.4" customHeight="1" x14ac:dyDescent="0.3">
      <c r="A220" s="565" t="s">
        <v>4208</v>
      </c>
      <c r="B220" s="566" t="s">
        <v>534</v>
      </c>
      <c r="C220" s="566" t="s">
        <v>2977</v>
      </c>
      <c r="D220" s="566" t="s">
        <v>4225</v>
      </c>
      <c r="E220" s="566" t="s">
        <v>4226</v>
      </c>
      <c r="F220" s="569"/>
      <c r="G220" s="569"/>
      <c r="H220" s="569"/>
      <c r="I220" s="569"/>
      <c r="J220" s="569">
        <v>3</v>
      </c>
      <c r="K220" s="569">
        <v>1470</v>
      </c>
      <c r="L220" s="569"/>
      <c r="M220" s="569">
        <v>490</v>
      </c>
      <c r="N220" s="569">
        <v>1</v>
      </c>
      <c r="O220" s="569">
        <v>490</v>
      </c>
      <c r="P220" s="582"/>
      <c r="Q220" s="570">
        <v>490</v>
      </c>
    </row>
    <row r="221" spans="1:17" ht="14.4" customHeight="1" x14ac:dyDescent="0.3">
      <c r="A221" s="565" t="s">
        <v>4208</v>
      </c>
      <c r="B221" s="566" t="s">
        <v>534</v>
      </c>
      <c r="C221" s="566" t="s">
        <v>2977</v>
      </c>
      <c r="D221" s="566" t="s">
        <v>4227</v>
      </c>
      <c r="E221" s="566" t="s">
        <v>4228</v>
      </c>
      <c r="F221" s="569">
        <v>48</v>
      </c>
      <c r="G221" s="569">
        <v>1824</v>
      </c>
      <c r="H221" s="569">
        <v>1</v>
      </c>
      <c r="I221" s="569">
        <v>38</v>
      </c>
      <c r="J221" s="569">
        <v>42</v>
      </c>
      <c r="K221" s="569">
        <v>1638</v>
      </c>
      <c r="L221" s="569">
        <v>0.89802631578947367</v>
      </c>
      <c r="M221" s="569">
        <v>39</v>
      </c>
      <c r="N221" s="569">
        <v>50</v>
      </c>
      <c r="O221" s="569">
        <v>1950</v>
      </c>
      <c r="P221" s="582">
        <v>1.069078947368421</v>
      </c>
      <c r="Q221" s="570">
        <v>39</v>
      </c>
    </row>
    <row r="222" spans="1:17" ht="14.4" customHeight="1" x14ac:dyDescent="0.3">
      <c r="A222" s="565" t="s">
        <v>4208</v>
      </c>
      <c r="B222" s="566" t="s">
        <v>534</v>
      </c>
      <c r="C222" s="566" t="s">
        <v>2977</v>
      </c>
      <c r="D222" s="566" t="s">
        <v>4229</v>
      </c>
      <c r="E222" s="566" t="s">
        <v>4230</v>
      </c>
      <c r="F222" s="569">
        <v>1</v>
      </c>
      <c r="G222" s="569">
        <v>203</v>
      </c>
      <c r="H222" s="569">
        <v>1</v>
      </c>
      <c r="I222" s="569">
        <v>203</v>
      </c>
      <c r="J222" s="569"/>
      <c r="K222" s="569"/>
      <c r="L222" s="569"/>
      <c r="M222" s="569"/>
      <c r="N222" s="569">
        <v>2</v>
      </c>
      <c r="O222" s="569">
        <v>410</v>
      </c>
      <c r="P222" s="582">
        <v>2.0197044334975369</v>
      </c>
      <c r="Q222" s="570">
        <v>205</v>
      </c>
    </row>
    <row r="223" spans="1:17" ht="14.4" customHeight="1" x14ac:dyDescent="0.3">
      <c r="A223" s="565" t="s">
        <v>4208</v>
      </c>
      <c r="B223" s="566" t="s">
        <v>534</v>
      </c>
      <c r="C223" s="566" t="s">
        <v>2977</v>
      </c>
      <c r="D223" s="566" t="s">
        <v>4231</v>
      </c>
      <c r="E223" s="566" t="s">
        <v>4232</v>
      </c>
      <c r="F223" s="569"/>
      <c r="G223" s="569"/>
      <c r="H223" s="569"/>
      <c r="I223" s="569"/>
      <c r="J223" s="569">
        <v>3</v>
      </c>
      <c r="K223" s="569">
        <v>1332</v>
      </c>
      <c r="L223" s="569"/>
      <c r="M223" s="569">
        <v>444</v>
      </c>
      <c r="N223" s="569">
        <v>6</v>
      </c>
      <c r="O223" s="569">
        <v>2664</v>
      </c>
      <c r="P223" s="582"/>
      <c r="Q223" s="570">
        <v>444</v>
      </c>
    </row>
    <row r="224" spans="1:17" ht="14.4" customHeight="1" x14ac:dyDescent="0.3">
      <c r="A224" s="565" t="s">
        <v>4208</v>
      </c>
      <c r="B224" s="566" t="s">
        <v>534</v>
      </c>
      <c r="C224" s="566" t="s">
        <v>2977</v>
      </c>
      <c r="D224" s="566" t="s">
        <v>4233</v>
      </c>
      <c r="E224" s="566" t="s">
        <v>4234</v>
      </c>
      <c r="F224" s="569">
        <v>2</v>
      </c>
      <c r="G224" s="569">
        <v>80</v>
      </c>
      <c r="H224" s="569">
        <v>1</v>
      </c>
      <c r="I224" s="569">
        <v>40</v>
      </c>
      <c r="J224" s="569">
        <v>2</v>
      </c>
      <c r="K224" s="569">
        <v>80</v>
      </c>
      <c r="L224" s="569">
        <v>1</v>
      </c>
      <c r="M224" s="569">
        <v>40</v>
      </c>
      <c r="N224" s="569"/>
      <c r="O224" s="569"/>
      <c r="P224" s="582"/>
      <c r="Q224" s="570"/>
    </row>
    <row r="225" spans="1:17" ht="14.4" customHeight="1" x14ac:dyDescent="0.3">
      <c r="A225" s="565" t="s">
        <v>4208</v>
      </c>
      <c r="B225" s="566" t="s">
        <v>534</v>
      </c>
      <c r="C225" s="566" t="s">
        <v>2977</v>
      </c>
      <c r="D225" s="566" t="s">
        <v>4235</v>
      </c>
      <c r="E225" s="566" t="s">
        <v>4236</v>
      </c>
      <c r="F225" s="569">
        <v>140</v>
      </c>
      <c r="G225" s="569">
        <v>22120</v>
      </c>
      <c r="H225" s="569">
        <v>1</v>
      </c>
      <c r="I225" s="569">
        <v>158</v>
      </c>
      <c r="J225" s="569">
        <v>145</v>
      </c>
      <c r="K225" s="569">
        <v>22910</v>
      </c>
      <c r="L225" s="569">
        <v>1.0357142857142858</v>
      </c>
      <c r="M225" s="569">
        <v>158</v>
      </c>
      <c r="N225" s="569">
        <v>178</v>
      </c>
      <c r="O225" s="569">
        <v>28302</v>
      </c>
      <c r="P225" s="582">
        <v>1.2794755877034358</v>
      </c>
      <c r="Q225" s="570">
        <v>159</v>
      </c>
    </row>
    <row r="226" spans="1:17" ht="14.4" customHeight="1" x14ac:dyDescent="0.3">
      <c r="A226" s="565" t="s">
        <v>4208</v>
      </c>
      <c r="B226" s="566" t="s">
        <v>534</v>
      </c>
      <c r="C226" s="566" t="s">
        <v>2977</v>
      </c>
      <c r="D226" s="566" t="s">
        <v>4237</v>
      </c>
      <c r="E226" s="566" t="s">
        <v>4238</v>
      </c>
      <c r="F226" s="569">
        <v>1</v>
      </c>
      <c r="G226" s="569">
        <v>376</v>
      </c>
      <c r="H226" s="569">
        <v>1</v>
      </c>
      <c r="I226" s="569">
        <v>376</v>
      </c>
      <c r="J226" s="569"/>
      <c r="K226" s="569"/>
      <c r="L226" s="569"/>
      <c r="M226" s="569"/>
      <c r="N226" s="569">
        <v>2</v>
      </c>
      <c r="O226" s="569">
        <v>754</v>
      </c>
      <c r="P226" s="582">
        <v>2.0053191489361701</v>
      </c>
      <c r="Q226" s="570">
        <v>377</v>
      </c>
    </row>
    <row r="227" spans="1:17" ht="14.4" customHeight="1" x14ac:dyDescent="0.3">
      <c r="A227" s="565" t="s">
        <v>4208</v>
      </c>
      <c r="B227" s="566" t="s">
        <v>534</v>
      </c>
      <c r="C227" s="566" t="s">
        <v>2977</v>
      </c>
      <c r="D227" s="566" t="s">
        <v>4239</v>
      </c>
      <c r="E227" s="566" t="s">
        <v>4240</v>
      </c>
      <c r="F227" s="569">
        <v>7</v>
      </c>
      <c r="G227" s="569">
        <v>217</v>
      </c>
      <c r="H227" s="569">
        <v>1</v>
      </c>
      <c r="I227" s="569">
        <v>31</v>
      </c>
      <c r="J227" s="569">
        <v>2</v>
      </c>
      <c r="K227" s="569">
        <v>62</v>
      </c>
      <c r="L227" s="569">
        <v>0.2857142857142857</v>
      </c>
      <c r="M227" s="569">
        <v>31</v>
      </c>
      <c r="N227" s="569">
        <v>9</v>
      </c>
      <c r="O227" s="569">
        <v>279</v>
      </c>
      <c r="P227" s="582">
        <v>1.2857142857142858</v>
      </c>
      <c r="Q227" s="570">
        <v>31</v>
      </c>
    </row>
    <row r="228" spans="1:17" ht="14.4" customHeight="1" x14ac:dyDescent="0.3">
      <c r="A228" s="565" t="s">
        <v>4241</v>
      </c>
      <c r="B228" s="566" t="s">
        <v>4047</v>
      </c>
      <c r="C228" s="566" t="s">
        <v>2977</v>
      </c>
      <c r="D228" s="566" t="s">
        <v>3903</v>
      </c>
      <c r="E228" s="566" t="s">
        <v>3904</v>
      </c>
      <c r="F228" s="569">
        <v>1</v>
      </c>
      <c r="G228" s="569">
        <v>166</v>
      </c>
      <c r="H228" s="569">
        <v>1</v>
      </c>
      <c r="I228" s="569">
        <v>166</v>
      </c>
      <c r="J228" s="569">
        <v>1</v>
      </c>
      <c r="K228" s="569">
        <v>166</v>
      </c>
      <c r="L228" s="569">
        <v>1</v>
      </c>
      <c r="M228" s="569">
        <v>166</v>
      </c>
      <c r="N228" s="569"/>
      <c r="O228" s="569"/>
      <c r="P228" s="582"/>
      <c r="Q228" s="570"/>
    </row>
    <row r="229" spans="1:17" ht="14.4" customHeight="1" x14ac:dyDescent="0.3">
      <c r="A229" s="565" t="s">
        <v>4241</v>
      </c>
      <c r="B229" s="566" t="s">
        <v>4047</v>
      </c>
      <c r="C229" s="566" t="s">
        <v>2977</v>
      </c>
      <c r="D229" s="566" t="s">
        <v>3943</v>
      </c>
      <c r="E229" s="566" t="s">
        <v>3944</v>
      </c>
      <c r="F229" s="569">
        <v>1</v>
      </c>
      <c r="G229" s="569">
        <v>172</v>
      </c>
      <c r="H229" s="569">
        <v>1</v>
      </c>
      <c r="I229" s="569">
        <v>172</v>
      </c>
      <c r="J229" s="569">
        <v>1</v>
      </c>
      <c r="K229" s="569">
        <v>172</v>
      </c>
      <c r="L229" s="569">
        <v>1</v>
      </c>
      <c r="M229" s="569">
        <v>172</v>
      </c>
      <c r="N229" s="569"/>
      <c r="O229" s="569"/>
      <c r="P229" s="582"/>
      <c r="Q229" s="570"/>
    </row>
    <row r="230" spans="1:17" ht="14.4" customHeight="1" x14ac:dyDescent="0.3">
      <c r="A230" s="565" t="s">
        <v>4241</v>
      </c>
      <c r="B230" s="566" t="s">
        <v>4047</v>
      </c>
      <c r="C230" s="566" t="s">
        <v>2977</v>
      </c>
      <c r="D230" s="566" t="s">
        <v>4031</v>
      </c>
      <c r="E230" s="566" t="s">
        <v>4032</v>
      </c>
      <c r="F230" s="569">
        <v>1</v>
      </c>
      <c r="G230" s="569">
        <v>169</v>
      </c>
      <c r="H230" s="569">
        <v>1</v>
      </c>
      <c r="I230" s="569">
        <v>169</v>
      </c>
      <c r="J230" s="569">
        <v>1</v>
      </c>
      <c r="K230" s="569">
        <v>169</v>
      </c>
      <c r="L230" s="569">
        <v>1</v>
      </c>
      <c r="M230" s="569">
        <v>169</v>
      </c>
      <c r="N230" s="569"/>
      <c r="O230" s="569"/>
      <c r="P230" s="582"/>
      <c r="Q230" s="570"/>
    </row>
    <row r="231" spans="1:17" ht="14.4" customHeight="1" x14ac:dyDescent="0.3">
      <c r="A231" s="565" t="s">
        <v>4241</v>
      </c>
      <c r="B231" s="566" t="s">
        <v>4047</v>
      </c>
      <c r="C231" s="566" t="s">
        <v>2977</v>
      </c>
      <c r="D231" s="566" t="s">
        <v>4242</v>
      </c>
      <c r="E231" s="566" t="s">
        <v>4243</v>
      </c>
      <c r="F231" s="569">
        <v>1</v>
      </c>
      <c r="G231" s="569">
        <v>823</v>
      </c>
      <c r="H231" s="569">
        <v>1</v>
      </c>
      <c r="I231" s="569">
        <v>823</v>
      </c>
      <c r="J231" s="569"/>
      <c r="K231" s="569"/>
      <c r="L231" s="569"/>
      <c r="M231" s="569"/>
      <c r="N231" s="569"/>
      <c r="O231" s="569"/>
      <c r="P231" s="582"/>
      <c r="Q231" s="570"/>
    </row>
    <row r="232" spans="1:17" ht="14.4" customHeight="1" x14ac:dyDescent="0.3">
      <c r="A232" s="565" t="s">
        <v>4241</v>
      </c>
      <c r="B232" s="566" t="s">
        <v>4047</v>
      </c>
      <c r="C232" s="566" t="s">
        <v>2977</v>
      </c>
      <c r="D232" s="566" t="s">
        <v>4244</v>
      </c>
      <c r="E232" s="566" t="s">
        <v>4245</v>
      </c>
      <c r="F232" s="569"/>
      <c r="G232" s="569"/>
      <c r="H232" s="569"/>
      <c r="I232" s="569"/>
      <c r="J232" s="569">
        <v>1</v>
      </c>
      <c r="K232" s="569">
        <v>472</v>
      </c>
      <c r="L232" s="569"/>
      <c r="M232" s="569">
        <v>472</v>
      </c>
      <c r="N232" s="569"/>
      <c r="O232" s="569"/>
      <c r="P232" s="582"/>
      <c r="Q232" s="570"/>
    </row>
    <row r="233" spans="1:17" ht="14.4" customHeight="1" x14ac:dyDescent="0.3">
      <c r="A233" s="565" t="s">
        <v>4241</v>
      </c>
      <c r="B233" s="566" t="s">
        <v>4047</v>
      </c>
      <c r="C233" s="566" t="s">
        <v>2977</v>
      </c>
      <c r="D233" s="566" t="s">
        <v>4246</v>
      </c>
      <c r="E233" s="566" t="s">
        <v>4247</v>
      </c>
      <c r="F233" s="569"/>
      <c r="G233" s="569"/>
      <c r="H233" s="569"/>
      <c r="I233" s="569"/>
      <c r="J233" s="569">
        <v>1</v>
      </c>
      <c r="K233" s="569">
        <v>343</v>
      </c>
      <c r="L233" s="569"/>
      <c r="M233" s="569">
        <v>343</v>
      </c>
      <c r="N233" s="569"/>
      <c r="O233" s="569"/>
      <c r="P233" s="582"/>
      <c r="Q233" s="570"/>
    </row>
    <row r="234" spans="1:17" ht="14.4" customHeight="1" x14ac:dyDescent="0.3">
      <c r="A234" s="565" t="s">
        <v>4241</v>
      </c>
      <c r="B234" s="566" t="s">
        <v>4047</v>
      </c>
      <c r="C234" s="566" t="s">
        <v>2977</v>
      </c>
      <c r="D234" s="566" t="s">
        <v>4248</v>
      </c>
      <c r="E234" s="566" t="s">
        <v>4249</v>
      </c>
      <c r="F234" s="569"/>
      <c r="G234" s="569"/>
      <c r="H234" s="569"/>
      <c r="I234" s="569"/>
      <c r="J234" s="569">
        <v>1</v>
      </c>
      <c r="K234" s="569">
        <v>347</v>
      </c>
      <c r="L234" s="569"/>
      <c r="M234" s="569">
        <v>347</v>
      </c>
      <c r="N234" s="569"/>
      <c r="O234" s="569"/>
      <c r="P234" s="582"/>
      <c r="Q234" s="570"/>
    </row>
    <row r="235" spans="1:17" ht="14.4" customHeight="1" x14ac:dyDescent="0.3">
      <c r="A235" s="565" t="s">
        <v>4241</v>
      </c>
      <c r="B235" s="566" t="s">
        <v>4047</v>
      </c>
      <c r="C235" s="566" t="s">
        <v>2977</v>
      </c>
      <c r="D235" s="566" t="s">
        <v>4250</v>
      </c>
      <c r="E235" s="566" t="s">
        <v>4251</v>
      </c>
      <c r="F235" s="569"/>
      <c r="G235" s="569"/>
      <c r="H235" s="569"/>
      <c r="I235" s="569"/>
      <c r="J235" s="569">
        <v>1</v>
      </c>
      <c r="K235" s="569">
        <v>110</v>
      </c>
      <c r="L235" s="569"/>
      <c r="M235" s="569">
        <v>110</v>
      </c>
      <c r="N235" s="569"/>
      <c r="O235" s="569"/>
      <c r="P235" s="582"/>
      <c r="Q235" s="570"/>
    </row>
    <row r="236" spans="1:17" ht="14.4" customHeight="1" x14ac:dyDescent="0.3">
      <c r="A236" s="565" t="s">
        <v>4241</v>
      </c>
      <c r="B236" s="566" t="s">
        <v>4047</v>
      </c>
      <c r="C236" s="566" t="s">
        <v>2977</v>
      </c>
      <c r="D236" s="566" t="s">
        <v>4252</v>
      </c>
      <c r="E236" s="566" t="s">
        <v>4253</v>
      </c>
      <c r="F236" s="569"/>
      <c r="G236" s="569"/>
      <c r="H236" s="569"/>
      <c r="I236" s="569"/>
      <c r="J236" s="569">
        <v>1</v>
      </c>
      <c r="K236" s="569">
        <v>807</v>
      </c>
      <c r="L236" s="569"/>
      <c r="M236" s="569">
        <v>807</v>
      </c>
      <c r="N236" s="569"/>
      <c r="O236" s="569"/>
      <c r="P236" s="582"/>
      <c r="Q236" s="570"/>
    </row>
    <row r="237" spans="1:17" ht="14.4" customHeight="1" x14ac:dyDescent="0.3">
      <c r="A237" s="565" t="s">
        <v>4241</v>
      </c>
      <c r="B237" s="566" t="s">
        <v>4047</v>
      </c>
      <c r="C237" s="566" t="s">
        <v>2977</v>
      </c>
      <c r="D237" s="566" t="s">
        <v>4254</v>
      </c>
      <c r="E237" s="566" t="s">
        <v>4255</v>
      </c>
      <c r="F237" s="569"/>
      <c r="G237" s="569"/>
      <c r="H237" s="569"/>
      <c r="I237" s="569"/>
      <c r="J237" s="569">
        <v>1</v>
      </c>
      <c r="K237" s="569">
        <v>807</v>
      </c>
      <c r="L237" s="569"/>
      <c r="M237" s="569">
        <v>807</v>
      </c>
      <c r="N237" s="569"/>
      <c r="O237" s="569"/>
      <c r="P237" s="582"/>
      <c r="Q237" s="570"/>
    </row>
    <row r="238" spans="1:17" ht="14.4" customHeight="1" x14ac:dyDescent="0.3">
      <c r="A238" s="565" t="s">
        <v>4241</v>
      </c>
      <c r="B238" s="566" t="s">
        <v>4047</v>
      </c>
      <c r="C238" s="566" t="s">
        <v>2977</v>
      </c>
      <c r="D238" s="566" t="s">
        <v>4256</v>
      </c>
      <c r="E238" s="566" t="s">
        <v>4257</v>
      </c>
      <c r="F238" s="569"/>
      <c r="G238" s="569"/>
      <c r="H238" s="569"/>
      <c r="I238" s="569"/>
      <c r="J238" s="569">
        <v>1</v>
      </c>
      <c r="K238" s="569">
        <v>172</v>
      </c>
      <c r="L238" s="569"/>
      <c r="M238" s="569">
        <v>172</v>
      </c>
      <c r="N238" s="569"/>
      <c r="O238" s="569"/>
      <c r="P238" s="582"/>
      <c r="Q238" s="570"/>
    </row>
    <row r="239" spans="1:17" ht="14.4" customHeight="1" x14ac:dyDescent="0.3">
      <c r="A239" s="565" t="s">
        <v>4241</v>
      </c>
      <c r="B239" s="566" t="s">
        <v>4047</v>
      </c>
      <c r="C239" s="566" t="s">
        <v>2977</v>
      </c>
      <c r="D239" s="566" t="s">
        <v>4258</v>
      </c>
      <c r="E239" s="566" t="s">
        <v>4259</v>
      </c>
      <c r="F239" s="569"/>
      <c r="G239" s="569"/>
      <c r="H239" s="569"/>
      <c r="I239" s="569"/>
      <c r="J239" s="569">
        <v>1</v>
      </c>
      <c r="K239" s="569">
        <v>166</v>
      </c>
      <c r="L239" s="569"/>
      <c r="M239" s="569">
        <v>166</v>
      </c>
      <c r="N239" s="569"/>
      <c r="O239" s="569"/>
      <c r="P239" s="582"/>
      <c r="Q239" s="570"/>
    </row>
    <row r="240" spans="1:17" ht="14.4" customHeight="1" x14ac:dyDescent="0.3">
      <c r="A240" s="565" t="s">
        <v>4241</v>
      </c>
      <c r="B240" s="566" t="s">
        <v>4047</v>
      </c>
      <c r="C240" s="566" t="s">
        <v>2977</v>
      </c>
      <c r="D240" s="566" t="s">
        <v>4260</v>
      </c>
      <c r="E240" s="566" t="s">
        <v>4261</v>
      </c>
      <c r="F240" s="569"/>
      <c r="G240" s="569"/>
      <c r="H240" s="569"/>
      <c r="I240" s="569"/>
      <c r="J240" s="569">
        <v>1</v>
      </c>
      <c r="K240" s="569">
        <v>807</v>
      </c>
      <c r="L240" s="569"/>
      <c r="M240" s="569">
        <v>807</v>
      </c>
      <c r="N240" s="569"/>
      <c r="O240" s="569"/>
      <c r="P240" s="582"/>
      <c r="Q240" s="570"/>
    </row>
    <row r="241" spans="1:17" ht="14.4" customHeight="1" x14ac:dyDescent="0.3">
      <c r="A241" s="565" t="s">
        <v>4241</v>
      </c>
      <c r="B241" s="566" t="s">
        <v>4047</v>
      </c>
      <c r="C241" s="566" t="s">
        <v>2977</v>
      </c>
      <c r="D241" s="566" t="s">
        <v>4262</v>
      </c>
      <c r="E241" s="566" t="s">
        <v>4263</v>
      </c>
      <c r="F241" s="569"/>
      <c r="G241" s="569"/>
      <c r="H241" s="569"/>
      <c r="I241" s="569"/>
      <c r="J241" s="569">
        <v>1</v>
      </c>
      <c r="K241" s="569">
        <v>544</v>
      </c>
      <c r="L241" s="569"/>
      <c r="M241" s="569">
        <v>544</v>
      </c>
      <c r="N241" s="569"/>
      <c r="O241" s="569"/>
      <c r="P241" s="582"/>
      <c r="Q241" s="570"/>
    </row>
    <row r="242" spans="1:17" ht="14.4" customHeight="1" thickBot="1" x14ac:dyDescent="0.35">
      <c r="A242" s="571" t="s">
        <v>4241</v>
      </c>
      <c r="B242" s="572" t="s">
        <v>4047</v>
      </c>
      <c r="C242" s="572" t="s">
        <v>2977</v>
      </c>
      <c r="D242" s="572" t="s">
        <v>4264</v>
      </c>
      <c r="E242" s="572" t="s">
        <v>4265</v>
      </c>
      <c r="F242" s="575"/>
      <c r="G242" s="575"/>
      <c r="H242" s="575"/>
      <c r="I242" s="575"/>
      <c r="J242" s="575">
        <v>1</v>
      </c>
      <c r="K242" s="575">
        <v>807</v>
      </c>
      <c r="L242" s="575"/>
      <c r="M242" s="575">
        <v>807</v>
      </c>
      <c r="N242" s="575"/>
      <c r="O242" s="575"/>
      <c r="P242" s="583"/>
      <c r="Q242" s="57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203</v>
      </c>
      <c r="C3" s="273">
        <f>SUBTOTAL(9,C6:C1048576)</f>
        <v>3581</v>
      </c>
      <c r="D3" s="274">
        <f>SUBTOTAL(9,D6:D1048576)</f>
        <v>3600</v>
      </c>
      <c r="E3" s="274">
        <f>SUBTOTAL(9,E6:E1048576)</f>
        <v>2936</v>
      </c>
      <c r="F3" s="275">
        <f>IF(OR(E3=0,C3=0),"",E3/C3)</f>
        <v>0.81988271432560733</v>
      </c>
      <c r="G3" s="276">
        <f>SUBTOTAL(9,G6:G1048576)</f>
        <v>3411657</v>
      </c>
      <c r="H3" s="277">
        <f>SUBTOTAL(9,H6:H1048576)</f>
        <v>3409164</v>
      </c>
      <c r="I3" s="277">
        <f>SUBTOTAL(9,I6:I1048576)</f>
        <v>2799987</v>
      </c>
      <c r="J3" s="275">
        <f>IF(OR(I3=0,G3=0),"",I3/G3)</f>
        <v>0.82071175384864303</v>
      </c>
      <c r="K3" s="276">
        <f>SUBTOTAL(9,K6:K1048576)</f>
        <v>125335</v>
      </c>
      <c r="L3" s="277">
        <f>SUBTOTAL(9,L6:L1048576)</f>
        <v>126000</v>
      </c>
      <c r="M3" s="277">
        <f>SUBTOTAL(9,M6:M1048576)</f>
        <v>102760</v>
      </c>
      <c r="N3" s="278">
        <f>IF(OR(M3=0,E3=0),"",M3/E3)</f>
        <v>35</v>
      </c>
    </row>
    <row r="4" spans="1:14" ht="14.4" customHeight="1" x14ac:dyDescent="0.3">
      <c r="A4" s="515" t="s">
        <v>127</v>
      </c>
      <c r="B4" s="516" t="s">
        <v>14</v>
      </c>
      <c r="C4" s="517" t="s">
        <v>128</v>
      </c>
      <c r="D4" s="517"/>
      <c r="E4" s="517"/>
      <c r="F4" s="518"/>
      <c r="G4" s="519" t="s">
        <v>17</v>
      </c>
      <c r="H4" s="517"/>
      <c r="I4" s="517"/>
      <c r="J4" s="518"/>
      <c r="K4" s="519" t="s">
        <v>129</v>
      </c>
      <c r="L4" s="517"/>
      <c r="M4" s="517"/>
      <c r="N4" s="520"/>
    </row>
    <row r="5" spans="1:14" ht="14.4" customHeight="1" thickBot="1" x14ac:dyDescent="0.35">
      <c r="A5" s="767"/>
      <c r="B5" s="768"/>
      <c r="C5" s="771">
        <v>2011</v>
      </c>
      <c r="D5" s="771">
        <v>2012</v>
      </c>
      <c r="E5" s="771">
        <v>2013</v>
      </c>
      <c r="F5" s="772" t="s">
        <v>5</v>
      </c>
      <c r="G5" s="776">
        <v>2011</v>
      </c>
      <c r="H5" s="771">
        <v>2012</v>
      </c>
      <c r="I5" s="771">
        <v>2013</v>
      </c>
      <c r="J5" s="772" t="s">
        <v>5</v>
      </c>
      <c r="K5" s="776">
        <v>2011</v>
      </c>
      <c r="L5" s="771">
        <v>2012</v>
      </c>
      <c r="M5" s="771">
        <v>2013</v>
      </c>
      <c r="N5" s="779" t="s">
        <v>130</v>
      </c>
    </row>
    <row r="6" spans="1:14" ht="14.4" customHeight="1" thickBot="1" x14ac:dyDescent="0.35">
      <c r="A6" s="769" t="s">
        <v>4266</v>
      </c>
      <c r="B6" s="770" t="s">
        <v>4267</v>
      </c>
      <c r="C6" s="773">
        <v>3581</v>
      </c>
      <c r="D6" s="774">
        <v>3600</v>
      </c>
      <c r="E6" s="774">
        <v>2936</v>
      </c>
      <c r="F6" s="775">
        <v>0.81988271432560733</v>
      </c>
      <c r="G6" s="777">
        <v>3411657</v>
      </c>
      <c r="H6" s="778">
        <v>3409164</v>
      </c>
      <c r="I6" s="778">
        <v>2799987</v>
      </c>
      <c r="J6" s="775">
        <v>0.82071175384864303</v>
      </c>
      <c r="K6" s="777">
        <v>125335</v>
      </c>
      <c r="L6" s="778">
        <v>126000</v>
      </c>
      <c r="M6" s="778">
        <v>102760</v>
      </c>
      <c r="N6" s="780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214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131</v>
      </c>
      <c r="C3" s="398"/>
      <c r="D3" s="399"/>
      <c r="E3" s="14"/>
      <c r="F3" s="52" t="s">
        <v>132</v>
      </c>
      <c r="G3" s="53" t="s">
        <v>133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1129.77787762814</v>
      </c>
      <c r="C5" s="38">
        <v>891.42502999999999</v>
      </c>
      <c r="D5" s="39">
        <v>1266.42056</v>
      </c>
      <c r="E5" s="15"/>
      <c r="F5" s="16">
        <v>849</v>
      </c>
      <c r="G5" s="17">
        <f>IF(F5&lt;0.00000001,"",D5/F5)</f>
        <v>1.4916614369846879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1650.2467727149899</v>
      </c>
      <c r="C6" s="40">
        <v>2370.63897</v>
      </c>
      <c r="D6" s="41">
        <v>3446.9085500000001</v>
      </c>
      <c r="E6" s="15"/>
      <c r="F6" s="18">
        <v>3106</v>
      </c>
      <c r="G6" s="19">
        <f>IF(F6&lt;0.00000001,"",D6/F6)</f>
        <v>1.1097580650354153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18846.324029990701</v>
      </c>
      <c r="C7" s="40">
        <v>19675.66358</v>
      </c>
      <c r="D7" s="41">
        <v>20638.380710000001</v>
      </c>
      <c r="E7" s="15"/>
      <c r="F7" s="18">
        <v>19317</v>
      </c>
      <c r="G7" s="19">
        <f>IF(F7&lt;0.00000001,"",D7/F7)</f>
        <v>1.0684050685924316</v>
      </c>
    </row>
    <row r="8" spans="1:7" ht="14.4" customHeight="1" thickBot="1" x14ac:dyDescent="0.35">
      <c r="A8" s="1" t="s">
        <v>134</v>
      </c>
      <c r="B8" s="20">
        <v>7113.6188761713702</v>
      </c>
      <c r="C8" s="42">
        <v>7239.4139500000001</v>
      </c>
      <c r="D8" s="43">
        <v>6696.8191100000004</v>
      </c>
      <c r="E8" s="15"/>
      <c r="F8" s="20">
        <v>6793</v>
      </c>
      <c r="G8" s="21">
        <f>IF(F8&lt;0.00000001,"",D8/F8)</f>
        <v>0.98584117621080525</v>
      </c>
    </row>
    <row r="9" spans="1:7" ht="14.4" customHeight="1" thickBot="1" x14ac:dyDescent="0.35">
      <c r="A9" s="2" t="s">
        <v>135</v>
      </c>
      <c r="B9" s="3">
        <v>28739.967556505198</v>
      </c>
      <c r="C9" s="44">
        <v>30177.141530000001</v>
      </c>
      <c r="D9" s="45">
        <v>32048.52893</v>
      </c>
      <c r="E9" s="15"/>
      <c r="F9" s="3">
        <v>30065</v>
      </c>
      <c r="G9" s="4">
        <f>IF(F9&lt;0.00000001,"",D9/F9)</f>
        <v>1.0659746858473309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17034.996689999996</v>
      </c>
      <c r="C11" s="38">
        <f>IF(ISERROR(VLOOKUP("Celkem:",'ZV Vykáz.-A'!A:F,4,0)),0,VLOOKUP("Celkem:",'ZV Vykáz.-A'!A:F,4,0)/1000)</f>
        <v>16968.728099999997</v>
      </c>
      <c r="D11" s="39">
        <f>IF(ISERROR(VLOOKUP("Celkem:",'ZV Vykáz.-A'!A:F,6,0)),0,VLOOKUP("Celkem:",'ZV Vykáz.-A'!A:F,6,0)/1000)</f>
        <v>17636.093450000004</v>
      </c>
      <c r="E11" s="15"/>
      <c r="F11" s="16">
        <f>B11*0.98</f>
        <v>16694.296756199998</v>
      </c>
      <c r="G11" s="17">
        <f>IF(F11=0,"",D11/F11)</f>
        <v>1.0564142777353134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22797.511500000001</v>
      </c>
      <c r="C12" s="42">
        <f>IF(ISERROR(VLOOKUP("Celkem",CaseMix!A:D,3,0)),0,VLOOKUP("Celkem",CaseMix!A:D,3,0)*29.5)</f>
        <v>20328.184499999999</v>
      </c>
      <c r="D12" s="43">
        <f>IF(ISERROR(VLOOKUP("Celkem",CaseMix!A:D,4,0)),0,VLOOKUP("Celkem",CaseMix!A:D,4,0)*29.5)</f>
        <v>15264.686500000003</v>
      </c>
      <c r="E12" s="15"/>
      <c r="F12" s="20">
        <f>B12*0.95</f>
        <v>21657.635924999999</v>
      </c>
      <c r="G12" s="21">
        <f>IF(F12=0,"",D12/F12)</f>
        <v>0.70481776279097763</v>
      </c>
    </row>
    <row r="13" spans="1:7" ht="14.4" customHeight="1" thickBot="1" x14ac:dyDescent="0.35">
      <c r="A13" s="5" t="s">
        <v>138</v>
      </c>
      <c r="B13" s="10">
        <f>SUM(B11:B12)</f>
        <v>39832.508189999993</v>
      </c>
      <c r="C13" s="46">
        <f>SUM(C11:C12)</f>
        <v>37296.912599999996</v>
      </c>
      <c r="D13" s="47">
        <f>SUM(D11:D12)</f>
        <v>32900.779950000011</v>
      </c>
      <c r="E13" s="15"/>
      <c r="F13" s="10">
        <f>SUM(F11:F12)</f>
        <v>38351.932681199993</v>
      </c>
      <c r="G13" s="11">
        <f>IF(F13=0,"",D13/F13)</f>
        <v>0.85786497967357667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1.3859621835579989</v>
      </c>
      <c r="C15" s="48">
        <f>IF(C9=0,"",C13/C9)</f>
        <v>1.235932587018622</v>
      </c>
      <c r="D15" s="49">
        <f>IF(D9=0,"",D13/D9)</f>
        <v>1.0265925160515632</v>
      </c>
      <c r="E15" s="15"/>
      <c r="F15" s="12">
        <f>IF(F9=0,"",F13/F9)</f>
        <v>1.2756338826276399</v>
      </c>
      <c r="G15" s="13">
        <f>IF(OR(F15=0,F15=""),"",D15/F15)</f>
        <v>0.80477049883381602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169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140</v>
      </c>
      <c r="C3" s="302" t="s">
        <v>141</v>
      </c>
      <c r="D3" s="302" t="s">
        <v>142</v>
      </c>
      <c r="E3" s="301" t="s">
        <v>143</v>
      </c>
      <c r="F3" s="302" t="s">
        <v>144</v>
      </c>
      <c r="G3" s="302" t="s">
        <v>145</v>
      </c>
      <c r="H3" s="302" t="s">
        <v>146</v>
      </c>
      <c r="I3" s="302" t="s">
        <v>147</v>
      </c>
      <c r="J3" s="302" t="s">
        <v>148</v>
      </c>
      <c r="K3" s="302" t="s">
        <v>149</v>
      </c>
      <c r="L3" s="302" t="s">
        <v>150</v>
      </c>
      <c r="M3" s="302" t="s">
        <v>151</v>
      </c>
    </row>
    <row r="4" spans="1:13" ht="14.4" customHeight="1" x14ac:dyDescent="0.3">
      <c r="A4" s="300" t="s">
        <v>139</v>
      </c>
      <c r="B4" s="303">
        <f>(B10+B8)/B6</f>
        <v>0.90294613732082118</v>
      </c>
      <c r="C4" s="303">
        <f t="shared" ref="C4:M4" si="0">(C10+C8)/C6</f>
        <v>1.0308908601461249</v>
      </c>
      <c r="D4" s="303">
        <f t="shared" si="0"/>
        <v>1.1041437850005882</v>
      </c>
      <c r="E4" s="303">
        <f t="shared" si="0"/>
        <v>1.1229423993240064</v>
      </c>
      <c r="F4" s="303">
        <f t="shared" si="0"/>
        <v>1.132939891456848</v>
      </c>
      <c r="G4" s="303">
        <f t="shared" si="0"/>
        <v>1.1185067531269628</v>
      </c>
      <c r="H4" s="303">
        <f t="shared" si="0"/>
        <v>1.0800659235023291</v>
      </c>
      <c r="I4" s="303">
        <f t="shared" si="0"/>
        <v>1.1063632081129227</v>
      </c>
      <c r="J4" s="303">
        <f t="shared" si="0"/>
        <v>1.1119151447051809</v>
      </c>
      <c r="K4" s="303">
        <f t="shared" si="0"/>
        <v>1.1202597317136997</v>
      </c>
      <c r="L4" s="303">
        <f t="shared" si="0"/>
        <v>1.0284546452035859</v>
      </c>
      <c r="M4" s="303">
        <f t="shared" si="0"/>
        <v>0.5502933844021527</v>
      </c>
    </row>
    <row r="5" spans="1:13" ht="14.4" customHeight="1" x14ac:dyDescent="0.3">
      <c r="A5" s="304" t="s">
        <v>69</v>
      </c>
      <c r="B5" s="303">
        <f>IF(ISERROR(VLOOKUP($A5,'Man Tab'!$A:$Q,COLUMN()+2,0)),0,VLOOKUP($A5,'Man Tab'!$A:$Q,COLUMN()+2,0))</f>
        <v>2582.0822899999998</v>
      </c>
      <c r="C5" s="303">
        <f>IF(ISERROR(VLOOKUP($A5,'Man Tab'!$A:$Q,COLUMN()+2,0)),0,VLOOKUP($A5,'Man Tab'!$A:$Q,COLUMN()+2,0))</f>
        <v>2463.8672000000001</v>
      </c>
      <c r="D5" s="303">
        <f>IF(ISERROR(VLOOKUP($A5,'Man Tab'!$A:$Q,COLUMN()+2,0)),0,VLOOKUP($A5,'Man Tab'!$A:$Q,COLUMN()+2,0))</f>
        <v>2717.0432799999999</v>
      </c>
      <c r="E5" s="303">
        <f>IF(ISERROR(VLOOKUP($A5,'Man Tab'!$A:$Q,COLUMN()+2,0)),0,VLOOKUP($A5,'Man Tab'!$A:$Q,COLUMN()+2,0))</f>
        <v>3091.8794899999998</v>
      </c>
      <c r="F5" s="303">
        <f>IF(ISERROR(VLOOKUP($A5,'Man Tab'!$A:$Q,COLUMN()+2,0)),0,VLOOKUP($A5,'Man Tab'!$A:$Q,COLUMN()+2,0))</f>
        <v>2464.2895100000001</v>
      </c>
      <c r="G5" s="303">
        <f>IF(ISERROR(VLOOKUP($A5,'Man Tab'!$A:$Q,COLUMN()+2,0)),0,VLOOKUP($A5,'Man Tab'!$A:$Q,COLUMN()+2,0))</f>
        <v>2537.4636999999998</v>
      </c>
      <c r="H5" s="303">
        <f>IF(ISERROR(VLOOKUP($A5,'Man Tab'!$A:$Q,COLUMN()+2,0)),0,VLOOKUP($A5,'Man Tab'!$A:$Q,COLUMN()+2,0))</f>
        <v>3188.32141</v>
      </c>
      <c r="I5" s="303">
        <f>IF(ISERROR(VLOOKUP($A5,'Man Tab'!$A:$Q,COLUMN()+2,0)),0,VLOOKUP($A5,'Man Tab'!$A:$Q,COLUMN()+2,0))</f>
        <v>2607.62012</v>
      </c>
      <c r="J5" s="303">
        <f>IF(ISERROR(VLOOKUP($A5,'Man Tab'!$A:$Q,COLUMN()+2,0)),0,VLOOKUP($A5,'Man Tab'!$A:$Q,COLUMN()+2,0))</f>
        <v>2515.6672199999998</v>
      </c>
      <c r="K5" s="303">
        <f>IF(ISERROR(VLOOKUP($A5,'Man Tab'!$A:$Q,COLUMN()+2,0)),0,VLOOKUP($A5,'Man Tab'!$A:$Q,COLUMN()+2,0))</f>
        <v>2599.2309500000001</v>
      </c>
      <c r="L5" s="303">
        <f>IF(ISERROR(VLOOKUP($A5,'Man Tab'!$A:$Q,COLUMN()+2,0)),0,VLOOKUP($A5,'Man Tab'!$A:$Q,COLUMN()+2,0))</f>
        <v>5281.06376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135</v>
      </c>
      <c r="B6" s="305">
        <f>B5</f>
        <v>2582.0822899999998</v>
      </c>
      <c r="C6" s="305">
        <f t="shared" ref="C6:M6" si="1">C5+B6</f>
        <v>5045.94949</v>
      </c>
      <c r="D6" s="305">
        <f t="shared" si="1"/>
        <v>7762.9927699999998</v>
      </c>
      <c r="E6" s="305">
        <f t="shared" si="1"/>
        <v>10854.87226</v>
      </c>
      <c r="F6" s="305">
        <f t="shared" si="1"/>
        <v>13319.161770000001</v>
      </c>
      <c r="G6" s="305">
        <f t="shared" si="1"/>
        <v>15856.625470000001</v>
      </c>
      <c r="H6" s="305">
        <f t="shared" si="1"/>
        <v>19044.94688</v>
      </c>
      <c r="I6" s="305">
        <f t="shared" si="1"/>
        <v>21652.566999999999</v>
      </c>
      <c r="J6" s="305">
        <f t="shared" si="1"/>
        <v>24168.234219999998</v>
      </c>
      <c r="K6" s="305">
        <f t="shared" si="1"/>
        <v>26767.465169999999</v>
      </c>
      <c r="L6" s="305">
        <f t="shared" si="1"/>
        <v>32048.52893</v>
      </c>
      <c r="M6" s="305">
        <f t="shared" si="1"/>
        <v>32048.52893</v>
      </c>
    </row>
    <row r="7" spans="1:13" ht="14.4" customHeight="1" x14ac:dyDescent="0.3">
      <c r="A7" s="304" t="s">
        <v>167</v>
      </c>
      <c r="B7" s="304">
        <v>22.173999999999999</v>
      </c>
      <c r="C7" s="304">
        <v>69.353999999999999</v>
      </c>
      <c r="D7" s="304">
        <v>128.64699999999999</v>
      </c>
      <c r="E7" s="304">
        <v>192.50200000000001</v>
      </c>
      <c r="F7" s="304">
        <v>233.922</v>
      </c>
      <c r="G7" s="304">
        <v>271.62299999999999</v>
      </c>
      <c r="H7" s="304">
        <v>315.31900000000002</v>
      </c>
      <c r="I7" s="304">
        <v>381.38900000000001</v>
      </c>
      <c r="J7" s="304">
        <v>427.20100000000002</v>
      </c>
      <c r="K7" s="304">
        <v>476.69600000000003</v>
      </c>
      <c r="L7" s="304">
        <v>519.47</v>
      </c>
      <c r="M7" s="304"/>
    </row>
    <row r="8" spans="1:13" ht="14.4" customHeight="1" x14ac:dyDescent="0.3">
      <c r="A8" s="304" t="s">
        <v>136</v>
      </c>
      <c r="B8" s="305">
        <f>B7*29.5</f>
        <v>654.13300000000004</v>
      </c>
      <c r="C8" s="305">
        <f t="shared" ref="C8:M8" si="2">C7*29.5</f>
        <v>2045.943</v>
      </c>
      <c r="D8" s="305">
        <f t="shared" si="2"/>
        <v>3795.0864999999999</v>
      </c>
      <c r="E8" s="305">
        <f t="shared" si="2"/>
        <v>5678.8090000000002</v>
      </c>
      <c r="F8" s="305">
        <f t="shared" si="2"/>
        <v>6900.6989999999996</v>
      </c>
      <c r="G8" s="305">
        <f t="shared" si="2"/>
        <v>8012.8784999999998</v>
      </c>
      <c r="H8" s="305">
        <f t="shared" si="2"/>
        <v>9301.9105</v>
      </c>
      <c r="I8" s="305">
        <f t="shared" si="2"/>
        <v>11250.9755</v>
      </c>
      <c r="J8" s="305">
        <f t="shared" si="2"/>
        <v>12602.4295</v>
      </c>
      <c r="K8" s="305">
        <f t="shared" si="2"/>
        <v>14062.532000000001</v>
      </c>
      <c r="L8" s="305">
        <f t="shared" si="2"/>
        <v>15324.365000000002</v>
      </c>
      <c r="M8" s="305">
        <f t="shared" si="2"/>
        <v>0</v>
      </c>
    </row>
    <row r="9" spans="1:13" ht="14.4" customHeight="1" x14ac:dyDescent="0.3">
      <c r="A9" s="304" t="s">
        <v>168</v>
      </c>
      <c r="B9" s="304">
        <v>1677348.23</v>
      </c>
      <c r="C9" s="304">
        <v>1478531.9800000002</v>
      </c>
      <c r="D9" s="304">
        <v>1620493.51</v>
      </c>
      <c r="E9" s="304">
        <v>1734213.58</v>
      </c>
      <c r="F9" s="304">
        <v>1678523.3900000001</v>
      </c>
      <c r="G9" s="304">
        <v>1533753.48</v>
      </c>
      <c r="H9" s="304">
        <v>1545023.47</v>
      </c>
      <c r="I9" s="304">
        <v>1436740.3499999999</v>
      </c>
      <c r="J9" s="304">
        <v>1565968.16</v>
      </c>
      <c r="K9" s="304">
        <v>1653385.2</v>
      </c>
      <c r="L9" s="304">
        <v>1712112.1</v>
      </c>
      <c r="M9" s="304">
        <v>0</v>
      </c>
    </row>
    <row r="10" spans="1:13" ht="14.4" customHeight="1" x14ac:dyDescent="0.3">
      <c r="A10" s="304" t="s">
        <v>137</v>
      </c>
      <c r="B10" s="305">
        <f>B9/1000</f>
        <v>1677.3482300000001</v>
      </c>
      <c r="C10" s="305">
        <f t="shared" ref="C10:M10" si="3">C9/1000+B10</f>
        <v>3155.8802100000003</v>
      </c>
      <c r="D10" s="305">
        <f t="shared" si="3"/>
        <v>4776.3737200000005</v>
      </c>
      <c r="E10" s="305">
        <f t="shared" si="3"/>
        <v>6510.5873000000011</v>
      </c>
      <c r="F10" s="305">
        <f t="shared" si="3"/>
        <v>8189.1106900000013</v>
      </c>
      <c r="G10" s="305">
        <f t="shared" si="3"/>
        <v>9722.8641700000007</v>
      </c>
      <c r="H10" s="305">
        <f t="shared" si="3"/>
        <v>11267.887640000001</v>
      </c>
      <c r="I10" s="305">
        <f t="shared" si="3"/>
        <v>12704.627990000001</v>
      </c>
      <c r="J10" s="305">
        <f t="shared" si="3"/>
        <v>14270.596150000001</v>
      </c>
      <c r="K10" s="305">
        <f t="shared" si="3"/>
        <v>15923.981350000002</v>
      </c>
      <c r="L10" s="305">
        <f t="shared" si="3"/>
        <v>17636.09345</v>
      </c>
      <c r="M10" s="305">
        <f t="shared" si="3"/>
        <v>17636.09345</v>
      </c>
    </row>
    <row r="11" spans="1:13" ht="14.4" customHeight="1" x14ac:dyDescent="0.3">
      <c r="A11" s="300"/>
      <c r="B11" s="300" t="s">
        <v>153</v>
      </c>
      <c r="C11" s="300">
        <f>COUNTIF(B7:M7,"&lt;&gt;")</f>
        <v>11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1.2756338826276399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1.2756338826276399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32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33</v>
      </c>
      <c r="C4" s="61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1" t="s">
        <v>42</v>
      </c>
      <c r="L4" s="61" t="s">
        <v>43</v>
      </c>
      <c r="M4" s="61" t="s">
        <v>44</v>
      </c>
      <c r="N4" s="61" t="s">
        <v>45</v>
      </c>
      <c r="O4" s="61" t="s">
        <v>46</v>
      </c>
      <c r="P4" s="407" t="s">
        <v>6</v>
      </c>
      <c r="Q4" s="408"/>
    </row>
    <row r="5" spans="1:17" ht="14.4" customHeight="1" thickBot="1" x14ac:dyDescent="0.35">
      <c r="A5" s="154"/>
      <c r="B5" s="31" t="s">
        <v>47</v>
      </c>
      <c r="C5" s="32" t="s">
        <v>47</v>
      </c>
      <c r="D5" s="32" t="s">
        <v>48</v>
      </c>
      <c r="E5" s="32" t="s">
        <v>48</v>
      </c>
      <c r="F5" s="32" t="s">
        <v>48</v>
      </c>
      <c r="G5" s="32" t="s">
        <v>48</v>
      </c>
      <c r="H5" s="32" t="s">
        <v>48</v>
      </c>
      <c r="I5" s="32" t="s">
        <v>48</v>
      </c>
      <c r="J5" s="32" t="s">
        <v>48</v>
      </c>
      <c r="K5" s="32" t="s">
        <v>48</v>
      </c>
      <c r="L5" s="32" t="s">
        <v>48</v>
      </c>
      <c r="M5" s="32" t="s">
        <v>48</v>
      </c>
      <c r="N5" s="32" t="s">
        <v>48</v>
      </c>
      <c r="O5" s="32" t="s">
        <v>48</v>
      </c>
      <c r="P5" s="32" t="s">
        <v>48</v>
      </c>
      <c r="Q5" s="33" t="s">
        <v>49</v>
      </c>
    </row>
    <row r="6" spans="1:17" ht="14.4" customHeight="1" x14ac:dyDescent="0.3">
      <c r="A6" s="24" t="s">
        <v>50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5.434722104253712E-323</v>
      </c>
      <c r="Q6" s="264" t="s">
        <v>246</v>
      </c>
    </row>
    <row r="7" spans="1:17" ht="14.4" customHeight="1" x14ac:dyDescent="0.3">
      <c r="A7" s="25" t="s">
        <v>51</v>
      </c>
      <c r="B7" s="76">
        <v>949.37408677033898</v>
      </c>
      <c r="C7" s="77">
        <v>79.114507230860994</v>
      </c>
      <c r="D7" s="77">
        <v>56.424439999999997</v>
      </c>
      <c r="E7" s="77">
        <v>67.730180000000004</v>
      </c>
      <c r="F7" s="77">
        <v>243.19431</v>
      </c>
      <c r="G7" s="77">
        <v>216.44575</v>
      </c>
      <c r="H7" s="77">
        <v>81.229780000000005</v>
      </c>
      <c r="I7" s="77">
        <v>123.77437999999999</v>
      </c>
      <c r="J7" s="77">
        <v>106.56694</v>
      </c>
      <c r="K7" s="77">
        <v>75.132530000000003</v>
      </c>
      <c r="L7" s="77">
        <v>76.445499999999996</v>
      </c>
      <c r="M7" s="77">
        <v>77.566119999999998</v>
      </c>
      <c r="N7" s="77">
        <v>141.91063</v>
      </c>
      <c r="O7" s="77">
        <v>4.9406564584124654E-324</v>
      </c>
      <c r="P7" s="78">
        <v>1266.42056</v>
      </c>
      <c r="Q7" s="265">
        <v>1.4552216255629999</v>
      </c>
    </row>
    <row r="8" spans="1:17" ht="14.4" customHeight="1" x14ac:dyDescent="0.3">
      <c r="A8" s="25" t="s">
        <v>52</v>
      </c>
      <c r="B8" s="76">
        <v>91.001634544572994</v>
      </c>
      <c r="C8" s="77">
        <v>7.5834695453809999</v>
      </c>
      <c r="D8" s="77">
        <v>3.22</v>
      </c>
      <c r="E8" s="77">
        <v>6.44</v>
      </c>
      <c r="F8" s="77">
        <v>15.018000000000001</v>
      </c>
      <c r="G8" s="77">
        <v>4.9406564584124654E-324</v>
      </c>
      <c r="H8" s="77">
        <v>11.7</v>
      </c>
      <c r="I8" s="77">
        <v>4.9406564584124654E-324</v>
      </c>
      <c r="J8" s="77">
        <v>15.458</v>
      </c>
      <c r="K8" s="77">
        <v>3.6259999999999999</v>
      </c>
      <c r="L8" s="77">
        <v>17.29</v>
      </c>
      <c r="M8" s="77">
        <v>6.3550000000000004</v>
      </c>
      <c r="N8" s="77">
        <v>4.8419999999999996</v>
      </c>
      <c r="O8" s="77">
        <v>4.9406564584124654E-324</v>
      </c>
      <c r="P8" s="78">
        <v>83.948999999999998</v>
      </c>
      <c r="Q8" s="265">
        <v>1.006363542051</v>
      </c>
    </row>
    <row r="9" spans="1:17" ht="14.4" customHeight="1" x14ac:dyDescent="0.3">
      <c r="A9" s="25" t="s">
        <v>53</v>
      </c>
      <c r="B9" s="76">
        <v>3388.6714830194501</v>
      </c>
      <c r="C9" s="77">
        <v>282.38929025162099</v>
      </c>
      <c r="D9" s="77">
        <v>126.34627</v>
      </c>
      <c r="E9" s="77">
        <v>130.60786999999999</v>
      </c>
      <c r="F9" s="77">
        <v>112.98095000000001</v>
      </c>
      <c r="G9" s="77">
        <v>196.68465</v>
      </c>
      <c r="H9" s="77">
        <v>137.91435999999999</v>
      </c>
      <c r="I9" s="77">
        <v>147.51891000000001</v>
      </c>
      <c r="J9" s="77">
        <v>147.19335000000001</v>
      </c>
      <c r="K9" s="77">
        <v>175.05946</v>
      </c>
      <c r="L9" s="77">
        <v>136.67359999999999</v>
      </c>
      <c r="M9" s="77">
        <v>190.79339999999999</v>
      </c>
      <c r="N9" s="77">
        <v>1945.13573</v>
      </c>
      <c r="O9" s="77">
        <v>4.9406564584124654E-324</v>
      </c>
      <c r="P9" s="78">
        <v>3446.9085500000001</v>
      </c>
      <c r="Q9" s="265">
        <v>1.109657248148</v>
      </c>
    </row>
    <row r="10" spans="1:17" ht="14.4" customHeight="1" x14ac:dyDescent="0.3">
      <c r="A10" s="25" t="s">
        <v>54</v>
      </c>
      <c r="B10" s="76">
        <v>216.01172607755899</v>
      </c>
      <c r="C10" s="77">
        <v>18.000977173129002</v>
      </c>
      <c r="D10" s="77">
        <v>14.677099999999999</v>
      </c>
      <c r="E10" s="77">
        <v>18.807230000000001</v>
      </c>
      <c r="F10" s="77">
        <v>24.154800000000002</v>
      </c>
      <c r="G10" s="77">
        <v>26.57235</v>
      </c>
      <c r="H10" s="77">
        <v>23.432700000000001</v>
      </c>
      <c r="I10" s="77">
        <v>22.999030000000001</v>
      </c>
      <c r="J10" s="77">
        <v>27.08755</v>
      </c>
      <c r="K10" s="77">
        <v>24.845500000000001</v>
      </c>
      <c r="L10" s="77">
        <v>24.284199999999998</v>
      </c>
      <c r="M10" s="77">
        <v>20.936340000000001</v>
      </c>
      <c r="N10" s="77">
        <v>26.13918</v>
      </c>
      <c r="O10" s="77">
        <v>4.9406564584124654E-324</v>
      </c>
      <c r="P10" s="78">
        <v>253.93598</v>
      </c>
      <c r="Q10" s="265">
        <v>1.2824353294199999</v>
      </c>
    </row>
    <row r="11" spans="1:17" ht="14.4" customHeight="1" x14ac:dyDescent="0.3">
      <c r="A11" s="25" t="s">
        <v>55</v>
      </c>
      <c r="B11" s="76">
        <v>473.14394890767198</v>
      </c>
      <c r="C11" s="77">
        <v>39.428662408972002</v>
      </c>
      <c r="D11" s="77">
        <v>43.111980000000003</v>
      </c>
      <c r="E11" s="77">
        <v>62.836489999999998</v>
      </c>
      <c r="F11" s="77">
        <v>20.759499999999999</v>
      </c>
      <c r="G11" s="77">
        <v>40.173829999999001</v>
      </c>
      <c r="H11" s="77">
        <v>38.254019999999997</v>
      </c>
      <c r="I11" s="77">
        <v>39.447450000000003</v>
      </c>
      <c r="J11" s="77">
        <v>39.17465</v>
      </c>
      <c r="K11" s="77">
        <v>45.7834</v>
      </c>
      <c r="L11" s="77">
        <v>35.122839999999997</v>
      </c>
      <c r="M11" s="77">
        <v>43.794130000000003</v>
      </c>
      <c r="N11" s="77">
        <v>57.943390000000001</v>
      </c>
      <c r="O11" s="77">
        <v>4.9406564584124654E-324</v>
      </c>
      <c r="P11" s="78">
        <v>466.40168</v>
      </c>
      <c r="Q11" s="265">
        <v>1.075363710984</v>
      </c>
    </row>
    <row r="12" spans="1:17" ht="14.4" customHeight="1" x14ac:dyDescent="0.3">
      <c r="A12" s="25" t="s">
        <v>56</v>
      </c>
      <c r="B12" s="76">
        <v>15.345047383733</v>
      </c>
      <c r="C12" s="77">
        <v>1.278753948644</v>
      </c>
      <c r="D12" s="77">
        <v>1.9110799999999999</v>
      </c>
      <c r="E12" s="77">
        <v>0.82269999999999999</v>
      </c>
      <c r="F12" s="77">
        <v>4.9406564584124654E-324</v>
      </c>
      <c r="G12" s="77">
        <v>1.17601</v>
      </c>
      <c r="H12" s="77">
        <v>2.3857699999999999</v>
      </c>
      <c r="I12" s="77">
        <v>0.25750000000000001</v>
      </c>
      <c r="J12" s="77">
        <v>7.3895200000000001</v>
      </c>
      <c r="K12" s="77">
        <v>0.18479000000000001</v>
      </c>
      <c r="L12" s="77">
        <v>1.6458999999999999</v>
      </c>
      <c r="M12" s="77">
        <v>0.30980000000000002</v>
      </c>
      <c r="N12" s="77">
        <v>4.9873599999999998</v>
      </c>
      <c r="O12" s="77">
        <v>4.9406564584124654E-324</v>
      </c>
      <c r="P12" s="78">
        <v>21.070430000000002</v>
      </c>
      <c r="Q12" s="265">
        <v>1.4979376121520001</v>
      </c>
    </row>
    <row r="13" spans="1:17" ht="14.4" customHeight="1" x14ac:dyDescent="0.3">
      <c r="A13" s="25" t="s">
        <v>57</v>
      </c>
      <c r="B13" s="76">
        <v>253.60207552832401</v>
      </c>
      <c r="C13" s="77">
        <v>21.133506294027001</v>
      </c>
      <c r="D13" s="77">
        <v>3.09897</v>
      </c>
      <c r="E13" s="77">
        <v>2.2504</v>
      </c>
      <c r="F13" s="77">
        <v>4.1977500000000001</v>
      </c>
      <c r="G13" s="77">
        <v>3.3315299999999999</v>
      </c>
      <c r="H13" s="77">
        <v>4.06792</v>
      </c>
      <c r="I13" s="77">
        <v>3.1795399999999998</v>
      </c>
      <c r="J13" s="77">
        <v>2.2101600000000001</v>
      </c>
      <c r="K13" s="77">
        <v>4.4530099999999999</v>
      </c>
      <c r="L13" s="77">
        <v>2.3690699999999998</v>
      </c>
      <c r="M13" s="77">
        <v>6.8595100000000002</v>
      </c>
      <c r="N13" s="77">
        <v>16.025870000000001</v>
      </c>
      <c r="O13" s="77">
        <v>4.9406564584124654E-324</v>
      </c>
      <c r="P13" s="78">
        <v>52.043729999999996</v>
      </c>
      <c r="Q13" s="265">
        <v>0.223874264686</v>
      </c>
    </row>
    <row r="14" spans="1:17" ht="14.4" customHeight="1" x14ac:dyDescent="0.3">
      <c r="A14" s="25" t="s">
        <v>58</v>
      </c>
      <c r="B14" s="76">
        <v>2775.1072898236398</v>
      </c>
      <c r="C14" s="77">
        <v>231.25894081863601</v>
      </c>
      <c r="D14" s="77">
        <v>333.79300000000001</v>
      </c>
      <c r="E14" s="77">
        <v>285.27551</v>
      </c>
      <c r="F14" s="77">
        <v>303.36799999999999</v>
      </c>
      <c r="G14" s="77">
        <v>199.81399999999999</v>
      </c>
      <c r="H14" s="77">
        <v>149.64400000000001</v>
      </c>
      <c r="I14" s="77">
        <v>162.916</v>
      </c>
      <c r="J14" s="77">
        <v>154.08099999999999</v>
      </c>
      <c r="K14" s="77">
        <v>146.10900000000001</v>
      </c>
      <c r="L14" s="77">
        <v>167.82</v>
      </c>
      <c r="M14" s="77">
        <v>219.41900000000001</v>
      </c>
      <c r="N14" s="77">
        <v>268.28699999999998</v>
      </c>
      <c r="O14" s="77">
        <v>4.9406564584124654E-324</v>
      </c>
      <c r="P14" s="78">
        <v>2390.5265100000001</v>
      </c>
      <c r="Q14" s="265">
        <v>0.93972838865700004</v>
      </c>
    </row>
    <row r="15" spans="1:17" ht="14.4" customHeight="1" x14ac:dyDescent="0.3">
      <c r="A15" s="25" t="s">
        <v>59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5.434722104253712E-323</v>
      </c>
      <c r="Q15" s="265" t="s">
        <v>246</v>
      </c>
    </row>
    <row r="16" spans="1:17" ht="14.4" customHeight="1" x14ac:dyDescent="0.3">
      <c r="A16" s="25" t="s">
        <v>60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5.434722104253712E-323</v>
      </c>
      <c r="Q16" s="265" t="s">
        <v>246</v>
      </c>
    </row>
    <row r="17" spans="1:17" ht="14.4" customHeight="1" x14ac:dyDescent="0.3">
      <c r="A17" s="25" t="s">
        <v>61</v>
      </c>
      <c r="B17" s="76">
        <v>754.11257572653506</v>
      </c>
      <c r="C17" s="77">
        <v>62.842714643877002</v>
      </c>
      <c r="D17" s="77">
        <v>100.73992</v>
      </c>
      <c r="E17" s="77">
        <v>59.388379999999998</v>
      </c>
      <c r="F17" s="77">
        <v>-1.6843399999999999</v>
      </c>
      <c r="G17" s="77">
        <v>47.714899999998998</v>
      </c>
      <c r="H17" s="77">
        <v>59.228380000000001</v>
      </c>
      <c r="I17" s="77">
        <v>40.114579999999997</v>
      </c>
      <c r="J17" s="77">
        <v>65.521810000000002</v>
      </c>
      <c r="K17" s="77">
        <v>12.84464</v>
      </c>
      <c r="L17" s="77">
        <v>18.958590000000001</v>
      </c>
      <c r="M17" s="77">
        <v>53.228560000000002</v>
      </c>
      <c r="N17" s="77">
        <v>69.679040000000001</v>
      </c>
      <c r="O17" s="77">
        <v>4.9406564584124654E-324</v>
      </c>
      <c r="P17" s="78">
        <v>525.73446000000001</v>
      </c>
      <c r="Q17" s="265">
        <v>0.760534329063</v>
      </c>
    </row>
    <row r="18" spans="1:17" ht="14.4" customHeight="1" x14ac:dyDescent="0.3">
      <c r="A18" s="25" t="s">
        <v>62</v>
      </c>
      <c r="B18" s="76">
        <v>0</v>
      </c>
      <c r="C18" s="77">
        <v>0</v>
      </c>
      <c r="D18" s="77">
        <v>4.9406564584124654E-324</v>
      </c>
      <c r="E18" s="77">
        <v>4.9406564584124654E-324</v>
      </c>
      <c r="F18" s="77">
        <v>4.9406564584124654E-324</v>
      </c>
      <c r="G18" s="77">
        <v>1.54</v>
      </c>
      <c r="H18" s="77">
        <v>4.9406564584124654E-324</v>
      </c>
      <c r="I18" s="77">
        <v>4.9406564584124654E-324</v>
      </c>
      <c r="J18" s="77">
        <v>4.9406564584124654E-324</v>
      </c>
      <c r="K18" s="77">
        <v>4.9406564584124654E-324</v>
      </c>
      <c r="L18" s="77">
        <v>4.9406564584124654E-324</v>
      </c>
      <c r="M18" s="77">
        <v>4.9406564584124654E-324</v>
      </c>
      <c r="N18" s="77">
        <v>0.36</v>
      </c>
      <c r="O18" s="77">
        <v>4.9406564584124654E-324</v>
      </c>
      <c r="P18" s="78">
        <v>1.9</v>
      </c>
      <c r="Q18" s="265" t="s">
        <v>246</v>
      </c>
    </row>
    <row r="19" spans="1:17" ht="14.4" customHeight="1" x14ac:dyDescent="0.3">
      <c r="A19" s="25" t="s">
        <v>63</v>
      </c>
      <c r="B19" s="76">
        <v>1766.49142745875</v>
      </c>
      <c r="C19" s="77">
        <v>147.20761895489599</v>
      </c>
      <c r="D19" s="77">
        <v>144.12465</v>
      </c>
      <c r="E19" s="77">
        <v>108.37844</v>
      </c>
      <c r="F19" s="77">
        <v>139.3888</v>
      </c>
      <c r="G19" s="77">
        <v>174.6574</v>
      </c>
      <c r="H19" s="77">
        <v>151.61485999999999</v>
      </c>
      <c r="I19" s="77">
        <v>117.83153</v>
      </c>
      <c r="J19" s="77">
        <v>106.24672</v>
      </c>
      <c r="K19" s="77">
        <v>166.37081000000001</v>
      </c>
      <c r="L19" s="77">
        <v>124.92424</v>
      </c>
      <c r="M19" s="77">
        <v>137.00247999999999</v>
      </c>
      <c r="N19" s="77">
        <v>215.35135</v>
      </c>
      <c r="O19" s="77">
        <v>4.9406564584124654E-324</v>
      </c>
      <c r="P19" s="78">
        <v>1585.8912800000001</v>
      </c>
      <c r="Q19" s="265">
        <v>0.97937821132400005</v>
      </c>
    </row>
    <row r="20" spans="1:17" ht="14.4" customHeight="1" x14ac:dyDescent="0.3">
      <c r="A20" s="25" t="s">
        <v>64</v>
      </c>
      <c r="B20" s="76">
        <v>21079.9951392763</v>
      </c>
      <c r="C20" s="77">
        <v>1756.66626160635</v>
      </c>
      <c r="D20" s="77">
        <v>1674.40588</v>
      </c>
      <c r="E20" s="77">
        <v>1646.28</v>
      </c>
      <c r="F20" s="77">
        <v>1754.08851</v>
      </c>
      <c r="G20" s="77">
        <v>2097.8160699999999</v>
      </c>
      <c r="H20" s="77">
        <v>1726.1397199999999</v>
      </c>
      <c r="I20" s="77">
        <v>1798.04955</v>
      </c>
      <c r="J20" s="77">
        <v>2425.4437499999999</v>
      </c>
      <c r="K20" s="77">
        <v>1867.2056700000001</v>
      </c>
      <c r="L20" s="77">
        <v>1785.8381400000001</v>
      </c>
      <c r="M20" s="77">
        <v>1758.27944</v>
      </c>
      <c r="N20" s="77">
        <v>2104.8339799999999</v>
      </c>
      <c r="O20" s="77">
        <v>4.9406564584124654E-324</v>
      </c>
      <c r="P20" s="78">
        <v>20638.380710000001</v>
      </c>
      <c r="Q20" s="265">
        <v>1.0680551389799999</v>
      </c>
    </row>
    <row r="21" spans="1:17" ht="14.4" customHeight="1" x14ac:dyDescent="0.3">
      <c r="A21" s="26" t="s">
        <v>65</v>
      </c>
      <c r="B21" s="76">
        <v>1240.99999999993</v>
      </c>
      <c r="C21" s="77">
        <v>103.416666666661</v>
      </c>
      <c r="D21" s="77">
        <v>74.900999999999996</v>
      </c>
      <c r="E21" s="77">
        <v>75.05</v>
      </c>
      <c r="F21" s="77">
        <v>77.409000000000006</v>
      </c>
      <c r="G21" s="77">
        <v>78.678999999998993</v>
      </c>
      <c r="H21" s="77">
        <v>78.677999999999997</v>
      </c>
      <c r="I21" s="77">
        <v>78.677000000000007</v>
      </c>
      <c r="J21" s="77">
        <v>86.004000000000005</v>
      </c>
      <c r="K21" s="77">
        <v>86.004000000000005</v>
      </c>
      <c r="L21" s="77">
        <v>86.003</v>
      </c>
      <c r="M21" s="77">
        <v>85.975999999999999</v>
      </c>
      <c r="N21" s="77">
        <v>120.297</v>
      </c>
      <c r="O21" s="77">
        <v>1.4821969375237396E-323</v>
      </c>
      <c r="P21" s="78">
        <v>927.678</v>
      </c>
      <c r="Q21" s="265">
        <v>0.81548135667699995</v>
      </c>
    </row>
    <row r="22" spans="1:17" ht="14.4" customHeight="1" x14ac:dyDescent="0.3">
      <c r="A22" s="25" t="s">
        <v>66</v>
      </c>
      <c r="B22" s="76">
        <v>0</v>
      </c>
      <c r="C22" s="77">
        <v>0</v>
      </c>
      <c r="D22" s="77">
        <v>4.9406564584124654E-324</v>
      </c>
      <c r="E22" s="77">
        <v>4.9406564584124654E-324</v>
      </c>
      <c r="F22" s="77">
        <v>4.9406564584124654E-324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301.77445999999998</v>
      </c>
      <c r="O22" s="77">
        <v>4.9406564584124654E-324</v>
      </c>
      <c r="P22" s="78">
        <v>301.77445999999998</v>
      </c>
      <c r="Q22" s="265" t="s">
        <v>246</v>
      </c>
    </row>
    <row r="23" spans="1:17" ht="14.4" customHeight="1" x14ac:dyDescent="0.3">
      <c r="A23" s="26" t="s">
        <v>67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2.1738888417014848E-322</v>
      </c>
      <c r="Q23" s="265" t="s">
        <v>246</v>
      </c>
    </row>
    <row r="24" spans="1:17" ht="14.4" customHeight="1" x14ac:dyDescent="0.3">
      <c r="A24" s="26" t="s">
        <v>68</v>
      </c>
      <c r="B24" s="76">
        <v>-7.2759576141834308E-12</v>
      </c>
      <c r="C24" s="77">
        <v>-4.5474735088646402E-13</v>
      </c>
      <c r="D24" s="77">
        <v>5.3280000000000003</v>
      </c>
      <c r="E24" s="77">
        <v>-9.0949470177292804E-13</v>
      </c>
      <c r="F24" s="77">
        <v>24.167999999999001</v>
      </c>
      <c r="G24" s="77">
        <v>7.2739999999989999</v>
      </c>
      <c r="H24" s="77">
        <v>0</v>
      </c>
      <c r="I24" s="77">
        <v>2.698229999999</v>
      </c>
      <c r="J24" s="77">
        <v>5.9439599999999997</v>
      </c>
      <c r="K24" s="77">
        <v>1.31E-3</v>
      </c>
      <c r="L24" s="77">
        <v>38.292140000000003</v>
      </c>
      <c r="M24" s="77">
        <v>-1.2888299999990001</v>
      </c>
      <c r="N24" s="77">
        <v>3.4967700000009998</v>
      </c>
      <c r="O24" s="77">
        <v>-1.0869444208507424E-322</v>
      </c>
      <c r="P24" s="78">
        <v>85.913579999999996</v>
      </c>
      <c r="Q24" s="265"/>
    </row>
    <row r="25" spans="1:17" ht="14.4" customHeight="1" x14ac:dyDescent="0.3">
      <c r="A25" s="27" t="s">
        <v>69</v>
      </c>
      <c r="B25" s="79">
        <v>33003.856434516798</v>
      </c>
      <c r="C25" s="80">
        <v>2750.32136954306</v>
      </c>
      <c r="D25" s="80">
        <v>2582.0822899999998</v>
      </c>
      <c r="E25" s="80">
        <v>2463.8672000000001</v>
      </c>
      <c r="F25" s="80">
        <v>2717.0432799999999</v>
      </c>
      <c r="G25" s="80">
        <v>3091.8794899999998</v>
      </c>
      <c r="H25" s="80">
        <v>2464.2895100000001</v>
      </c>
      <c r="I25" s="80">
        <v>2537.4636999999998</v>
      </c>
      <c r="J25" s="80">
        <v>3188.32141</v>
      </c>
      <c r="K25" s="80">
        <v>2607.62012</v>
      </c>
      <c r="L25" s="80">
        <v>2515.6672199999998</v>
      </c>
      <c r="M25" s="80">
        <v>2599.2309500000001</v>
      </c>
      <c r="N25" s="80">
        <v>5281.06376</v>
      </c>
      <c r="O25" s="80">
        <v>4.9406564584124654E-324</v>
      </c>
      <c r="P25" s="81">
        <v>32048.52893</v>
      </c>
      <c r="Q25" s="266">
        <v>1.059331706564</v>
      </c>
    </row>
    <row r="26" spans="1:17" ht="14.4" customHeight="1" x14ac:dyDescent="0.3">
      <c r="A26" s="25" t="s">
        <v>70</v>
      </c>
      <c r="B26" s="76">
        <v>3943.99380794014</v>
      </c>
      <c r="C26" s="77">
        <v>328.66615066167799</v>
      </c>
      <c r="D26" s="77">
        <v>321.63202000000001</v>
      </c>
      <c r="E26" s="77">
        <v>292.32159000000001</v>
      </c>
      <c r="F26" s="77">
        <v>318.6764</v>
      </c>
      <c r="G26" s="77">
        <v>375.49914999999999</v>
      </c>
      <c r="H26" s="77">
        <v>327.10404999999997</v>
      </c>
      <c r="I26" s="77">
        <v>410.13207999999997</v>
      </c>
      <c r="J26" s="77">
        <v>414.85151999999999</v>
      </c>
      <c r="K26" s="77">
        <v>310.48593</v>
      </c>
      <c r="L26" s="77">
        <v>325.99930999999998</v>
      </c>
      <c r="M26" s="77">
        <v>356.05036000000001</v>
      </c>
      <c r="N26" s="77">
        <v>324.84906999999998</v>
      </c>
      <c r="O26" s="77">
        <v>4.9406564584124654E-324</v>
      </c>
      <c r="P26" s="78">
        <v>3777.6014799999998</v>
      </c>
      <c r="Q26" s="265">
        <v>1.0448849559719999</v>
      </c>
    </row>
    <row r="27" spans="1:17" ht="14.4" customHeight="1" x14ac:dyDescent="0.3">
      <c r="A27" s="28" t="s">
        <v>71</v>
      </c>
      <c r="B27" s="79">
        <v>36947.850242456901</v>
      </c>
      <c r="C27" s="80">
        <v>3078.9875202047401</v>
      </c>
      <c r="D27" s="80">
        <v>2903.7143099999998</v>
      </c>
      <c r="E27" s="80">
        <v>2756.1887900000002</v>
      </c>
      <c r="F27" s="80">
        <v>3035.7196800000002</v>
      </c>
      <c r="G27" s="80">
        <v>3467.3786399999999</v>
      </c>
      <c r="H27" s="80">
        <v>2791.39356</v>
      </c>
      <c r="I27" s="80">
        <v>2947.5957800000001</v>
      </c>
      <c r="J27" s="80">
        <v>3603.1729300000002</v>
      </c>
      <c r="K27" s="80">
        <v>2918.1060499999999</v>
      </c>
      <c r="L27" s="80">
        <v>2841.66653</v>
      </c>
      <c r="M27" s="80">
        <v>2955.2813099999998</v>
      </c>
      <c r="N27" s="80">
        <v>5605.9128300000002</v>
      </c>
      <c r="O27" s="80">
        <v>9.8813129168249309E-324</v>
      </c>
      <c r="P27" s="81">
        <v>35826.130409999998</v>
      </c>
      <c r="Q27" s="266">
        <v>1.057789589919</v>
      </c>
    </row>
    <row r="28" spans="1:17" ht="14.4" customHeight="1" x14ac:dyDescent="0.3">
      <c r="A28" s="26" t="s">
        <v>72</v>
      </c>
      <c r="B28" s="76">
        <v>1627.46797864411</v>
      </c>
      <c r="C28" s="77">
        <v>135.62233155367599</v>
      </c>
      <c r="D28" s="77">
        <v>0.62</v>
      </c>
      <c r="E28" s="77">
        <v>213.44843</v>
      </c>
      <c r="F28" s="77">
        <v>197.62792999999999</v>
      </c>
      <c r="G28" s="77">
        <v>167.97626</v>
      </c>
      <c r="H28" s="77">
        <v>105.14156</v>
      </c>
      <c r="I28" s="77">
        <v>170.53727000000001</v>
      </c>
      <c r="J28" s="77">
        <v>79.575779999999995</v>
      </c>
      <c r="K28" s="77">
        <v>97.304029999999003</v>
      </c>
      <c r="L28" s="77">
        <v>148.49307999999999</v>
      </c>
      <c r="M28" s="77">
        <v>153.20078000000001</v>
      </c>
      <c r="N28" s="77">
        <v>135.50198</v>
      </c>
      <c r="O28" s="77">
        <v>1.2351641146031164E-322</v>
      </c>
      <c r="P28" s="78">
        <v>1469.4271000000001</v>
      </c>
      <c r="Q28" s="265">
        <v>0.98497260950900001</v>
      </c>
    </row>
    <row r="29" spans="1:17" ht="14.4" customHeight="1" x14ac:dyDescent="0.3">
      <c r="A29" s="26" t="s">
        <v>73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1.0869444208507424E-322</v>
      </c>
      <c r="Q29" s="265" t="s">
        <v>246</v>
      </c>
    </row>
    <row r="30" spans="1:17" ht="14.4" customHeight="1" x14ac:dyDescent="0.3">
      <c r="A30" s="26" t="s">
        <v>74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5.434722104253712E-322</v>
      </c>
      <c r="Q30" s="265">
        <v>0</v>
      </c>
    </row>
    <row r="31" spans="1:17" ht="14.4" customHeight="1" thickBot="1" x14ac:dyDescent="0.35">
      <c r="A31" s="29" t="s">
        <v>75</v>
      </c>
      <c r="B31" s="82">
        <v>1.9762625833649862E-323</v>
      </c>
      <c r="C31" s="83">
        <v>0</v>
      </c>
      <c r="D31" s="83">
        <v>2.4703282292062327E-323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2.717361052126856E-322</v>
      </c>
      <c r="Q31" s="267" t="s">
        <v>246</v>
      </c>
    </row>
    <row r="32" spans="1:17" ht="14.4" customHeight="1" x14ac:dyDescent="0.3">
      <c r="A32" s="409" t="s">
        <v>76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77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78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79</v>
      </c>
      <c r="C3" s="406"/>
      <c r="D3" s="406"/>
      <c r="E3" s="406"/>
      <c r="F3" s="413" t="s">
        <v>80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165</v>
      </c>
      <c r="G4" s="417" t="s">
        <v>81</v>
      </c>
      <c r="H4" s="63" t="s">
        <v>225</v>
      </c>
      <c r="I4" s="415" t="s">
        <v>82</v>
      </c>
      <c r="J4" s="417" t="s">
        <v>83</v>
      </c>
      <c r="K4" s="418" t="s">
        <v>84</v>
      </c>
    </row>
    <row r="5" spans="1:11" ht="42" thickBot="1" x14ac:dyDescent="0.35">
      <c r="A5" s="154"/>
      <c r="B5" s="34" t="s">
        <v>166</v>
      </c>
      <c r="C5" s="35" t="s">
        <v>85</v>
      </c>
      <c r="D5" s="36" t="s">
        <v>86</v>
      </c>
      <c r="E5" s="36" t="s">
        <v>87</v>
      </c>
      <c r="F5" s="416"/>
      <c r="G5" s="416"/>
      <c r="H5" s="35" t="s">
        <v>88</v>
      </c>
      <c r="I5" s="416"/>
      <c r="J5" s="416"/>
      <c r="K5" s="419"/>
    </row>
    <row r="6" spans="1:11" ht="14.4" customHeight="1" thickBot="1" x14ac:dyDescent="0.35">
      <c r="A6" s="540" t="s">
        <v>248</v>
      </c>
      <c r="B6" s="522">
        <v>29564.867149865098</v>
      </c>
      <c r="C6" s="522">
        <v>33281.558279999997</v>
      </c>
      <c r="D6" s="523">
        <v>3716.6911301350001</v>
      </c>
      <c r="E6" s="524">
        <v>1.1257131010020001</v>
      </c>
      <c r="F6" s="522">
        <v>33003.856434516798</v>
      </c>
      <c r="G6" s="523">
        <v>30253.535064973701</v>
      </c>
      <c r="H6" s="525">
        <v>5281.06376</v>
      </c>
      <c r="I6" s="522">
        <v>32048.52893</v>
      </c>
      <c r="J6" s="523">
        <v>1794.99386502631</v>
      </c>
      <c r="K6" s="526">
        <v>0.97105406435099995</v>
      </c>
    </row>
    <row r="7" spans="1:11" ht="14.4" customHeight="1" thickBot="1" x14ac:dyDescent="0.35">
      <c r="A7" s="541" t="s">
        <v>249</v>
      </c>
      <c r="B7" s="522">
        <v>7282.0306915404799</v>
      </c>
      <c r="C7" s="522">
        <v>7241.0788499999999</v>
      </c>
      <c r="D7" s="523">
        <v>-40.951841540484999</v>
      </c>
      <c r="E7" s="524">
        <v>0.994376315718</v>
      </c>
      <c r="F7" s="522">
        <v>8162.2572920552902</v>
      </c>
      <c r="G7" s="523">
        <v>7482.0691843840204</v>
      </c>
      <c r="H7" s="525">
        <v>2465.2705799999999</v>
      </c>
      <c r="I7" s="522">
        <v>7981.2562699999999</v>
      </c>
      <c r="J7" s="523">
        <v>499.18708561598498</v>
      </c>
      <c r="K7" s="526">
        <v>0.97782463654600005</v>
      </c>
    </row>
    <row r="8" spans="1:11" ht="14.4" customHeight="1" thickBot="1" x14ac:dyDescent="0.35">
      <c r="A8" s="542" t="s">
        <v>250</v>
      </c>
      <c r="B8" s="522">
        <v>4574.5167045630396</v>
      </c>
      <c r="C8" s="522">
        <v>4546.8513700000003</v>
      </c>
      <c r="D8" s="523">
        <v>-27.665334563045999</v>
      </c>
      <c r="E8" s="524">
        <v>0.993952293466</v>
      </c>
      <c r="F8" s="522">
        <v>5387.1500022316504</v>
      </c>
      <c r="G8" s="523">
        <v>4938.2208353790102</v>
      </c>
      <c r="H8" s="525">
        <v>2196.9835800000001</v>
      </c>
      <c r="I8" s="522">
        <v>5590.7297600000002</v>
      </c>
      <c r="J8" s="523">
        <v>652.50892462098398</v>
      </c>
      <c r="K8" s="526">
        <v>1.0377898810470001</v>
      </c>
    </row>
    <row r="9" spans="1:11" ht="14.4" customHeight="1" thickBot="1" x14ac:dyDescent="0.35">
      <c r="A9" s="543" t="s">
        <v>251</v>
      </c>
      <c r="B9" s="527">
        <v>4.9406564584124654E-324</v>
      </c>
      <c r="C9" s="527">
        <v>4.9406564584124654E-324</v>
      </c>
      <c r="D9" s="528">
        <v>0</v>
      </c>
      <c r="E9" s="529">
        <v>1</v>
      </c>
      <c r="F9" s="527">
        <v>4.9406564584124654E-324</v>
      </c>
      <c r="G9" s="528">
        <v>0</v>
      </c>
      <c r="H9" s="530">
        <v>-5.8E-4</v>
      </c>
      <c r="I9" s="527">
        <v>-1.7000000000000001E-4</v>
      </c>
      <c r="J9" s="528">
        <v>-1.7000000000000001E-4</v>
      </c>
      <c r="K9" s="531" t="s">
        <v>252</v>
      </c>
    </row>
    <row r="10" spans="1:11" ht="14.4" customHeight="1" thickBot="1" x14ac:dyDescent="0.35">
      <c r="A10" s="544" t="s">
        <v>253</v>
      </c>
      <c r="B10" s="522">
        <v>4.9406564584124654E-324</v>
      </c>
      <c r="C10" s="522">
        <v>4.9406564584124654E-324</v>
      </c>
      <c r="D10" s="523">
        <v>0</v>
      </c>
      <c r="E10" s="524">
        <v>1</v>
      </c>
      <c r="F10" s="522">
        <v>4.9406564584124654E-324</v>
      </c>
      <c r="G10" s="523">
        <v>0</v>
      </c>
      <c r="H10" s="525">
        <v>-5.8E-4</v>
      </c>
      <c r="I10" s="522">
        <v>-1.7000000000000001E-4</v>
      </c>
      <c r="J10" s="523">
        <v>-1.7000000000000001E-4</v>
      </c>
      <c r="K10" s="532" t="s">
        <v>252</v>
      </c>
    </row>
    <row r="11" spans="1:11" ht="14.4" customHeight="1" thickBot="1" x14ac:dyDescent="0.35">
      <c r="A11" s="543" t="s">
        <v>254</v>
      </c>
      <c r="B11" s="527">
        <v>914.23825495265396</v>
      </c>
      <c r="C11" s="527">
        <v>957.23945000000003</v>
      </c>
      <c r="D11" s="528">
        <v>43.001195047346002</v>
      </c>
      <c r="E11" s="529">
        <v>1.0470349986059999</v>
      </c>
      <c r="F11" s="527">
        <v>949.37408677033898</v>
      </c>
      <c r="G11" s="528">
        <v>870.25957953947795</v>
      </c>
      <c r="H11" s="530">
        <v>141.91063</v>
      </c>
      <c r="I11" s="527">
        <v>1266.42056</v>
      </c>
      <c r="J11" s="528">
        <v>396.16098046052201</v>
      </c>
      <c r="K11" s="533">
        <v>1.3339531567659999</v>
      </c>
    </row>
    <row r="12" spans="1:11" ht="14.4" customHeight="1" thickBot="1" x14ac:dyDescent="0.35">
      <c r="A12" s="544" t="s">
        <v>255</v>
      </c>
      <c r="B12" s="522">
        <v>545.96233712697403</v>
      </c>
      <c r="C12" s="522">
        <v>631.57201999999995</v>
      </c>
      <c r="D12" s="523">
        <v>85.609682873024994</v>
      </c>
      <c r="E12" s="524">
        <v>1.1568051073329999</v>
      </c>
      <c r="F12" s="522">
        <v>615.64879194825096</v>
      </c>
      <c r="G12" s="523">
        <v>564.34472595256398</v>
      </c>
      <c r="H12" s="525">
        <v>64.085849999999994</v>
      </c>
      <c r="I12" s="522">
        <v>547.14549</v>
      </c>
      <c r="J12" s="523">
        <v>-17.199235952563001</v>
      </c>
      <c r="K12" s="526">
        <v>0.88872990113100003</v>
      </c>
    </row>
    <row r="13" spans="1:11" ht="14.4" customHeight="1" thickBot="1" x14ac:dyDescent="0.35">
      <c r="A13" s="544" t="s">
        <v>256</v>
      </c>
      <c r="B13" s="522">
        <v>2.9893198200089999</v>
      </c>
      <c r="C13" s="522">
        <v>6.40008</v>
      </c>
      <c r="D13" s="523">
        <v>3.41076017999</v>
      </c>
      <c r="E13" s="524">
        <v>2.1409820244589999</v>
      </c>
      <c r="F13" s="522">
        <v>15.491485606792001</v>
      </c>
      <c r="G13" s="523">
        <v>14.200528472892</v>
      </c>
      <c r="H13" s="525">
        <v>12.770440000000001</v>
      </c>
      <c r="I13" s="522">
        <v>30.804379999999998</v>
      </c>
      <c r="J13" s="523">
        <v>16.603851527107</v>
      </c>
      <c r="K13" s="526">
        <v>1.988471653518</v>
      </c>
    </row>
    <row r="14" spans="1:11" ht="14.4" customHeight="1" thickBot="1" x14ac:dyDescent="0.35">
      <c r="A14" s="544" t="s">
        <v>257</v>
      </c>
      <c r="B14" s="522">
        <v>4.9406564584124654E-324</v>
      </c>
      <c r="C14" s="522">
        <v>4.9406564584124654E-324</v>
      </c>
      <c r="D14" s="523">
        <v>0</v>
      </c>
      <c r="E14" s="524">
        <v>1</v>
      </c>
      <c r="F14" s="522">
        <v>4.9406564584124654E-324</v>
      </c>
      <c r="G14" s="523">
        <v>0</v>
      </c>
      <c r="H14" s="525">
        <v>4.9406564584124654E-324</v>
      </c>
      <c r="I14" s="522">
        <v>1.40754</v>
      </c>
      <c r="J14" s="523">
        <v>1.40754</v>
      </c>
      <c r="K14" s="532" t="s">
        <v>252</v>
      </c>
    </row>
    <row r="15" spans="1:11" ht="14.4" customHeight="1" thickBot="1" x14ac:dyDescent="0.35">
      <c r="A15" s="544" t="s">
        <v>258</v>
      </c>
      <c r="B15" s="522">
        <v>50.000036989439003</v>
      </c>
      <c r="C15" s="522">
        <v>43.091999999999999</v>
      </c>
      <c r="D15" s="523">
        <v>-6.9080369894390001</v>
      </c>
      <c r="E15" s="524">
        <v>0.86183936242000003</v>
      </c>
      <c r="F15" s="522">
        <v>39.999583895983001</v>
      </c>
      <c r="G15" s="523">
        <v>36.666285237985001</v>
      </c>
      <c r="H15" s="525">
        <v>26.601980000000001</v>
      </c>
      <c r="I15" s="522">
        <v>423.43268999999998</v>
      </c>
      <c r="J15" s="523">
        <v>386.76640476201499</v>
      </c>
      <c r="K15" s="526">
        <v>10.585927371172</v>
      </c>
    </row>
    <row r="16" spans="1:11" ht="14.4" customHeight="1" thickBot="1" x14ac:dyDescent="0.35">
      <c r="A16" s="544" t="s">
        <v>259</v>
      </c>
      <c r="B16" s="522">
        <v>205.28664763945301</v>
      </c>
      <c r="C16" s="522">
        <v>177.13810000000001</v>
      </c>
      <c r="D16" s="523">
        <v>-28.148547639452001</v>
      </c>
      <c r="E16" s="524">
        <v>0.862881741393</v>
      </c>
      <c r="F16" s="522">
        <v>177.00279887423599</v>
      </c>
      <c r="G16" s="523">
        <v>162.25256563471601</v>
      </c>
      <c r="H16" s="525">
        <v>30.82723</v>
      </c>
      <c r="I16" s="522">
        <v>172.47490999999999</v>
      </c>
      <c r="J16" s="523">
        <v>10.222344365283</v>
      </c>
      <c r="K16" s="526">
        <v>0.97441911143100002</v>
      </c>
    </row>
    <row r="17" spans="1:11" ht="14.4" customHeight="1" thickBot="1" x14ac:dyDescent="0.35">
      <c r="A17" s="544" t="s">
        <v>260</v>
      </c>
      <c r="B17" s="522">
        <v>4.9406564584124654E-324</v>
      </c>
      <c r="C17" s="522">
        <v>4.3258900000000002</v>
      </c>
      <c r="D17" s="523">
        <v>4.3258900000000002</v>
      </c>
      <c r="E17" s="534" t="s">
        <v>252</v>
      </c>
      <c r="F17" s="522">
        <v>3.9934664777890001</v>
      </c>
      <c r="G17" s="523">
        <v>3.66067760464</v>
      </c>
      <c r="H17" s="525">
        <v>4.9406564584124654E-324</v>
      </c>
      <c r="I17" s="522">
        <v>4.8495900000000001</v>
      </c>
      <c r="J17" s="523">
        <v>1.188912395359</v>
      </c>
      <c r="K17" s="526">
        <v>1.2143810463839999</v>
      </c>
    </row>
    <row r="18" spans="1:11" ht="14.4" customHeight="1" thickBot="1" x14ac:dyDescent="0.35">
      <c r="A18" s="544" t="s">
        <v>261</v>
      </c>
      <c r="B18" s="522">
        <v>102.999953798253</v>
      </c>
      <c r="C18" s="522">
        <v>94.711359999999999</v>
      </c>
      <c r="D18" s="523">
        <v>-8.2885937982530002</v>
      </c>
      <c r="E18" s="524">
        <v>0.91952817945400001</v>
      </c>
      <c r="F18" s="522">
        <v>97.237959967286002</v>
      </c>
      <c r="G18" s="523">
        <v>89.134796636678999</v>
      </c>
      <c r="H18" s="525">
        <v>7.6251300000000004</v>
      </c>
      <c r="I18" s="522">
        <v>86.305959999999999</v>
      </c>
      <c r="J18" s="523">
        <v>-2.8288366366790001</v>
      </c>
      <c r="K18" s="526">
        <v>0.88757477048</v>
      </c>
    </row>
    <row r="19" spans="1:11" ht="14.4" customHeight="1" thickBot="1" x14ac:dyDescent="0.35">
      <c r="A19" s="543" t="s">
        <v>262</v>
      </c>
      <c r="B19" s="527">
        <v>101.99999385846201</v>
      </c>
      <c r="C19" s="527">
        <v>48.113999999999997</v>
      </c>
      <c r="D19" s="528">
        <v>-53.885993858462001</v>
      </c>
      <c r="E19" s="529">
        <v>0.47170591075399998</v>
      </c>
      <c r="F19" s="527">
        <v>91.001634544572994</v>
      </c>
      <c r="G19" s="528">
        <v>83.418164999192001</v>
      </c>
      <c r="H19" s="530">
        <v>4.8419999999999996</v>
      </c>
      <c r="I19" s="527">
        <v>83.948999999999998</v>
      </c>
      <c r="J19" s="528">
        <v>0.53083500080699997</v>
      </c>
      <c r="K19" s="533">
        <v>0.92249991354600003</v>
      </c>
    </row>
    <row r="20" spans="1:11" ht="14.4" customHeight="1" thickBot="1" x14ac:dyDescent="0.35">
      <c r="A20" s="544" t="s">
        <v>263</v>
      </c>
      <c r="B20" s="522">
        <v>80.000035183104998</v>
      </c>
      <c r="C20" s="522">
        <v>37.871000000000002</v>
      </c>
      <c r="D20" s="523">
        <v>-42.129035183105003</v>
      </c>
      <c r="E20" s="524">
        <v>0.47338729180900002</v>
      </c>
      <c r="F20" s="522">
        <v>70.779049090222998</v>
      </c>
      <c r="G20" s="523">
        <v>64.880794999371005</v>
      </c>
      <c r="H20" s="525">
        <v>3.6259999999999999</v>
      </c>
      <c r="I20" s="522">
        <v>64.757000000000005</v>
      </c>
      <c r="J20" s="523">
        <v>-0.123794999371</v>
      </c>
      <c r="K20" s="526">
        <v>0.91491763215699995</v>
      </c>
    </row>
    <row r="21" spans="1:11" ht="14.4" customHeight="1" thickBot="1" x14ac:dyDescent="0.35">
      <c r="A21" s="544" t="s">
        <v>264</v>
      </c>
      <c r="B21" s="522">
        <v>21.999958675357</v>
      </c>
      <c r="C21" s="522">
        <v>10.243</v>
      </c>
      <c r="D21" s="523">
        <v>-11.756958675357</v>
      </c>
      <c r="E21" s="524">
        <v>0.46559178365499998</v>
      </c>
      <c r="F21" s="522">
        <v>20.222585454349002</v>
      </c>
      <c r="G21" s="523">
        <v>18.537369999820001</v>
      </c>
      <c r="H21" s="525">
        <v>1.216</v>
      </c>
      <c r="I21" s="522">
        <v>19.192</v>
      </c>
      <c r="J21" s="523">
        <v>0.65463000017899997</v>
      </c>
      <c r="K21" s="526">
        <v>0.94903789840899999</v>
      </c>
    </row>
    <row r="22" spans="1:11" ht="14.4" customHeight="1" thickBot="1" x14ac:dyDescent="0.35">
      <c r="A22" s="543" t="s">
        <v>265</v>
      </c>
      <c r="B22" s="527">
        <v>2491.8107999651802</v>
      </c>
      <c r="C22" s="527">
        <v>2520.6352700000002</v>
      </c>
      <c r="D22" s="528">
        <v>28.824470034817999</v>
      </c>
      <c r="E22" s="529">
        <v>1.0115676800319999</v>
      </c>
      <c r="F22" s="527">
        <v>3388.6714830194501</v>
      </c>
      <c r="G22" s="528">
        <v>3106.2821927678301</v>
      </c>
      <c r="H22" s="530">
        <v>1945.13573</v>
      </c>
      <c r="I22" s="527">
        <v>3446.9085500000001</v>
      </c>
      <c r="J22" s="528">
        <v>340.62635723216999</v>
      </c>
      <c r="K22" s="533">
        <v>1.017185810802</v>
      </c>
    </row>
    <row r="23" spans="1:11" ht="14.4" customHeight="1" thickBot="1" x14ac:dyDescent="0.35">
      <c r="A23" s="544" t="s">
        <v>266</v>
      </c>
      <c r="B23" s="522">
        <v>35.920417837190001</v>
      </c>
      <c r="C23" s="522">
        <v>12.32817</v>
      </c>
      <c r="D23" s="523">
        <v>-23.592247837190001</v>
      </c>
      <c r="E23" s="524">
        <v>0.34320786734300002</v>
      </c>
      <c r="F23" s="522">
        <v>33.124566148088</v>
      </c>
      <c r="G23" s="523">
        <v>30.364185635746999</v>
      </c>
      <c r="H23" s="525">
        <v>4.9406564584124654E-324</v>
      </c>
      <c r="I23" s="522">
        <v>10.0884</v>
      </c>
      <c r="J23" s="523">
        <v>-20.275785635746999</v>
      </c>
      <c r="K23" s="526">
        <v>0.30455946064</v>
      </c>
    </row>
    <row r="24" spans="1:11" ht="14.4" customHeight="1" thickBot="1" x14ac:dyDescent="0.35">
      <c r="A24" s="544" t="s">
        <v>267</v>
      </c>
      <c r="B24" s="522">
        <v>4.9406564584124654E-324</v>
      </c>
      <c r="C24" s="522">
        <v>400.20634000000001</v>
      </c>
      <c r="D24" s="523">
        <v>400.20634000000001</v>
      </c>
      <c r="E24" s="534" t="s">
        <v>252</v>
      </c>
      <c r="F24" s="522">
        <v>404.665276530585</v>
      </c>
      <c r="G24" s="523">
        <v>370.94317015303602</v>
      </c>
      <c r="H24" s="525">
        <v>4.9406564584124654E-324</v>
      </c>
      <c r="I24" s="522">
        <v>5.434722104253712E-323</v>
      </c>
      <c r="J24" s="523">
        <v>-370.94317015303602</v>
      </c>
      <c r="K24" s="526">
        <v>0</v>
      </c>
    </row>
    <row r="25" spans="1:11" ht="14.4" customHeight="1" thickBot="1" x14ac:dyDescent="0.35">
      <c r="A25" s="544" t="s">
        <v>268</v>
      </c>
      <c r="B25" s="522">
        <v>37.511147741409999</v>
      </c>
      <c r="C25" s="522">
        <v>34.003</v>
      </c>
      <c r="D25" s="523">
        <v>-3.5081477414100002</v>
      </c>
      <c r="E25" s="524">
        <v>0.90647719537600002</v>
      </c>
      <c r="F25" s="522">
        <v>54.99044485476</v>
      </c>
      <c r="G25" s="523">
        <v>50.40790778353</v>
      </c>
      <c r="H25" s="525">
        <v>4.9406564584124654E-324</v>
      </c>
      <c r="I25" s="522">
        <v>21.466249999999999</v>
      </c>
      <c r="J25" s="523">
        <v>-28.941657783530001</v>
      </c>
      <c r="K25" s="526">
        <v>0.39036327232200002</v>
      </c>
    </row>
    <row r="26" spans="1:11" ht="14.4" customHeight="1" thickBot="1" x14ac:dyDescent="0.35">
      <c r="A26" s="544" t="s">
        <v>269</v>
      </c>
      <c r="B26" s="522">
        <v>0.96683994178499999</v>
      </c>
      <c r="C26" s="522">
        <v>0.17788000000000001</v>
      </c>
      <c r="D26" s="523">
        <v>-0.78895994178499995</v>
      </c>
      <c r="E26" s="524">
        <v>0.183980814519</v>
      </c>
      <c r="F26" s="522">
        <v>0.91849790972099998</v>
      </c>
      <c r="G26" s="523">
        <v>0.84195641724400005</v>
      </c>
      <c r="H26" s="525">
        <v>4.9406564584124654E-324</v>
      </c>
      <c r="I26" s="522">
        <v>0.48019000000000001</v>
      </c>
      <c r="J26" s="523">
        <v>-0.36176641724399999</v>
      </c>
      <c r="K26" s="526">
        <v>0.52279923004399997</v>
      </c>
    </row>
    <row r="27" spans="1:11" ht="14.4" customHeight="1" thickBot="1" x14ac:dyDescent="0.35">
      <c r="A27" s="544" t="s">
        <v>270</v>
      </c>
      <c r="B27" s="522">
        <v>183.241898966793</v>
      </c>
      <c r="C27" s="522">
        <v>201.75122999999999</v>
      </c>
      <c r="D27" s="523">
        <v>18.509331033207001</v>
      </c>
      <c r="E27" s="524">
        <v>1.1010103646460001</v>
      </c>
      <c r="F27" s="522">
        <v>268.434547640613</v>
      </c>
      <c r="G27" s="523">
        <v>246.06500200389499</v>
      </c>
      <c r="H27" s="525">
        <v>29.69519</v>
      </c>
      <c r="I27" s="522">
        <v>218.56854999999999</v>
      </c>
      <c r="J27" s="523">
        <v>-27.496452003895001</v>
      </c>
      <c r="K27" s="526">
        <v>0.81423405415200001</v>
      </c>
    </row>
    <row r="28" spans="1:11" ht="14.4" customHeight="1" thickBot="1" x14ac:dyDescent="0.35">
      <c r="A28" s="544" t="s">
        <v>271</v>
      </c>
      <c r="B28" s="522">
        <v>926.77061419806603</v>
      </c>
      <c r="C28" s="522">
        <v>847.39300000000003</v>
      </c>
      <c r="D28" s="523">
        <v>-79.377614198065999</v>
      </c>
      <c r="E28" s="524">
        <v>0.91435031173600001</v>
      </c>
      <c r="F28" s="522">
        <v>859.53876992008099</v>
      </c>
      <c r="G28" s="523">
        <v>787.91053909340701</v>
      </c>
      <c r="H28" s="525">
        <v>1774.25314</v>
      </c>
      <c r="I28" s="522">
        <v>2011.59384</v>
      </c>
      <c r="J28" s="523">
        <v>1223.6833009065899</v>
      </c>
      <c r="K28" s="526">
        <v>2.3403177499329999</v>
      </c>
    </row>
    <row r="29" spans="1:11" ht="14.4" customHeight="1" thickBot="1" x14ac:dyDescent="0.35">
      <c r="A29" s="544" t="s">
        <v>272</v>
      </c>
      <c r="B29" s="522">
        <v>25.749958449565</v>
      </c>
      <c r="C29" s="522">
        <v>19.292999999999999</v>
      </c>
      <c r="D29" s="523">
        <v>-6.4569584495649996</v>
      </c>
      <c r="E29" s="524">
        <v>0.74924392743299995</v>
      </c>
      <c r="F29" s="522">
        <v>25.958363731504001</v>
      </c>
      <c r="G29" s="523">
        <v>23.795166753878998</v>
      </c>
      <c r="H29" s="525">
        <v>0.81599999999999995</v>
      </c>
      <c r="I29" s="522">
        <v>14.648</v>
      </c>
      <c r="J29" s="523">
        <v>-9.1471667538790005</v>
      </c>
      <c r="K29" s="526">
        <v>0.56428826375600005</v>
      </c>
    </row>
    <row r="30" spans="1:11" ht="14.4" customHeight="1" thickBot="1" x14ac:dyDescent="0.35">
      <c r="A30" s="544" t="s">
        <v>273</v>
      </c>
      <c r="B30" s="522">
        <v>259.21668439226301</v>
      </c>
      <c r="C30" s="522">
        <v>281.52672999999999</v>
      </c>
      <c r="D30" s="523">
        <v>22.310045607736999</v>
      </c>
      <c r="E30" s="524">
        <v>1.0860671667790001</v>
      </c>
      <c r="F30" s="522">
        <v>304.87633985980898</v>
      </c>
      <c r="G30" s="523">
        <v>279.469978204825</v>
      </c>
      <c r="H30" s="525">
        <v>18.31203</v>
      </c>
      <c r="I30" s="522">
        <v>267.43133</v>
      </c>
      <c r="J30" s="523">
        <v>-12.038648204825</v>
      </c>
      <c r="K30" s="526">
        <v>0.87717967921999995</v>
      </c>
    </row>
    <row r="31" spans="1:11" ht="14.4" customHeight="1" thickBot="1" x14ac:dyDescent="0.35">
      <c r="A31" s="544" t="s">
        <v>274</v>
      </c>
      <c r="B31" s="522">
        <v>5.9165896437549996</v>
      </c>
      <c r="C31" s="522">
        <v>6.8</v>
      </c>
      <c r="D31" s="523">
        <v>0.88341035624399999</v>
      </c>
      <c r="E31" s="524">
        <v>1.1493107363249999</v>
      </c>
      <c r="F31" s="522">
        <v>5.6215702320769996</v>
      </c>
      <c r="G31" s="523">
        <v>5.1531060460699996</v>
      </c>
      <c r="H31" s="525">
        <v>0.85145000000000004</v>
      </c>
      <c r="I31" s="522">
        <v>6.6344500000000002</v>
      </c>
      <c r="J31" s="523">
        <v>1.4813439539290001</v>
      </c>
      <c r="K31" s="526">
        <v>1.1801773750219999</v>
      </c>
    </row>
    <row r="32" spans="1:11" ht="14.4" customHeight="1" thickBot="1" x14ac:dyDescent="0.35">
      <c r="A32" s="544" t="s">
        <v>275</v>
      </c>
      <c r="B32" s="522">
        <v>108.58344346206501</v>
      </c>
      <c r="C32" s="522">
        <v>108.48884</v>
      </c>
      <c r="D32" s="523">
        <v>-9.4603462063999999E-2</v>
      </c>
      <c r="E32" s="524">
        <v>0.99912874873799995</v>
      </c>
      <c r="F32" s="522">
        <v>119.20527524204</v>
      </c>
      <c r="G32" s="523">
        <v>109.271502305203</v>
      </c>
      <c r="H32" s="525">
        <v>17.754270000000002</v>
      </c>
      <c r="I32" s="522">
        <v>114.01736</v>
      </c>
      <c r="J32" s="523">
        <v>4.7458576947960003</v>
      </c>
      <c r="K32" s="526">
        <v>0.95647914715500004</v>
      </c>
    </row>
    <row r="33" spans="1:11" ht="14.4" customHeight="1" thickBot="1" x14ac:dyDescent="0.35">
      <c r="A33" s="544" t="s">
        <v>276</v>
      </c>
      <c r="B33" s="522">
        <v>4.9406564584124654E-324</v>
      </c>
      <c r="C33" s="522">
        <v>0.87451000000000001</v>
      </c>
      <c r="D33" s="523">
        <v>0.87451000000000001</v>
      </c>
      <c r="E33" s="534" t="s">
        <v>252</v>
      </c>
      <c r="F33" s="522">
        <v>0</v>
      </c>
      <c r="G33" s="523">
        <v>0</v>
      </c>
      <c r="H33" s="525">
        <v>1.1375299999999999</v>
      </c>
      <c r="I33" s="522">
        <v>1.1375299999999999</v>
      </c>
      <c r="J33" s="523">
        <v>1.1375299999999999</v>
      </c>
      <c r="K33" s="532" t="s">
        <v>246</v>
      </c>
    </row>
    <row r="34" spans="1:11" ht="14.4" customHeight="1" thickBot="1" x14ac:dyDescent="0.35">
      <c r="A34" s="544" t="s">
        <v>277</v>
      </c>
      <c r="B34" s="522">
        <v>907.93320533228803</v>
      </c>
      <c r="C34" s="522">
        <v>607.79256999999996</v>
      </c>
      <c r="D34" s="523">
        <v>-300.14063533228801</v>
      </c>
      <c r="E34" s="524">
        <v>0.66942432155800002</v>
      </c>
      <c r="F34" s="522">
        <v>1311.33783095017</v>
      </c>
      <c r="G34" s="523">
        <v>1202.05967837099</v>
      </c>
      <c r="H34" s="525">
        <v>102.31612</v>
      </c>
      <c r="I34" s="522">
        <v>780.84265000000005</v>
      </c>
      <c r="J34" s="523">
        <v>-421.21702837099002</v>
      </c>
      <c r="K34" s="526">
        <v>0.59545498617500003</v>
      </c>
    </row>
    <row r="35" spans="1:11" ht="14.4" customHeight="1" thickBot="1" x14ac:dyDescent="0.35">
      <c r="A35" s="543" t="s">
        <v>278</v>
      </c>
      <c r="B35" s="527">
        <v>368.00001784229198</v>
      </c>
      <c r="C35" s="527">
        <v>398.66057000000001</v>
      </c>
      <c r="D35" s="528">
        <v>30.660552157708</v>
      </c>
      <c r="E35" s="529">
        <v>1.0833167137799999</v>
      </c>
      <c r="F35" s="527">
        <v>216.01172607755899</v>
      </c>
      <c r="G35" s="528">
        <v>198.01074890442899</v>
      </c>
      <c r="H35" s="530">
        <v>26.13918</v>
      </c>
      <c r="I35" s="527">
        <v>253.93598</v>
      </c>
      <c r="J35" s="528">
        <v>55.925231095571</v>
      </c>
      <c r="K35" s="533">
        <v>1.1755657186349999</v>
      </c>
    </row>
    <row r="36" spans="1:11" ht="14.4" customHeight="1" thickBot="1" x14ac:dyDescent="0.35">
      <c r="A36" s="544" t="s">
        <v>279</v>
      </c>
      <c r="B36" s="522">
        <v>323.99998049158501</v>
      </c>
      <c r="C36" s="522">
        <v>319.02472999999998</v>
      </c>
      <c r="D36" s="523">
        <v>-4.9752504915850002</v>
      </c>
      <c r="E36" s="524">
        <v>0.98464428768099999</v>
      </c>
      <c r="F36" s="522">
        <v>188.012694886356</v>
      </c>
      <c r="G36" s="523">
        <v>172.34497031249299</v>
      </c>
      <c r="H36" s="525">
        <v>20.352080000000001</v>
      </c>
      <c r="I36" s="522">
        <v>192.02366000000001</v>
      </c>
      <c r="J36" s="523">
        <v>19.678689687506001</v>
      </c>
      <c r="K36" s="526">
        <v>1.021333480252</v>
      </c>
    </row>
    <row r="37" spans="1:11" ht="14.4" customHeight="1" thickBot="1" x14ac:dyDescent="0.35">
      <c r="A37" s="544" t="s">
        <v>280</v>
      </c>
      <c r="B37" s="522">
        <v>44.000037350706002</v>
      </c>
      <c r="C37" s="522">
        <v>78.237200000000001</v>
      </c>
      <c r="D37" s="523">
        <v>34.237162649292998</v>
      </c>
      <c r="E37" s="524">
        <v>1.778116672411</v>
      </c>
      <c r="F37" s="522">
        <v>27.999031191202</v>
      </c>
      <c r="G37" s="523">
        <v>25.665778591934998</v>
      </c>
      <c r="H37" s="525">
        <v>5.7870999999999997</v>
      </c>
      <c r="I37" s="522">
        <v>58.84948</v>
      </c>
      <c r="J37" s="523">
        <v>33.183701408064003</v>
      </c>
      <c r="K37" s="526">
        <v>2.1018398671759999</v>
      </c>
    </row>
    <row r="38" spans="1:11" ht="14.4" customHeight="1" thickBot="1" x14ac:dyDescent="0.35">
      <c r="A38" s="544" t="s">
        <v>281</v>
      </c>
      <c r="B38" s="522">
        <v>4.9406564584124654E-324</v>
      </c>
      <c r="C38" s="522">
        <v>1.3986400000000001</v>
      </c>
      <c r="D38" s="523">
        <v>1.3986400000000001</v>
      </c>
      <c r="E38" s="534" t="s">
        <v>252</v>
      </c>
      <c r="F38" s="522">
        <v>0</v>
      </c>
      <c r="G38" s="523">
        <v>0</v>
      </c>
      <c r="H38" s="525">
        <v>4.9406564584124654E-324</v>
      </c>
      <c r="I38" s="522">
        <v>3.06284</v>
      </c>
      <c r="J38" s="523">
        <v>3.06284</v>
      </c>
      <c r="K38" s="532" t="s">
        <v>246</v>
      </c>
    </row>
    <row r="39" spans="1:11" ht="14.4" customHeight="1" thickBot="1" x14ac:dyDescent="0.35">
      <c r="A39" s="543" t="s">
        <v>282</v>
      </c>
      <c r="B39" s="527">
        <v>572.44376553249697</v>
      </c>
      <c r="C39" s="527">
        <v>552.69055000000003</v>
      </c>
      <c r="D39" s="528">
        <v>-19.753215532496</v>
      </c>
      <c r="E39" s="529">
        <v>0.96549317728299999</v>
      </c>
      <c r="F39" s="527">
        <v>473.14394890767198</v>
      </c>
      <c r="G39" s="528">
        <v>433.71528649869998</v>
      </c>
      <c r="H39" s="530">
        <v>57.943390000000001</v>
      </c>
      <c r="I39" s="527">
        <v>466.40168</v>
      </c>
      <c r="J39" s="528">
        <v>32.686393501300003</v>
      </c>
      <c r="K39" s="533">
        <v>0.98575006840199997</v>
      </c>
    </row>
    <row r="40" spans="1:11" ht="14.4" customHeight="1" thickBot="1" x14ac:dyDescent="0.35">
      <c r="A40" s="544" t="s">
        <v>283</v>
      </c>
      <c r="B40" s="522">
        <v>85.999914821844996</v>
      </c>
      <c r="C40" s="522">
        <v>85.276600000000002</v>
      </c>
      <c r="D40" s="523">
        <v>-0.72331482184499996</v>
      </c>
      <c r="E40" s="524">
        <v>0.99158935420600003</v>
      </c>
      <c r="F40" s="522">
        <v>83.568086291003993</v>
      </c>
      <c r="G40" s="523">
        <v>76.604079100087006</v>
      </c>
      <c r="H40" s="525">
        <v>5.6843418860808002E-14</v>
      </c>
      <c r="I40" s="522">
        <v>5.8619775700208303E-14</v>
      </c>
      <c r="J40" s="523">
        <v>-76.604079100087006</v>
      </c>
      <c r="K40" s="526">
        <v>7.0146126711673097E-16</v>
      </c>
    </row>
    <row r="41" spans="1:11" ht="14.4" customHeight="1" thickBot="1" x14ac:dyDescent="0.35">
      <c r="A41" s="544" t="s">
        <v>284</v>
      </c>
      <c r="B41" s="522">
        <v>14.999999096831999</v>
      </c>
      <c r="C41" s="522">
        <v>13.94298</v>
      </c>
      <c r="D41" s="523">
        <v>-1.0570190968319999</v>
      </c>
      <c r="E41" s="524">
        <v>0.92953205596800004</v>
      </c>
      <c r="F41" s="522">
        <v>13.096562241102999</v>
      </c>
      <c r="G41" s="523">
        <v>12.005182054344001</v>
      </c>
      <c r="H41" s="525">
        <v>1.0319799999999999</v>
      </c>
      <c r="I41" s="522">
        <v>15.67271</v>
      </c>
      <c r="J41" s="523">
        <v>3.6675279456549998</v>
      </c>
      <c r="K41" s="526">
        <v>1.196704120628</v>
      </c>
    </row>
    <row r="42" spans="1:11" ht="14.4" customHeight="1" thickBot="1" x14ac:dyDescent="0.35">
      <c r="A42" s="544" t="s">
        <v>285</v>
      </c>
      <c r="B42" s="522">
        <v>197.999988078191</v>
      </c>
      <c r="C42" s="522">
        <v>218.66568000000001</v>
      </c>
      <c r="D42" s="523">
        <v>20.665691921809</v>
      </c>
      <c r="E42" s="524">
        <v>1.1043721877070001</v>
      </c>
      <c r="F42" s="522">
        <v>145.97487812684301</v>
      </c>
      <c r="G42" s="523">
        <v>133.81030494960601</v>
      </c>
      <c r="H42" s="525">
        <v>21.091889999999999</v>
      </c>
      <c r="I42" s="522">
        <v>192.35975999999999</v>
      </c>
      <c r="J42" s="523">
        <v>58.549455050394002</v>
      </c>
      <c r="K42" s="526">
        <v>1.3177593464590001</v>
      </c>
    </row>
    <row r="43" spans="1:11" ht="14.4" customHeight="1" thickBot="1" x14ac:dyDescent="0.35">
      <c r="A43" s="544" t="s">
        <v>286</v>
      </c>
      <c r="B43" s="522">
        <v>62.000036266904999</v>
      </c>
      <c r="C43" s="522">
        <v>47.950890000000001</v>
      </c>
      <c r="D43" s="523">
        <v>-14.049146266905</v>
      </c>
      <c r="E43" s="524">
        <v>0.77340099921100003</v>
      </c>
      <c r="F43" s="522">
        <v>47.882025205687</v>
      </c>
      <c r="G43" s="523">
        <v>43.891856438546</v>
      </c>
      <c r="H43" s="525">
        <v>3.7284700000000002</v>
      </c>
      <c r="I43" s="522">
        <v>28.69042</v>
      </c>
      <c r="J43" s="523">
        <v>-15.201436438546001</v>
      </c>
      <c r="K43" s="526">
        <v>0.59918977688899999</v>
      </c>
    </row>
    <row r="44" spans="1:11" ht="14.4" customHeight="1" thickBot="1" x14ac:dyDescent="0.35">
      <c r="A44" s="544" t="s">
        <v>287</v>
      </c>
      <c r="B44" s="522">
        <v>21.111118728874999</v>
      </c>
      <c r="C44" s="522">
        <v>22.21435</v>
      </c>
      <c r="D44" s="523">
        <v>1.103231271124</v>
      </c>
      <c r="E44" s="524">
        <v>1.052258304512</v>
      </c>
      <c r="F44" s="522">
        <v>21.663742951865999</v>
      </c>
      <c r="G44" s="523">
        <v>19.858431039210998</v>
      </c>
      <c r="H44" s="525">
        <v>2.92727</v>
      </c>
      <c r="I44" s="522">
        <v>15.59994</v>
      </c>
      <c r="J44" s="523">
        <v>-4.258491039211</v>
      </c>
      <c r="K44" s="526">
        <v>0.720094400799</v>
      </c>
    </row>
    <row r="45" spans="1:11" ht="14.4" customHeight="1" thickBot="1" x14ac:dyDescent="0.35">
      <c r="A45" s="544" t="s">
        <v>288</v>
      </c>
      <c r="B45" s="522">
        <v>4.9406564584124654E-324</v>
      </c>
      <c r="C45" s="522">
        <v>9.9599999999999994E-2</v>
      </c>
      <c r="D45" s="523">
        <v>9.9599999999999994E-2</v>
      </c>
      <c r="E45" s="534" t="s">
        <v>252</v>
      </c>
      <c r="F45" s="522">
        <v>8.8551099576000006E-2</v>
      </c>
      <c r="G45" s="523">
        <v>8.1171841278000006E-2</v>
      </c>
      <c r="H45" s="525">
        <v>4.9406564584124654E-324</v>
      </c>
      <c r="I45" s="522">
        <v>0.36299999999999999</v>
      </c>
      <c r="J45" s="523">
        <v>0.28182815872099998</v>
      </c>
      <c r="K45" s="526">
        <v>4.0993279782660004</v>
      </c>
    </row>
    <row r="46" spans="1:11" ht="14.4" customHeight="1" thickBot="1" x14ac:dyDescent="0.35">
      <c r="A46" s="544" t="s">
        <v>289</v>
      </c>
      <c r="B46" s="522">
        <v>1.3328399197480001</v>
      </c>
      <c r="C46" s="522">
        <v>2.91249</v>
      </c>
      <c r="D46" s="523">
        <v>1.5796500802510001</v>
      </c>
      <c r="E46" s="524">
        <v>2.1851761466970001</v>
      </c>
      <c r="F46" s="522">
        <v>1.7116489040639999</v>
      </c>
      <c r="G46" s="523">
        <v>1.569011495392</v>
      </c>
      <c r="H46" s="525">
        <v>4.9406564584124654E-324</v>
      </c>
      <c r="I46" s="522">
        <v>2.7950300000000001</v>
      </c>
      <c r="J46" s="523">
        <v>1.226018504607</v>
      </c>
      <c r="K46" s="526">
        <v>1.6329458648690001</v>
      </c>
    </row>
    <row r="47" spans="1:11" ht="14.4" customHeight="1" thickBot="1" x14ac:dyDescent="0.35">
      <c r="A47" s="544" t="s">
        <v>290</v>
      </c>
      <c r="B47" s="522">
        <v>168.99994982431701</v>
      </c>
      <c r="C47" s="522">
        <v>130.45396</v>
      </c>
      <c r="D47" s="523">
        <v>-38.545989824316003</v>
      </c>
      <c r="E47" s="524">
        <v>0.77191715225699997</v>
      </c>
      <c r="F47" s="522">
        <v>131.461015364427</v>
      </c>
      <c r="G47" s="523">
        <v>120.505930750725</v>
      </c>
      <c r="H47" s="525">
        <v>10.817399999999999</v>
      </c>
      <c r="I47" s="522">
        <v>133.67373000000001</v>
      </c>
      <c r="J47" s="523">
        <v>13.167799249273999</v>
      </c>
      <c r="K47" s="526">
        <v>1.016831717216</v>
      </c>
    </row>
    <row r="48" spans="1:11" ht="14.4" customHeight="1" thickBot="1" x14ac:dyDescent="0.35">
      <c r="A48" s="544" t="s">
        <v>291</v>
      </c>
      <c r="B48" s="522">
        <v>19.999918795780999</v>
      </c>
      <c r="C48" s="522">
        <v>31.173999999999999</v>
      </c>
      <c r="D48" s="523">
        <v>11.174081204218</v>
      </c>
      <c r="E48" s="524">
        <v>1.5587063286759999</v>
      </c>
      <c r="F48" s="522">
        <v>27.697438723099001</v>
      </c>
      <c r="G48" s="523">
        <v>25.389318829507001</v>
      </c>
      <c r="H48" s="525">
        <v>1.21</v>
      </c>
      <c r="I48" s="522">
        <v>17.429200000000002</v>
      </c>
      <c r="J48" s="523">
        <v>-7.9601188295069996</v>
      </c>
      <c r="K48" s="526">
        <v>0.62927118186700004</v>
      </c>
    </row>
    <row r="49" spans="1:11" ht="14.4" customHeight="1" thickBot="1" x14ac:dyDescent="0.35">
      <c r="A49" s="544" t="s">
        <v>292</v>
      </c>
      <c r="B49" s="522">
        <v>4.9406564584124654E-324</v>
      </c>
      <c r="C49" s="522">
        <v>4.9406564584124654E-324</v>
      </c>
      <c r="D49" s="523">
        <v>0</v>
      </c>
      <c r="E49" s="524">
        <v>1</v>
      </c>
      <c r="F49" s="522">
        <v>4.9406564584124654E-324</v>
      </c>
      <c r="G49" s="523">
        <v>0</v>
      </c>
      <c r="H49" s="525">
        <v>5.0823999999999998</v>
      </c>
      <c r="I49" s="522">
        <v>5.0823999999999998</v>
      </c>
      <c r="J49" s="523">
        <v>5.0823999999999998</v>
      </c>
      <c r="K49" s="532" t="s">
        <v>252</v>
      </c>
    </row>
    <row r="50" spans="1:11" ht="14.4" customHeight="1" thickBot="1" x14ac:dyDescent="0.35">
      <c r="A50" s="544" t="s">
        <v>293</v>
      </c>
      <c r="B50" s="522">
        <v>4.9406564584124654E-324</v>
      </c>
      <c r="C50" s="522">
        <v>4.9406564584124654E-324</v>
      </c>
      <c r="D50" s="523">
        <v>0</v>
      </c>
      <c r="E50" s="524">
        <v>1</v>
      </c>
      <c r="F50" s="522">
        <v>4.9406564584124654E-324</v>
      </c>
      <c r="G50" s="523">
        <v>0</v>
      </c>
      <c r="H50" s="525">
        <v>4.9406564584124654E-324</v>
      </c>
      <c r="I50" s="522">
        <v>4.5104800000000003</v>
      </c>
      <c r="J50" s="523">
        <v>4.5104800000000003</v>
      </c>
      <c r="K50" s="532" t="s">
        <v>252</v>
      </c>
    </row>
    <row r="51" spans="1:11" ht="14.4" customHeight="1" thickBot="1" x14ac:dyDescent="0.35">
      <c r="A51" s="544" t="s">
        <v>294</v>
      </c>
      <c r="B51" s="522">
        <v>4.9406564584124654E-324</v>
      </c>
      <c r="C51" s="522">
        <v>4.9406564584124654E-324</v>
      </c>
      <c r="D51" s="523">
        <v>0</v>
      </c>
      <c r="E51" s="524">
        <v>1</v>
      </c>
      <c r="F51" s="522">
        <v>4.9406564584124654E-324</v>
      </c>
      <c r="G51" s="523">
        <v>0</v>
      </c>
      <c r="H51" s="525">
        <v>4.9406564584124654E-324</v>
      </c>
      <c r="I51" s="522">
        <v>5.0291300000000003</v>
      </c>
      <c r="J51" s="523">
        <v>5.0291300000000003</v>
      </c>
      <c r="K51" s="532" t="s">
        <v>252</v>
      </c>
    </row>
    <row r="52" spans="1:11" ht="14.4" customHeight="1" thickBot="1" x14ac:dyDescent="0.35">
      <c r="A52" s="544" t="s">
        <v>295</v>
      </c>
      <c r="B52" s="522">
        <v>4.9406564584124654E-324</v>
      </c>
      <c r="C52" s="522">
        <v>4.9406564584124654E-324</v>
      </c>
      <c r="D52" s="523">
        <v>0</v>
      </c>
      <c r="E52" s="524">
        <v>1</v>
      </c>
      <c r="F52" s="522">
        <v>4.9406564584124654E-324</v>
      </c>
      <c r="G52" s="523">
        <v>0</v>
      </c>
      <c r="H52" s="525">
        <v>12.053979999999999</v>
      </c>
      <c r="I52" s="522">
        <v>45.195880000000002</v>
      </c>
      <c r="J52" s="523">
        <v>45.195880000000002</v>
      </c>
      <c r="K52" s="532" t="s">
        <v>252</v>
      </c>
    </row>
    <row r="53" spans="1:11" ht="14.4" customHeight="1" thickBot="1" x14ac:dyDescent="0.35">
      <c r="A53" s="543" t="s">
        <v>296</v>
      </c>
      <c r="B53" s="527">
        <v>28.249318299075</v>
      </c>
      <c r="C53" s="527">
        <v>16.705850000000002</v>
      </c>
      <c r="D53" s="528">
        <v>-11.543468299075</v>
      </c>
      <c r="E53" s="529">
        <v>0.59137179252000005</v>
      </c>
      <c r="F53" s="527">
        <v>15.345047383733</v>
      </c>
      <c r="G53" s="528">
        <v>14.066293435088999</v>
      </c>
      <c r="H53" s="530">
        <v>4.9873599999999998</v>
      </c>
      <c r="I53" s="527">
        <v>21.070430000000002</v>
      </c>
      <c r="J53" s="528">
        <v>7.0041365649109997</v>
      </c>
      <c r="K53" s="533">
        <v>1.373109477806</v>
      </c>
    </row>
    <row r="54" spans="1:11" ht="14.4" customHeight="1" thickBot="1" x14ac:dyDescent="0.35">
      <c r="A54" s="544" t="s">
        <v>297</v>
      </c>
      <c r="B54" s="522">
        <v>1.9999198795819999</v>
      </c>
      <c r="C54" s="522">
        <v>2.0470000000000002</v>
      </c>
      <c r="D54" s="523">
        <v>4.7080120417E-2</v>
      </c>
      <c r="E54" s="524">
        <v>1.0235410032659999</v>
      </c>
      <c r="F54" s="522">
        <v>1.442748985812</v>
      </c>
      <c r="G54" s="523">
        <v>1.322519903661</v>
      </c>
      <c r="H54" s="525">
        <v>4.9406564584124654E-324</v>
      </c>
      <c r="I54" s="522">
        <v>0.6</v>
      </c>
      <c r="J54" s="523">
        <v>-0.72251990366100005</v>
      </c>
      <c r="K54" s="526">
        <v>0.415872758116</v>
      </c>
    </row>
    <row r="55" spans="1:11" ht="14.4" customHeight="1" thickBot="1" x14ac:dyDescent="0.35">
      <c r="A55" s="544" t="s">
        <v>298</v>
      </c>
      <c r="B55" s="522">
        <v>4.9406564584124654E-324</v>
      </c>
      <c r="C55" s="522">
        <v>3.008</v>
      </c>
      <c r="D55" s="523">
        <v>3.008</v>
      </c>
      <c r="E55" s="534" t="s">
        <v>252</v>
      </c>
      <c r="F55" s="522">
        <v>2.9561687911750001</v>
      </c>
      <c r="G55" s="523">
        <v>2.7098213919099998</v>
      </c>
      <c r="H55" s="525">
        <v>2.1124999999999998</v>
      </c>
      <c r="I55" s="522">
        <v>8.0634999999999994</v>
      </c>
      <c r="J55" s="523">
        <v>5.353678608089</v>
      </c>
      <c r="K55" s="526">
        <v>2.7276859237769999</v>
      </c>
    </row>
    <row r="56" spans="1:11" ht="14.4" customHeight="1" thickBot="1" x14ac:dyDescent="0.35">
      <c r="A56" s="544" t="s">
        <v>299</v>
      </c>
      <c r="B56" s="522">
        <v>9.2308794441980009</v>
      </c>
      <c r="C56" s="522">
        <v>1.8049999999999999</v>
      </c>
      <c r="D56" s="523">
        <v>-7.4258794441980003</v>
      </c>
      <c r="E56" s="524">
        <v>0.195539331968</v>
      </c>
      <c r="F56" s="522">
        <v>1.841330508804</v>
      </c>
      <c r="G56" s="523">
        <v>1.6878862997370001</v>
      </c>
      <c r="H56" s="525">
        <v>2.266</v>
      </c>
      <c r="I56" s="522">
        <v>6.5225</v>
      </c>
      <c r="J56" s="523">
        <v>4.8346137002620004</v>
      </c>
      <c r="K56" s="526">
        <v>3.542275527838</v>
      </c>
    </row>
    <row r="57" spans="1:11" ht="14.4" customHeight="1" thickBot="1" x14ac:dyDescent="0.35">
      <c r="A57" s="544" t="s">
        <v>300</v>
      </c>
      <c r="B57" s="522">
        <v>4.9406564584124654E-324</v>
      </c>
      <c r="C57" s="522">
        <v>1.1297999999999999</v>
      </c>
      <c r="D57" s="523">
        <v>1.1297999999999999</v>
      </c>
      <c r="E57" s="534" t="s">
        <v>252</v>
      </c>
      <c r="F57" s="522">
        <v>0</v>
      </c>
      <c r="G57" s="523">
        <v>0</v>
      </c>
      <c r="H57" s="525">
        <v>4.9406564584124654E-324</v>
      </c>
      <c r="I57" s="522">
        <v>8.4099999999999994E-2</v>
      </c>
      <c r="J57" s="523">
        <v>8.4099999999999994E-2</v>
      </c>
      <c r="K57" s="532" t="s">
        <v>246</v>
      </c>
    </row>
    <row r="58" spans="1:11" ht="14.4" customHeight="1" thickBot="1" x14ac:dyDescent="0.35">
      <c r="A58" s="544" t="s">
        <v>301</v>
      </c>
      <c r="B58" s="522">
        <v>10.487879368512001</v>
      </c>
      <c r="C58" s="522">
        <v>8.7160499999999992</v>
      </c>
      <c r="D58" s="523">
        <v>-1.7718293685119999</v>
      </c>
      <c r="E58" s="524">
        <v>0.83105932989300002</v>
      </c>
      <c r="F58" s="522">
        <v>9.1047990979409992</v>
      </c>
      <c r="G58" s="523">
        <v>8.3460658397799996</v>
      </c>
      <c r="H58" s="525">
        <v>0.60885999999999996</v>
      </c>
      <c r="I58" s="522">
        <v>5.8003299999999998</v>
      </c>
      <c r="J58" s="523">
        <v>-2.5457358397799998</v>
      </c>
      <c r="K58" s="526">
        <v>0.63706293105400003</v>
      </c>
    </row>
    <row r="59" spans="1:11" ht="14.4" customHeight="1" thickBot="1" x14ac:dyDescent="0.35">
      <c r="A59" s="543" t="s">
        <v>302</v>
      </c>
      <c r="B59" s="527">
        <v>97.774554112879997</v>
      </c>
      <c r="C59" s="527">
        <v>52.805680000000002</v>
      </c>
      <c r="D59" s="528">
        <v>-44.968874112880002</v>
      </c>
      <c r="E59" s="529">
        <v>0.54007589683299995</v>
      </c>
      <c r="F59" s="527">
        <v>253.60207552832401</v>
      </c>
      <c r="G59" s="528">
        <v>232.46856923429701</v>
      </c>
      <c r="H59" s="530">
        <v>16.025870000000001</v>
      </c>
      <c r="I59" s="527">
        <v>52.043729999999996</v>
      </c>
      <c r="J59" s="528">
        <v>-180.424839234297</v>
      </c>
      <c r="K59" s="533">
        <v>0.20521807596200001</v>
      </c>
    </row>
    <row r="60" spans="1:11" ht="14.4" customHeight="1" thickBot="1" x14ac:dyDescent="0.35">
      <c r="A60" s="544" t="s">
        <v>303</v>
      </c>
      <c r="B60" s="522">
        <v>36.000117832390998</v>
      </c>
      <c r="C60" s="522">
        <v>18.365390000000001</v>
      </c>
      <c r="D60" s="523">
        <v>-17.634727832391</v>
      </c>
      <c r="E60" s="524">
        <v>0.51014805244500006</v>
      </c>
      <c r="F60" s="522">
        <v>17.234261504046</v>
      </c>
      <c r="G60" s="523">
        <v>15.798073045376</v>
      </c>
      <c r="H60" s="525">
        <v>4.9406564584124654E-324</v>
      </c>
      <c r="I60" s="522">
        <v>5.9659000000000004</v>
      </c>
      <c r="J60" s="523">
        <v>-9.8321730453760008</v>
      </c>
      <c r="K60" s="526">
        <v>0.34616510829800001</v>
      </c>
    </row>
    <row r="61" spans="1:11" ht="14.4" customHeight="1" thickBot="1" x14ac:dyDescent="0.35">
      <c r="A61" s="544" t="s">
        <v>304</v>
      </c>
      <c r="B61" s="522">
        <v>5.9999996387329997</v>
      </c>
      <c r="C61" s="522">
        <v>2.88266</v>
      </c>
      <c r="D61" s="523">
        <v>-3.1173396387330001</v>
      </c>
      <c r="E61" s="524">
        <v>0.48044336226099998</v>
      </c>
      <c r="F61" s="522">
        <v>2.9234142937679999</v>
      </c>
      <c r="G61" s="523">
        <v>2.6797964359540001</v>
      </c>
      <c r="H61" s="525">
        <v>4.9406564584124654E-324</v>
      </c>
      <c r="I61" s="522">
        <v>1.3606499999999999</v>
      </c>
      <c r="J61" s="523">
        <v>-1.3191464359539999</v>
      </c>
      <c r="K61" s="526">
        <v>0.46543180790299998</v>
      </c>
    </row>
    <row r="62" spans="1:11" ht="14.4" customHeight="1" thickBot="1" x14ac:dyDescent="0.35">
      <c r="A62" s="544" t="s">
        <v>305</v>
      </c>
      <c r="B62" s="522">
        <v>50.774396942814001</v>
      </c>
      <c r="C62" s="522">
        <v>31.55763</v>
      </c>
      <c r="D62" s="523">
        <v>-19.216766942814001</v>
      </c>
      <c r="E62" s="524">
        <v>0.62152643655299999</v>
      </c>
      <c r="F62" s="522">
        <v>233.444399730508</v>
      </c>
      <c r="G62" s="523">
        <v>213.99069975296601</v>
      </c>
      <c r="H62" s="525">
        <v>16.025870000000001</v>
      </c>
      <c r="I62" s="522">
        <v>44.717179999999999</v>
      </c>
      <c r="J62" s="523">
        <v>-169.273519752966</v>
      </c>
      <c r="K62" s="526">
        <v>0.191553877718</v>
      </c>
    </row>
    <row r="63" spans="1:11" ht="14.4" customHeight="1" thickBot="1" x14ac:dyDescent="0.35">
      <c r="A63" s="542" t="s">
        <v>58</v>
      </c>
      <c r="B63" s="522">
        <v>2707.5139869774398</v>
      </c>
      <c r="C63" s="522">
        <v>2694.22748</v>
      </c>
      <c r="D63" s="523">
        <v>-13.28650697744</v>
      </c>
      <c r="E63" s="524">
        <v>0.99509272822100003</v>
      </c>
      <c r="F63" s="522">
        <v>2775.1072898236398</v>
      </c>
      <c r="G63" s="523">
        <v>2543.8483490049998</v>
      </c>
      <c r="H63" s="525">
        <v>268.28699999999998</v>
      </c>
      <c r="I63" s="522">
        <v>2390.5265100000001</v>
      </c>
      <c r="J63" s="523">
        <v>-153.32183900500101</v>
      </c>
      <c r="K63" s="526">
        <v>0.86141768960200005</v>
      </c>
    </row>
    <row r="64" spans="1:11" ht="14.4" customHeight="1" thickBot="1" x14ac:dyDescent="0.35">
      <c r="A64" s="543" t="s">
        <v>306</v>
      </c>
      <c r="B64" s="527">
        <v>2707.5139869774398</v>
      </c>
      <c r="C64" s="527">
        <v>2694.22748</v>
      </c>
      <c r="D64" s="528">
        <v>-13.28650697744</v>
      </c>
      <c r="E64" s="529">
        <v>0.99509272822100003</v>
      </c>
      <c r="F64" s="527">
        <v>2775.1072898236398</v>
      </c>
      <c r="G64" s="528">
        <v>2543.8483490049998</v>
      </c>
      <c r="H64" s="530">
        <v>268.28699999999998</v>
      </c>
      <c r="I64" s="527">
        <v>2390.5265100000001</v>
      </c>
      <c r="J64" s="528">
        <v>-153.32183900500101</v>
      </c>
      <c r="K64" s="533">
        <v>0.86141768960200005</v>
      </c>
    </row>
    <row r="65" spans="1:11" ht="14.4" customHeight="1" thickBot="1" x14ac:dyDescent="0.35">
      <c r="A65" s="544" t="s">
        <v>307</v>
      </c>
      <c r="B65" s="522">
        <v>737.51515559335701</v>
      </c>
      <c r="C65" s="522">
        <v>800.44600000000003</v>
      </c>
      <c r="D65" s="523">
        <v>62.930844406642002</v>
      </c>
      <c r="E65" s="524">
        <v>1.085328205026</v>
      </c>
      <c r="F65" s="522">
        <v>786.61400595276098</v>
      </c>
      <c r="G65" s="523">
        <v>721.06283879003104</v>
      </c>
      <c r="H65" s="525">
        <v>65.400999999999996</v>
      </c>
      <c r="I65" s="522">
        <v>732.74800000000005</v>
      </c>
      <c r="J65" s="523">
        <v>11.685161209968999</v>
      </c>
      <c r="K65" s="526">
        <v>0.93152167957200005</v>
      </c>
    </row>
    <row r="66" spans="1:11" ht="14.4" customHeight="1" thickBot="1" x14ac:dyDescent="0.35">
      <c r="A66" s="544" t="s">
        <v>308</v>
      </c>
      <c r="B66" s="522">
        <v>249.99994494721301</v>
      </c>
      <c r="C66" s="522">
        <v>257.36599999999999</v>
      </c>
      <c r="D66" s="523">
        <v>7.3660550527859998</v>
      </c>
      <c r="E66" s="524">
        <v>1.029464226699</v>
      </c>
      <c r="F66" s="522">
        <v>250.01074498624601</v>
      </c>
      <c r="G66" s="523">
        <v>229.17651623739201</v>
      </c>
      <c r="H66" s="525">
        <v>19.562000000000001</v>
      </c>
      <c r="I66" s="522">
        <v>229.87700000000001</v>
      </c>
      <c r="J66" s="523">
        <v>0.70048376260699996</v>
      </c>
      <c r="K66" s="526">
        <v>0.91946848129500003</v>
      </c>
    </row>
    <row r="67" spans="1:11" ht="14.4" customHeight="1" thickBot="1" x14ac:dyDescent="0.35">
      <c r="A67" s="544" t="s">
        <v>309</v>
      </c>
      <c r="B67" s="522">
        <v>1674.9988891463699</v>
      </c>
      <c r="C67" s="522">
        <v>1631.9359999999999</v>
      </c>
      <c r="D67" s="523">
        <v>-43.062889146373003</v>
      </c>
      <c r="E67" s="524">
        <v>0.97429079539899999</v>
      </c>
      <c r="F67" s="522">
        <v>1734.13267622525</v>
      </c>
      <c r="G67" s="523">
        <v>1589.6216198731499</v>
      </c>
      <c r="H67" s="525">
        <v>183.22399999999999</v>
      </c>
      <c r="I67" s="522">
        <v>1426.56</v>
      </c>
      <c r="J67" s="523">
        <v>-163.061619873148</v>
      </c>
      <c r="K67" s="526">
        <v>0.82263601831499999</v>
      </c>
    </row>
    <row r="68" spans="1:11" ht="14.4" customHeight="1" thickBot="1" x14ac:dyDescent="0.35">
      <c r="A68" s="544" t="s">
        <v>310</v>
      </c>
      <c r="B68" s="522">
        <v>44.999997290498001</v>
      </c>
      <c r="C68" s="522">
        <v>4.4794799999999997</v>
      </c>
      <c r="D68" s="523">
        <v>-40.520517290496997</v>
      </c>
      <c r="E68" s="524">
        <v>9.9544005993000007E-2</v>
      </c>
      <c r="F68" s="522">
        <v>4.3498626593780001</v>
      </c>
      <c r="G68" s="523">
        <v>3.9873741044290001</v>
      </c>
      <c r="H68" s="525">
        <v>0.1</v>
      </c>
      <c r="I68" s="522">
        <v>1.34151</v>
      </c>
      <c r="J68" s="523">
        <v>-2.6458641044290001</v>
      </c>
      <c r="K68" s="526">
        <v>0.30840284051400002</v>
      </c>
    </row>
    <row r="69" spans="1:11" ht="14.4" customHeight="1" thickBot="1" x14ac:dyDescent="0.35">
      <c r="A69" s="545" t="s">
        <v>311</v>
      </c>
      <c r="B69" s="527">
        <v>2646.8976306272202</v>
      </c>
      <c r="C69" s="527">
        <v>2821.62878</v>
      </c>
      <c r="D69" s="528">
        <v>174.731149372777</v>
      </c>
      <c r="E69" s="529">
        <v>1.0660135652210001</v>
      </c>
      <c r="F69" s="527">
        <v>2520.6040031852799</v>
      </c>
      <c r="G69" s="528">
        <v>2310.5536695865098</v>
      </c>
      <c r="H69" s="530">
        <v>285.39039000000002</v>
      </c>
      <c r="I69" s="527">
        <v>2113.52574</v>
      </c>
      <c r="J69" s="528">
        <v>-197.02792958650801</v>
      </c>
      <c r="K69" s="533">
        <v>0.83849971567399995</v>
      </c>
    </row>
    <row r="70" spans="1:11" ht="14.4" customHeight="1" thickBot="1" x14ac:dyDescent="0.35">
      <c r="A70" s="542" t="s">
        <v>61</v>
      </c>
      <c r="B70" s="522">
        <v>984.10885074566397</v>
      </c>
      <c r="C70" s="522">
        <v>1057.85734</v>
      </c>
      <c r="D70" s="523">
        <v>73.748489254335993</v>
      </c>
      <c r="E70" s="524">
        <v>1.0749393618380001</v>
      </c>
      <c r="F70" s="522">
        <v>754.11257572653506</v>
      </c>
      <c r="G70" s="523">
        <v>691.26986108265703</v>
      </c>
      <c r="H70" s="525">
        <v>69.679040000000001</v>
      </c>
      <c r="I70" s="522">
        <v>525.73446000000001</v>
      </c>
      <c r="J70" s="523">
        <v>-165.53540108265699</v>
      </c>
      <c r="K70" s="526">
        <v>0.69715646830699995</v>
      </c>
    </row>
    <row r="71" spans="1:11" ht="14.4" customHeight="1" thickBot="1" x14ac:dyDescent="0.35">
      <c r="A71" s="543" t="s">
        <v>312</v>
      </c>
      <c r="B71" s="527">
        <v>984.10885074566397</v>
      </c>
      <c r="C71" s="527">
        <v>1057.85734</v>
      </c>
      <c r="D71" s="528">
        <v>73.748489254335993</v>
      </c>
      <c r="E71" s="529">
        <v>1.0749393618380001</v>
      </c>
      <c r="F71" s="527">
        <v>754.11257572653506</v>
      </c>
      <c r="G71" s="528">
        <v>691.26986108265703</v>
      </c>
      <c r="H71" s="530">
        <v>69.679040000000001</v>
      </c>
      <c r="I71" s="527">
        <v>525.73446000000001</v>
      </c>
      <c r="J71" s="528">
        <v>-165.53540108265699</v>
      </c>
      <c r="K71" s="533">
        <v>0.69715646830699995</v>
      </c>
    </row>
    <row r="72" spans="1:11" ht="14.4" customHeight="1" thickBot="1" x14ac:dyDescent="0.35">
      <c r="A72" s="544" t="s">
        <v>313</v>
      </c>
      <c r="B72" s="522">
        <v>200.16999794753201</v>
      </c>
      <c r="C72" s="522">
        <v>352.76292999999998</v>
      </c>
      <c r="D72" s="523">
        <v>152.592932052468</v>
      </c>
      <c r="E72" s="524">
        <v>1.762316698891</v>
      </c>
      <c r="F72" s="522">
        <v>303.21721012496999</v>
      </c>
      <c r="G72" s="523">
        <v>277.949109281223</v>
      </c>
      <c r="H72" s="525">
        <v>28.648</v>
      </c>
      <c r="I72" s="522">
        <v>159.83329000000001</v>
      </c>
      <c r="J72" s="523">
        <v>-118.115819281223</v>
      </c>
      <c r="K72" s="526">
        <v>0.52712472993899995</v>
      </c>
    </row>
    <row r="73" spans="1:11" ht="14.4" customHeight="1" thickBot="1" x14ac:dyDescent="0.35">
      <c r="A73" s="544" t="s">
        <v>314</v>
      </c>
      <c r="B73" s="522">
        <v>386.93891670195899</v>
      </c>
      <c r="C73" s="522">
        <v>103.3826</v>
      </c>
      <c r="D73" s="523">
        <v>-283.55631670195902</v>
      </c>
      <c r="E73" s="524">
        <v>0.26718067254900002</v>
      </c>
      <c r="F73" s="522">
        <v>87.732831020782001</v>
      </c>
      <c r="G73" s="523">
        <v>80.421761769049994</v>
      </c>
      <c r="H73" s="525">
        <v>6.05</v>
      </c>
      <c r="I73" s="522">
        <v>23.97494</v>
      </c>
      <c r="J73" s="523">
        <v>-56.446821769049997</v>
      </c>
      <c r="K73" s="526">
        <v>0.27327215730999999</v>
      </c>
    </row>
    <row r="74" spans="1:11" ht="14.4" customHeight="1" thickBot="1" x14ac:dyDescent="0.35">
      <c r="A74" s="544" t="s">
        <v>315</v>
      </c>
      <c r="B74" s="522">
        <v>237.00010572994901</v>
      </c>
      <c r="C74" s="522">
        <v>425.73665999999997</v>
      </c>
      <c r="D74" s="523">
        <v>188.73655427005099</v>
      </c>
      <c r="E74" s="524">
        <v>1.7963564138029999</v>
      </c>
      <c r="F74" s="522">
        <v>194.984275018434</v>
      </c>
      <c r="G74" s="523">
        <v>178.73558543356401</v>
      </c>
      <c r="H74" s="525">
        <v>16.544910000000002</v>
      </c>
      <c r="I74" s="522">
        <v>156.84616</v>
      </c>
      <c r="J74" s="523">
        <v>-21.889425433564</v>
      </c>
      <c r="K74" s="526">
        <v>0.80440414994999998</v>
      </c>
    </row>
    <row r="75" spans="1:11" ht="14.4" customHeight="1" thickBot="1" x14ac:dyDescent="0.35">
      <c r="A75" s="544" t="s">
        <v>316</v>
      </c>
      <c r="B75" s="522">
        <v>159.99983036622501</v>
      </c>
      <c r="C75" s="522">
        <v>166.05234999999999</v>
      </c>
      <c r="D75" s="523">
        <v>6.0525196337749998</v>
      </c>
      <c r="E75" s="524">
        <v>1.037828287817</v>
      </c>
      <c r="F75" s="522">
        <v>159.98819846624599</v>
      </c>
      <c r="G75" s="523">
        <v>146.655848594058</v>
      </c>
      <c r="H75" s="525">
        <v>18.436129999999999</v>
      </c>
      <c r="I75" s="522">
        <v>185.08007000000001</v>
      </c>
      <c r="J75" s="523">
        <v>38.424221405940997</v>
      </c>
      <c r="K75" s="526">
        <v>1.156835765227</v>
      </c>
    </row>
    <row r="76" spans="1:11" ht="14.4" customHeight="1" thickBot="1" x14ac:dyDescent="0.35">
      <c r="A76" s="544" t="s">
        <v>317</v>
      </c>
      <c r="B76" s="522">
        <v>4.9406564584124654E-324</v>
      </c>
      <c r="C76" s="522">
        <v>9.9228000000000005</v>
      </c>
      <c r="D76" s="523">
        <v>9.9228000000000005</v>
      </c>
      <c r="E76" s="534" t="s">
        <v>252</v>
      </c>
      <c r="F76" s="522">
        <v>8.1900610961029994</v>
      </c>
      <c r="G76" s="523">
        <v>7.5075560047609997</v>
      </c>
      <c r="H76" s="525">
        <v>4.9406564584124654E-324</v>
      </c>
      <c r="I76" s="522">
        <v>5.434722104253712E-323</v>
      </c>
      <c r="J76" s="523">
        <v>-7.5075560047609997</v>
      </c>
      <c r="K76" s="526">
        <v>4.9406564584124654E-324</v>
      </c>
    </row>
    <row r="77" spans="1:11" ht="14.4" customHeight="1" thickBot="1" x14ac:dyDescent="0.35">
      <c r="A77" s="546" t="s">
        <v>62</v>
      </c>
      <c r="B77" s="527">
        <v>44.999997290498001</v>
      </c>
      <c r="C77" s="527">
        <v>5.968</v>
      </c>
      <c r="D77" s="528">
        <v>-39.031997290497998</v>
      </c>
      <c r="E77" s="529">
        <v>0.13262223020700001</v>
      </c>
      <c r="F77" s="527">
        <v>0</v>
      </c>
      <c r="G77" s="528">
        <v>0</v>
      </c>
      <c r="H77" s="530">
        <v>0.36</v>
      </c>
      <c r="I77" s="527">
        <v>1.9</v>
      </c>
      <c r="J77" s="528">
        <v>1.9</v>
      </c>
      <c r="K77" s="531" t="s">
        <v>246</v>
      </c>
    </row>
    <row r="78" spans="1:11" ht="14.4" customHeight="1" thickBot="1" x14ac:dyDescent="0.35">
      <c r="A78" s="543" t="s">
        <v>318</v>
      </c>
      <c r="B78" s="527">
        <v>44.999997290498001</v>
      </c>
      <c r="C78" s="527">
        <v>5.968</v>
      </c>
      <c r="D78" s="528">
        <v>-39.031997290497998</v>
      </c>
      <c r="E78" s="529">
        <v>0.13262223020700001</v>
      </c>
      <c r="F78" s="527">
        <v>0</v>
      </c>
      <c r="G78" s="528">
        <v>0</v>
      </c>
      <c r="H78" s="530">
        <v>0.36</v>
      </c>
      <c r="I78" s="527">
        <v>1.9</v>
      </c>
      <c r="J78" s="528">
        <v>1.9</v>
      </c>
      <c r="K78" s="531" t="s">
        <v>246</v>
      </c>
    </row>
    <row r="79" spans="1:11" ht="14.4" customHeight="1" thickBot="1" x14ac:dyDescent="0.35">
      <c r="A79" s="544" t="s">
        <v>319</v>
      </c>
      <c r="B79" s="522">
        <v>44.999997290498001</v>
      </c>
      <c r="C79" s="522">
        <v>5.968</v>
      </c>
      <c r="D79" s="523">
        <v>-39.031997290497998</v>
      </c>
      <c r="E79" s="524">
        <v>0.13262223020700001</v>
      </c>
      <c r="F79" s="522">
        <v>0</v>
      </c>
      <c r="G79" s="523">
        <v>0</v>
      </c>
      <c r="H79" s="525">
        <v>0.36</v>
      </c>
      <c r="I79" s="522">
        <v>0.36</v>
      </c>
      <c r="J79" s="523">
        <v>0.36</v>
      </c>
      <c r="K79" s="532" t="s">
        <v>246</v>
      </c>
    </row>
    <row r="80" spans="1:11" ht="14.4" customHeight="1" thickBot="1" x14ac:dyDescent="0.35">
      <c r="A80" s="544" t="s">
        <v>320</v>
      </c>
      <c r="B80" s="522">
        <v>4.9406564584124654E-324</v>
      </c>
      <c r="C80" s="522">
        <v>4.9406564584124654E-324</v>
      </c>
      <c r="D80" s="523">
        <v>0</v>
      </c>
      <c r="E80" s="524">
        <v>1</v>
      </c>
      <c r="F80" s="522">
        <v>4.9406564584124654E-324</v>
      </c>
      <c r="G80" s="523">
        <v>0</v>
      </c>
      <c r="H80" s="525">
        <v>4.9406564584124654E-324</v>
      </c>
      <c r="I80" s="522">
        <v>1.54</v>
      </c>
      <c r="J80" s="523">
        <v>1.54</v>
      </c>
      <c r="K80" s="532" t="s">
        <v>252</v>
      </c>
    </row>
    <row r="81" spans="1:11" ht="14.4" customHeight="1" thickBot="1" x14ac:dyDescent="0.35">
      <c r="A81" s="542" t="s">
        <v>63</v>
      </c>
      <c r="B81" s="522">
        <v>1617.78878259106</v>
      </c>
      <c r="C81" s="522">
        <v>1757.8034399999999</v>
      </c>
      <c r="D81" s="523">
        <v>140.014657408939</v>
      </c>
      <c r="E81" s="524">
        <v>1.0865469330199999</v>
      </c>
      <c r="F81" s="522">
        <v>1766.49142745875</v>
      </c>
      <c r="G81" s="523">
        <v>1619.28380850385</v>
      </c>
      <c r="H81" s="525">
        <v>215.35135</v>
      </c>
      <c r="I81" s="522">
        <v>1585.8912800000001</v>
      </c>
      <c r="J81" s="523">
        <v>-33.392528503850002</v>
      </c>
      <c r="K81" s="526">
        <v>0.89776336038100002</v>
      </c>
    </row>
    <row r="82" spans="1:11" ht="14.4" customHeight="1" thickBot="1" x14ac:dyDescent="0.35">
      <c r="A82" s="543" t="s">
        <v>321</v>
      </c>
      <c r="B82" s="527">
        <v>2.9998798193730001</v>
      </c>
      <c r="C82" s="527">
        <v>1.8416999999999999</v>
      </c>
      <c r="D82" s="528">
        <v>-1.158179819373</v>
      </c>
      <c r="E82" s="529">
        <v>0.61392459394700005</v>
      </c>
      <c r="F82" s="527">
        <v>1.7666571865780001</v>
      </c>
      <c r="G82" s="528">
        <v>1.619435754363</v>
      </c>
      <c r="H82" s="530">
        <v>0.10299999999999999</v>
      </c>
      <c r="I82" s="527">
        <v>0.55800000000000005</v>
      </c>
      <c r="J82" s="528">
        <v>-1.061435754363</v>
      </c>
      <c r="K82" s="533">
        <v>0.315850751486</v>
      </c>
    </row>
    <row r="83" spans="1:11" ht="14.4" customHeight="1" thickBot="1" x14ac:dyDescent="0.35">
      <c r="A83" s="544" t="s">
        <v>322</v>
      </c>
      <c r="B83" s="522">
        <v>2.9998798193730001</v>
      </c>
      <c r="C83" s="522">
        <v>1.8416999999999999</v>
      </c>
      <c r="D83" s="523">
        <v>-1.158179819373</v>
      </c>
      <c r="E83" s="524">
        <v>0.61392459394700005</v>
      </c>
      <c r="F83" s="522">
        <v>1.7666571865780001</v>
      </c>
      <c r="G83" s="523">
        <v>1.619435754363</v>
      </c>
      <c r="H83" s="525">
        <v>0.10299999999999999</v>
      </c>
      <c r="I83" s="522">
        <v>0.55800000000000005</v>
      </c>
      <c r="J83" s="523">
        <v>-1.061435754363</v>
      </c>
      <c r="K83" s="526">
        <v>0.315850751486</v>
      </c>
    </row>
    <row r="84" spans="1:11" ht="14.4" customHeight="1" thickBot="1" x14ac:dyDescent="0.35">
      <c r="A84" s="543" t="s">
        <v>323</v>
      </c>
      <c r="B84" s="527">
        <v>16.498679006595001</v>
      </c>
      <c r="C84" s="527">
        <v>10.49863</v>
      </c>
      <c r="D84" s="528">
        <v>-6.0000490065949998</v>
      </c>
      <c r="E84" s="529">
        <v>0.63633155089500004</v>
      </c>
      <c r="F84" s="527">
        <v>8.8711660050399992</v>
      </c>
      <c r="G84" s="528">
        <v>8.1319021712870008</v>
      </c>
      <c r="H84" s="530">
        <v>0.58501999999999998</v>
      </c>
      <c r="I84" s="527">
        <v>9.9008000000000003</v>
      </c>
      <c r="J84" s="528">
        <v>1.7688978287120001</v>
      </c>
      <c r="K84" s="533">
        <v>1.11606523814</v>
      </c>
    </row>
    <row r="85" spans="1:11" ht="14.4" customHeight="1" thickBot="1" x14ac:dyDescent="0.35">
      <c r="A85" s="544" t="s">
        <v>324</v>
      </c>
      <c r="B85" s="522">
        <v>4.4986797291289999</v>
      </c>
      <c r="C85" s="522">
        <v>1.2977000000000001</v>
      </c>
      <c r="D85" s="523">
        <v>-3.2009797291290001</v>
      </c>
      <c r="E85" s="524">
        <v>0.28846241078099999</v>
      </c>
      <c r="F85" s="522">
        <v>1.498438231048</v>
      </c>
      <c r="G85" s="523">
        <v>1.3735683784599999</v>
      </c>
      <c r="H85" s="525">
        <v>0.13109999999999999</v>
      </c>
      <c r="I85" s="522">
        <v>1.7004999999999999</v>
      </c>
      <c r="J85" s="523">
        <v>0.32693162153900002</v>
      </c>
      <c r="K85" s="526">
        <v>1.134848247171</v>
      </c>
    </row>
    <row r="86" spans="1:11" ht="14.4" customHeight="1" thickBot="1" x14ac:dyDescent="0.35">
      <c r="A86" s="544" t="s">
        <v>325</v>
      </c>
      <c r="B86" s="522">
        <v>4.9406564584124654E-324</v>
      </c>
      <c r="C86" s="522">
        <v>4.9406564584124654E-324</v>
      </c>
      <c r="D86" s="523">
        <v>0</v>
      </c>
      <c r="E86" s="524">
        <v>1</v>
      </c>
      <c r="F86" s="522">
        <v>4.9406564584124654E-324</v>
      </c>
      <c r="G86" s="523">
        <v>0</v>
      </c>
      <c r="H86" s="525">
        <v>4.9406564584124654E-324</v>
      </c>
      <c r="I86" s="522">
        <v>2</v>
      </c>
      <c r="J86" s="523">
        <v>2</v>
      </c>
      <c r="K86" s="532" t="s">
        <v>252</v>
      </c>
    </row>
    <row r="87" spans="1:11" ht="14.4" customHeight="1" thickBot="1" x14ac:dyDescent="0.35">
      <c r="A87" s="544" t="s">
        <v>326</v>
      </c>
      <c r="B87" s="522">
        <v>11.999999277465999</v>
      </c>
      <c r="C87" s="522">
        <v>9.2009299999999996</v>
      </c>
      <c r="D87" s="523">
        <v>-2.7990692774660002</v>
      </c>
      <c r="E87" s="524">
        <v>0.76674421283299998</v>
      </c>
      <c r="F87" s="522">
        <v>7.3727277739919996</v>
      </c>
      <c r="G87" s="523">
        <v>6.7583337928259999</v>
      </c>
      <c r="H87" s="525">
        <v>0.45391999999999999</v>
      </c>
      <c r="I87" s="522">
        <v>6.2003000000000004</v>
      </c>
      <c r="J87" s="523">
        <v>-0.55803379282599996</v>
      </c>
      <c r="K87" s="526">
        <v>0.840977748001</v>
      </c>
    </row>
    <row r="88" spans="1:11" ht="14.4" customHeight="1" thickBot="1" x14ac:dyDescent="0.35">
      <c r="A88" s="543" t="s">
        <v>327</v>
      </c>
      <c r="B88" s="527">
        <v>37.374117749661004</v>
      </c>
      <c r="C88" s="527">
        <v>37.191000000000003</v>
      </c>
      <c r="D88" s="528">
        <v>-0.183117749661</v>
      </c>
      <c r="E88" s="529">
        <v>0.99510041278000005</v>
      </c>
      <c r="F88" s="527">
        <v>44.373778670188997</v>
      </c>
      <c r="G88" s="528">
        <v>40.675963781005997</v>
      </c>
      <c r="H88" s="530">
        <v>4.9406564584124654E-324</v>
      </c>
      <c r="I88" s="527">
        <v>58.381419999999999</v>
      </c>
      <c r="J88" s="528">
        <v>17.705456218993</v>
      </c>
      <c r="K88" s="533">
        <v>1.3156738449950001</v>
      </c>
    </row>
    <row r="89" spans="1:11" ht="14.4" customHeight="1" thickBot="1" x14ac:dyDescent="0.35">
      <c r="A89" s="544" t="s">
        <v>328</v>
      </c>
      <c r="B89" s="522">
        <v>22.374238652820999</v>
      </c>
      <c r="C89" s="522">
        <v>19.574999999999999</v>
      </c>
      <c r="D89" s="523">
        <v>-2.7992386528209998</v>
      </c>
      <c r="E89" s="524">
        <v>0.87489010480899998</v>
      </c>
      <c r="F89" s="522">
        <v>27.260332254898</v>
      </c>
      <c r="G89" s="523">
        <v>24.988637900322999</v>
      </c>
      <c r="H89" s="525">
        <v>4.9406564584124654E-324</v>
      </c>
      <c r="I89" s="522">
        <v>26.46</v>
      </c>
      <c r="J89" s="523">
        <v>1.471362099676</v>
      </c>
      <c r="K89" s="526">
        <v>0.97064114085499997</v>
      </c>
    </row>
    <row r="90" spans="1:11" ht="14.4" customHeight="1" thickBot="1" x14ac:dyDescent="0.35">
      <c r="A90" s="544" t="s">
        <v>329</v>
      </c>
      <c r="B90" s="522">
        <v>14.999879096839001</v>
      </c>
      <c r="C90" s="522">
        <v>17.616</v>
      </c>
      <c r="D90" s="523">
        <v>2.6161209031600001</v>
      </c>
      <c r="E90" s="524">
        <v>1.1744094659869999</v>
      </c>
      <c r="F90" s="522">
        <v>17.113446415289999</v>
      </c>
      <c r="G90" s="523">
        <v>15.687325880682</v>
      </c>
      <c r="H90" s="525">
        <v>4.9406564584124654E-324</v>
      </c>
      <c r="I90" s="522">
        <v>31.921420000000001</v>
      </c>
      <c r="J90" s="523">
        <v>16.234094119317</v>
      </c>
      <c r="K90" s="526">
        <v>1.8652829608579999</v>
      </c>
    </row>
    <row r="91" spans="1:11" ht="14.4" customHeight="1" thickBot="1" x14ac:dyDescent="0.35">
      <c r="A91" s="543" t="s">
        <v>330</v>
      </c>
      <c r="B91" s="527">
        <v>4.9406564584124654E-324</v>
      </c>
      <c r="C91" s="527">
        <v>22</v>
      </c>
      <c r="D91" s="528">
        <v>22</v>
      </c>
      <c r="E91" s="535" t="s">
        <v>252</v>
      </c>
      <c r="F91" s="527">
        <v>0</v>
      </c>
      <c r="G91" s="528">
        <v>0</v>
      </c>
      <c r="H91" s="530">
        <v>4.9406564584124654E-324</v>
      </c>
      <c r="I91" s="527">
        <v>9.4</v>
      </c>
      <c r="J91" s="528">
        <v>9.4</v>
      </c>
      <c r="K91" s="531" t="s">
        <v>246</v>
      </c>
    </row>
    <row r="92" spans="1:11" ht="14.4" customHeight="1" thickBot="1" x14ac:dyDescent="0.35">
      <c r="A92" s="544" t="s">
        <v>331</v>
      </c>
      <c r="B92" s="522">
        <v>4.9406564584124654E-324</v>
      </c>
      <c r="C92" s="522">
        <v>22</v>
      </c>
      <c r="D92" s="523">
        <v>22</v>
      </c>
      <c r="E92" s="534" t="s">
        <v>252</v>
      </c>
      <c r="F92" s="522">
        <v>0</v>
      </c>
      <c r="G92" s="523">
        <v>0</v>
      </c>
      <c r="H92" s="525">
        <v>4.9406564584124654E-324</v>
      </c>
      <c r="I92" s="522">
        <v>9.4</v>
      </c>
      <c r="J92" s="523">
        <v>9.4</v>
      </c>
      <c r="K92" s="532" t="s">
        <v>246</v>
      </c>
    </row>
    <row r="93" spans="1:11" ht="14.4" customHeight="1" thickBot="1" x14ac:dyDescent="0.35">
      <c r="A93" s="543" t="s">
        <v>332</v>
      </c>
      <c r="B93" s="527">
        <v>954.20370254628801</v>
      </c>
      <c r="C93" s="527">
        <v>1095.1016199999999</v>
      </c>
      <c r="D93" s="528">
        <v>140.89791745371099</v>
      </c>
      <c r="E93" s="529">
        <v>1.1476602082730001</v>
      </c>
      <c r="F93" s="527">
        <v>1056.97231985946</v>
      </c>
      <c r="G93" s="528">
        <v>968.89129320450195</v>
      </c>
      <c r="H93" s="530">
        <v>98.701509999999999</v>
      </c>
      <c r="I93" s="527">
        <v>1009.57149</v>
      </c>
      <c r="J93" s="528">
        <v>40.680196795496997</v>
      </c>
      <c r="K93" s="533">
        <v>0.95515414266800003</v>
      </c>
    </row>
    <row r="94" spans="1:11" ht="14.4" customHeight="1" thickBot="1" x14ac:dyDescent="0.35">
      <c r="A94" s="544" t="s">
        <v>333</v>
      </c>
      <c r="B94" s="522">
        <v>869.99994761629398</v>
      </c>
      <c r="C94" s="522">
        <v>1003.14458</v>
      </c>
      <c r="D94" s="523">
        <v>133.14463238370601</v>
      </c>
      <c r="E94" s="524">
        <v>1.1530398165519999</v>
      </c>
      <c r="F94" s="522">
        <v>965.000979880101</v>
      </c>
      <c r="G94" s="523">
        <v>884.58423155675996</v>
      </c>
      <c r="H94" s="525">
        <v>91.212999999999994</v>
      </c>
      <c r="I94" s="522">
        <v>923.08648000000005</v>
      </c>
      <c r="J94" s="523">
        <v>38.502248443239999</v>
      </c>
      <c r="K94" s="526">
        <v>0.95656532920199999</v>
      </c>
    </row>
    <row r="95" spans="1:11" ht="14.4" customHeight="1" thickBot="1" x14ac:dyDescent="0.35">
      <c r="A95" s="544" t="s">
        <v>334</v>
      </c>
      <c r="B95" s="522">
        <v>2.9769598207530001</v>
      </c>
      <c r="C95" s="522">
        <v>0.97499999999999998</v>
      </c>
      <c r="D95" s="523">
        <v>-2.0019598207530001</v>
      </c>
      <c r="E95" s="524">
        <v>0.32751533735900001</v>
      </c>
      <c r="F95" s="522">
        <v>0.96724118722600005</v>
      </c>
      <c r="G95" s="523">
        <v>0.88663775495700003</v>
      </c>
      <c r="H95" s="525">
        <v>4.9406564584124654E-324</v>
      </c>
      <c r="I95" s="522">
        <v>4.0049999999999999</v>
      </c>
      <c r="J95" s="523">
        <v>3.1183622450419999</v>
      </c>
      <c r="K95" s="526">
        <v>4.1406425335190002</v>
      </c>
    </row>
    <row r="96" spans="1:11" ht="14.4" customHeight="1" thickBot="1" x14ac:dyDescent="0.35">
      <c r="A96" s="544" t="s">
        <v>335</v>
      </c>
      <c r="B96" s="522">
        <v>81.226795109240001</v>
      </c>
      <c r="C96" s="522">
        <v>90.982039999999998</v>
      </c>
      <c r="D96" s="523">
        <v>9.7552448907590001</v>
      </c>
      <c r="E96" s="524">
        <v>1.1200988525719999</v>
      </c>
      <c r="F96" s="522">
        <v>91.004098792129</v>
      </c>
      <c r="G96" s="523">
        <v>83.420423892784996</v>
      </c>
      <c r="H96" s="525">
        <v>7.4885099999999998</v>
      </c>
      <c r="I96" s="522">
        <v>82.480009999999993</v>
      </c>
      <c r="J96" s="523">
        <v>-0.94041389278499998</v>
      </c>
      <c r="K96" s="526">
        <v>0.90633291351400003</v>
      </c>
    </row>
    <row r="97" spans="1:11" ht="14.4" customHeight="1" thickBot="1" x14ac:dyDescent="0.35">
      <c r="A97" s="543" t="s">
        <v>336</v>
      </c>
      <c r="B97" s="527">
        <v>238.71238562684999</v>
      </c>
      <c r="C97" s="527">
        <v>277.61998999999997</v>
      </c>
      <c r="D97" s="528">
        <v>38.907604373148999</v>
      </c>
      <c r="E97" s="529">
        <v>1.16298946647</v>
      </c>
      <c r="F97" s="527">
        <v>220.02178765190001</v>
      </c>
      <c r="G97" s="528">
        <v>201.686638680909</v>
      </c>
      <c r="H97" s="530">
        <v>6.7678200000000004</v>
      </c>
      <c r="I97" s="527">
        <v>122.80656999999999</v>
      </c>
      <c r="J97" s="528">
        <v>-78.880068680907996</v>
      </c>
      <c r="K97" s="533">
        <v>0.55815640491999996</v>
      </c>
    </row>
    <row r="98" spans="1:11" ht="14.4" customHeight="1" thickBot="1" x14ac:dyDescent="0.35">
      <c r="A98" s="544" t="s">
        <v>337</v>
      </c>
      <c r="B98" s="522">
        <v>36.999957772188999</v>
      </c>
      <c r="C98" s="522">
        <v>45.005000000000003</v>
      </c>
      <c r="D98" s="523">
        <v>8.0050422278099997</v>
      </c>
      <c r="E98" s="524">
        <v>1.216352739565</v>
      </c>
      <c r="F98" s="522">
        <v>7.0091474557589999</v>
      </c>
      <c r="G98" s="523">
        <v>6.4250518344450001</v>
      </c>
      <c r="H98" s="525">
        <v>4.9406564584124654E-324</v>
      </c>
      <c r="I98" s="522">
        <v>5.434722104253712E-323</v>
      </c>
      <c r="J98" s="523">
        <v>-6.4250518344450001</v>
      </c>
      <c r="K98" s="526">
        <v>9.8813129168249309E-324</v>
      </c>
    </row>
    <row r="99" spans="1:11" ht="14.4" customHeight="1" thickBot="1" x14ac:dyDescent="0.35">
      <c r="A99" s="544" t="s">
        <v>338</v>
      </c>
      <c r="B99" s="522">
        <v>196.45150817142701</v>
      </c>
      <c r="C99" s="522">
        <v>219.25558000000001</v>
      </c>
      <c r="D99" s="523">
        <v>22.804071828573001</v>
      </c>
      <c r="E99" s="524">
        <v>1.116079902062</v>
      </c>
      <c r="F99" s="522">
        <v>202.127052073138</v>
      </c>
      <c r="G99" s="523">
        <v>185.283131067044</v>
      </c>
      <c r="H99" s="525">
        <v>4.8289999999999997</v>
      </c>
      <c r="I99" s="522">
        <v>107.51844</v>
      </c>
      <c r="J99" s="523">
        <v>-77.764691067043003</v>
      </c>
      <c r="K99" s="526">
        <v>0.53193493348400001</v>
      </c>
    </row>
    <row r="100" spans="1:11" ht="14.4" customHeight="1" thickBot="1" x14ac:dyDescent="0.35">
      <c r="A100" s="544" t="s">
        <v>339</v>
      </c>
      <c r="B100" s="522">
        <v>2.9999998193659998</v>
      </c>
      <c r="C100" s="522">
        <v>4.694</v>
      </c>
      <c r="D100" s="523">
        <v>1.6940001806330001</v>
      </c>
      <c r="E100" s="524">
        <v>1.564666760877</v>
      </c>
      <c r="F100" s="522">
        <v>1.9989689139839999</v>
      </c>
      <c r="G100" s="523">
        <v>1.832388171152</v>
      </c>
      <c r="H100" s="525">
        <v>4.9406564584124654E-324</v>
      </c>
      <c r="I100" s="522">
        <v>3.371</v>
      </c>
      <c r="J100" s="523">
        <v>1.5386118288470001</v>
      </c>
      <c r="K100" s="526">
        <v>1.6863693959499999</v>
      </c>
    </row>
    <row r="101" spans="1:11" ht="14.4" customHeight="1" thickBot="1" x14ac:dyDescent="0.35">
      <c r="A101" s="544" t="s">
        <v>340</v>
      </c>
      <c r="B101" s="522">
        <v>4.9406564584124654E-324</v>
      </c>
      <c r="C101" s="522">
        <v>1.0212000000000001</v>
      </c>
      <c r="D101" s="523">
        <v>1.0212000000000001</v>
      </c>
      <c r="E101" s="534" t="s">
        <v>252</v>
      </c>
      <c r="F101" s="522">
        <v>1.196261391558</v>
      </c>
      <c r="G101" s="523">
        <v>1.096572942261</v>
      </c>
      <c r="H101" s="525">
        <v>1.93882</v>
      </c>
      <c r="I101" s="522">
        <v>3.1284200000000002</v>
      </c>
      <c r="J101" s="523">
        <v>2.0318470577380001</v>
      </c>
      <c r="K101" s="526">
        <v>2.6151642292189998</v>
      </c>
    </row>
    <row r="102" spans="1:11" ht="14.4" customHeight="1" thickBot="1" x14ac:dyDescent="0.35">
      <c r="A102" s="544" t="s">
        <v>341</v>
      </c>
      <c r="B102" s="522">
        <v>2.2609198638670001</v>
      </c>
      <c r="C102" s="522">
        <v>7.6442100000000002</v>
      </c>
      <c r="D102" s="523">
        <v>5.3832901361319996</v>
      </c>
      <c r="E102" s="524">
        <v>3.3810176654930002</v>
      </c>
      <c r="F102" s="522">
        <v>7.6903578174589997</v>
      </c>
      <c r="G102" s="523">
        <v>7.0494946660039997</v>
      </c>
      <c r="H102" s="525">
        <v>4.9406564584124654E-324</v>
      </c>
      <c r="I102" s="522">
        <v>8.78871</v>
      </c>
      <c r="J102" s="523">
        <v>1.7392153339950001</v>
      </c>
      <c r="K102" s="526">
        <v>1.14282198678</v>
      </c>
    </row>
    <row r="103" spans="1:11" ht="14.4" customHeight="1" thickBot="1" x14ac:dyDescent="0.35">
      <c r="A103" s="543" t="s">
        <v>342</v>
      </c>
      <c r="B103" s="527">
        <v>368.00001784229198</v>
      </c>
      <c r="C103" s="527">
        <v>313.5505</v>
      </c>
      <c r="D103" s="528">
        <v>-54.449517842291002</v>
      </c>
      <c r="E103" s="529">
        <v>0.85203936086300003</v>
      </c>
      <c r="F103" s="527">
        <v>434.48571808558103</v>
      </c>
      <c r="G103" s="528">
        <v>398.27857491178202</v>
      </c>
      <c r="H103" s="530">
        <v>109.194</v>
      </c>
      <c r="I103" s="527">
        <v>375.27300000000002</v>
      </c>
      <c r="J103" s="528">
        <v>-23.005574911781999</v>
      </c>
      <c r="K103" s="533">
        <v>0.86371768824399997</v>
      </c>
    </row>
    <row r="104" spans="1:11" ht="14.4" customHeight="1" thickBot="1" x14ac:dyDescent="0.35">
      <c r="A104" s="544" t="s">
        <v>343</v>
      </c>
      <c r="B104" s="522">
        <v>368.00001784229198</v>
      </c>
      <c r="C104" s="522">
        <v>313.5505</v>
      </c>
      <c r="D104" s="523">
        <v>-54.449517842291002</v>
      </c>
      <c r="E104" s="524">
        <v>0.85203936086300003</v>
      </c>
      <c r="F104" s="522">
        <v>434.48571808558103</v>
      </c>
      <c r="G104" s="523">
        <v>398.27857491178202</v>
      </c>
      <c r="H104" s="525">
        <v>109.194</v>
      </c>
      <c r="I104" s="522">
        <v>375.27300000000002</v>
      </c>
      <c r="J104" s="523">
        <v>-23.005574911781999</v>
      </c>
      <c r="K104" s="526">
        <v>0.86371768824399997</v>
      </c>
    </row>
    <row r="105" spans="1:11" ht="14.4" customHeight="1" thickBot="1" x14ac:dyDescent="0.35">
      <c r="A105" s="541" t="s">
        <v>64</v>
      </c>
      <c r="B105" s="522">
        <v>18314.9987772327</v>
      </c>
      <c r="C105" s="522">
        <v>21689.94817</v>
      </c>
      <c r="D105" s="523">
        <v>3374.9493927673202</v>
      </c>
      <c r="E105" s="524">
        <v>1.1842724334200001</v>
      </c>
      <c r="F105" s="522">
        <v>21079.9951392763</v>
      </c>
      <c r="G105" s="523">
        <v>19323.328877669901</v>
      </c>
      <c r="H105" s="525">
        <v>2104.8339799999999</v>
      </c>
      <c r="I105" s="522">
        <v>20638.380710000001</v>
      </c>
      <c r="J105" s="523">
        <v>1315.0518323300901</v>
      </c>
      <c r="K105" s="526">
        <v>0.97905054406500003</v>
      </c>
    </row>
    <row r="106" spans="1:11" ht="14.4" customHeight="1" thickBot="1" x14ac:dyDescent="0.35">
      <c r="A106" s="546" t="s">
        <v>344</v>
      </c>
      <c r="B106" s="527">
        <v>13560.9991434765</v>
      </c>
      <c r="C106" s="527">
        <v>16082.591</v>
      </c>
      <c r="D106" s="528">
        <v>2521.5918565234902</v>
      </c>
      <c r="E106" s="529">
        <v>1.1859444005440001</v>
      </c>
      <c r="F106" s="527">
        <v>16417.999999999101</v>
      </c>
      <c r="G106" s="528">
        <v>15049.833333332501</v>
      </c>
      <c r="H106" s="530">
        <v>1561.2249999999999</v>
      </c>
      <c r="I106" s="527">
        <v>15328.235000000001</v>
      </c>
      <c r="J106" s="528">
        <v>278.40166666749099</v>
      </c>
      <c r="K106" s="533">
        <v>0.93362376659699997</v>
      </c>
    </row>
    <row r="107" spans="1:11" ht="14.4" customHeight="1" thickBot="1" x14ac:dyDescent="0.35">
      <c r="A107" s="543" t="s">
        <v>345</v>
      </c>
      <c r="B107" s="527">
        <v>13516.999106125801</v>
      </c>
      <c r="C107" s="527">
        <v>14871.048000000001</v>
      </c>
      <c r="D107" s="528">
        <v>1354.0488938742001</v>
      </c>
      <c r="E107" s="529">
        <v>1.1001737799369999</v>
      </c>
      <c r="F107" s="527">
        <v>13317.9999999993</v>
      </c>
      <c r="G107" s="528">
        <v>12208.166666666</v>
      </c>
      <c r="H107" s="530">
        <v>1279.075</v>
      </c>
      <c r="I107" s="527">
        <v>12167.475</v>
      </c>
      <c r="J107" s="528">
        <v>-40.691666665996003</v>
      </c>
      <c r="K107" s="533">
        <v>0.91361127796899999</v>
      </c>
    </row>
    <row r="108" spans="1:11" ht="14.4" customHeight="1" thickBot="1" x14ac:dyDescent="0.35">
      <c r="A108" s="544" t="s">
        <v>346</v>
      </c>
      <c r="B108" s="522">
        <v>13516.999106125801</v>
      </c>
      <c r="C108" s="522">
        <v>14871.048000000001</v>
      </c>
      <c r="D108" s="523">
        <v>1354.0488938742001</v>
      </c>
      <c r="E108" s="524">
        <v>1.1001737799369999</v>
      </c>
      <c r="F108" s="522">
        <v>13317.9999999993</v>
      </c>
      <c r="G108" s="523">
        <v>12208.166666666</v>
      </c>
      <c r="H108" s="525">
        <v>1279.075</v>
      </c>
      <c r="I108" s="522">
        <v>12167.475</v>
      </c>
      <c r="J108" s="523">
        <v>-40.691666665996003</v>
      </c>
      <c r="K108" s="526">
        <v>0.91361127796899999</v>
      </c>
    </row>
    <row r="109" spans="1:11" ht="14.4" customHeight="1" thickBot="1" x14ac:dyDescent="0.35">
      <c r="A109" s="543" t="s">
        <v>347</v>
      </c>
      <c r="B109" s="527">
        <v>4.9406564584124654E-324</v>
      </c>
      <c r="C109" s="527">
        <v>0.04</v>
      </c>
      <c r="D109" s="528">
        <v>0.04</v>
      </c>
      <c r="E109" s="535" t="s">
        <v>252</v>
      </c>
      <c r="F109" s="527">
        <v>0</v>
      </c>
      <c r="G109" s="528">
        <v>0</v>
      </c>
      <c r="H109" s="530">
        <v>4.9406564584124654E-324</v>
      </c>
      <c r="I109" s="527">
        <v>9.2999999999999999E-2</v>
      </c>
      <c r="J109" s="528">
        <v>9.2999999999999999E-2</v>
      </c>
      <c r="K109" s="531" t="s">
        <v>246</v>
      </c>
    </row>
    <row r="110" spans="1:11" ht="14.4" customHeight="1" thickBot="1" x14ac:dyDescent="0.35">
      <c r="A110" s="544" t="s">
        <v>348</v>
      </c>
      <c r="B110" s="522">
        <v>4.9406564584124654E-324</v>
      </c>
      <c r="C110" s="522">
        <v>0.04</v>
      </c>
      <c r="D110" s="523">
        <v>0.04</v>
      </c>
      <c r="E110" s="534" t="s">
        <v>252</v>
      </c>
      <c r="F110" s="522">
        <v>0</v>
      </c>
      <c r="G110" s="523">
        <v>0</v>
      </c>
      <c r="H110" s="525">
        <v>4.9406564584124654E-324</v>
      </c>
      <c r="I110" s="522">
        <v>9.2999999999999999E-2</v>
      </c>
      <c r="J110" s="523">
        <v>9.2999999999999999E-2</v>
      </c>
      <c r="K110" s="532" t="s">
        <v>246</v>
      </c>
    </row>
    <row r="111" spans="1:11" ht="14.4" customHeight="1" thickBot="1" x14ac:dyDescent="0.35">
      <c r="A111" s="543" t="s">
        <v>349</v>
      </c>
      <c r="B111" s="527">
        <v>4.9406564584124654E-324</v>
      </c>
      <c r="C111" s="527">
        <v>1189.75</v>
      </c>
      <c r="D111" s="528">
        <v>1189.75</v>
      </c>
      <c r="E111" s="535" t="s">
        <v>252</v>
      </c>
      <c r="F111" s="527">
        <v>3099.9999999998299</v>
      </c>
      <c r="G111" s="528">
        <v>2841.6666666665101</v>
      </c>
      <c r="H111" s="530">
        <v>282.14999999999998</v>
      </c>
      <c r="I111" s="527">
        <v>3116.3</v>
      </c>
      <c r="J111" s="528">
        <v>274.633333333488</v>
      </c>
      <c r="K111" s="533">
        <v>1.0052580645160001</v>
      </c>
    </row>
    <row r="112" spans="1:11" ht="14.4" customHeight="1" thickBot="1" x14ac:dyDescent="0.35">
      <c r="A112" s="544" t="s">
        <v>350</v>
      </c>
      <c r="B112" s="522">
        <v>4.9406564584124654E-324</v>
      </c>
      <c r="C112" s="522">
        <v>1189.75</v>
      </c>
      <c r="D112" s="523">
        <v>1189.75</v>
      </c>
      <c r="E112" s="534" t="s">
        <v>252</v>
      </c>
      <c r="F112" s="522">
        <v>3099.9999999998299</v>
      </c>
      <c r="G112" s="523">
        <v>2841.6666666665101</v>
      </c>
      <c r="H112" s="525">
        <v>282.14999999999998</v>
      </c>
      <c r="I112" s="522">
        <v>3116.3</v>
      </c>
      <c r="J112" s="523">
        <v>274.633333333488</v>
      </c>
      <c r="K112" s="526">
        <v>1.0052580645160001</v>
      </c>
    </row>
    <row r="113" spans="1:11" ht="14.4" customHeight="1" thickBot="1" x14ac:dyDescent="0.35">
      <c r="A113" s="543" t="s">
        <v>351</v>
      </c>
      <c r="B113" s="527">
        <v>44.000037350706002</v>
      </c>
      <c r="C113" s="527">
        <v>21.753</v>
      </c>
      <c r="D113" s="528">
        <v>-22.247037350706002</v>
      </c>
      <c r="E113" s="529">
        <v>0.49438594396199997</v>
      </c>
      <c r="F113" s="527">
        <v>0</v>
      </c>
      <c r="G113" s="528">
        <v>0</v>
      </c>
      <c r="H113" s="530">
        <v>4.9406564584124654E-324</v>
      </c>
      <c r="I113" s="527">
        <v>44.366999999999997</v>
      </c>
      <c r="J113" s="528">
        <v>44.366999999999997</v>
      </c>
      <c r="K113" s="531" t="s">
        <v>246</v>
      </c>
    </row>
    <row r="114" spans="1:11" ht="14.4" customHeight="1" thickBot="1" x14ac:dyDescent="0.35">
      <c r="A114" s="544" t="s">
        <v>352</v>
      </c>
      <c r="B114" s="522">
        <v>44.000037350706002</v>
      </c>
      <c r="C114" s="522">
        <v>21.753</v>
      </c>
      <c r="D114" s="523">
        <v>-22.247037350706002</v>
      </c>
      <c r="E114" s="524">
        <v>0.49438594396199997</v>
      </c>
      <c r="F114" s="522">
        <v>0</v>
      </c>
      <c r="G114" s="523">
        <v>0</v>
      </c>
      <c r="H114" s="525">
        <v>4.9406564584124654E-324</v>
      </c>
      <c r="I114" s="522">
        <v>44.366999999999997</v>
      </c>
      <c r="J114" s="523">
        <v>44.366999999999997</v>
      </c>
      <c r="K114" s="532" t="s">
        <v>246</v>
      </c>
    </row>
    <row r="115" spans="1:11" ht="14.4" customHeight="1" thickBot="1" x14ac:dyDescent="0.35">
      <c r="A115" s="542" t="s">
        <v>353</v>
      </c>
      <c r="B115" s="522">
        <v>4615.9996420653097</v>
      </c>
      <c r="C115" s="522">
        <v>5458.4246199999998</v>
      </c>
      <c r="D115" s="523">
        <v>842.42497793469602</v>
      </c>
      <c r="E115" s="524">
        <v>1.1825010925599999</v>
      </c>
      <c r="F115" s="522">
        <v>4528.99513927716</v>
      </c>
      <c r="G115" s="523">
        <v>4151.5788776707304</v>
      </c>
      <c r="H115" s="525">
        <v>530.81664999999998</v>
      </c>
      <c r="I115" s="522">
        <v>5188.0282299999999</v>
      </c>
      <c r="J115" s="523">
        <v>1036.4493523292699</v>
      </c>
      <c r="K115" s="526">
        <v>1.1455141969580001</v>
      </c>
    </row>
    <row r="116" spans="1:11" ht="14.4" customHeight="1" thickBot="1" x14ac:dyDescent="0.35">
      <c r="A116" s="543" t="s">
        <v>354</v>
      </c>
      <c r="B116" s="527">
        <v>1222.99996636175</v>
      </c>
      <c r="C116" s="527">
        <v>1445.8475900000001</v>
      </c>
      <c r="D116" s="528">
        <v>222.847623638247</v>
      </c>
      <c r="E116" s="529">
        <v>1.1822139245850001</v>
      </c>
      <c r="F116" s="527">
        <v>1198.9999907714</v>
      </c>
      <c r="G116" s="528">
        <v>1099.0833248737799</v>
      </c>
      <c r="H116" s="530">
        <v>140.5104</v>
      </c>
      <c r="I116" s="527">
        <v>1375.6126400000001</v>
      </c>
      <c r="J116" s="528">
        <v>276.52931512622001</v>
      </c>
      <c r="K116" s="533">
        <v>1.147299958788</v>
      </c>
    </row>
    <row r="117" spans="1:11" ht="14.4" customHeight="1" thickBot="1" x14ac:dyDescent="0.35">
      <c r="A117" s="544" t="s">
        <v>355</v>
      </c>
      <c r="B117" s="522">
        <v>1222.99996636175</v>
      </c>
      <c r="C117" s="522">
        <v>1445.8475900000001</v>
      </c>
      <c r="D117" s="523">
        <v>222.847623638247</v>
      </c>
      <c r="E117" s="524">
        <v>1.1822139245850001</v>
      </c>
      <c r="F117" s="522">
        <v>1198.9999907714</v>
      </c>
      <c r="G117" s="523">
        <v>1099.0833248737799</v>
      </c>
      <c r="H117" s="525">
        <v>140.5104</v>
      </c>
      <c r="I117" s="522">
        <v>1375.6126400000001</v>
      </c>
      <c r="J117" s="523">
        <v>276.52931512622001</v>
      </c>
      <c r="K117" s="526">
        <v>1.147299958788</v>
      </c>
    </row>
    <row r="118" spans="1:11" ht="14.4" customHeight="1" thickBot="1" x14ac:dyDescent="0.35">
      <c r="A118" s="543" t="s">
        <v>356</v>
      </c>
      <c r="B118" s="527">
        <v>3392.9996757035501</v>
      </c>
      <c r="C118" s="527">
        <v>4012.5770299999999</v>
      </c>
      <c r="D118" s="528">
        <v>619.57735429644697</v>
      </c>
      <c r="E118" s="529">
        <v>1.1826046016839999</v>
      </c>
      <c r="F118" s="527">
        <v>3329.99514850577</v>
      </c>
      <c r="G118" s="528">
        <v>3052.4955527969501</v>
      </c>
      <c r="H118" s="530">
        <v>390.30624999999998</v>
      </c>
      <c r="I118" s="527">
        <v>3812.4155900000001</v>
      </c>
      <c r="J118" s="528">
        <v>759.92003720304501</v>
      </c>
      <c r="K118" s="533">
        <v>1.144871214515</v>
      </c>
    </row>
    <row r="119" spans="1:11" ht="14.4" customHeight="1" thickBot="1" x14ac:dyDescent="0.35">
      <c r="A119" s="544" t="s">
        <v>357</v>
      </c>
      <c r="B119" s="522">
        <v>3392.9996757035501</v>
      </c>
      <c r="C119" s="522">
        <v>4012.5770299999999</v>
      </c>
      <c r="D119" s="523">
        <v>619.57735429644697</v>
      </c>
      <c r="E119" s="524">
        <v>1.1826046016839999</v>
      </c>
      <c r="F119" s="522">
        <v>3329.99514850577</v>
      </c>
      <c r="G119" s="523">
        <v>3052.4955527969501</v>
      </c>
      <c r="H119" s="525">
        <v>390.30624999999998</v>
      </c>
      <c r="I119" s="522">
        <v>3812.4155900000001</v>
      </c>
      <c r="J119" s="523">
        <v>759.92003720304501</v>
      </c>
      <c r="K119" s="526">
        <v>1.144871214515</v>
      </c>
    </row>
    <row r="120" spans="1:11" ht="14.4" customHeight="1" thickBot="1" x14ac:dyDescent="0.35">
      <c r="A120" s="542" t="s">
        <v>358</v>
      </c>
      <c r="B120" s="522">
        <v>137.99999169086001</v>
      </c>
      <c r="C120" s="522">
        <v>148.93254999999999</v>
      </c>
      <c r="D120" s="523">
        <v>10.932558309139001</v>
      </c>
      <c r="E120" s="524">
        <v>1.0792214417920001</v>
      </c>
      <c r="F120" s="522">
        <v>132.99999999999301</v>
      </c>
      <c r="G120" s="523">
        <v>121.91666666666001</v>
      </c>
      <c r="H120" s="525">
        <v>12.79233</v>
      </c>
      <c r="I120" s="522">
        <v>122.11748</v>
      </c>
      <c r="J120" s="523">
        <v>0.20081333334000001</v>
      </c>
      <c r="K120" s="526">
        <v>0.91817654135299998</v>
      </c>
    </row>
    <row r="121" spans="1:11" ht="14.4" customHeight="1" thickBot="1" x14ac:dyDescent="0.35">
      <c r="A121" s="543" t="s">
        <v>359</v>
      </c>
      <c r="B121" s="527">
        <v>137.99999169086001</v>
      </c>
      <c r="C121" s="527">
        <v>148.93254999999999</v>
      </c>
      <c r="D121" s="528">
        <v>10.932558309139001</v>
      </c>
      <c r="E121" s="529">
        <v>1.0792214417920001</v>
      </c>
      <c r="F121" s="527">
        <v>132.99999999999301</v>
      </c>
      <c r="G121" s="528">
        <v>121.91666666666001</v>
      </c>
      <c r="H121" s="530">
        <v>12.79233</v>
      </c>
      <c r="I121" s="527">
        <v>122.11748</v>
      </c>
      <c r="J121" s="528">
        <v>0.20081333334000001</v>
      </c>
      <c r="K121" s="533">
        <v>0.91817654135299998</v>
      </c>
    </row>
    <row r="122" spans="1:11" ht="14.4" customHeight="1" thickBot="1" x14ac:dyDescent="0.35">
      <c r="A122" s="544" t="s">
        <v>360</v>
      </c>
      <c r="B122" s="522">
        <v>137.99999169086001</v>
      </c>
      <c r="C122" s="522">
        <v>148.93254999999999</v>
      </c>
      <c r="D122" s="523">
        <v>10.932558309139001</v>
      </c>
      <c r="E122" s="524">
        <v>1.0792214417920001</v>
      </c>
      <c r="F122" s="522">
        <v>132.99999999999301</v>
      </c>
      <c r="G122" s="523">
        <v>121.91666666666001</v>
      </c>
      <c r="H122" s="525">
        <v>12.79233</v>
      </c>
      <c r="I122" s="522">
        <v>122.11748</v>
      </c>
      <c r="J122" s="523">
        <v>0.20081333334000001</v>
      </c>
      <c r="K122" s="526">
        <v>0.91817654135299998</v>
      </c>
    </row>
    <row r="123" spans="1:11" ht="14.4" customHeight="1" thickBot="1" x14ac:dyDescent="0.35">
      <c r="A123" s="541" t="s">
        <v>361</v>
      </c>
      <c r="B123" s="522">
        <v>4.9406564584124654E-324</v>
      </c>
      <c r="C123" s="522">
        <v>50.4452</v>
      </c>
      <c r="D123" s="523">
        <v>50.4452</v>
      </c>
      <c r="E123" s="534" t="s">
        <v>252</v>
      </c>
      <c r="F123" s="522">
        <v>0</v>
      </c>
      <c r="G123" s="523">
        <v>0</v>
      </c>
      <c r="H123" s="525">
        <v>3.49735</v>
      </c>
      <c r="I123" s="522">
        <v>85.913749999999993</v>
      </c>
      <c r="J123" s="523">
        <v>85.913749999999993</v>
      </c>
      <c r="K123" s="532" t="s">
        <v>246</v>
      </c>
    </row>
    <row r="124" spans="1:11" ht="14.4" customHeight="1" thickBot="1" x14ac:dyDescent="0.35">
      <c r="A124" s="542" t="s">
        <v>362</v>
      </c>
      <c r="B124" s="522">
        <v>4.9406564584124654E-324</v>
      </c>
      <c r="C124" s="522">
        <v>4.9406564584124654E-324</v>
      </c>
      <c r="D124" s="523">
        <v>0</v>
      </c>
      <c r="E124" s="524">
        <v>1</v>
      </c>
      <c r="F124" s="522">
        <v>4.9406564584124654E-324</v>
      </c>
      <c r="G124" s="523">
        <v>0</v>
      </c>
      <c r="H124" s="525">
        <v>4.9406564584124654E-324</v>
      </c>
      <c r="I124" s="522">
        <v>39.018999999999998</v>
      </c>
      <c r="J124" s="523">
        <v>39.018999999999998</v>
      </c>
      <c r="K124" s="532" t="s">
        <v>252</v>
      </c>
    </row>
    <row r="125" spans="1:11" ht="14.4" customHeight="1" thickBot="1" x14ac:dyDescent="0.35">
      <c r="A125" s="543" t="s">
        <v>363</v>
      </c>
      <c r="B125" s="527">
        <v>4.9406564584124654E-324</v>
      </c>
      <c r="C125" s="527">
        <v>4.9406564584124654E-324</v>
      </c>
      <c r="D125" s="528">
        <v>0</v>
      </c>
      <c r="E125" s="529">
        <v>1</v>
      </c>
      <c r="F125" s="527">
        <v>4.9406564584124654E-324</v>
      </c>
      <c r="G125" s="528">
        <v>0</v>
      </c>
      <c r="H125" s="530">
        <v>4.9406564584124654E-324</v>
      </c>
      <c r="I125" s="527">
        <v>39.018999999999998</v>
      </c>
      <c r="J125" s="528">
        <v>39.018999999999998</v>
      </c>
      <c r="K125" s="531" t="s">
        <v>252</v>
      </c>
    </row>
    <row r="126" spans="1:11" ht="14.4" customHeight="1" thickBot="1" x14ac:dyDescent="0.35">
      <c r="A126" s="544" t="s">
        <v>364</v>
      </c>
      <c r="B126" s="522">
        <v>4.9406564584124654E-324</v>
      </c>
      <c r="C126" s="522">
        <v>4.9406564584124654E-324</v>
      </c>
      <c r="D126" s="523">
        <v>0</v>
      </c>
      <c r="E126" s="524">
        <v>1</v>
      </c>
      <c r="F126" s="522">
        <v>4.9406564584124654E-324</v>
      </c>
      <c r="G126" s="523">
        <v>0</v>
      </c>
      <c r="H126" s="525">
        <v>4.9406564584124654E-324</v>
      </c>
      <c r="I126" s="522">
        <v>39.018999999999998</v>
      </c>
      <c r="J126" s="523">
        <v>39.018999999999998</v>
      </c>
      <c r="K126" s="532" t="s">
        <v>252</v>
      </c>
    </row>
    <row r="127" spans="1:11" ht="14.4" customHeight="1" thickBot="1" x14ac:dyDescent="0.35">
      <c r="A127" s="542" t="s">
        <v>365</v>
      </c>
      <c r="B127" s="522">
        <v>4.9406564584124654E-324</v>
      </c>
      <c r="C127" s="522">
        <v>50.4452</v>
      </c>
      <c r="D127" s="523">
        <v>50.4452</v>
      </c>
      <c r="E127" s="534" t="s">
        <v>252</v>
      </c>
      <c r="F127" s="522">
        <v>0</v>
      </c>
      <c r="G127" s="523">
        <v>0</v>
      </c>
      <c r="H127" s="525">
        <v>3.49735</v>
      </c>
      <c r="I127" s="522">
        <v>46.894750000000002</v>
      </c>
      <c r="J127" s="523">
        <v>46.894750000000002</v>
      </c>
      <c r="K127" s="532" t="s">
        <v>246</v>
      </c>
    </row>
    <row r="128" spans="1:11" ht="14.4" customHeight="1" thickBot="1" x14ac:dyDescent="0.35">
      <c r="A128" s="543" t="s">
        <v>366</v>
      </c>
      <c r="B128" s="527">
        <v>4.9406564584124654E-324</v>
      </c>
      <c r="C128" s="527">
        <v>50.4452</v>
      </c>
      <c r="D128" s="528">
        <v>50.4452</v>
      </c>
      <c r="E128" s="535" t="s">
        <v>252</v>
      </c>
      <c r="F128" s="527">
        <v>0</v>
      </c>
      <c r="G128" s="528">
        <v>0</v>
      </c>
      <c r="H128" s="530">
        <v>0.49735000000000001</v>
      </c>
      <c r="I128" s="527">
        <v>15.85275</v>
      </c>
      <c r="J128" s="528">
        <v>15.85275</v>
      </c>
      <c r="K128" s="531" t="s">
        <v>246</v>
      </c>
    </row>
    <row r="129" spans="1:11" ht="14.4" customHeight="1" thickBot="1" x14ac:dyDescent="0.35">
      <c r="A129" s="544" t="s">
        <v>367</v>
      </c>
      <c r="B129" s="522">
        <v>4.9406564584124654E-324</v>
      </c>
      <c r="C129" s="522">
        <v>45.8902</v>
      </c>
      <c r="D129" s="523">
        <v>45.8902</v>
      </c>
      <c r="E129" s="534" t="s">
        <v>252</v>
      </c>
      <c r="F129" s="522">
        <v>0</v>
      </c>
      <c r="G129" s="523">
        <v>0</v>
      </c>
      <c r="H129" s="525">
        <v>0.49735000000000001</v>
      </c>
      <c r="I129" s="522">
        <v>12.45275</v>
      </c>
      <c r="J129" s="523">
        <v>12.45275</v>
      </c>
      <c r="K129" s="532" t="s">
        <v>246</v>
      </c>
    </row>
    <row r="130" spans="1:11" ht="14.4" customHeight="1" thickBot="1" x14ac:dyDescent="0.35">
      <c r="A130" s="544" t="s">
        <v>368</v>
      </c>
      <c r="B130" s="522">
        <v>4.9406564584124654E-324</v>
      </c>
      <c r="C130" s="522">
        <v>4.0750000000000002</v>
      </c>
      <c r="D130" s="523">
        <v>4.0750000000000002</v>
      </c>
      <c r="E130" s="534" t="s">
        <v>252</v>
      </c>
      <c r="F130" s="522">
        <v>0</v>
      </c>
      <c r="G130" s="523">
        <v>0</v>
      </c>
      <c r="H130" s="525">
        <v>4.9406564584124654E-324</v>
      </c>
      <c r="I130" s="522">
        <v>3.4</v>
      </c>
      <c r="J130" s="523">
        <v>3.4</v>
      </c>
      <c r="K130" s="532" t="s">
        <v>246</v>
      </c>
    </row>
    <row r="131" spans="1:11" ht="14.4" customHeight="1" thickBot="1" x14ac:dyDescent="0.35">
      <c r="A131" s="544" t="s">
        <v>369</v>
      </c>
      <c r="B131" s="522">
        <v>4.9406564584124654E-324</v>
      </c>
      <c r="C131" s="522">
        <v>0.48</v>
      </c>
      <c r="D131" s="523">
        <v>0.48</v>
      </c>
      <c r="E131" s="534" t="s">
        <v>252</v>
      </c>
      <c r="F131" s="522">
        <v>0</v>
      </c>
      <c r="G131" s="523">
        <v>0</v>
      </c>
      <c r="H131" s="525">
        <v>4.9406564584124654E-324</v>
      </c>
      <c r="I131" s="522">
        <v>5.434722104253712E-323</v>
      </c>
      <c r="J131" s="523">
        <v>5.434722104253712E-323</v>
      </c>
      <c r="K131" s="532" t="s">
        <v>246</v>
      </c>
    </row>
    <row r="132" spans="1:11" ht="14.4" customHeight="1" thickBot="1" x14ac:dyDescent="0.35">
      <c r="A132" s="543" t="s">
        <v>370</v>
      </c>
      <c r="B132" s="527">
        <v>4.9406564584124654E-324</v>
      </c>
      <c r="C132" s="527">
        <v>4.9406564584124654E-324</v>
      </c>
      <c r="D132" s="528">
        <v>0</v>
      </c>
      <c r="E132" s="529">
        <v>1</v>
      </c>
      <c r="F132" s="527">
        <v>4.9406564584124654E-324</v>
      </c>
      <c r="G132" s="528">
        <v>0</v>
      </c>
      <c r="H132" s="530">
        <v>4.9406564584124654E-324</v>
      </c>
      <c r="I132" s="527">
        <v>3.873999999999</v>
      </c>
      <c r="J132" s="528">
        <v>3.873999999999</v>
      </c>
      <c r="K132" s="531" t="s">
        <v>252</v>
      </c>
    </row>
    <row r="133" spans="1:11" ht="14.4" customHeight="1" thickBot="1" x14ac:dyDescent="0.35">
      <c r="A133" s="544" t="s">
        <v>371</v>
      </c>
      <c r="B133" s="522">
        <v>4.9406564584124654E-324</v>
      </c>
      <c r="C133" s="522">
        <v>4.9406564584124654E-324</v>
      </c>
      <c r="D133" s="523">
        <v>0</v>
      </c>
      <c r="E133" s="524">
        <v>1</v>
      </c>
      <c r="F133" s="522">
        <v>4.9406564584124654E-324</v>
      </c>
      <c r="G133" s="523">
        <v>0</v>
      </c>
      <c r="H133" s="525">
        <v>4.9406564584124654E-324</v>
      </c>
      <c r="I133" s="522">
        <v>3.873999999999</v>
      </c>
      <c r="J133" s="523">
        <v>3.873999999999</v>
      </c>
      <c r="K133" s="532" t="s">
        <v>252</v>
      </c>
    </row>
    <row r="134" spans="1:11" ht="14.4" customHeight="1" thickBot="1" x14ac:dyDescent="0.35">
      <c r="A134" s="547" t="s">
        <v>372</v>
      </c>
      <c r="B134" s="522">
        <v>4.9406564584124654E-324</v>
      </c>
      <c r="C134" s="522">
        <v>4.9406564584124654E-324</v>
      </c>
      <c r="D134" s="523">
        <v>0</v>
      </c>
      <c r="E134" s="524">
        <v>1</v>
      </c>
      <c r="F134" s="522">
        <v>4.9406564584124654E-324</v>
      </c>
      <c r="G134" s="523">
        <v>0</v>
      </c>
      <c r="H134" s="525">
        <v>4.9406564584124654E-324</v>
      </c>
      <c r="I134" s="522">
        <v>24.167999999999999</v>
      </c>
      <c r="J134" s="523">
        <v>24.167999999999999</v>
      </c>
      <c r="K134" s="532" t="s">
        <v>252</v>
      </c>
    </row>
    <row r="135" spans="1:11" ht="14.4" customHeight="1" thickBot="1" x14ac:dyDescent="0.35">
      <c r="A135" s="544" t="s">
        <v>373</v>
      </c>
      <c r="B135" s="522">
        <v>4.9406564584124654E-324</v>
      </c>
      <c r="C135" s="522">
        <v>4.9406564584124654E-324</v>
      </c>
      <c r="D135" s="523">
        <v>0</v>
      </c>
      <c r="E135" s="524">
        <v>1</v>
      </c>
      <c r="F135" s="522">
        <v>4.9406564584124654E-324</v>
      </c>
      <c r="G135" s="523">
        <v>0</v>
      </c>
      <c r="H135" s="525">
        <v>4.9406564584124654E-324</v>
      </c>
      <c r="I135" s="522">
        <v>24.167999999999999</v>
      </c>
      <c r="J135" s="523">
        <v>24.167999999999999</v>
      </c>
      <c r="K135" s="532" t="s">
        <v>252</v>
      </c>
    </row>
    <row r="136" spans="1:11" ht="14.4" customHeight="1" thickBot="1" x14ac:dyDescent="0.35">
      <c r="A136" s="547" t="s">
        <v>374</v>
      </c>
      <c r="B136" s="522">
        <v>4.9406564584124654E-324</v>
      </c>
      <c r="C136" s="522">
        <v>4.9406564584124654E-324</v>
      </c>
      <c r="D136" s="523">
        <v>0</v>
      </c>
      <c r="E136" s="524">
        <v>1</v>
      </c>
      <c r="F136" s="522">
        <v>4.9406564584124654E-324</v>
      </c>
      <c r="G136" s="523">
        <v>0</v>
      </c>
      <c r="H136" s="525">
        <v>3</v>
      </c>
      <c r="I136" s="522">
        <v>3</v>
      </c>
      <c r="J136" s="523">
        <v>3</v>
      </c>
      <c r="K136" s="532" t="s">
        <v>252</v>
      </c>
    </row>
    <row r="137" spans="1:11" ht="14.4" customHeight="1" thickBot="1" x14ac:dyDescent="0.35">
      <c r="A137" s="544" t="s">
        <v>375</v>
      </c>
      <c r="B137" s="522">
        <v>4.9406564584124654E-324</v>
      </c>
      <c r="C137" s="522">
        <v>4.9406564584124654E-324</v>
      </c>
      <c r="D137" s="523">
        <v>0</v>
      </c>
      <c r="E137" s="524">
        <v>1</v>
      </c>
      <c r="F137" s="522">
        <v>4.9406564584124654E-324</v>
      </c>
      <c r="G137" s="523">
        <v>0</v>
      </c>
      <c r="H137" s="525">
        <v>3</v>
      </c>
      <c r="I137" s="522">
        <v>3</v>
      </c>
      <c r="J137" s="523">
        <v>3</v>
      </c>
      <c r="K137" s="532" t="s">
        <v>252</v>
      </c>
    </row>
    <row r="138" spans="1:11" ht="14.4" customHeight="1" thickBot="1" x14ac:dyDescent="0.35">
      <c r="A138" s="541" t="s">
        <v>376</v>
      </c>
      <c r="B138" s="522">
        <v>1320.9400504646701</v>
      </c>
      <c r="C138" s="522">
        <v>1478.4572800000001</v>
      </c>
      <c r="D138" s="523">
        <v>157.517229535333</v>
      </c>
      <c r="E138" s="524">
        <v>1.1192463121089999</v>
      </c>
      <c r="F138" s="522">
        <v>1240.99999999993</v>
      </c>
      <c r="G138" s="523">
        <v>1137.58333333327</v>
      </c>
      <c r="H138" s="525">
        <v>422.07146</v>
      </c>
      <c r="I138" s="522">
        <v>1229.45246</v>
      </c>
      <c r="J138" s="523">
        <v>91.869126666729002</v>
      </c>
      <c r="K138" s="526">
        <v>0.99069497179599997</v>
      </c>
    </row>
    <row r="139" spans="1:11" ht="14.4" customHeight="1" thickBot="1" x14ac:dyDescent="0.35">
      <c r="A139" s="542" t="s">
        <v>377</v>
      </c>
      <c r="B139" s="522">
        <v>1280.99968286952</v>
      </c>
      <c r="C139" s="522">
        <v>1246.1769999999999</v>
      </c>
      <c r="D139" s="523">
        <v>-34.822682869523</v>
      </c>
      <c r="E139" s="524">
        <v>0.97281600976500004</v>
      </c>
      <c r="F139" s="522">
        <v>1240.99999999993</v>
      </c>
      <c r="G139" s="523">
        <v>1137.58333333327</v>
      </c>
      <c r="H139" s="525">
        <v>120.297</v>
      </c>
      <c r="I139" s="522">
        <v>927.678</v>
      </c>
      <c r="J139" s="523">
        <v>-209.90533333327099</v>
      </c>
      <c r="K139" s="526">
        <v>0.74752457695399999</v>
      </c>
    </row>
    <row r="140" spans="1:11" ht="14.4" customHeight="1" thickBot="1" x14ac:dyDescent="0.35">
      <c r="A140" s="543" t="s">
        <v>378</v>
      </c>
      <c r="B140" s="527">
        <v>1280.99968286952</v>
      </c>
      <c r="C140" s="527">
        <v>1235.99</v>
      </c>
      <c r="D140" s="528">
        <v>-45.009682869522997</v>
      </c>
      <c r="E140" s="529">
        <v>0.96486362684399996</v>
      </c>
      <c r="F140" s="527">
        <v>1240.99999999993</v>
      </c>
      <c r="G140" s="528">
        <v>1137.58333333327</v>
      </c>
      <c r="H140" s="530">
        <v>120.297</v>
      </c>
      <c r="I140" s="527">
        <v>927.678</v>
      </c>
      <c r="J140" s="528">
        <v>-209.90533333327099</v>
      </c>
      <c r="K140" s="533">
        <v>0.74752457695399999</v>
      </c>
    </row>
    <row r="141" spans="1:11" ht="14.4" customHeight="1" thickBot="1" x14ac:dyDescent="0.35">
      <c r="A141" s="544" t="s">
        <v>379</v>
      </c>
      <c r="B141" s="522">
        <v>215.99998699439001</v>
      </c>
      <c r="C141" s="522">
        <v>223.214</v>
      </c>
      <c r="D141" s="523">
        <v>7.2140130056089999</v>
      </c>
      <c r="E141" s="524">
        <v>1.0333982103699999</v>
      </c>
      <c r="F141" s="522">
        <v>210.99999999998801</v>
      </c>
      <c r="G141" s="523">
        <v>193.416666666656</v>
      </c>
      <c r="H141" s="525">
        <v>24.832999999999998</v>
      </c>
      <c r="I141" s="522">
        <v>235.79</v>
      </c>
      <c r="J141" s="523">
        <v>42.373333333342998</v>
      </c>
      <c r="K141" s="526">
        <v>1.117488151658</v>
      </c>
    </row>
    <row r="142" spans="1:11" ht="14.4" customHeight="1" thickBot="1" x14ac:dyDescent="0.35">
      <c r="A142" s="544" t="s">
        <v>380</v>
      </c>
      <c r="B142" s="522">
        <v>813.99979098812798</v>
      </c>
      <c r="C142" s="522">
        <v>752.02300000000002</v>
      </c>
      <c r="D142" s="523">
        <v>-61.976790988128002</v>
      </c>
      <c r="E142" s="524">
        <v>0.92386141658200005</v>
      </c>
      <c r="F142" s="522">
        <v>729.99999999995998</v>
      </c>
      <c r="G142" s="523">
        <v>669.16666666663002</v>
      </c>
      <c r="H142" s="525">
        <v>69.576999999999998</v>
      </c>
      <c r="I142" s="522">
        <v>410.79700000000003</v>
      </c>
      <c r="J142" s="523">
        <v>-258.36966666663102</v>
      </c>
      <c r="K142" s="526">
        <v>0.56273561643799996</v>
      </c>
    </row>
    <row r="143" spans="1:11" ht="14.4" customHeight="1" thickBot="1" x14ac:dyDescent="0.35">
      <c r="A143" s="544" t="s">
        <v>381</v>
      </c>
      <c r="B143" s="522">
        <v>4.9406564584124654E-324</v>
      </c>
      <c r="C143" s="522">
        <v>4.4610000000000003</v>
      </c>
      <c r="D143" s="523">
        <v>4.4610000000000003</v>
      </c>
      <c r="E143" s="534" t="s">
        <v>252</v>
      </c>
      <c r="F143" s="522">
        <v>17.999999999999002</v>
      </c>
      <c r="G143" s="523">
        <v>16.499999999999002</v>
      </c>
      <c r="H143" s="525">
        <v>1.472</v>
      </c>
      <c r="I143" s="522">
        <v>16.192</v>
      </c>
      <c r="J143" s="523">
        <v>-0.30799999999900002</v>
      </c>
      <c r="K143" s="526">
        <v>0.899555555555</v>
      </c>
    </row>
    <row r="144" spans="1:11" ht="14.4" customHeight="1" thickBot="1" x14ac:dyDescent="0.35">
      <c r="A144" s="544" t="s">
        <v>382</v>
      </c>
      <c r="B144" s="522">
        <v>6.9999595785239999</v>
      </c>
      <c r="C144" s="522">
        <v>12.045</v>
      </c>
      <c r="D144" s="523">
        <v>5.045040421475</v>
      </c>
      <c r="E144" s="524">
        <v>1.7207242220300001</v>
      </c>
      <c r="F144" s="522">
        <v>47.999999999997002</v>
      </c>
      <c r="G144" s="523">
        <v>43.999999999997002</v>
      </c>
      <c r="H144" s="525">
        <v>4.8600000000000003</v>
      </c>
      <c r="I144" s="522">
        <v>49.793999999999997</v>
      </c>
      <c r="J144" s="523">
        <v>5.7940000000019998</v>
      </c>
      <c r="K144" s="526">
        <v>1.0373749999999999</v>
      </c>
    </row>
    <row r="145" spans="1:11" ht="14.4" customHeight="1" thickBot="1" x14ac:dyDescent="0.35">
      <c r="A145" s="544" t="s">
        <v>383</v>
      </c>
      <c r="B145" s="522">
        <v>243.99994530847999</v>
      </c>
      <c r="C145" s="522">
        <v>244.24700000000001</v>
      </c>
      <c r="D145" s="523">
        <v>0.247054691519</v>
      </c>
      <c r="E145" s="524">
        <v>1.001012519454</v>
      </c>
      <c r="F145" s="522">
        <v>233.99999999998701</v>
      </c>
      <c r="G145" s="523">
        <v>214.49999999998801</v>
      </c>
      <c r="H145" s="525">
        <v>19.555</v>
      </c>
      <c r="I145" s="522">
        <v>215.10499999999999</v>
      </c>
      <c r="J145" s="523">
        <v>0.60500000001099996</v>
      </c>
      <c r="K145" s="526">
        <v>0.91925213675200002</v>
      </c>
    </row>
    <row r="146" spans="1:11" ht="14.4" customHeight="1" thickBot="1" x14ac:dyDescent="0.35">
      <c r="A146" s="543" t="s">
        <v>384</v>
      </c>
      <c r="B146" s="527">
        <v>4.9406564584124654E-324</v>
      </c>
      <c r="C146" s="527">
        <v>10.186999999999999</v>
      </c>
      <c r="D146" s="528">
        <v>10.186999999999999</v>
      </c>
      <c r="E146" s="535" t="s">
        <v>252</v>
      </c>
      <c r="F146" s="527">
        <v>0</v>
      </c>
      <c r="G146" s="528">
        <v>0</v>
      </c>
      <c r="H146" s="530">
        <v>4.9406564584124654E-324</v>
      </c>
      <c r="I146" s="527">
        <v>5.434722104253712E-323</v>
      </c>
      <c r="J146" s="528">
        <v>5.434722104253712E-323</v>
      </c>
      <c r="K146" s="531" t="s">
        <v>246</v>
      </c>
    </row>
    <row r="147" spans="1:11" ht="14.4" customHeight="1" thickBot="1" x14ac:dyDescent="0.35">
      <c r="A147" s="544" t="s">
        <v>385</v>
      </c>
      <c r="B147" s="522">
        <v>4.9406564584124654E-324</v>
      </c>
      <c r="C147" s="522">
        <v>10.186999999999999</v>
      </c>
      <c r="D147" s="523">
        <v>10.186999999999999</v>
      </c>
      <c r="E147" s="534" t="s">
        <v>252</v>
      </c>
      <c r="F147" s="522">
        <v>0</v>
      </c>
      <c r="G147" s="523">
        <v>0</v>
      </c>
      <c r="H147" s="525">
        <v>4.9406564584124654E-324</v>
      </c>
      <c r="I147" s="522">
        <v>5.434722104253712E-323</v>
      </c>
      <c r="J147" s="523">
        <v>5.434722104253712E-323</v>
      </c>
      <c r="K147" s="532" t="s">
        <v>246</v>
      </c>
    </row>
    <row r="148" spans="1:11" ht="14.4" customHeight="1" thickBot="1" x14ac:dyDescent="0.35">
      <c r="A148" s="542" t="s">
        <v>386</v>
      </c>
      <c r="B148" s="522">
        <v>39.940367595143996</v>
      </c>
      <c r="C148" s="522">
        <v>232.28028</v>
      </c>
      <c r="D148" s="523">
        <v>192.33991240485599</v>
      </c>
      <c r="E148" s="524">
        <v>5.8156770702390004</v>
      </c>
      <c r="F148" s="522">
        <v>0</v>
      </c>
      <c r="G148" s="523">
        <v>0</v>
      </c>
      <c r="H148" s="525">
        <v>301.77445999999998</v>
      </c>
      <c r="I148" s="522">
        <v>301.77445999999998</v>
      </c>
      <c r="J148" s="523">
        <v>301.77445999999998</v>
      </c>
      <c r="K148" s="532" t="s">
        <v>246</v>
      </c>
    </row>
    <row r="149" spans="1:11" ht="14.4" customHeight="1" thickBot="1" x14ac:dyDescent="0.35">
      <c r="A149" s="543" t="s">
        <v>387</v>
      </c>
      <c r="B149" s="527">
        <v>39.940367595143996</v>
      </c>
      <c r="C149" s="527">
        <v>81.954279999999997</v>
      </c>
      <c r="D149" s="528">
        <v>42.013912404854999</v>
      </c>
      <c r="E149" s="529">
        <v>2.051916017166</v>
      </c>
      <c r="F149" s="527">
        <v>0</v>
      </c>
      <c r="G149" s="528">
        <v>0</v>
      </c>
      <c r="H149" s="530">
        <v>301.77445999999998</v>
      </c>
      <c r="I149" s="527">
        <v>301.77445999999998</v>
      </c>
      <c r="J149" s="528">
        <v>301.77445999999998</v>
      </c>
      <c r="K149" s="531" t="s">
        <v>246</v>
      </c>
    </row>
    <row r="150" spans="1:11" ht="14.4" customHeight="1" thickBot="1" x14ac:dyDescent="0.35">
      <c r="A150" s="544" t="s">
        <v>388</v>
      </c>
      <c r="B150" s="522">
        <v>39.940367595143996</v>
      </c>
      <c r="C150" s="522">
        <v>38.610340000000001</v>
      </c>
      <c r="D150" s="523">
        <v>-1.3300275951439999</v>
      </c>
      <c r="E150" s="524">
        <v>0.96669966564499998</v>
      </c>
      <c r="F150" s="522">
        <v>0</v>
      </c>
      <c r="G150" s="523">
        <v>0</v>
      </c>
      <c r="H150" s="525">
        <v>4.9406564584124654E-324</v>
      </c>
      <c r="I150" s="522">
        <v>5.434722104253712E-323</v>
      </c>
      <c r="J150" s="523">
        <v>5.434722104253712E-323</v>
      </c>
      <c r="K150" s="532" t="s">
        <v>246</v>
      </c>
    </row>
    <row r="151" spans="1:11" ht="14.4" customHeight="1" thickBot="1" x14ac:dyDescent="0.35">
      <c r="A151" s="544" t="s">
        <v>389</v>
      </c>
      <c r="B151" s="522">
        <v>4.9406564584124654E-324</v>
      </c>
      <c r="C151" s="522">
        <v>4.9406564584124654E-324</v>
      </c>
      <c r="D151" s="523">
        <v>0</v>
      </c>
      <c r="E151" s="524">
        <v>1</v>
      </c>
      <c r="F151" s="522">
        <v>4.9406564584124654E-324</v>
      </c>
      <c r="G151" s="523">
        <v>0</v>
      </c>
      <c r="H151" s="525">
        <v>301.77445999999998</v>
      </c>
      <c r="I151" s="522">
        <v>301.77445999999998</v>
      </c>
      <c r="J151" s="523">
        <v>301.77445999999998</v>
      </c>
      <c r="K151" s="532" t="s">
        <v>252</v>
      </c>
    </row>
    <row r="152" spans="1:11" ht="14.4" customHeight="1" thickBot="1" x14ac:dyDescent="0.35">
      <c r="A152" s="544" t="s">
        <v>390</v>
      </c>
      <c r="B152" s="522">
        <v>4.9406564584124654E-324</v>
      </c>
      <c r="C152" s="522">
        <v>43.343940000000003</v>
      </c>
      <c r="D152" s="523">
        <v>43.343940000000003</v>
      </c>
      <c r="E152" s="534" t="s">
        <v>252</v>
      </c>
      <c r="F152" s="522">
        <v>0</v>
      </c>
      <c r="G152" s="523">
        <v>0</v>
      </c>
      <c r="H152" s="525">
        <v>4.9406564584124654E-324</v>
      </c>
      <c r="I152" s="522">
        <v>5.434722104253712E-323</v>
      </c>
      <c r="J152" s="523">
        <v>5.434722104253712E-323</v>
      </c>
      <c r="K152" s="532" t="s">
        <v>246</v>
      </c>
    </row>
    <row r="153" spans="1:11" ht="14.4" customHeight="1" thickBot="1" x14ac:dyDescent="0.35">
      <c r="A153" s="543" t="s">
        <v>391</v>
      </c>
      <c r="B153" s="527">
        <v>4.9406564584124654E-324</v>
      </c>
      <c r="C153" s="527">
        <v>17.88</v>
      </c>
      <c r="D153" s="528">
        <v>17.88</v>
      </c>
      <c r="E153" s="535" t="s">
        <v>252</v>
      </c>
      <c r="F153" s="527">
        <v>0</v>
      </c>
      <c r="G153" s="528">
        <v>0</v>
      </c>
      <c r="H153" s="530">
        <v>4.9406564584124654E-324</v>
      </c>
      <c r="I153" s="527">
        <v>5.434722104253712E-323</v>
      </c>
      <c r="J153" s="528">
        <v>5.434722104253712E-323</v>
      </c>
      <c r="K153" s="531" t="s">
        <v>246</v>
      </c>
    </row>
    <row r="154" spans="1:11" ht="14.4" customHeight="1" thickBot="1" x14ac:dyDescent="0.35">
      <c r="A154" s="544" t="s">
        <v>392</v>
      </c>
      <c r="B154" s="522">
        <v>4.9406564584124654E-324</v>
      </c>
      <c r="C154" s="522">
        <v>17.88</v>
      </c>
      <c r="D154" s="523">
        <v>17.88</v>
      </c>
      <c r="E154" s="534" t="s">
        <v>252</v>
      </c>
      <c r="F154" s="522">
        <v>0</v>
      </c>
      <c r="G154" s="523">
        <v>0</v>
      </c>
      <c r="H154" s="525">
        <v>4.9406564584124654E-324</v>
      </c>
      <c r="I154" s="522">
        <v>5.434722104253712E-323</v>
      </c>
      <c r="J154" s="523">
        <v>5.434722104253712E-323</v>
      </c>
      <c r="K154" s="532" t="s">
        <v>246</v>
      </c>
    </row>
    <row r="155" spans="1:11" ht="14.4" customHeight="1" thickBot="1" x14ac:dyDescent="0.35">
      <c r="A155" s="543" t="s">
        <v>393</v>
      </c>
      <c r="B155" s="527">
        <v>4.9406564584124654E-324</v>
      </c>
      <c r="C155" s="527">
        <v>132.446</v>
      </c>
      <c r="D155" s="528">
        <v>132.446</v>
      </c>
      <c r="E155" s="535" t="s">
        <v>252</v>
      </c>
      <c r="F155" s="527">
        <v>0</v>
      </c>
      <c r="G155" s="528">
        <v>0</v>
      </c>
      <c r="H155" s="530">
        <v>4.9406564584124654E-324</v>
      </c>
      <c r="I155" s="527">
        <v>5.434722104253712E-323</v>
      </c>
      <c r="J155" s="528">
        <v>5.434722104253712E-323</v>
      </c>
      <c r="K155" s="531" t="s">
        <v>246</v>
      </c>
    </row>
    <row r="156" spans="1:11" ht="14.4" customHeight="1" thickBot="1" x14ac:dyDescent="0.35">
      <c r="A156" s="544" t="s">
        <v>394</v>
      </c>
      <c r="B156" s="522">
        <v>4.9406564584124654E-324</v>
      </c>
      <c r="C156" s="522">
        <v>132.446</v>
      </c>
      <c r="D156" s="523">
        <v>132.446</v>
      </c>
      <c r="E156" s="534" t="s">
        <v>252</v>
      </c>
      <c r="F156" s="522">
        <v>0</v>
      </c>
      <c r="G156" s="523">
        <v>0</v>
      </c>
      <c r="H156" s="525">
        <v>4.9406564584124654E-324</v>
      </c>
      <c r="I156" s="522">
        <v>5.434722104253712E-323</v>
      </c>
      <c r="J156" s="523">
        <v>5.434722104253712E-323</v>
      </c>
      <c r="K156" s="532" t="s">
        <v>246</v>
      </c>
    </row>
    <row r="157" spans="1:11" ht="14.4" customHeight="1" thickBot="1" x14ac:dyDescent="0.35">
      <c r="A157" s="540" t="s">
        <v>395</v>
      </c>
      <c r="B157" s="522">
        <v>34803.679442070003</v>
      </c>
      <c r="C157" s="522">
        <v>27655.208889028101</v>
      </c>
      <c r="D157" s="523">
        <v>-7148.4705530418496</v>
      </c>
      <c r="E157" s="524">
        <v>0.79460589605300003</v>
      </c>
      <c r="F157" s="522">
        <v>29652.0239648485</v>
      </c>
      <c r="G157" s="523">
        <v>27181.0219677778</v>
      </c>
      <c r="H157" s="525">
        <v>2339.0870799999998</v>
      </c>
      <c r="I157" s="522">
        <v>24718.258450000001</v>
      </c>
      <c r="J157" s="523">
        <v>-2462.7635177778402</v>
      </c>
      <c r="K157" s="526">
        <v>0.83361117201599999</v>
      </c>
    </row>
    <row r="158" spans="1:11" ht="14.4" customHeight="1" thickBot="1" x14ac:dyDescent="0.35">
      <c r="A158" s="541" t="s">
        <v>396</v>
      </c>
      <c r="B158" s="522">
        <v>33226.5466204396</v>
      </c>
      <c r="C158" s="522">
        <v>26025.771776375099</v>
      </c>
      <c r="D158" s="523">
        <v>-7200.7748440645801</v>
      </c>
      <c r="E158" s="524">
        <v>0.78328247812399998</v>
      </c>
      <c r="F158" s="522">
        <v>27885.352945256502</v>
      </c>
      <c r="G158" s="523">
        <v>25561.573533151801</v>
      </c>
      <c r="H158" s="525">
        <v>2252.20237</v>
      </c>
      <c r="I158" s="522">
        <v>24121.485339999999</v>
      </c>
      <c r="J158" s="523">
        <v>-1440.08819315183</v>
      </c>
      <c r="K158" s="526">
        <v>0.86502349055200001</v>
      </c>
    </row>
    <row r="159" spans="1:11" ht="14.4" customHeight="1" thickBot="1" x14ac:dyDescent="0.35">
      <c r="A159" s="542" t="s">
        <v>397</v>
      </c>
      <c r="B159" s="522">
        <v>33226.5466204396</v>
      </c>
      <c r="C159" s="522">
        <v>26025.641786387001</v>
      </c>
      <c r="D159" s="523">
        <v>-7200.9048340526797</v>
      </c>
      <c r="E159" s="524">
        <v>0.78327856589099998</v>
      </c>
      <c r="F159" s="522">
        <v>27885.352945256502</v>
      </c>
      <c r="G159" s="523">
        <v>25561.573533151801</v>
      </c>
      <c r="H159" s="525">
        <v>2252.20237</v>
      </c>
      <c r="I159" s="522">
        <v>24121.485339999999</v>
      </c>
      <c r="J159" s="523">
        <v>-1440.08819315183</v>
      </c>
      <c r="K159" s="526">
        <v>0.86502349055200001</v>
      </c>
    </row>
    <row r="160" spans="1:11" ht="14.4" customHeight="1" thickBot="1" x14ac:dyDescent="0.35">
      <c r="A160" s="543" t="s">
        <v>398</v>
      </c>
      <c r="B160" s="527">
        <v>1791.54483408753</v>
      </c>
      <c r="C160" s="527">
        <v>1576.5257471524401</v>
      </c>
      <c r="D160" s="528">
        <v>-215.01908693508801</v>
      </c>
      <c r="E160" s="529">
        <v>0.87998118559799998</v>
      </c>
      <c r="F160" s="527">
        <v>1627.46797864411</v>
      </c>
      <c r="G160" s="528">
        <v>1491.84564709043</v>
      </c>
      <c r="H160" s="530">
        <v>135.50198</v>
      </c>
      <c r="I160" s="527">
        <v>1469.4271000000001</v>
      </c>
      <c r="J160" s="528">
        <v>-22.418547090432</v>
      </c>
      <c r="K160" s="533">
        <v>0.902891558717</v>
      </c>
    </row>
    <row r="161" spans="1:11" ht="14.4" customHeight="1" thickBot="1" x14ac:dyDescent="0.35">
      <c r="A161" s="544" t="s">
        <v>399</v>
      </c>
      <c r="B161" s="522">
        <v>7.7623204509850003</v>
      </c>
      <c r="C161" s="522">
        <v>14.154298934013999</v>
      </c>
      <c r="D161" s="523">
        <v>6.3919784830289998</v>
      </c>
      <c r="E161" s="524">
        <v>1.8234623297749999</v>
      </c>
      <c r="F161" s="522">
        <v>14.478243376696</v>
      </c>
      <c r="G161" s="523">
        <v>13.271723095304999</v>
      </c>
      <c r="H161" s="525">
        <v>0.28098000000000001</v>
      </c>
      <c r="I161" s="522">
        <v>5.8261099999999999</v>
      </c>
      <c r="J161" s="523">
        <v>-7.4456130953050002</v>
      </c>
      <c r="K161" s="526">
        <v>0.40240448018500002</v>
      </c>
    </row>
    <row r="162" spans="1:11" ht="14.4" customHeight="1" thickBot="1" x14ac:dyDescent="0.35">
      <c r="A162" s="544" t="s">
        <v>400</v>
      </c>
      <c r="B162" s="522">
        <v>6.20525036052</v>
      </c>
      <c r="C162" s="522">
        <v>6.097289567482</v>
      </c>
      <c r="D162" s="523">
        <v>-0.107960793037</v>
      </c>
      <c r="E162" s="524">
        <v>0.98260170230599997</v>
      </c>
      <c r="F162" s="522">
        <v>5.8913171184469997</v>
      </c>
      <c r="G162" s="523">
        <v>5.4003740252429999</v>
      </c>
      <c r="H162" s="525">
        <v>0.46200000000000002</v>
      </c>
      <c r="I162" s="522">
        <v>3.601</v>
      </c>
      <c r="J162" s="523">
        <v>-1.7993740252429999</v>
      </c>
      <c r="K162" s="526">
        <v>0.61123852741200002</v>
      </c>
    </row>
    <row r="163" spans="1:11" ht="14.4" customHeight="1" thickBot="1" x14ac:dyDescent="0.35">
      <c r="A163" s="544" t="s">
        <v>401</v>
      </c>
      <c r="B163" s="522">
        <v>25.348971472757</v>
      </c>
      <c r="C163" s="522">
        <v>60.263514963557</v>
      </c>
      <c r="D163" s="523">
        <v>34.914543490798998</v>
      </c>
      <c r="E163" s="524">
        <v>2.3773554295210002</v>
      </c>
      <c r="F163" s="522">
        <v>83.602266541526006</v>
      </c>
      <c r="G163" s="523">
        <v>76.635410996399003</v>
      </c>
      <c r="H163" s="525">
        <v>4.9406564584124654E-324</v>
      </c>
      <c r="I163" s="522">
        <v>41.740310000000001</v>
      </c>
      <c r="J163" s="523">
        <v>-34.895100996399002</v>
      </c>
      <c r="K163" s="526">
        <v>0.49927246863800001</v>
      </c>
    </row>
    <row r="164" spans="1:11" ht="14.4" customHeight="1" thickBot="1" x14ac:dyDescent="0.35">
      <c r="A164" s="544" t="s">
        <v>402</v>
      </c>
      <c r="B164" s="522">
        <v>101.385435890425</v>
      </c>
      <c r="C164" s="522">
        <v>47.071996242744</v>
      </c>
      <c r="D164" s="523">
        <v>-54.313439647679999</v>
      </c>
      <c r="E164" s="524">
        <v>0.46428755599100002</v>
      </c>
      <c r="F164" s="522">
        <v>38.981820037616998</v>
      </c>
      <c r="G164" s="523">
        <v>35.733335034482003</v>
      </c>
      <c r="H164" s="525">
        <v>2.8039999999999998</v>
      </c>
      <c r="I164" s="522">
        <v>63.56109</v>
      </c>
      <c r="J164" s="523">
        <v>27.827754965516998</v>
      </c>
      <c r="K164" s="526">
        <v>1.630531615472</v>
      </c>
    </row>
    <row r="165" spans="1:11" ht="14.4" customHeight="1" thickBot="1" x14ac:dyDescent="0.35">
      <c r="A165" s="544" t="s">
        <v>403</v>
      </c>
      <c r="B165" s="522">
        <v>1650.8428559128399</v>
      </c>
      <c r="C165" s="522">
        <v>1448.9386474446401</v>
      </c>
      <c r="D165" s="523">
        <v>-201.90420846819799</v>
      </c>
      <c r="E165" s="524">
        <v>0.87769628844699998</v>
      </c>
      <c r="F165" s="522">
        <v>1484.5143315698199</v>
      </c>
      <c r="G165" s="523">
        <v>1360.8048039390001</v>
      </c>
      <c r="H165" s="525">
        <v>131.95500000000001</v>
      </c>
      <c r="I165" s="522">
        <v>1354.69859</v>
      </c>
      <c r="J165" s="523">
        <v>-6.106213939001</v>
      </c>
      <c r="K165" s="526">
        <v>0.91255339284400006</v>
      </c>
    </row>
    <row r="166" spans="1:11" ht="14.4" customHeight="1" thickBot="1" x14ac:dyDescent="0.35">
      <c r="A166" s="543" t="s">
        <v>404</v>
      </c>
      <c r="B166" s="527">
        <v>7238.0004605228796</v>
      </c>
      <c r="C166" s="527">
        <v>6780.5626815446503</v>
      </c>
      <c r="D166" s="528">
        <v>-457.43777897823202</v>
      </c>
      <c r="E166" s="529">
        <v>0.93680053193199997</v>
      </c>
      <c r="F166" s="527">
        <v>6638.0011234014</v>
      </c>
      <c r="G166" s="528">
        <v>6084.8343631179496</v>
      </c>
      <c r="H166" s="530">
        <v>632.14806999999996</v>
      </c>
      <c r="I166" s="527">
        <v>6328.1025</v>
      </c>
      <c r="J166" s="528">
        <v>243.268136882052</v>
      </c>
      <c r="K166" s="533">
        <v>0.95331446656300001</v>
      </c>
    </row>
    <row r="167" spans="1:11" ht="14.4" customHeight="1" thickBot="1" x14ac:dyDescent="0.35">
      <c r="A167" s="544" t="s">
        <v>405</v>
      </c>
      <c r="B167" s="522">
        <v>2510.0001858292999</v>
      </c>
      <c r="C167" s="522">
        <v>1756.4408695704501</v>
      </c>
      <c r="D167" s="523">
        <v>-753.55931625884205</v>
      </c>
      <c r="E167" s="524">
        <v>0.69977718706400005</v>
      </c>
      <c r="F167" s="522">
        <v>1609.0000435382001</v>
      </c>
      <c r="G167" s="523">
        <v>1474.9167065766801</v>
      </c>
      <c r="H167" s="525">
        <v>131.82</v>
      </c>
      <c r="I167" s="522">
        <v>1544.961</v>
      </c>
      <c r="J167" s="523">
        <v>70.044293423314997</v>
      </c>
      <c r="K167" s="526">
        <v>0.96019947681399997</v>
      </c>
    </row>
    <row r="168" spans="1:11" ht="14.4" customHeight="1" thickBot="1" x14ac:dyDescent="0.35">
      <c r="A168" s="544" t="s">
        <v>406</v>
      </c>
      <c r="B168" s="522">
        <v>4624.0003486512596</v>
      </c>
      <c r="C168" s="522">
        <v>4985.5400152986804</v>
      </c>
      <c r="D168" s="523">
        <v>361.53966664742001</v>
      </c>
      <c r="E168" s="524">
        <v>1.078187638275</v>
      </c>
      <c r="F168" s="522">
        <v>4952.0001339970004</v>
      </c>
      <c r="G168" s="523">
        <v>4539.3334561639203</v>
      </c>
      <c r="H168" s="525">
        <v>498.12819999999999</v>
      </c>
      <c r="I168" s="522">
        <v>4759.2291999999998</v>
      </c>
      <c r="J168" s="523">
        <v>219.895743836082</v>
      </c>
      <c r="K168" s="526">
        <v>0.96107210646499996</v>
      </c>
    </row>
    <row r="169" spans="1:11" ht="14.4" customHeight="1" thickBot="1" x14ac:dyDescent="0.35">
      <c r="A169" s="544" t="s">
        <v>407</v>
      </c>
      <c r="B169" s="522">
        <v>79.999924647940006</v>
      </c>
      <c r="C169" s="522">
        <v>29.576797500112999</v>
      </c>
      <c r="D169" s="523">
        <v>-50.423127147827003</v>
      </c>
      <c r="E169" s="524">
        <v>0.36971031698099999</v>
      </c>
      <c r="F169" s="522">
        <v>68.000948469904003</v>
      </c>
      <c r="G169" s="523">
        <v>62.334202764079002</v>
      </c>
      <c r="H169" s="525">
        <v>2.1998700000000002</v>
      </c>
      <c r="I169" s="522">
        <v>18.932300000000001</v>
      </c>
      <c r="J169" s="523">
        <v>-43.401902764078997</v>
      </c>
      <c r="K169" s="526">
        <v>0.27841229315100002</v>
      </c>
    </row>
    <row r="170" spans="1:11" ht="14.4" customHeight="1" thickBot="1" x14ac:dyDescent="0.35">
      <c r="A170" s="544" t="s">
        <v>408</v>
      </c>
      <c r="B170" s="522">
        <v>24.000001394382998</v>
      </c>
      <c r="C170" s="522">
        <v>9.0049991754010001</v>
      </c>
      <c r="D170" s="523">
        <v>-14.995002218981</v>
      </c>
      <c r="E170" s="524">
        <v>0.37520827717499999</v>
      </c>
      <c r="F170" s="522">
        <v>8.9999973962910005</v>
      </c>
      <c r="G170" s="523">
        <v>8.2499976132660002</v>
      </c>
      <c r="H170" s="525">
        <v>4.9406564584124654E-324</v>
      </c>
      <c r="I170" s="522">
        <v>4.9800000000000004</v>
      </c>
      <c r="J170" s="523">
        <v>-3.2699976132659998</v>
      </c>
      <c r="K170" s="526">
        <v>0.55333349341299998</v>
      </c>
    </row>
    <row r="171" spans="1:11" ht="14.4" customHeight="1" thickBot="1" x14ac:dyDescent="0.35">
      <c r="A171" s="543" t="s">
        <v>409</v>
      </c>
      <c r="B171" s="527">
        <v>14158.0007825702</v>
      </c>
      <c r="C171" s="527">
        <v>10241.3522737314</v>
      </c>
      <c r="D171" s="528">
        <v>-3916.6485088387299</v>
      </c>
      <c r="E171" s="529">
        <v>0.723361471087</v>
      </c>
      <c r="F171" s="527">
        <v>10455.8838736629</v>
      </c>
      <c r="G171" s="528">
        <v>9584.5602175243093</v>
      </c>
      <c r="H171" s="530">
        <v>960.53725999999995</v>
      </c>
      <c r="I171" s="527">
        <v>9548.2476000000006</v>
      </c>
      <c r="J171" s="528">
        <v>-36.312617524314</v>
      </c>
      <c r="K171" s="533">
        <v>0.91319373047399999</v>
      </c>
    </row>
    <row r="172" spans="1:11" ht="14.4" customHeight="1" thickBot="1" x14ac:dyDescent="0.35">
      <c r="A172" s="544" t="s">
        <v>410</v>
      </c>
      <c r="B172" s="522">
        <v>8098.0004304882896</v>
      </c>
      <c r="C172" s="522">
        <v>3098.0517700748301</v>
      </c>
      <c r="D172" s="523">
        <v>-4999.9486604134599</v>
      </c>
      <c r="E172" s="524">
        <v>0.38256996855800002</v>
      </c>
      <c r="F172" s="522">
        <v>3663.87605513168</v>
      </c>
      <c r="G172" s="523">
        <v>3358.5530505373799</v>
      </c>
      <c r="H172" s="525">
        <v>248.89699999999999</v>
      </c>
      <c r="I172" s="522">
        <v>2787.4070000000002</v>
      </c>
      <c r="J172" s="523">
        <v>-571.14605053737705</v>
      </c>
      <c r="K172" s="526">
        <v>0.76078092109399997</v>
      </c>
    </row>
    <row r="173" spans="1:11" ht="14.4" customHeight="1" thickBot="1" x14ac:dyDescent="0.35">
      <c r="A173" s="544" t="s">
        <v>411</v>
      </c>
      <c r="B173" s="522">
        <v>6060.00035208188</v>
      </c>
      <c r="C173" s="522">
        <v>7080.4444094124101</v>
      </c>
      <c r="D173" s="523">
        <v>1020.44405733053</v>
      </c>
      <c r="E173" s="524">
        <v>1.1683900986869999</v>
      </c>
      <c r="F173" s="522">
        <v>6753.0001016913302</v>
      </c>
      <c r="G173" s="523">
        <v>6190.2500932170497</v>
      </c>
      <c r="H173" s="525">
        <v>711.64026000000001</v>
      </c>
      <c r="I173" s="522">
        <v>6760.8406000000004</v>
      </c>
      <c r="J173" s="523">
        <v>570.59050678295</v>
      </c>
      <c r="K173" s="526">
        <v>1.0011610392700001</v>
      </c>
    </row>
    <row r="174" spans="1:11" ht="14.4" customHeight="1" thickBot="1" x14ac:dyDescent="0.35">
      <c r="A174" s="544" t="s">
        <v>412</v>
      </c>
      <c r="B174" s="522">
        <v>4.9406564584124654E-324</v>
      </c>
      <c r="C174" s="522">
        <v>62.856094244193997</v>
      </c>
      <c r="D174" s="523">
        <v>62.856094244193997</v>
      </c>
      <c r="E174" s="534" t="s">
        <v>252</v>
      </c>
      <c r="F174" s="522">
        <v>39.007716839875002</v>
      </c>
      <c r="G174" s="523">
        <v>35.757073769885999</v>
      </c>
      <c r="H174" s="525">
        <v>4.9406564584124654E-324</v>
      </c>
      <c r="I174" s="522">
        <v>5.434722104253712E-323</v>
      </c>
      <c r="J174" s="523">
        <v>-35.757073769885999</v>
      </c>
      <c r="K174" s="526">
        <v>0</v>
      </c>
    </row>
    <row r="175" spans="1:11" ht="14.4" customHeight="1" thickBot="1" x14ac:dyDescent="0.35">
      <c r="A175" s="543" t="s">
        <v>413</v>
      </c>
      <c r="B175" s="527">
        <v>4.9406564584124654E-324</v>
      </c>
      <c r="C175" s="527">
        <v>4.9406564584124654E-324</v>
      </c>
      <c r="D175" s="528">
        <v>0</v>
      </c>
      <c r="E175" s="529">
        <v>1</v>
      </c>
      <c r="F175" s="527">
        <v>4.9406564584124654E-324</v>
      </c>
      <c r="G175" s="528">
        <v>0</v>
      </c>
      <c r="H175" s="530">
        <v>4.9406564584124654E-324</v>
      </c>
      <c r="I175" s="527">
        <v>-3.6690800000000001</v>
      </c>
      <c r="J175" s="528">
        <v>-3.6690800000000001</v>
      </c>
      <c r="K175" s="531" t="s">
        <v>252</v>
      </c>
    </row>
    <row r="176" spans="1:11" ht="14.4" customHeight="1" thickBot="1" x14ac:dyDescent="0.35">
      <c r="A176" s="544" t="s">
        <v>414</v>
      </c>
      <c r="B176" s="522">
        <v>4.9406564584124654E-324</v>
      </c>
      <c r="C176" s="522">
        <v>4.9406564584124654E-324</v>
      </c>
      <c r="D176" s="523">
        <v>0</v>
      </c>
      <c r="E176" s="524">
        <v>1</v>
      </c>
      <c r="F176" s="522">
        <v>4.9406564584124654E-324</v>
      </c>
      <c r="G176" s="523">
        <v>0</v>
      </c>
      <c r="H176" s="525">
        <v>4.9406564584124654E-324</v>
      </c>
      <c r="I176" s="522">
        <v>-3.4988899999999998</v>
      </c>
      <c r="J176" s="523">
        <v>-3.4988899999999998</v>
      </c>
      <c r="K176" s="532" t="s">
        <v>252</v>
      </c>
    </row>
    <row r="177" spans="1:11" ht="14.4" customHeight="1" thickBot="1" x14ac:dyDescent="0.35">
      <c r="A177" s="544" t="s">
        <v>415</v>
      </c>
      <c r="B177" s="522">
        <v>4.9406564584124654E-324</v>
      </c>
      <c r="C177" s="522">
        <v>4.9406564584124654E-324</v>
      </c>
      <c r="D177" s="523">
        <v>0</v>
      </c>
      <c r="E177" s="524">
        <v>1</v>
      </c>
      <c r="F177" s="522">
        <v>4.9406564584124654E-324</v>
      </c>
      <c r="G177" s="523">
        <v>0</v>
      </c>
      <c r="H177" s="525">
        <v>4.9406564584124654E-324</v>
      </c>
      <c r="I177" s="522">
        <v>-0.17019000000000001</v>
      </c>
      <c r="J177" s="523">
        <v>-0.17019000000000001</v>
      </c>
      <c r="K177" s="532" t="s">
        <v>252</v>
      </c>
    </row>
    <row r="178" spans="1:11" ht="14.4" customHeight="1" thickBot="1" x14ac:dyDescent="0.35">
      <c r="A178" s="543" t="s">
        <v>416</v>
      </c>
      <c r="B178" s="527">
        <v>10039.000543259101</v>
      </c>
      <c r="C178" s="527">
        <v>7446.8298380962096</v>
      </c>
      <c r="D178" s="528">
        <v>-2592.17070516286</v>
      </c>
      <c r="E178" s="529">
        <v>0.74178996265599995</v>
      </c>
      <c r="F178" s="527">
        <v>9163.9999695481492</v>
      </c>
      <c r="G178" s="528">
        <v>8400.3333054191407</v>
      </c>
      <c r="H178" s="530">
        <v>464.77103</v>
      </c>
      <c r="I178" s="527">
        <v>6328.0115100000003</v>
      </c>
      <c r="J178" s="528">
        <v>-2072.32179541914</v>
      </c>
      <c r="K178" s="533">
        <v>0.69052941194100004</v>
      </c>
    </row>
    <row r="179" spans="1:11" ht="14.4" customHeight="1" thickBot="1" x14ac:dyDescent="0.35">
      <c r="A179" s="544" t="s">
        <v>417</v>
      </c>
      <c r="B179" s="522">
        <v>6015.0003494674102</v>
      </c>
      <c r="C179" s="522">
        <v>3947.7643222070801</v>
      </c>
      <c r="D179" s="523">
        <v>-2067.23602726033</v>
      </c>
      <c r="E179" s="524">
        <v>0.65631988243399997</v>
      </c>
      <c r="F179" s="522">
        <v>4518.9999863763296</v>
      </c>
      <c r="G179" s="523">
        <v>4142.4166541782997</v>
      </c>
      <c r="H179" s="525">
        <v>293.42802</v>
      </c>
      <c r="I179" s="522">
        <v>3272.1621799999998</v>
      </c>
      <c r="J179" s="523">
        <v>-870.25447417830401</v>
      </c>
      <c r="K179" s="526">
        <v>0.72408988490000004</v>
      </c>
    </row>
    <row r="180" spans="1:11" ht="14.4" customHeight="1" thickBot="1" x14ac:dyDescent="0.35">
      <c r="A180" s="544" t="s">
        <v>418</v>
      </c>
      <c r="B180" s="522">
        <v>4024.00019379166</v>
      </c>
      <c r="C180" s="522">
        <v>3499.06551588914</v>
      </c>
      <c r="D180" s="523">
        <v>-524.93467790252498</v>
      </c>
      <c r="E180" s="524">
        <v>0.86954904258800003</v>
      </c>
      <c r="F180" s="522">
        <v>4644.9999831718196</v>
      </c>
      <c r="G180" s="523">
        <v>4257.9166512408401</v>
      </c>
      <c r="H180" s="525">
        <v>171.34300999999999</v>
      </c>
      <c r="I180" s="522">
        <v>3055.84933</v>
      </c>
      <c r="J180" s="523">
        <v>-1202.0673212408401</v>
      </c>
      <c r="K180" s="526">
        <v>0.65787929840000003</v>
      </c>
    </row>
    <row r="181" spans="1:11" ht="14.4" customHeight="1" thickBot="1" x14ac:dyDescent="0.35">
      <c r="A181" s="543" t="s">
        <v>419</v>
      </c>
      <c r="B181" s="527">
        <v>4.9406564584124654E-324</v>
      </c>
      <c r="C181" s="527">
        <v>-19.628754137761</v>
      </c>
      <c r="D181" s="528">
        <v>-19.628754137761</v>
      </c>
      <c r="E181" s="535" t="s">
        <v>252</v>
      </c>
      <c r="F181" s="527">
        <v>0</v>
      </c>
      <c r="G181" s="528">
        <v>0</v>
      </c>
      <c r="H181" s="530">
        <v>59.244030000000002</v>
      </c>
      <c r="I181" s="527">
        <v>451.36570999999998</v>
      </c>
      <c r="J181" s="528">
        <v>451.36570999999998</v>
      </c>
      <c r="K181" s="531" t="s">
        <v>246</v>
      </c>
    </row>
    <row r="182" spans="1:11" ht="14.4" customHeight="1" thickBot="1" x14ac:dyDescent="0.35">
      <c r="A182" s="544" t="s">
        <v>420</v>
      </c>
      <c r="B182" s="522">
        <v>4.9406564584124654E-324</v>
      </c>
      <c r="C182" s="522">
        <v>4.9406564584124654E-324</v>
      </c>
      <c r="D182" s="523">
        <v>0</v>
      </c>
      <c r="E182" s="524">
        <v>1</v>
      </c>
      <c r="F182" s="522">
        <v>4.9406564584124654E-324</v>
      </c>
      <c r="G182" s="523">
        <v>0</v>
      </c>
      <c r="H182" s="525">
        <v>44.249650000000003</v>
      </c>
      <c r="I182" s="522">
        <v>321.51245999999998</v>
      </c>
      <c r="J182" s="523">
        <v>321.51245999999998</v>
      </c>
      <c r="K182" s="532" t="s">
        <v>252</v>
      </c>
    </row>
    <row r="183" spans="1:11" ht="14.4" customHeight="1" thickBot="1" x14ac:dyDescent="0.35">
      <c r="A183" s="544" t="s">
        <v>421</v>
      </c>
      <c r="B183" s="522">
        <v>4.9406564584124654E-324</v>
      </c>
      <c r="C183" s="522">
        <v>-19.628754137761</v>
      </c>
      <c r="D183" s="523">
        <v>-19.628754137761</v>
      </c>
      <c r="E183" s="534" t="s">
        <v>252</v>
      </c>
      <c r="F183" s="522">
        <v>0</v>
      </c>
      <c r="G183" s="523">
        <v>0</v>
      </c>
      <c r="H183" s="525">
        <v>14.99438</v>
      </c>
      <c r="I183" s="522">
        <v>129.85325</v>
      </c>
      <c r="J183" s="523">
        <v>129.85325</v>
      </c>
      <c r="K183" s="532" t="s">
        <v>246</v>
      </c>
    </row>
    <row r="184" spans="1:11" ht="14.4" customHeight="1" thickBot="1" x14ac:dyDescent="0.35">
      <c r="A184" s="546" t="s">
        <v>422</v>
      </c>
      <c r="B184" s="527">
        <v>4.9406564584124654E-324</v>
      </c>
      <c r="C184" s="527">
        <v>0.12998998809599999</v>
      </c>
      <c r="D184" s="528">
        <v>0.12998998809599999</v>
      </c>
      <c r="E184" s="535" t="s">
        <v>252</v>
      </c>
      <c r="F184" s="527">
        <v>0</v>
      </c>
      <c r="G184" s="528">
        <v>0</v>
      </c>
      <c r="H184" s="530">
        <v>4.9406564584124654E-324</v>
      </c>
      <c r="I184" s="527">
        <v>5.434722104253712E-323</v>
      </c>
      <c r="J184" s="528">
        <v>5.434722104253712E-323</v>
      </c>
      <c r="K184" s="531" t="s">
        <v>246</v>
      </c>
    </row>
    <row r="185" spans="1:11" ht="14.4" customHeight="1" thickBot="1" x14ac:dyDescent="0.35">
      <c r="A185" s="543" t="s">
        <v>423</v>
      </c>
      <c r="B185" s="527">
        <v>4.9406564584124654E-324</v>
      </c>
      <c r="C185" s="527">
        <v>0.12998998809599999</v>
      </c>
      <c r="D185" s="528">
        <v>0.12998998809599999</v>
      </c>
      <c r="E185" s="535" t="s">
        <v>252</v>
      </c>
      <c r="F185" s="527">
        <v>0</v>
      </c>
      <c r="G185" s="528">
        <v>0</v>
      </c>
      <c r="H185" s="530">
        <v>4.9406564584124654E-324</v>
      </c>
      <c r="I185" s="527">
        <v>5.434722104253712E-323</v>
      </c>
      <c r="J185" s="528">
        <v>5.434722104253712E-323</v>
      </c>
      <c r="K185" s="531" t="s">
        <v>246</v>
      </c>
    </row>
    <row r="186" spans="1:11" ht="14.4" customHeight="1" thickBot="1" x14ac:dyDescent="0.35">
      <c r="A186" s="544" t="s">
        <v>424</v>
      </c>
      <c r="B186" s="522">
        <v>4.9406564584124654E-324</v>
      </c>
      <c r="C186" s="522">
        <v>0.12998998809599999</v>
      </c>
      <c r="D186" s="523">
        <v>0.12998998809599999</v>
      </c>
      <c r="E186" s="534" t="s">
        <v>252</v>
      </c>
      <c r="F186" s="522">
        <v>0</v>
      </c>
      <c r="G186" s="523">
        <v>0</v>
      </c>
      <c r="H186" s="525">
        <v>4.9406564584124654E-324</v>
      </c>
      <c r="I186" s="522">
        <v>5.434722104253712E-323</v>
      </c>
      <c r="J186" s="523">
        <v>5.434722104253712E-323</v>
      </c>
      <c r="K186" s="532" t="s">
        <v>246</v>
      </c>
    </row>
    <row r="187" spans="1:11" ht="14.4" customHeight="1" thickBot="1" x14ac:dyDescent="0.35">
      <c r="A187" s="541" t="s">
        <v>425</v>
      </c>
      <c r="B187" s="522">
        <v>1577.13282163034</v>
      </c>
      <c r="C187" s="522">
        <v>1629.43711265309</v>
      </c>
      <c r="D187" s="523">
        <v>52.304291022755002</v>
      </c>
      <c r="E187" s="524">
        <v>1.033164163668</v>
      </c>
      <c r="F187" s="522">
        <v>1766.67101959201</v>
      </c>
      <c r="G187" s="523">
        <v>1619.4484346260001</v>
      </c>
      <c r="H187" s="525">
        <v>86.884709999999998</v>
      </c>
      <c r="I187" s="522">
        <v>596.77310999999997</v>
      </c>
      <c r="J187" s="523">
        <v>-1022.675324626</v>
      </c>
      <c r="K187" s="526">
        <v>0.33779526769899998</v>
      </c>
    </row>
    <row r="188" spans="1:11" ht="14.4" customHeight="1" thickBot="1" x14ac:dyDescent="0.35">
      <c r="A188" s="542" t="s">
        <v>426</v>
      </c>
      <c r="B188" s="522">
        <v>558.99999247751703</v>
      </c>
      <c r="C188" s="522">
        <v>615.50754364360705</v>
      </c>
      <c r="D188" s="523">
        <v>56.507551166089002</v>
      </c>
      <c r="E188" s="524">
        <v>1.101086854966</v>
      </c>
      <c r="F188" s="522">
        <v>753.37443934327803</v>
      </c>
      <c r="G188" s="523">
        <v>690.59323606467206</v>
      </c>
      <c r="H188" s="525">
        <v>69.679040000000001</v>
      </c>
      <c r="I188" s="522">
        <v>525.73446000000001</v>
      </c>
      <c r="J188" s="523">
        <v>-164.85877606467201</v>
      </c>
      <c r="K188" s="526">
        <v>0.69783952380699998</v>
      </c>
    </row>
    <row r="189" spans="1:11" ht="14.4" customHeight="1" thickBot="1" x14ac:dyDescent="0.35">
      <c r="A189" s="543" t="s">
        <v>427</v>
      </c>
      <c r="B189" s="527">
        <v>4.9406564584124654E-324</v>
      </c>
      <c r="C189" s="527">
        <v>43.343940000000003</v>
      </c>
      <c r="D189" s="528">
        <v>43.343940000000003</v>
      </c>
      <c r="E189" s="535" t="s">
        <v>252</v>
      </c>
      <c r="F189" s="527">
        <v>0</v>
      </c>
      <c r="G189" s="528">
        <v>0</v>
      </c>
      <c r="H189" s="530">
        <v>4.9406564584124654E-324</v>
      </c>
      <c r="I189" s="527">
        <v>5.434722104253712E-323</v>
      </c>
      <c r="J189" s="528">
        <v>5.434722104253712E-323</v>
      </c>
      <c r="K189" s="531" t="s">
        <v>246</v>
      </c>
    </row>
    <row r="190" spans="1:11" ht="14.4" customHeight="1" thickBot="1" x14ac:dyDescent="0.35">
      <c r="A190" s="544" t="s">
        <v>428</v>
      </c>
      <c r="B190" s="522">
        <v>4.9406564584124654E-324</v>
      </c>
      <c r="C190" s="522">
        <v>43.343940000000003</v>
      </c>
      <c r="D190" s="523">
        <v>43.343940000000003</v>
      </c>
      <c r="E190" s="534" t="s">
        <v>252</v>
      </c>
      <c r="F190" s="522">
        <v>0</v>
      </c>
      <c r="G190" s="523">
        <v>0</v>
      </c>
      <c r="H190" s="525">
        <v>4.9406564584124654E-324</v>
      </c>
      <c r="I190" s="522">
        <v>5.434722104253712E-323</v>
      </c>
      <c r="J190" s="523">
        <v>5.434722104253712E-323</v>
      </c>
      <c r="K190" s="532" t="s">
        <v>246</v>
      </c>
    </row>
    <row r="191" spans="1:11" ht="14.4" customHeight="1" thickBot="1" x14ac:dyDescent="0.35">
      <c r="A191" s="543" t="s">
        <v>429</v>
      </c>
      <c r="B191" s="527">
        <v>558.99999247751703</v>
      </c>
      <c r="C191" s="527">
        <v>572.16360364360696</v>
      </c>
      <c r="D191" s="528">
        <v>13.163611166089</v>
      </c>
      <c r="E191" s="529">
        <v>1.0235484997190001</v>
      </c>
      <c r="F191" s="527">
        <v>753.37443934327803</v>
      </c>
      <c r="G191" s="528">
        <v>690.59323606467206</v>
      </c>
      <c r="H191" s="530">
        <v>69.679040000000001</v>
      </c>
      <c r="I191" s="527">
        <v>525.73446000000001</v>
      </c>
      <c r="J191" s="528">
        <v>-164.85877606467201</v>
      </c>
      <c r="K191" s="533">
        <v>0.69783952380699998</v>
      </c>
    </row>
    <row r="192" spans="1:11" ht="14.4" customHeight="1" thickBot="1" x14ac:dyDescent="0.35">
      <c r="A192" s="544" t="s">
        <v>430</v>
      </c>
      <c r="B192" s="522">
        <v>558.99999247751703</v>
      </c>
      <c r="C192" s="522">
        <v>-319.73496265279903</v>
      </c>
      <c r="D192" s="523">
        <v>-878.73495513031696</v>
      </c>
      <c r="E192" s="524">
        <v>-0.57197668507199995</v>
      </c>
      <c r="F192" s="522">
        <v>753.37443934327803</v>
      </c>
      <c r="G192" s="523">
        <v>690.59323606467206</v>
      </c>
      <c r="H192" s="525">
        <v>4.9406564584124654E-324</v>
      </c>
      <c r="I192" s="522">
        <v>5.434722104253712E-323</v>
      </c>
      <c r="J192" s="523">
        <v>-690.59323606467206</v>
      </c>
      <c r="K192" s="526">
        <v>0</v>
      </c>
    </row>
    <row r="193" spans="1:11" ht="14.4" customHeight="1" thickBot="1" x14ac:dyDescent="0.35">
      <c r="A193" s="544" t="s">
        <v>431</v>
      </c>
      <c r="B193" s="522">
        <v>4.9406564584124654E-324</v>
      </c>
      <c r="C193" s="522">
        <v>303.82847393614998</v>
      </c>
      <c r="D193" s="523">
        <v>303.82847393614998</v>
      </c>
      <c r="E193" s="534" t="s">
        <v>252</v>
      </c>
      <c r="F193" s="522">
        <v>0</v>
      </c>
      <c r="G193" s="523">
        <v>0</v>
      </c>
      <c r="H193" s="525">
        <v>28.648</v>
      </c>
      <c r="I193" s="522">
        <v>159.83329000000001</v>
      </c>
      <c r="J193" s="523">
        <v>159.83329000000001</v>
      </c>
      <c r="K193" s="532" t="s">
        <v>246</v>
      </c>
    </row>
    <row r="194" spans="1:11" ht="14.4" customHeight="1" thickBot="1" x14ac:dyDescent="0.35">
      <c r="A194" s="544" t="s">
        <v>432</v>
      </c>
      <c r="B194" s="522">
        <v>4.9406564584124654E-324</v>
      </c>
      <c r="C194" s="522">
        <v>102.64319060084399</v>
      </c>
      <c r="D194" s="523">
        <v>102.64319060084399</v>
      </c>
      <c r="E194" s="534" t="s">
        <v>252</v>
      </c>
      <c r="F194" s="522">
        <v>0</v>
      </c>
      <c r="G194" s="523">
        <v>0</v>
      </c>
      <c r="H194" s="525">
        <v>6.05</v>
      </c>
      <c r="I194" s="522">
        <v>23.97494</v>
      </c>
      <c r="J194" s="523">
        <v>23.97494</v>
      </c>
      <c r="K194" s="532" t="s">
        <v>246</v>
      </c>
    </row>
    <row r="195" spans="1:11" ht="14.4" customHeight="1" thickBot="1" x14ac:dyDescent="0.35">
      <c r="A195" s="544" t="s">
        <v>433</v>
      </c>
      <c r="B195" s="522">
        <v>4.9406564584124654E-324</v>
      </c>
      <c r="C195" s="522">
        <v>333.25239523760098</v>
      </c>
      <c r="D195" s="523">
        <v>333.25239523760098</v>
      </c>
      <c r="E195" s="534" t="s">
        <v>252</v>
      </c>
      <c r="F195" s="522">
        <v>0</v>
      </c>
      <c r="G195" s="523">
        <v>0</v>
      </c>
      <c r="H195" s="525">
        <v>16.544910000000002</v>
      </c>
      <c r="I195" s="522">
        <v>156.84616</v>
      </c>
      <c r="J195" s="523">
        <v>156.84616</v>
      </c>
      <c r="K195" s="532" t="s">
        <v>246</v>
      </c>
    </row>
    <row r="196" spans="1:11" ht="14.4" customHeight="1" thickBot="1" x14ac:dyDescent="0.35">
      <c r="A196" s="544" t="s">
        <v>434</v>
      </c>
      <c r="B196" s="522">
        <v>4.9406564584124654E-324</v>
      </c>
      <c r="C196" s="522">
        <v>152.17450652181</v>
      </c>
      <c r="D196" s="523">
        <v>152.17450652181</v>
      </c>
      <c r="E196" s="534" t="s">
        <v>252</v>
      </c>
      <c r="F196" s="522">
        <v>0</v>
      </c>
      <c r="G196" s="523">
        <v>0</v>
      </c>
      <c r="H196" s="525">
        <v>18.436129999999999</v>
      </c>
      <c r="I196" s="522">
        <v>185.08007000000001</v>
      </c>
      <c r="J196" s="523">
        <v>185.08007000000001</v>
      </c>
      <c r="K196" s="532" t="s">
        <v>246</v>
      </c>
    </row>
    <row r="197" spans="1:11" ht="14.4" customHeight="1" thickBot="1" x14ac:dyDescent="0.35">
      <c r="A197" s="546" t="s">
        <v>435</v>
      </c>
      <c r="B197" s="527">
        <v>1018.13282915282</v>
      </c>
      <c r="C197" s="527">
        <v>1013.92956900949</v>
      </c>
      <c r="D197" s="528">
        <v>-4.2032601433329999</v>
      </c>
      <c r="E197" s="529">
        <v>0.99587159943799997</v>
      </c>
      <c r="F197" s="527">
        <v>1013.29658024873</v>
      </c>
      <c r="G197" s="528">
        <v>928.85519856133305</v>
      </c>
      <c r="H197" s="530">
        <v>17.205670000000001</v>
      </c>
      <c r="I197" s="527">
        <v>71.038650000000004</v>
      </c>
      <c r="J197" s="528">
        <v>-857.81654856133298</v>
      </c>
      <c r="K197" s="533">
        <v>7.0106473646999998E-2</v>
      </c>
    </row>
    <row r="198" spans="1:11" ht="14.4" customHeight="1" thickBot="1" x14ac:dyDescent="0.35">
      <c r="A198" s="543" t="s">
        <v>436</v>
      </c>
      <c r="B198" s="527">
        <v>4.9406564584124654E-324</v>
      </c>
      <c r="C198" s="527">
        <v>2.7999997400000003E-4</v>
      </c>
      <c r="D198" s="528">
        <v>2.7999997400000003E-4</v>
      </c>
      <c r="E198" s="535" t="s">
        <v>252</v>
      </c>
      <c r="F198" s="527">
        <v>0</v>
      </c>
      <c r="G198" s="528">
        <v>0</v>
      </c>
      <c r="H198" s="530">
        <v>4.9406564584124654E-324</v>
      </c>
      <c r="I198" s="527">
        <v>28.041499999999999</v>
      </c>
      <c r="J198" s="528">
        <v>28.041499999999999</v>
      </c>
      <c r="K198" s="531" t="s">
        <v>246</v>
      </c>
    </row>
    <row r="199" spans="1:11" ht="14.4" customHeight="1" thickBot="1" x14ac:dyDescent="0.35">
      <c r="A199" s="544" t="s">
        <v>437</v>
      </c>
      <c r="B199" s="522">
        <v>4.9406564584124654E-324</v>
      </c>
      <c r="C199" s="522">
        <v>2.7999997400000003E-4</v>
      </c>
      <c r="D199" s="523">
        <v>2.7999997400000003E-4</v>
      </c>
      <c r="E199" s="534" t="s">
        <v>252</v>
      </c>
      <c r="F199" s="522">
        <v>0</v>
      </c>
      <c r="G199" s="523">
        <v>0</v>
      </c>
      <c r="H199" s="525">
        <v>4.9406564584124654E-324</v>
      </c>
      <c r="I199" s="522">
        <v>-5.0000000000000001E-4</v>
      </c>
      <c r="J199" s="523">
        <v>-5.0000000000000001E-4</v>
      </c>
      <c r="K199" s="532" t="s">
        <v>246</v>
      </c>
    </row>
    <row r="200" spans="1:11" ht="14.4" customHeight="1" thickBot="1" x14ac:dyDescent="0.35">
      <c r="A200" s="544" t="s">
        <v>438</v>
      </c>
      <c r="B200" s="522">
        <v>4.9406564584124654E-324</v>
      </c>
      <c r="C200" s="522">
        <v>4.9406564584124654E-324</v>
      </c>
      <c r="D200" s="523">
        <v>0</v>
      </c>
      <c r="E200" s="524">
        <v>1</v>
      </c>
      <c r="F200" s="522">
        <v>4.9406564584124654E-324</v>
      </c>
      <c r="G200" s="523">
        <v>0</v>
      </c>
      <c r="H200" s="525">
        <v>4.9406564584124654E-324</v>
      </c>
      <c r="I200" s="522">
        <v>28.042000000000002</v>
      </c>
      <c r="J200" s="523">
        <v>28.042000000000002</v>
      </c>
      <c r="K200" s="532" t="s">
        <v>252</v>
      </c>
    </row>
    <row r="201" spans="1:11" ht="14.4" customHeight="1" thickBot="1" x14ac:dyDescent="0.35">
      <c r="A201" s="543" t="s">
        <v>439</v>
      </c>
      <c r="B201" s="527">
        <v>1018.13282915282</v>
      </c>
      <c r="C201" s="527">
        <v>1013.9292890095099</v>
      </c>
      <c r="D201" s="528">
        <v>-4.2035401433080004</v>
      </c>
      <c r="E201" s="529">
        <v>0.99587132442500004</v>
      </c>
      <c r="F201" s="527">
        <v>1013.29658024873</v>
      </c>
      <c r="G201" s="528">
        <v>928.85519856133305</v>
      </c>
      <c r="H201" s="530">
        <v>17.205670000000001</v>
      </c>
      <c r="I201" s="527">
        <v>42.997149999999998</v>
      </c>
      <c r="J201" s="528">
        <v>-885.85804856133302</v>
      </c>
      <c r="K201" s="533">
        <v>4.2432937046999998E-2</v>
      </c>
    </row>
    <row r="202" spans="1:11" ht="14.4" customHeight="1" thickBot="1" x14ac:dyDescent="0.35">
      <c r="A202" s="544" t="s">
        <v>440</v>
      </c>
      <c r="B202" s="522">
        <v>18.132811053503001</v>
      </c>
      <c r="C202" s="522">
        <v>2.0999097115619998</v>
      </c>
      <c r="D202" s="523">
        <v>-16.032901341940999</v>
      </c>
      <c r="E202" s="524">
        <v>0.115807179888</v>
      </c>
      <c r="F202" s="522">
        <v>2.0196340348340001</v>
      </c>
      <c r="G202" s="523">
        <v>1.851331198597</v>
      </c>
      <c r="H202" s="525">
        <v>16.75939</v>
      </c>
      <c r="I202" s="522">
        <v>38.765709999999999</v>
      </c>
      <c r="J202" s="523">
        <v>36.914378801402002</v>
      </c>
      <c r="K202" s="526">
        <v>19.194423014952001</v>
      </c>
    </row>
    <row r="203" spans="1:11" ht="14.4" customHeight="1" thickBot="1" x14ac:dyDescent="0.35">
      <c r="A203" s="544" t="s">
        <v>441</v>
      </c>
      <c r="B203" s="522">
        <v>4.9406564584124654E-324</v>
      </c>
      <c r="C203" s="522">
        <v>999.99599999999998</v>
      </c>
      <c r="D203" s="523">
        <v>999.99599999999998</v>
      </c>
      <c r="E203" s="534" t="s">
        <v>252</v>
      </c>
      <c r="F203" s="522">
        <v>999.99999999999204</v>
      </c>
      <c r="G203" s="523">
        <v>916.66666666665901</v>
      </c>
      <c r="H203" s="525">
        <v>4.9406564584124654E-324</v>
      </c>
      <c r="I203" s="522">
        <v>5.434722104253712E-323</v>
      </c>
      <c r="J203" s="523">
        <v>-916.66666666665901</v>
      </c>
      <c r="K203" s="526">
        <v>0</v>
      </c>
    </row>
    <row r="204" spans="1:11" ht="14.4" customHeight="1" thickBot="1" x14ac:dyDescent="0.35">
      <c r="A204" s="544" t="s">
        <v>442</v>
      </c>
      <c r="B204" s="522">
        <v>4.9406564584124654E-324</v>
      </c>
      <c r="C204" s="522">
        <v>11.83337929795</v>
      </c>
      <c r="D204" s="523">
        <v>11.83337929795</v>
      </c>
      <c r="E204" s="534" t="s">
        <v>252</v>
      </c>
      <c r="F204" s="522">
        <v>11.276946213901001</v>
      </c>
      <c r="G204" s="523">
        <v>10.337200696076</v>
      </c>
      <c r="H204" s="525">
        <v>0.44628000000000001</v>
      </c>
      <c r="I204" s="522">
        <v>4.2314400000000001</v>
      </c>
      <c r="J204" s="523">
        <v>-6.1057606960759996</v>
      </c>
      <c r="K204" s="526">
        <v>0.37522924378</v>
      </c>
    </row>
    <row r="205" spans="1:11" ht="14.4" customHeight="1" thickBot="1" x14ac:dyDescent="0.35">
      <c r="A205" s="540" t="s">
        <v>443</v>
      </c>
      <c r="B205" s="522">
        <v>3649.9975119824799</v>
      </c>
      <c r="C205" s="522">
        <v>4330.0386761998998</v>
      </c>
      <c r="D205" s="523">
        <v>680.04116421741696</v>
      </c>
      <c r="E205" s="524">
        <v>1.18631277473</v>
      </c>
      <c r="F205" s="522">
        <v>3943.99380794014</v>
      </c>
      <c r="G205" s="523">
        <v>3615.3276572784598</v>
      </c>
      <c r="H205" s="525">
        <v>324.84906999999998</v>
      </c>
      <c r="I205" s="522">
        <v>3777.6014799999998</v>
      </c>
      <c r="J205" s="523">
        <v>162.27382272154301</v>
      </c>
      <c r="K205" s="526">
        <v>0.95781120964099997</v>
      </c>
    </row>
    <row r="206" spans="1:11" ht="14.4" customHeight="1" thickBot="1" x14ac:dyDescent="0.35">
      <c r="A206" s="545" t="s">
        <v>444</v>
      </c>
      <c r="B206" s="527">
        <v>3649.9975119824799</v>
      </c>
      <c r="C206" s="527">
        <v>4330.0386761998998</v>
      </c>
      <c r="D206" s="528">
        <v>680.04116421741696</v>
      </c>
      <c r="E206" s="529">
        <v>1.18631277473</v>
      </c>
      <c r="F206" s="527">
        <v>3943.99380794014</v>
      </c>
      <c r="G206" s="528">
        <v>3615.3276572784598</v>
      </c>
      <c r="H206" s="530">
        <v>324.84906999999998</v>
      </c>
      <c r="I206" s="527">
        <v>3777.6014799999998</v>
      </c>
      <c r="J206" s="528">
        <v>162.27382272154301</v>
      </c>
      <c r="K206" s="533">
        <v>0.95781120964099997</v>
      </c>
    </row>
    <row r="207" spans="1:11" ht="14.4" customHeight="1" thickBot="1" x14ac:dyDescent="0.35">
      <c r="A207" s="546" t="s">
        <v>70</v>
      </c>
      <c r="B207" s="527">
        <v>3649.9975119824799</v>
      </c>
      <c r="C207" s="527">
        <v>4330.0386761998998</v>
      </c>
      <c r="D207" s="528">
        <v>680.04116421741696</v>
      </c>
      <c r="E207" s="529">
        <v>1.18631277473</v>
      </c>
      <c r="F207" s="527">
        <v>3943.99380794014</v>
      </c>
      <c r="G207" s="528">
        <v>3615.3276572784598</v>
      </c>
      <c r="H207" s="530">
        <v>324.84906999999998</v>
      </c>
      <c r="I207" s="527">
        <v>3777.6014799999998</v>
      </c>
      <c r="J207" s="528">
        <v>162.27382272154301</v>
      </c>
      <c r="K207" s="533">
        <v>0.95781120964099997</v>
      </c>
    </row>
    <row r="208" spans="1:11" ht="14.4" customHeight="1" thickBot="1" x14ac:dyDescent="0.35">
      <c r="A208" s="543" t="s">
        <v>445</v>
      </c>
      <c r="B208" s="527">
        <v>82.999982513546996</v>
      </c>
      <c r="C208" s="527">
        <v>134.968670938918</v>
      </c>
      <c r="D208" s="528">
        <v>51.968688425370999</v>
      </c>
      <c r="E208" s="529">
        <v>1.6261289081220001</v>
      </c>
      <c r="F208" s="527">
        <v>70.999999999999005</v>
      </c>
      <c r="G208" s="528">
        <v>65.083333333332007</v>
      </c>
      <c r="H208" s="530">
        <v>11.65521</v>
      </c>
      <c r="I208" s="527">
        <v>126.45950999999999</v>
      </c>
      <c r="J208" s="528">
        <v>61.376176666667</v>
      </c>
      <c r="K208" s="533">
        <v>1.7811198591540001</v>
      </c>
    </row>
    <row r="209" spans="1:11" ht="14.4" customHeight="1" thickBot="1" x14ac:dyDescent="0.35">
      <c r="A209" s="544" t="s">
        <v>446</v>
      </c>
      <c r="B209" s="522">
        <v>82.999982513546996</v>
      </c>
      <c r="C209" s="522">
        <v>134.968670938918</v>
      </c>
      <c r="D209" s="523">
        <v>51.968688425370999</v>
      </c>
      <c r="E209" s="524">
        <v>1.6261289081220001</v>
      </c>
      <c r="F209" s="522">
        <v>70.999999999999005</v>
      </c>
      <c r="G209" s="523">
        <v>65.083333333332007</v>
      </c>
      <c r="H209" s="525">
        <v>11.65521</v>
      </c>
      <c r="I209" s="522">
        <v>126.45950999999999</v>
      </c>
      <c r="J209" s="523">
        <v>61.376176666667</v>
      </c>
      <c r="K209" s="526">
        <v>1.7811198591540001</v>
      </c>
    </row>
    <row r="210" spans="1:11" ht="14.4" customHeight="1" thickBot="1" x14ac:dyDescent="0.35">
      <c r="A210" s="543" t="s">
        <v>447</v>
      </c>
      <c r="B210" s="527">
        <v>223.999884855885</v>
      </c>
      <c r="C210" s="527">
        <v>145.161990018588</v>
      </c>
      <c r="D210" s="528">
        <v>-78.837894837296005</v>
      </c>
      <c r="E210" s="529">
        <v>0.64804493141499997</v>
      </c>
      <c r="F210" s="527">
        <v>206.59358830746001</v>
      </c>
      <c r="G210" s="528">
        <v>189.377455948505</v>
      </c>
      <c r="H210" s="530">
        <v>37.29</v>
      </c>
      <c r="I210" s="527">
        <v>141.62</v>
      </c>
      <c r="J210" s="528">
        <v>-47.757455948504003</v>
      </c>
      <c r="K210" s="533">
        <v>0.68550046088100003</v>
      </c>
    </row>
    <row r="211" spans="1:11" ht="14.4" customHeight="1" thickBot="1" x14ac:dyDescent="0.35">
      <c r="A211" s="544" t="s">
        <v>448</v>
      </c>
      <c r="B211" s="522">
        <v>223.999884855885</v>
      </c>
      <c r="C211" s="522">
        <v>145.161990018588</v>
      </c>
      <c r="D211" s="523">
        <v>-78.837894837296005</v>
      </c>
      <c r="E211" s="524">
        <v>0.64804493141499997</v>
      </c>
      <c r="F211" s="522">
        <v>206.59358830746001</v>
      </c>
      <c r="G211" s="523">
        <v>189.377455948505</v>
      </c>
      <c r="H211" s="525">
        <v>37.29</v>
      </c>
      <c r="I211" s="522">
        <v>141.62</v>
      </c>
      <c r="J211" s="523">
        <v>-47.757455948504003</v>
      </c>
      <c r="K211" s="526">
        <v>0.68550046088100003</v>
      </c>
    </row>
    <row r="212" spans="1:11" ht="14.4" customHeight="1" thickBot="1" x14ac:dyDescent="0.35">
      <c r="A212" s="543" t="s">
        <v>449</v>
      </c>
      <c r="B212" s="527">
        <v>584.99959482459406</v>
      </c>
      <c r="C212" s="527">
        <v>873.42243083333801</v>
      </c>
      <c r="D212" s="528">
        <v>288.42283600874401</v>
      </c>
      <c r="E212" s="529">
        <v>1.49303083038</v>
      </c>
      <c r="F212" s="527">
        <v>614.40021963271704</v>
      </c>
      <c r="G212" s="528">
        <v>563.20020132999002</v>
      </c>
      <c r="H212" s="530">
        <v>67.649000000000001</v>
      </c>
      <c r="I212" s="527">
        <v>813.88869999999997</v>
      </c>
      <c r="J212" s="528">
        <v>250.68849867001001</v>
      </c>
      <c r="K212" s="533">
        <v>1.3246881657789999</v>
      </c>
    </row>
    <row r="213" spans="1:11" ht="14.4" customHeight="1" thickBot="1" x14ac:dyDescent="0.35">
      <c r="A213" s="544" t="s">
        <v>450</v>
      </c>
      <c r="B213" s="522">
        <v>584.99959482459406</v>
      </c>
      <c r="C213" s="522">
        <v>621.65355853676101</v>
      </c>
      <c r="D213" s="523">
        <v>36.653963712165996</v>
      </c>
      <c r="E213" s="524">
        <v>1.062656391622</v>
      </c>
      <c r="F213" s="522">
        <v>614.40021963271704</v>
      </c>
      <c r="G213" s="523">
        <v>563.20020132999002</v>
      </c>
      <c r="H213" s="525">
        <v>53.532699999999998</v>
      </c>
      <c r="I213" s="522">
        <v>647.73270000000002</v>
      </c>
      <c r="J213" s="523">
        <v>84.532498670009005</v>
      </c>
      <c r="K213" s="526">
        <v>1.0542520645369999</v>
      </c>
    </row>
    <row r="214" spans="1:11" ht="14.4" customHeight="1" thickBot="1" x14ac:dyDescent="0.35">
      <c r="A214" s="544" t="s">
        <v>451</v>
      </c>
      <c r="B214" s="522">
        <v>4.9406564584124654E-324</v>
      </c>
      <c r="C214" s="522">
        <v>251.768872296577</v>
      </c>
      <c r="D214" s="523">
        <v>251.768872296577</v>
      </c>
      <c r="E214" s="534" t="s">
        <v>252</v>
      </c>
      <c r="F214" s="522">
        <v>0</v>
      </c>
      <c r="G214" s="523">
        <v>0</v>
      </c>
      <c r="H214" s="525">
        <v>14.116300000000001</v>
      </c>
      <c r="I214" s="522">
        <v>166.15600000000001</v>
      </c>
      <c r="J214" s="523">
        <v>166.15600000000001</v>
      </c>
      <c r="K214" s="532" t="s">
        <v>246</v>
      </c>
    </row>
    <row r="215" spans="1:11" ht="14.4" customHeight="1" thickBot="1" x14ac:dyDescent="0.35">
      <c r="A215" s="543" t="s">
        <v>452</v>
      </c>
      <c r="B215" s="527">
        <v>4.9406564584124654E-324</v>
      </c>
      <c r="C215" s="527">
        <v>1.2399999162590001</v>
      </c>
      <c r="D215" s="528">
        <v>1.2399999162590001</v>
      </c>
      <c r="E215" s="535" t="s">
        <v>252</v>
      </c>
      <c r="F215" s="527">
        <v>0</v>
      </c>
      <c r="G215" s="528">
        <v>0</v>
      </c>
      <c r="H215" s="530">
        <v>0.34399999999999997</v>
      </c>
      <c r="I215" s="527">
        <v>5.96</v>
      </c>
      <c r="J215" s="528">
        <v>5.96</v>
      </c>
      <c r="K215" s="531" t="s">
        <v>246</v>
      </c>
    </row>
    <row r="216" spans="1:11" ht="14.4" customHeight="1" thickBot="1" x14ac:dyDescent="0.35">
      <c r="A216" s="544" t="s">
        <v>453</v>
      </c>
      <c r="B216" s="522">
        <v>4.9406564584124654E-324</v>
      </c>
      <c r="C216" s="522">
        <v>1.2399999162590001</v>
      </c>
      <c r="D216" s="523">
        <v>1.2399999162590001</v>
      </c>
      <c r="E216" s="534" t="s">
        <v>252</v>
      </c>
      <c r="F216" s="522">
        <v>0</v>
      </c>
      <c r="G216" s="523">
        <v>0</v>
      </c>
      <c r="H216" s="525">
        <v>0.34399999999999997</v>
      </c>
      <c r="I216" s="522">
        <v>5.96</v>
      </c>
      <c r="J216" s="523">
        <v>5.96</v>
      </c>
      <c r="K216" s="532" t="s">
        <v>246</v>
      </c>
    </row>
    <row r="217" spans="1:11" ht="14.4" customHeight="1" thickBot="1" x14ac:dyDescent="0.35">
      <c r="A217" s="543" t="s">
        <v>454</v>
      </c>
      <c r="B217" s="527">
        <v>681.99948764169096</v>
      </c>
      <c r="C217" s="527">
        <v>606.93860995682701</v>
      </c>
      <c r="D217" s="528">
        <v>-75.060877684863996</v>
      </c>
      <c r="E217" s="529">
        <v>0.88993997936199998</v>
      </c>
      <c r="F217" s="527">
        <v>606.99999999999204</v>
      </c>
      <c r="G217" s="528">
        <v>556.41666666665901</v>
      </c>
      <c r="H217" s="530">
        <v>35.382170000000002</v>
      </c>
      <c r="I217" s="527">
        <v>489.78712000000002</v>
      </c>
      <c r="J217" s="528">
        <v>-66.629546666658996</v>
      </c>
      <c r="K217" s="533">
        <v>0.80689805601300002</v>
      </c>
    </row>
    <row r="218" spans="1:11" ht="14.4" customHeight="1" thickBot="1" x14ac:dyDescent="0.35">
      <c r="A218" s="544" t="s">
        <v>455</v>
      </c>
      <c r="B218" s="522">
        <v>679.99956902685096</v>
      </c>
      <c r="C218" s="522">
        <v>605.71995005117503</v>
      </c>
      <c r="D218" s="523">
        <v>-74.279618975676001</v>
      </c>
      <c r="E218" s="524">
        <v>0.89076519698000001</v>
      </c>
      <c r="F218" s="522">
        <v>605.99999999999204</v>
      </c>
      <c r="G218" s="523">
        <v>555.49999999999295</v>
      </c>
      <c r="H218" s="525">
        <v>35.359119999999997</v>
      </c>
      <c r="I218" s="522">
        <v>489.53357</v>
      </c>
      <c r="J218" s="523">
        <v>-65.966429999992002</v>
      </c>
      <c r="K218" s="526">
        <v>0.807811171617</v>
      </c>
    </row>
    <row r="219" spans="1:11" ht="14.4" customHeight="1" thickBot="1" x14ac:dyDescent="0.35">
      <c r="A219" s="544" t="s">
        <v>456</v>
      </c>
      <c r="B219" s="522">
        <v>1.9999186148400001</v>
      </c>
      <c r="C219" s="522">
        <v>1.2186599056509999</v>
      </c>
      <c r="D219" s="523">
        <v>-0.781258709188</v>
      </c>
      <c r="E219" s="524">
        <v>0.60935474904200004</v>
      </c>
      <c r="F219" s="522">
        <v>0.99999999999900002</v>
      </c>
      <c r="G219" s="523">
        <v>0.91666666666600005</v>
      </c>
      <c r="H219" s="525">
        <v>2.3050000000000001E-2</v>
      </c>
      <c r="I219" s="522">
        <v>0.25355</v>
      </c>
      <c r="J219" s="523">
        <v>-0.663116666666</v>
      </c>
      <c r="K219" s="526">
        <v>0.25355</v>
      </c>
    </row>
    <row r="220" spans="1:11" ht="14.4" customHeight="1" thickBot="1" x14ac:dyDescent="0.35">
      <c r="A220" s="543" t="s">
        <v>457</v>
      </c>
      <c r="B220" s="527">
        <v>4.9406564584124654E-324</v>
      </c>
      <c r="C220" s="527">
        <v>103.263592621104</v>
      </c>
      <c r="D220" s="528">
        <v>103.263592621104</v>
      </c>
      <c r="E220" s="535" t="s">
        <v>252</v>
      </c>
      <c r="F220" s="527">
        <v>0</v>
      </c>
      <c r="G220" s="528">
        <v>0</v>
      </c>
      <c r="H220" s="530">
        <v>13.83731</v>
      </c>
      <c r="I220" s="527">
        <v>90.511189999999999</v>
      </c>
      <c r="J220" s="528">
        <v>90.511189999999999</v>
      </c>
      <c r="K220" s="531" t="s">
        <v>246</v>
      </c>
    </row>
    <row r="221" spans="1:11" ht="14.4" customHeight="1" thickBot="1" x14ac:dyDescent="0.35">
      <c r="A221" s="544" t="s">
        <v>458</v>
      </c>
      <c r="B221" s="522">
        <v>4.9406564584124654E-324</v>
      </c>
      <c r="C221" s="522">
        <v>103.263592621104</v>
      </c>
      <c r="D221" s="523">
        <v>103.263592621104</v>
      </c>
      <c r="E221" s="534" t="s">
        <v>252</v>
      </c>
      <c r="F221" s="522">
        <v>0</v>
      </c>
      <c r="G221" s="523">
        <v>0</v>
      </c>
      <c r="H221" s="525">
        <v>13.83731</v>
      </c>
      <c r="I221" s="522">
        <v>90.511189999999999</v>
      </c>
      <c r="J221" s="523">
        <v>90.511189999999999</v>
      </c>
      <c r="K221" s="532" t="s">
        <v>246</v>
      </c>
    </row>
    <row r="222" spans="1:11" ht="14.4" customHeight="1" thickBot="1" x14ac:dyDescent="0.35">
      <c r="A222" s="543" t="s">
        <v>459</v>
      </c>
      <c r="B222" s="527">
        <v>2075.9985621467599</v>
      </c>
      <c r="C222" s="527">
        <v>2465.0433819148702</v>
      </c>
      <c r="D222" s="528">
        <v>389.044819768102</v>
      </c>
      <c r="E222" s="529">
        <v>1.1874012953869999</v>
      </c>
      <c r="F222" s="527">
        <v>2444.99999999997</v>
      </c>
      <c r="G222" s="528">
        <v>2241.24999999997</v>
      </c>
      <c r="H222" s="530">
        <v>158.69138000000001</v>
      </c>
      <c r="I222" s="527">
        <v>2109.3749600000001</v>
      </c>
      <c r="J222" s="528">
        <v>-131.87503999997099</v>
      </c>
      <c r="K222" s="533">
        <v>0.86273004498899997</v>
      </c>
    </row>
    <row r="223" spans="1:11" ht="14.4" customHeight="1" thickBot="1" x14ac:dyDescent="0.35">
      <c r="A223" s="544" t="s">
        <v>460</v>
      </c>
      <c r="B223" s="522">
        <v>2075.9985621467599</v>
      </c>
      <c r="C223" s="522">
        <v>2465.0433819148702</v>
      </c>
      <c r="D223" s="523">
        <v>389.044819768102</v>
      </c>
      <c r="E223" s="524">
        <v>1.1874012953869999</v>
      </c>
      <c r="F223" s="522">
        <v>2444.99999999997</v>
      </c>
      <c r="G223" s="523">
        <v>2241.24999999997</v>
      </c>
      <c r="H223" s="525">
        <v>158.69138000000001</v>
      </c>
      <c r="I223" s="522">
        <v>2109.3749600000001</v>
      </c>
      <c r="J223" s="523">
        <v>-131.87503999997099</v>
      </c>
      <c r="K223" s="526">
        <v>0.86273004498899997</v>
      </c>
    </row>
    <row r="224" spans="1:11" ht="14.4" customHeight="1" thickBot="1" x14ac:dyDescent="0.35">
      <c r="A224" s="548"/>
      <c r="B224" s="522">
        <v>1588.8147802224501</v>
      </c>
      <c r="C224" s="522">
        <v>4.9406564584124654E-324</v>
      </c>
      <c r="D224" s="523">
        <v>-1588.8147802224501</v>
      </c>
      <c r="E224" s="524">
        <v>0</v>
      </c>
      <c r="F224" s="522">
        <v>-7295.8262776083402</v>
      </c>
      <c r="G224" s="523">
        <v>-6687.8407544743104</v>
      </c>
      <c r="H224" s="525">
        <v>-3266.82575</v>
      </c>
      <c r="I224" s="522">
        <v>-11107.87196</v>
      </c>
      <c r="J224" s="523">
        <v>-4420.03120552569</v>
      </c>
      <c r="K224" s="526">
        <v>1.5224967724480001</v>
      </c>
    </row>
    <row r="225" spans="1:11" ht="14.4" customHeight="1" thickBot="1" x14ac:dyDescent="0.35">
      <c r="A225" s="549" t="s">
        <v>89</v>
      </c>
      <c r="B225" s="536">
        <v>1588.8147802224501</v>
      </c>
      <c r="C225" s="536">
        <v>-9956.3880671718198</v>
      </c>
      <c r="D225" s="537">
        <v>-11545.202847394299</v>
      </c>
      <c r="E225" s="538">
        <v>-1.517419979679</v>
      </c>
      <c r="F225" s="536">
        <v>-7295.8262776083402</v>
      </c>
      <c r="G225" s="537">
        <v>-6687.8407544743104</v>
      </c>
      <c r="H225" s="536">
        <v>-3266.82575</v>
      </c>
      <c r="I225" s="536">
        <v>-11107.87196</v>
      </c>
      <c r="J225" s="537">
        <v>-4420.03120552569</v>
      </c>
      <c r="K225" s="539">
        <v>1.5224967724480001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216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461</v>
      </c>
      <c r="B4" s="551" t="s">
        <v>462</v>
      </c>
      <c r="C4" s="552" t="s">
        <v>463</v>
      </c>
      <c r="D4" s="552" t="s">
        <v>462</v>
      </c>
      <c r="E4" s="552" t="s">
        <v>462</v>
      </c>
      <c r="F4" s="553" t="s">
        <v>462</v>
      </c>
      <c r="G4" s="552" t="s">
        <v>462</v>
      </c>
      <c r="H4" s="552" t="s">
        <v>109</v>
      </c>
    </row>
    <row r="5" spans="1:8" ht="14.4" customHeight="1" x14ac:dyDescent="0.3">
      <c r="A5" s="550" t="s">
        <v>461</v>
      </c>
      <c r="B5" s="551" t="s">
        <v>464</v>
      </c>
      <c r="C5" s="552" t="s">
        <v>465</v>
      </c>
      <c r="D5" s="552">
        <v>564344.72595256439</v>
      </c>
      <c r="E5" s="552">
        <v>547290.41446777026</v>
      </c>
      <c r="F5" s="553">
        <v>0.96978032982232987</v>
      </c>
      <c r="G5" s="552">
        <v>-17054.311484794132</v>
      </c>
      <c r="H5" s="552" t="s">
        <v>2</v>
      </c>
    </row>
    <row r="6" spans="1:8" ht="14.4" customHeight="1" x14ac:dyDescent="0.3">
      <c r="A6" s="550" t="s">
        <v>461</v>
      </c>
      <c r="B6" s="551" t="s">
        <v>466</v>
      </c>
      <c r="C6" s="552" t="s">
        <v>467</v>
      </c>
      <c r="D6" s="552">
        <v>14200.528472892758</v>
      </c>
      <c r="E6" s="552">
        <v>30804.391145008256</v>
      </c>
      <c r="F6" s="553">
        <v>2.169242588669178</v>
      </c>
      <c r="G6" s="552">
        <v>16603.862672115498</v>
      </c>
      <c r="H6" s="552" t="s">
        <v>2</v>
      </c>
    </row>
    <row r="7" spans="1:8" ht="14.4" customHeight="1" x14ac:dyDescent="0.3">
      <c r="A7" s="550" t="s">
        <v>461</v>
      </c>
      <c r="B7" s="551" t="s">
        <v>468</v>
      </c>
      <c r="C7" s="552" t="s">
        <v>469</v>
      </c>
      <c r="D7" s="552">
        <v>0</v>
      </c>
      <c r="E7" s="552">
        <v>1407.54</v>
      </c>
      <c r="F7" s="553" t="s">
        <v>462</v>
      </c>
      <c r="G7" s="552">
        <v>1407.54</v>
      </c>
      <c r="H7" s="552" t="s">
        <v>2</v>
      </c>
    </row>
    <row r="8" spans="1:8" ht="14.4" customHeight="1" x14ac:dyDescent="0.3">
      <c r="A8" s="550" t="s">
        <v>461</v>
      </c>
      <c r="B8" s="551" t="s">
        <v>470</v>
      </c>
      <c r="C8" s="552" t="s">
        <v>471</v>
      </c>
      <c r="D8" s="552">
        <v>36666.285237985248</v>
      </c>
      <c r="E8" s="552">
        <v>423432.69000000006</v>
      </c>
      <c r="F8" s="553">
        <v>11.548284404915272</v>
      </c>
      <c r="G8" s="552">
        <v>386766.4047620148</v>
      </c>
      <c r="H8" s="552" t="s">
        <v>2</v>
      </c>
    </row>
    <row r="9" spans="1:8" ht="14.4" customHeight="1" x14ac:dyDescent="0.3">
      <c r="A9" s="550" t="s">
        <v>461</v>
      </c>
      <c r="B9" s="551" t="s">
        <v>472</v>
      </c>
      <c r="C9" s="552" t="s">
        <v>473</v>
      </c>
      <c r="D9" s="552">
        <v>162252.56563471648</v>
      </c>
      <c r="E9" s="552">
        <v>172474.90130143368</v>
      </c>
      <c r="F9" s="553">
        <v>1.0630026134053931</v>
      </c>
      <c r="G9" s="552">
        <v>10222.335666717205</v>
      </c>
      <c r="H9" s="552" t="s">
        <v>2</v>
      </c>
    </row>
    <row r="10" spans="1:8" ht="14.4" customHeight="1" x14ac:dyDescent="0.3">
      <c r="A10" s="550" t="s">
        <v>461</v>
      </c>
      <c r="B10" s="551" t="s">
        <v>474</v>
      </c>
      <c r="C10" s="552" t="s">
        <v>475</v>
      </c>
      <c r="D10" s="552">
        <v>3660.6776046407326</v>
      </c>
      <c r="E10" s="552">
        <v>4849.589821491586</v>
      </c>
      <c r="F10" s="553">
        <v>1.3247792745648073</v>
      </c>
      <c r="G10" s="552">
        <v>1188.9122168508534</v>
      </c>
      <c r="H10" s="552" t="s">
        <v>2</v>
      </c>
    </row>
    <row r="11" spans="1:8" ht="14.4" customHeight="1" x14ac:dyDescent="0.3">
      <c r="A11" s="550" t="s">
        <v>461</v>
      </c>
      <c r="B11" s="551" t="s">
        <v>6</v>
      </c>
      <c r="C11" s="552" t="s">
        <v>463</v>
      </c>
      <c r="D11" s="552">
        <v>781124.78290279966</v>
      </c>
      <c r="E11" s="552">
        <v>1180259.5267357039</v>
      </c>
      <c r="F11" s="553">
        <v>1.5109743699971316</v>
      </c>
      <c r="G11" s="552">
        <v>399134.74383290426</v>
      </c>
      <c r="H11" s="552" t="s">
        <v>476</v>
      </c>
    </row>
    <row r="13" spans="1:8" ht="14.4" customHeight="1" x14ac:dyDescent="0.3">
      <c r="A13" s="550" t="s">
        <v>461</v>
      </c>
      <c r="B13" s="551" t="s">
        <v>462</v>
      </c>
      <c r="C13" s="552" t="s">
        <v>463</v>
      </c>
      <c r="D13" s="552" t="s">
        <v>462</v>
      </c>
      <c r="E13" s="552" t="s">
        <v>462</v>
      </c>
      <c r="F13" s="553" t="s">
        <v>462</v>
      </c>
      <c r="G13" s="552" t="s">
        <v>462</v>
      </c>
      <c r="H13" s="552" t="s">
        <v>109</v>
      </c>
    </row>
    <row r="14" spans="1:8" ht="14.4" customHeight="1" x14ac:dyDescent="0.3">
      <c r="A14" s="550" t="s">
        <v>477</v>
      </c>
      <c r="B14" s="551" t="s">
        <v>464</v>
      </c>
      <c r="C14" s="552" t="s">
        <v>465</v>
      </c>
      <c r="D14" s="552">
        <v>187779.19171015127</v>
      </c>
      <c r="E14" s="552">
        <v>189391.53732568392</v>
      </c>
      <c r="F14" s="553">
        <v>1.0085863912867481</v>
      </c>
      <c r="G14" s="552">
        <v>1612.3456155326567</v>
      </c>
      <c r="H14" s="552" t="s">
        <v>2</v>
      </c>
    </row>
    <row r="15" spans="1:8" ht="14.4" customHeight="1" x14ac:dyDescent="0.3">
      <c r="A15" s="550" t="s">
        <v>477</v>
      </c>
      <c r="B15" s="551" t="s">
        <v>466</v>
      </c>
      <c r="C15" s="552" t="s">
        <v>467</v>
      </c>
      <c r="D15" s="552">
        <v>14200.528472892758</v>
      </c>
      <c r="E15" s="552">
        <v>30804.391145008256</v>
      </c>
      <c r="F15" s="553">
        <v>2.169242588669178</v>
      </c>
      <c r="G15" s="552">
        <v>16603.862672115498</v>
      </c>
      <c r="H15" s="552" t="s">
        <v>2</v>
      </c>
    </row>
    <row r="16" spans="1:8" ht="14.4" customHeight="1" x14ac:dyDescent="0.3">
      <c r="A16" s="550" t="s">
        <v>477</v>
      </c>
      <c r="B16" s="551" t="s">
        <v>468</v>
      </c>
      <c r="C16" s="552" t="s">
        <v>469</v>
      </c>
      <c r="D16" s="552">
        <v>0</v>
      </c>
      <c r="E16" s="552">
        <v>1407.54</v>
      </c>
      <c r="F16" s="553" t="s">
        <v>462</v>
      </c>
      <c r="G16" s="552">
        <v>1407.54</v>
      </c>
      <c r="H16" s="552" t="s">
        <v>2</v>
      </c>
    </row>
    <row r="17" spans="1:8" ht="14.4" customHeight="1" x14ac:dyDescent="0.3">
      <c r="A17" s="550" t="s">
        <v>477</v>
      </c>
      <c r="B17" s="551" t="s">
        <v>470</v>
      </c>
      <c r="C17" s="552" t="s">
        <v>471</v>
      </c>
      <c r="D17" s="552">
        <v>36666.285237985248</v>
      </c>
      <c r="E17" s="552">
        <v>423432.69000000006</v>
      </c>
      <c r="F17" s="553">
        <v>11.548284404915272</v>
      </c>
      <c r="G17" s="552">
        <v>386766.4047620148</v>
      </c>
      <c r="H17" s="552" t="s">
        <v>2</v>
      </c>
    </row>
    <row r="18" spans="1:8" ht="14.4" customHeight="1" x14ac:dyDescent="0.3">
      <c r="A18" s="550" t="s">
        <v>477</v>
      </c>
      <c r="B18" s="551" t="s">
        <v>472</v>
      </c>
      <c r="C18" s="552" t="s">
        <v>473</v>
      </c>
      <c r="D18" s="552">
        <v>143930.65027572276</v>
      </c>
      <c r="E18" s="552">
        <v>157083.4876785081</v>
      </c>
      <c r="F18" s="553">
        <v>1.0913831583306886</v>
      </c>
      <c r="G18" s="552">
        <v>13152.837402785342</v>
      </c>
      <c r="H18" s="552" t="s">
        <v>2</v>
      </c>
    </row>
    <row r="19" spans="1:8" ht="14.4" customHeight="1" x14ac:dyDescent="0.3">
      <c r="A19" s="550" t="s">
        <v>477</v>
      </c>
      <c r="B19" s="551" t="s">
        <v>474</v>
      </c>
      <c r="C19" s="552" t="s">
        <v>475</v>
      </c>
      <c r="D19" s="552">
        <v>3660.6776046407326</v>
      </c>
      <c r="E19" s="552">
        <v>4849.589821491586</v>
      </c>
      <c r="F19" s="553">
        <v>1.3247792745648073</v>
      </c>
      <c r="G19" s="552">
        <v>1188.9122168508534</v>
      </c>
      <c r="H19" s="552" t="s">
        <v>2</v>
      </c>
    </row>
    <row r="20" spans="1:8" ht="14.4" customHeight="1" x14ac:dyDescent="0.3">
      <c r="A20" s="550" t="s">
        <v>477</v>
      </c>
      <c r="B20" s="551" t="s">
        <v>6</v>
      </c>
      <c r="C20" s="552" t="s">
        <v>478</v>
      </c>
      <c r="D20" s="552">
        <v>386237.33330139279</v>
      </c>
      <c r="E20" s="552">
        <v>806969.23597069201</v>
      </c>
      <c r="F20" s="553">
        <v>2.0893092572721064</v>
      </c>
      <c r="G20" s="552">
        <v>420731.90266929922</v>
      </c>
      <c r="H20" s="552" t="s">
        <v>479</v>
      </c>
    </row>
    <row r="21" spans="1:8" ht="14.4" customHeight="1" x14ac:dyDescent="0.3">
      <c r="A21" s="550" t="s">
        <v>462</v>
      </c>
      <c r="B21" s="551" t="s">
        <v>462</v>
      </c>
      <c r="C21" s="552" t="s">
        <v>462</v>
      </c>
      <c r="D21" s="552" t="s">
        <v>462</v>
      </c>
      <c r="E21" s="552" t="s">
        <v>462</v>
      </c>
      <c r="F21" s="553" t="s">
        <v>462</v>
      </c>
      <c r="G21" s="552" t="s">
        <v>462</v>
      </c>
      <c r="H21" s="552" t="s">
        <v>480</v>
      </c>
    </row>
    <row r="22" spans="1:8" ht="14.4" customHeight="1" x14ac:dyDescent="0.3">
      <c r="A22" s="550" t="s">
        <v>481</v>
      </c>
      <c r="B22" s="551" t="s">
        <v>464</v>
      </c>
      <c r="C22" s="552" t="s">
        <v>465</v>
      </c>
      <c r="D22" s="552">
        <v>152123.36583901598</v>
      </c>
      <c r="E22" s="552">
        <v>150964.32612064661</v>
      </c>
      <c r="F22" s="553">
        <v>0.99238092247054333</v>
      </c>
      <c r="G22" s="552">
        <v>-1159.0397183693713</v>
      </c>
      <c r="H22" s="552" t="s">
        <v>2</v>
      </c>
    </row>
    <row r="23" spans="1:8" ht="14.4" customHeight="1" x14ac:dyDescent="0.3">
      <c r="A23" s="550" t="s">
        <v>481</v>
      </c>
      <c r="B23" s="551" t="s">
        <v>472</v>
      </c>
      <c r="C23" s="552" t="s">
        <v>473</v>
      </c>
      <c r="D23" s="552">
        <v>4516.7563814217438</v>
      </c>
      <c r="E23" s="552">
        <v>4820.9089508833977</v>
      </c>
      <c r="F23" s="553">
        <v>1.067338714727385</v>
      </c>
      <c r="G23" s="552">
        <v>304.15256946165391</v>
      </c>
      <c r="H23" s="552" t="s">
        <v>2</v>
      </c>
    </row>
    <row r="24" spans="1:8" ht="14.4" customHeight="1" x14ac:dyDescent="0.3">
      <c r="A24" s="550" t="s">
        <v>481</v>
      </c>
      <c r="B24" s="551" t="s">
        <v>6</v>
      </c>
      <c r="C24" s="552" t="s">
        <v>482</v>
      </c>
      <c r="D24" s="552">
        <v>156640.12222043771</v>
      </c>
      <c r="E24" s="552">
        <v>155785.23507153001</v>
      </c>
      <c r="F24" s="553">
        <v>0.99454234881338621</v>
      </c>
      <c r="G24" s="552">
        <v>-854.88714890769916</v>
      </c>
      <c r="H24" s="552" t="s">
        <v>479</v>
      </c>
    </row>
    <row r="25" spans="1:8" ht="14.4" customHeight="1" x14ac:dyDescent="0.3">
      <c r="A25" s="550" t="s">
        <v>462</v>
      </c>
      <c r="B25" s="551" t="s">
        <v>462</v>
      </c>
      <c r="C25" s="552" t="s">
        <v>462</v>
      </c>
      <c r="D25" s="552" t="s">
        <v>462</v>
      </c>
      <c r="E25" s="552" t="s">
        <v>462</v>
      </c>
      <c r="F25" s="553" t="s">
        <v>462</v>
      </c>
      <c r="G25" s="552" t="s">
        <v>462</v>
      </c>
      <c r="H25" s="552" t="s">
        <v>480</v>
      </c>
    </row>
    <row r="26" spans="1:8" ht="14.4" customHeight="1" x14ac:dyDescent="0.3">
      <c r="A26" s="550" t="s">
        <v>483</v>
      </c>
      <c r="B26" s="551" t="s">
        <v>464</v>
      </c>
      <c r="C26" s="552" t="s">
        <v>465</v>
      </c>
      <c r="D26" s="552">
        <v>136382.23221121676</v>
      </c>
      <c r="E26" s="552">
        <v>134495.98672202241</v>
      </c>
      <c r="F26" s="553">
        <v>0.98616941914931344</v>
      </c>
      <c r="G26" s="552">
        <v>-1886.2454891943489</v>
      </c>
      <c r="H26" s="552" t="s">
        <v>2</v>
      </c>
    </row>
    <row r="27" spans="1:8" ht="14.4" customHeight="1" x14ac:dyDescent="0.3">
      <c r="A27" s="550" t="s">
        <v>483</v>
      </c>
      <c r="B27" s="551" t="s">
        <v>472</v>
      </c>
      <c r="C27" s="552" t="s">
        <v>473</v>
      </c>
      <c r="D27" s="552">
        <v>13416.504570939251</v>
      </c>
      <c r="E27" s="552">
        <v>10025.554672042148</v>
      </c>
      <c r="F27" s="553">
        <v>0.74725533905142094</v>
      </c>
      <c r="G27" s="552">
        <v>-3390.9498988971027</v>
      </c>
      <c r="H27" s="552" t="s">
        <v>2</v>
      </c>
    </row>
    <row r="28" spans="1:8" ht="14.4" customHeight="1" x14ac:dyDescent="0.3">
      <c r="A28" s="550" t="s">
        <v>483</v>
      </c>
      <c r="B28" s="551" t="s">
        <v>6</v>
      </c>
      <c r="C28" s="552" t="s">
        <v>484</v>
      </c>
      <c r="D28" s="552">
        <v>149798.73678215602</v>
      </c>
      <c r="E28" s="552">
        <v>144521.54139406455</v>
      </c>
      <c r="F28" s="553">
        <v>0.96477142930940862</v>
      </c>
      <c r="G28" s="552">
        <v>-5277.1953880914662</v>
      </c>
      <c r="H28" s="552" t="s">
        <v>479</v>
      </c>
    </row>
    <row r="29" spans="1:8" ht="14.4" customHeight="1" x14ac:dyDescent="0.3">
      <c r="A29" s="550" t="s">
        <v>462</v>
      </c>
      <c r="B29" s="551" t="s">
        <v>462</v>
      </c>
      <c r="C29" s="552" t="s">
        <v>462</v>
      </c>
      <c r="D29" s="552" t="s">
        <v>462</v>
      </c>
      <c r="E29" s="552" t="s">
        <v>462</v>
      </c>
      <c r="F29" s="553" t="s">
        <v>462</v>
      </c>
      <c r="G29" s="552" t="s">
        <v>462</v>
      </c>
      <c r="H29" s="552" t="s">
        <v>480</v>
      </c>
    </row>
    <row r="30" spans="1:8" ht="14.4" customHeight="1" x14ac:dyDescent="0.3">
      <c r="A30" s="550" t="s">
        <v>485</v>
      </c>
      <c r="B30" s="551" t="s">
        <v>464</v>
      </c>
      <c r="C30" s="552" t="s">
        <v>465</v>
      </c>
      <c r="D30" s="552">
        <v>87936.316269112038</v>
      </c>
      <c r="E30" s="552">
        <v>72438.564299417514</v>
      </c>
      <c r="F30" s="553">
        <v>0.82376164220631376</v>
      </c>
      <c r="G30" s="552">
        <v>-15497.751969694524</v>
      </c>
      <c r="H30" s="552" t="s">
        <v>2</v>
      </c>
    </row>
    <row r="31" spans="1:8" ht="14.4" customHeight="1" x14ac:dyDescent="0.3">
      <c r="A31" s="550" t="s">
        <v>485</v>
      </c>
      <c r="B31" s="551" t="s">
        <v>472</v>
      </c>
      <c r="C31" s="552" t="s">
        <v>473</v>
      </c>
      <c r="D31" s="552">
        <v>388.65440663272119</v>
      </c>
      <c r="E31" s="552">
        <v>544.94999999999993</v>
      </c>
      <c r="F31" s="553">
        <v>1.4021454297184341</v>
      </c>
      <c r="G31" s="552">
        <v>156.29559336727874</v>
      </c>
      <c r="H31" s="552" t="s">
        <v>2</v>
      </c>
    </row>
    <row r="32" spans="1:8" ht="14.4" customHeight="1" x14ac:dyDescent="0.3">
      <c r="A32" s="550" t="s">
        <v>485</v>
      </c>
      <c r="B32" s="551" t="s">
        <v>6</v>
      </c>
      <c r="C32" s="552" t="s">
        <v>486</v>
      </c>
      <c r="D32" s="552">
        <v>88324.970675744742</v>
      </c>
      <c r="E32" s="552">
        <v>72983.514299417511</v>
      </c>
      <c r="F32" s="553">
        <v>0.82630669153972103</v>
      </c>
      <c r="G32" s="552">
        <v>-15341.456376327231</v>
      </c>
      <c r="H32" s="552" t="s">
        <v>479</v>
      </c>
    </row>
    <row r="33" spans="1:8" ht="14.4" customHeight="1" x14ac:dyDescent="0.3">
      <c r="A33" s="550" t="s">
        <v>462</v>
      </c>
      <c r="B33" s="551" t="s">
        <v>462</v>
      </c>
      <c r="C33" s="552" t="s">
        <v>462</v>
      </c>
      <c r="D33" s="552" t="s">
        <v>462</v>
      </c>
      <c r="E33" s="552" t="s">
        <v>462</v>
      </c>
      <c r="F33" s="553" t="s">
        <v>462</v>
      </c>
      <c r="G33" s="552" t="s">
        <v>462</v>
      </c>
      <c r="H33" s="552" t="s">
        <v>480</v>
      </c>
    </row>
    <row r="34" spans="1:8" ht="14.4" customHeight="1" x14ac:dyDescent="0.3">
      <c r="A34" s="550" t="s">
        <v>461</v>
      </c>
      <c r="B34" s="551" t="s">
        <v>6</v>
      </c>
      <c r="C34" s="552" t="s">
        <v>463</v>
      </c>
      <c r="D34" s="552">
        <v>781124.78290279966</v>
      </c>
      <c r="E34" s="552">
        <v>1180259.5267357042</v>
      </c>
      <c r="F34" s="553">
        <v>1.5109743699971319</v>
      </c>
      <c r="G34" s="552">
        <v>399134.7438329045</v>
      </c>
      <c r="H34" s="552" t="s">
        <v>476</v>
      </c>
    </row>
  </sheetData>
  <autoFilter ref="A3:G3"/>
  <mergeCells count="1">
    <mergeCell ref="A1:G1"/>
  </mergeCells>
  <conditionalFormatting sqref="F12 F35:F65536">
    <cfRule type="cellIs" dxfId="73" priority="19" stopIfTrue="1" operator="greaterThan">
      <formula>1</formula>
    </cfRule>
  </conditionalFormatting>
  <conditionalFormatting sqref="F4:F11">
    <cfRule type="cellIs" dxfId="72" priority="14" operator="greaterThan">
      <formula>1</formula>
    </cfRule>
  </conditionalFormatting>
  <conditionalFormatting sqref="B4:B11">
    <cfRule type="expression" dxfId="71" priority="18">
      <formula>AND(LEFT(H4,6)&lt;&gt;"mezera",H4&lt;&gt;"")</formula>
    </cfRule>
  </conditionalFormatting>
  <conditionalFormatting sqref="A4:A11">
    <cfRule type="expression" dxfId="70" priority="15">
      <formula>AND(H4&lt;&gt;"",H4&lt;&gt;"mezeraKL")</formula>
    </cfRule>
  </conditionalFormatting>
  <conditionalFormatting sqref="B4:G11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11">
    <cfRule type="expression" dxfId="67" priority="13">
      <formula>$H4&lt;&gt;""</formula>
    </cfRule>
  </conditionalFormatting>
  <conditionalFormatting sqref="G4:G11">
    <cfRule type="cellIs" dxfId="66" priority="12" operator="greaterThan">
      <formula>0</formula>
    </cfRule>
  </conditionalFormatting>
  <conditionalFormatting sqref="F4:F11">
    <cfRule type="cellIs" dxfId="65" priority="9" operator="greaterThan">
      <formula>1</formula>
    </cfRule>
  </conditionalFormatting>
  <conditionalFormatting sqref="F4:F11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11">
    <cfRule type="expression" dxfId="62" priority="8">
      <formula>$H4&lt;&gt;""</formula>
    </cfRule>
  </conditionalFormatting>
  <conditionalFormatting sqref="F13:F34">
    <cfRule type="cellIs" dxfId="61" priority="3" operator="greaterThan">
      <formula>1</formula>
    </cfRule>
  </conditionalFormatting>
  <conditionalFormatting sqref="B13:B34">
    <cfRule type="expression" dxfId="60" priority="7">
      <formula>AND(LEFT(H13,6)&lt;&gt;"mezera",H13&lt;&gt;"")</formula>
    </cfRule>
  </conditionalFormatting>
  <conditionalFormatting sqref="A13:A34">
    <cfRule type="expression" dxfId="59" priority="4">
      <formula>AND(H13&lt;&gt;"",H13&lt;&gt;"mezeraKL")</formula>
    </cfRule>
  </conditionalFormatting>
  <conditionalFormatting sqref="B13:G34">
    <cfRule type="expression" dxfId="58" priority="5">
      <formula>$H13="SumaNS"</formula>
    </cfRule>
    <cfRule type="expression" dxfId="57" priority="6">
      <formula>OR($H13="KL",$H13="SumaKL")</formula>
    </cfRule>
  </conditionalFormatting>
  <conditionalFormatting sqref="A13:G34">
    <cfRule type="expression" dxfId="56" priority="2">
      <formula>$H13&lt;&gt;""</formula>
    </cfRule>
  </conditionalFormatting>
  <conditionalFormatting sqref="G13:G34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203</v>
      </c>
      <c r="K3" s="425"/>
      <c r="L3" s="294">
        <f>IF(M3&lt;&gt;0,N3/M3,0)</f>
        <v>184.99993888021862</v>
      </c>
      <c r="M3" s="294">
        <f>SUBTOTAL(9,M5:M1048576)</f>
        <v>6379.7833333333338</v>
      </c>
      <c r="N3" s="295">
        <f>SUBTOTAL(9,N5:N1048576)</f>
        <v>1180259.5267357042</v>
      </c>
    </row>
    <row r="4" spans="1:14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11</v>
      </c>
      <c r="H4" s="555" t="s">
        <v>12</v>
      </c>
      <c r="I4" s="555" t="s">
        <v>13</v>
      </c>
      <c r="J4" s="556" t="s">
        <v>14</v>
      </c>
      <c r="K4" s="556" t="s">
        <v>15</v>
      </c>
      <c r="L4" s="557" t="s">
        <v>227</v>
      </c>
      <c r="M4" s="557" t="s">
        <v>16</v>
      </c>
      <c r="N4" s="558" t="s">
        <v>244</v>
      </c>
    </row>
    <row r="5" spans="1:14" ht="14.4" customHeight="1" x14ac:dyDescent="0.3">
      <c r="A5" s="559" t="s">
        <v>461</v>
      </c>
      <c r="B5" s="560" t="s">
        <v>463</v>
      </c>
      <c r="C5" s="561" t="s">
        <v>477</v>
      </c>
      <c r="D5" s="562" t="s">
        <v>478</v>
      </c>
      <c r="E5" s="561" t="s">
        <v>464</v>
      </c>
      <c r="F5" s="562" t="s">
        <v>465</v>
      </c>
      <c r="G5" s="561"/>
      <c r="H5" s="561" t="s">
        <v>487</v>
      </c>
      <c r="I5" s="561" t="s">
        <v>488</v>
      </c>
      <c r="J5" s="561" t="s">
        <v>489</v>
      </c>
      <c r="K5" s="561" t="s">
        <v>490</v>
      </c>
      <c r="L5" s="563">
        <v>120.21995588283497</v>
      </c>
      <c r="M5" s="563">
        <v>51</v>
      </c>
      <c r="N5" s="564">
        <v>6131.2177500245834</v>
      </c>
    </row>
    <row r="6" spans="1:14" ht="14.4" customHeight="1" x14ac:dyDescent="0.3">
      <c r="A6" s="565" t="s">
        <v>461</v>
      </c>
      <c r="B6" s="566" t="s">
        <v>463</v>
      </c>
      <c r="C6" s="567" t="s">
        <v>477</v>
      </c>
      <c r="D6" s="568" t="s">
        <v>478</v>
      </c>
      <c r="E6" s="567" t="s">
        <v>464</v>
      </c>
      <c r="F6" s="568" t="s">
        <v>465</v>
      </c>
      <c r="G6" s="567"/>
      <c r="H6" s="567" t="s">
        <v>491</v>
      </c>
      <c r="I6" s="567" t="s">
        <v>492</v>
      </c>
      <c r="J6" s="567" t="s">
        <v>493</v>
      </c>
      <c r="K6" s="567" t="s">
        <v>494</v>
      </c>
      <c r="L6" s="569">
        <v>195.187413451536</v>
      </c>
      <c r="M6" s="569">
        <v>1</v>
      </c>
      <c r="N6" s="570">
        <v>195.187413451536</v>
      </c>
    </row>
    <row r="7" spans="1:14" ht="14.4" customHeight="1" x14ac:dyDescent="0.3">
      <c r="A7" s="565" t="s">
        <v>461</v>
      </c>
      <c r="B7" s="566" t="s">
        <v>463</v>
      </c>
      <c r="C7" s="567" t="s">
        <v>477</v>
      </c>
      <c r="D7" s="568" t="s">
        <v>478</v>
      </c>
      <c r="E7" s="567" t="s">
        <v>464</v>
      </c>
      <c r="F7" s="568" t="s">
        <v>465</v>
      </c>
      <c r="G7" s="567"/>
      <c r="H7" s="567" t="s">
        <v>495</v>
      </c>
      <c r="I7" s="567" t="s">
        <v>496</v>
      </c>
      <c r="J7" s="567" t="s">
        <v>497</v>
      </c>
      <c r="K7" s="567" t="s">
        <v>498</v>
      </c>
      <c r="L7" s="569">
        <v>162.35952669228999</v>
      </c>
      <c r="M7" s="569">
        <v>2</v>
      </c>
      <c r="N7" s="570">
        <v>324.71905338457998</v>
      </c>
    </row>
    <row r="8" spans="1:14" ht="14.4" customHeight="1" x14ac:dyDescent="0.3">
      <c r="A8" s="565" t="s">
        <v>461</v>
      </c>
      <c r="B8" s="566" t="s">
        <v>463</v>
      </c>
      <c r="C8" s="567" t="s">
        <v>477</v>
      </c>
      <c r="D8" s="568" t="s">
        <v>478</v>
      </c>
      <c r="E8" s="567" t="s">
        <v>464</v>
      </c>
      <c r="F8" s="568" t="s">
        <v>465</v>
      </c>
      <c r="G8" s="567"/>
      <c r="H8" s="567" t="s">
        <v>499</v>
      </c>
      <c r="I8" s="567" t="s">
        <v>500</v>
      </c>
      <c r="J8" s="567" t="s">
        <v>501</v>
      </c>
      <c r="K8" s="567" t="s">
        <v>502</v>
      </c>
      <c r="L8" s="569">
        <v>139.356930752241</v>
      </c>
      <c r="M8" s="569">
        <v>1</v>
      </c>
      <c r="N8" s="570">
        <v>139.356930752241</v>
      </c>
    </row>
    <row r="9" spans="1:14" ht="14.4" customHeight="1" x14ac:dyDescent="0.3">
      <c r="A9" s="565" t="s">
        <v>461</v>
      </c>
      <c r="B9" s="566" t="s">
        <v>463</v>
      </c>
      <c r="C9" s="567" t="s">
        <v>477</v>
      </c>
      <c r="D9" s="568" t="s">
        <v>478</v>
      </c>
      <c r="E9" s="567" t="s">
        <v>464</v>
      </c>
      <c r="F9" s="568" t="s">
        <v>465</v>
      </c>
      <c r="G9" s="567" t="s">
        <v>503</v>
      </c>
      <c r="H9" s="567" t="s">
        <v>504</v>
      </c>
      <c r="I9" s="567" t="s">
        <v>504</v>
      </c>
      <c r="J9" s="567" t="s">
        <v>505</v>
      </c>
      <c r="K9" s="567" t="s">
        <v>506</v>
      </c>
      <c r="L9" s="569">
        <v>246.10630579312246</v>
      </c>
      <c r="M9" s="569">
        <v>60</v>
      </c>
      <c r="N9" s="570">
        <v>14766.378347587348</v>
      </c>
    </row>
    <row r="10" spans="1:14" ht="14.4" customHeight="1" x14ac:dyDescent="0.3">
      <c r="A10" s="565" t="s">
        <v>461</v>
      </c>
      <c r="B10" s="566" t="s">
        <v>463</v>
      </c>
      <c r="C10" s="567" t="s">
        <v>477</v>
      </c>
      <c r="D10" s="568" t="s">
        <v>478</v>
      </c>
      <c r="E10" s="567" t="s">
        <v>464</v>
      </c>
      <c r="F10" s="568" t="s">
        <v>465</v>
      </c>
      <c r="G10" s="567" t="s">
        <v>503</v>
      </c>
      <c r="H10" s="567" t="s">
        <v>507</v>
      </c>
      <c r="I10" s="567" t="s">
        <v>507</v>
      </c>
      <c r="J10" s="567" t="s">
        <v>508</v>
      </c>
      <c r="K10" s="567" t="s">
        <v>509</v>
      </c>
      <c r="L10" s="569">
        <v>181.58962069019361</v>
      </c>
      <c r="M10" s="569">
        <v>5</v>
      </c>
      <c r="N10" s="570">
        <v>907.94810345096812</v>
      </c>
    </row>
    <row r="11" spans="1:14" ht="14.4" customHeight="1" x14ac:dyDescent="0.3">
      <c r="A11" s="565" t="s">
        <v>461</v>
      </c>
      <c r="B11" s="566" t="s">
        <v>463</v>
      </c>
      <c r="C11" s="567" t="s">
        <v>477</v>
      </c>
      <c r="D11" s="568" t="s">
        <v>478</v>
      </c>
      <c r="E11" s="567" t="s">
        <v>464</v>
      </c>
      <c r="F11" s="568" t="s">
        <v>465</v>
      </c>
      <c r="G11" s="567" t="s">
        <v>503</v>
      </c>
      <c r="H11" s="567" t="s">
        <v>510</v>
      </c>
      <c r="I11" s="567" t="s">
        <v>510</v>
      </c>
      <c r="J11" s="567" t="s">
        <v>511</v>
      </c>
      <c r="K11" s="567" t="s">
        <v>509</v>
      </c>
      <c r="L11" s="569">
        <v>155.9325</v>
      </c>
      <c r="M11" s="569">
        <v>4</v>
      </c>
      <c r="N11" s="570">
        <v>623.73</v>
      </c>
    </row>
    <row r="12" spans="1:14" ht="14.4" customHeight="1" x14ac:dyDescent="0.3">
      <c r="A12" s="565" t="s">
        <v>461</v>
      </c>
      <c r="B12" s="566" t="s">
        <v>463</v>
      </c>
      <c r="C12" s="567" t="s">
        <v>477</v>
      </c>
      <c r="D12" s="568" t="s">
        <v>478</v>
      </c>
      <c r="E12" s="567" t="s">
        <v>464</v>
      </c>
      <c r="F12" s="568" t="s">
        <v>465</v>
      </c>
      <c r="G12" s="567" t="s">
        <v>503</v>
      </c>
      <c r="H12" s="567" t="s">
        <v>512</v>
      </c>
      <c r="I12" s="567" t="s">
        <v>512</v>
      </c>
      <c r="J12" s="567" t="s">
        <v>505</v>
      </c>
      <c r="K12" s="567" t="s">
        <v>513</v>
      </c>
      <c r="L12" s="569">
        <v>150.58257983219673</v>
      </c>
      <c r="M12" s="569">
        <v>41</v>
      </c>
      <c r="N12" s="570">
        <v>6173.885773120066</v>
      </c>
    </row>
    <row r="13" spans="1:14" ht="14.4" customHeight="1" x14ac:dyDescent="0.3">
      <c r="A13" s="565" t="s">
        <v>461</v>
      </c>
      <c r="B13" s="566" t="s">
        <v>463</v>
      </c>
      <c r="C13" s="567" t="s">
        <v>477</v>
      </c>
      <c r="D13" s="568" t="s">
        <v>478</v>
      </c>
      <c r="E13" s="567" t="s">
        <v>464</v>
      </c>
      <c r="F13" s="568" t="s">
        <v>465</v>
      </c>
      <c r="G13" s="567" t="s">
        <v>503</v>
      </c>
      <c r="H13" s="567" t="s">
        <v>514</v>
      </c>
      <c r="I13" s="567" t="s">
        <v>514</v>
      </c>
      <c r="J13" s="567" t="s">
        <v>515</v>
      </c>
      <c r="K13" s="567" t="s">
        <v>516</v>
      </c>
      <c r="L13" s="569">
        <v>72.839818915786537</v>
      </c>
      <c r="M13" s="569">
        <v>5.7</v>
      </c>
      <c r="N13" s="570">
        <v>415.18696781998324</v>
      </c>
    </row>
    <row r="14" spans="1:14" ht="14.4" customHeight="1" x14ac:dyDescent="0.3">
      <c r="A14" s="565" t="s">
        <v>461</v>
      </c>
      <c r="B14" s="566" t="s">
        <v>463</v>
      </c>
      <c r="C14" s="567" t="s">
        <v>477</v>
      </c>
      <c r="D14" s="568" t="s">
        <v>478</v>
      </c>
      <c r="E14" s="567" t="s">
        <v>464</v>
      </c>
      <c r="F14" s="568" t="s">
        <v>465</v>
      </c>
      <c r="G14" s="567" t="s">
        <v>503</v>
      </c>
      <c r="H14" s="567" t="s">
        <v>517</v>
      </c>
      <c r="I14" s="567" t="s">
        <v>518</v>
      </c>
      <c r="J14" s="567" t="s">
        <v>519</v>
      </c>
      <c r="K14" s="567" t="s">
        <v>520</v>
      </c>
      <c r="L14" s="569">
        <v>53.65</v>
      </c>
      <c r="M14" s="569">
        <v>2</v>
      </c>
      <c r="N14" s="570">
        <v>107.3</v>
      </c>
    </row>
    <row r="15" spans="1:14" ht="14.4" customHeight="1" x14ac:dyDescent="0.3">
      <c r="A15" s="565" t="s">
        <v>461</v>
      </c>
      <c r="B15" s="566" t="s">
        <v>463</v>
      </c>
      <c r="C15" s="567" t="s">
        <v>477</v>
      </c>
      <c r="D15" s="568" t="s">
        <v>478</v>
      </c>
      <c r="E15" s="567" t="s">
        <v>464</v>
      </c>
      <c r="F15" s="568" t="s">
        <v>465</v>
      </c>
      <c r="G15" s="567" t="s">
        <v>503</v>
      </c>
      <c r="H15" s="567" t="s">
        <v>521</v>
      </c>
      <c r="I15" s="567" t="s">
        <v>522</v>
      </c>
      <c r="J15" s="567" t="s">
        <v>523</v>
      </c>
      <c r="K15" s="567" t="s">
        <v>524</v>
      </c>
      <c r="L15" s="569">
        <v>84.453686697294259</v>
      </c>
      <c r="M15" s="569">
        <v>9</v>
      </c>
      <c r="N15" s="570">
        <v>760.08318027564837</v>
      </c>
    </row>
    <row r="16" spans="1:14" ht="14.4" customHeight="1" x14ac:dyDescent="0.3">
      <c r="A16" s="565" t="s">
        <v>461</v>
      </c>
      <c r="B16" s="566" t="s">
        <v>463</v>
      </c>
      <c r="C16" s="567" t="s">
        <v>477</v>
      </c>
      <c r="D16" s="568" t="s">
        <v>478</v>
      </c>
      <c r="E16" s="567" t="s">
        <v>464</v>
      </c>
      <c r="F16" s="568" t="s">
        <v>465</v>
      </c>
      <c r="G16" s="567" t="s">
        <v>503</v>
      </c>
      <c r="H16" s="567" t="s">
        <v>525</v>
      </c>
      <c r="I16" s="567" t="s">
        <v>526</v>
      </c>
      <c r="J16" s="567" t="s">
        <v>527</v>
      </c>
      <c r="K16" s="567" t="s">
        <v>528</v>
      </c>
      <c r="L16" s="569">
        <v>94.127940160161458</v>
      </c>
      <c r="M16" s="569">
        <v>5</v>
      </c>
      <c r="N16" s="570">
        <v>470.6397008008073</v>
      </c>
    </row>
    <row r="17" spans="1:14" ht="14.4" customHeight="1" x14ac:dyDescent="0.3">
      <c r="A17" s="565" t="s">
        <v>461</v>
      </c>
      <c r="B17" s="566" t="s">
        <v>463</v>
      </c>
      <c r="C17" s="567" t="s">
        <v>477</v>
      </c>
      <c r="D17" s="568" t="s">
        <v>478</v>
      </c>
      <c r="E17" s="567" t="s">
        <v>464</v>
      </c>
      <c r="F17" s="568" t="s">
        <v>465</v>
      </c>
      <c r="G17" s="567" t="s">
        <v>503</v>
      </c>
      <c r="H17" s="567" t="s">
        <v>529</v>
      </c>
      <c r="I17" s="567" t="s">
        <v>530</v>
      </c>
      <c r="J17" s="567" t="s">
        <v>531</v>
      </c>
      <c r="K17" s="567" t="s">
        <v>532</v>
      </c>
      <c r="L17" s="569">
        <v>62.886666666666663</v>
      </c>
      <c r="M17" s="569">
        <v>3</v>
      </c>
      <c r="N17" s="570">
        <v>188.66</v>
      </c>
    </row>
    <row r="18" spans="1:14" ht="14.4" customHeight="1" x14ac:dyDescent="0.3">
      <c r="A18" s="565" t="s">
        <v>461</v>
      </c>
      <c r="B18" s="566" t="s">
        <v>463</v>
      </c>
      <c r="C18" s="567" t="s">
        <v>477</v>
      </c>
      <c r="D18" s="568" t="s">
        <v>478</v>
      </c>
      <c r="E18" s="567" t="s">
        <v>464</v>
      </c>
      <c r="F18" s="568" t="s">
        <v>465</v>
      </c>
      <c r="G18" s="567" t="s">
        <v>503</v>
      </c>
      <c r="H18" s="567" t="s">
        <v>533</v>
      </c>
      <c r="I18" s="567" t="s">
        <v>534</v>
      </c>
      <c r="J18" s="567" t="s">
        <v>535</v>
      </c>
      <c r="K18" s="567" t="s">
        <v>536</v>
      </c>
      <c r="L18" s="569">
        <v>60.259961814791524</v>
      </c>
      <c r="M18" s="569">
        <v>25</v>
      </c>
      <c r="N18" s="570">
        <v>1506.4990453697881</v>
      </c>
    </row>
    <row r="19" spans="1:14" ht="14.4" customHeight="1" x14ac:dyDescent="0.3">
      <c r="A19" s="565" t="s">
        <v>461</v>
      </c>
      <c r="B19" s="566" t="s">
        <v>463</v>
      </c>
      <c r="C19" s="567" t="s">
        <v>477</v>
      </c>
      <c r="D19" s="568" t="s">
        <v>478</v>
      </c>
      <c r="E19" s="567" t="s">
        <v>464</v>
      </c>
      <c r="F19" s="568" t="s">
        <v>465</v>
      </c>
      <c r="G19" s="567" t="s">
        <v>503</v>
      </c>
      <c r="H19" s="567" t="s">
        <v>537</v>
      </c>
      <c r="I19" s="567" t="s">
        <v>538</v>
      </c>
      <c r="J19" s="567" t="s">
        <v>539</v>
      </c>
      <c r="K19" s="567" t="s">
        <v>540</v>
      </c>
      <c r="L19" s="569">
        <v>55.594285714285711</v>
      </c>
      <c r="M19" s="569">
        <v>7</v>
      </c>
      <c r="N19" s="570">
        <v>389.15999999999997</v>
      </c>
    </row>
    <row r="20" spans="1:14" ht="14.4" customHeight="1" x14ac:dyDescent="0.3">
      <c r="A20" s="565" t="s">
        <v>461</v>
      </c>
      <c r="B20" s="566" t="s">
        <v>463</v>
      </c>
      <c r="C20" s="567" t="s">
        <v>477</v>
      </c>
      <c r="D20" s="568" t="s">
        <v>478</v>
      </c>
      <c r="E20" s="567" t="s">
        <v>464</v>
      </c>
      <c r="F20" s="568" t="s">
        <v>465</v>
      </c>
      <c r="G20" s="567" t="s">
        <v>503</v>
      </c>
      <c r="H20" s="567" t="s">
        <v>541</v>
      </c>
      <c r="I20" s="567" t="s">
        <v>542</v>
      </c>
      <c r="J20" s="567" t="s">
        <v>543</v>
      </c>
      <c r="K20" s="567" t="s">
        <v>540</v>
      </c>
      <c r="L20" s="569">
        <v>88.678197645310547</v>
      </c>
      <c r="M20" s="569">
        <v>11</v>
      </c>
      <c r="N20" s="570">
        <v>975.46017409841602</v>
      </c>
    </row>
    <row r="21" spans="1:14" ht="14.4" customHeight="1" x14ac:dyDescent="0.3">
      <c r="A21" s="565" t="s">
        <v>461</v>
      </c>
      <c r="B21" s="566" t="s">
        <v>463</v>
      </c>
      <c r="C21" s="567" t="s">
        <v>477</v>
      </c>
      <c r="D21" s="568" t="s">
        <v>478</v>
      </c>
      <c r="E21" s="567" t="s">
        <v>464</v>
      </c>
      <c r="F21" s="568" t="s">
        <v>465</v>
      </c>
      <c r="G21" s="567" t="s">
        <v>503</v>
      </c>
      <c r="H21" s="567" t="s">
        <v>544</v>
      </c>
      <c r="I21" s="567" t="s">
        <v>545</v>
      </c>
      <c r="J21" s="567" t="s">
        <v>535</v>
      </c>
      <c r="K21" s="567" t="s">
        <v>546</v>
      </c>
      <c r="L21" s="569">
        <v>65.230331753746086</v>
      </c>
      <c r="M21" s="569">
        <v>4</v>
      </c>
      <c r="N21" s="570">
        <v>260.92132701498434</v>
      </c>
    </row>
    <row r="22" spans="1:14" ht="14.4" customHeight="1" x14ac:dyDescent="0.3">
      <c r="A22" s="565" t="s">
        <v>461</v>
      </c>
      <c r="B22" s="566" t="s">
        <v>463</v>
      </c>
      <c r="C22" s="567" t="s">
        <v>477</v>
      </c>
      <c r="D22" s="568" t="s">
        <v>478</v>
      </c>
      <c r="E22" s="567" t="s">
        <v>464</v>
      </c>
      <c r="F22" s="568" t="s">
        <v>465</v>
      </c>
      <c r="G22" s="567" t="s">
        <v>503</v>
      </c>
      <c r="H22" s="567" t="s">
        <v>547</v>
      </c>
      <c r="I22" s="567" t="s">
        <v>548</v>
      </c>
      <c r="J22" s="567" t="s">
        <v>549</v>
      </c>
      <c r="K22" s="567" t="s">
        <v>550</v>
      </c>
      <c r="L22" s="569">
        <v>136.97004368538649</v>
      </c>
      <c r="M22" s="569">
        <v>2</v>
      </c>
      <c r="N22" s="570">
        <v>273.94008737077297</v>
      </c>
    </row>
    <row r="23" spans="1:14" ht="14.4" customHeight="1" x14ac:dyDescent="0.3">
      <c r="A23" s="565" t="s">
        <v>461</v>
      </c>
      <c r="B23" s="566" t="s">
        <v>463</v>
      </c>
      <c r="C23" s="567" t="s">
        <v>477</v>
      </c>
      <c r="D23" s="568" t="s">
        <v>478</v>
      </c>
      <c r="E23" s="567" t="s">
        <v>464</v>
      </c>
      <c r="F23" s="568" t="s">
        <v>465</v>
      </c>
      <c r="G23" s="567" t="s">
        <v>503</v>
      </c>
      <c r="H23" s="567" t="s">
        <v>551</v>
      </c>
      <c r="I23" s="567" t="s">
        <v>552</v>
      </c>
      <c r="J23" s="567" t="s">
        <v>553</v>
      </c>
      <c r="K23" s="567" t="s">
        <v>554</v>
      </c>
      <c r="L23" s="569">
        <v>27.46</v>
      </c>
      <c r="M23" s="569">
        <v>4</v>
      </c>
      <c r="N23" s="570">
        <v>109.84</v>
      </c>
    </row>
    <row r="24" spans="1:14" ht="14.4" customHeight="1" x14ac:dyDescent="0.3">
      <c r="A24" s="565" t="s">
        <v>461</v>
      </c>
      <c r="B24" s="566" t="s">
        <v>463</v>
      </c>
      <c r="C24" s="567" t="s">
        <v>477</v>
      </c>
      <c r="D24" s="568" t="s">
        <v>478</v>
      </c>
      <c r="E24" s="567" t="s">
        <v>464</v>
      </c>
      <c r="F24" s="568" t="s">
        <v>465</v>
      </c>
      <c r="G24" s="567" t="s">
        <v>503</v>
      </c>
      <c r="H24" s="567" t="s">
        <v>555</v>
      </c>
      <c r="I24" s="567" t="s">
        <v>556</v>
      </c>
      <c r="J24" s="567" t="s">
        <v>557</v>
      </c>
      <c r="K24" s="567" t="s">
        <v>520</v>
      </c>
      <c r="L24" s="569">
        <v>42.0333263460873</v>
      </c>
      <c r="M24" s="569">
        <v>12</v>
      </c>
      <c r="N24" s="570">
        <v>504.39991615304757</v>
      </c>
    </row>
    <row r="25" spans="1:14" ht="14.4" customHeight="1" x14ac:dyDescent="0.3">
      <c r="A25" s="565" t="s">
        <v>461</v>
      </c>
      <c r="B25" s="566" t="s">
        <v>463</v>
      </c>
      <c r="C25" s="567" t="s">
        <v>477</v>
      </c>
      <c r="D25" s="568" t="s">
        <v>478</v>
      </c>
      <c r="E25" s="567" t="s">
        <v>464</v>
      </c>
      <c r="F25" s="568" t="s">
        <v>465</v>
      </c>
      <c r="G25" s="567" t="s">
        <v>503</v>
      </c>
      <c r="H25" s="567" t="s">
        <v>558</v>
      </c>
      <c r="I25" s="567" t="s">
        <v>559</v>
      </c>
      <c r="J25" s="567" t="s">
        <v>557</v>
      </c>
      <c r="K25" s="567" t="s">
        <v>560</v>
      </c>
      <c r="L25" s="569">
        <v>81.202388120143425</v>
      </c>
      <c r="M25" s="569">
        <v>21</v>
      </c>
      <c r="N25" s="570">
        <v>1705.2501505230121</v>
      </c>
    </row>
    <row r="26" spans="1:14" ht="14.4" customHeight="1" x14ac:dyDescent="0.3">
      <c r="A26" s="565" t="s">
        <v>461</v>
      </c>
      <c r="B26" s="566" t="s">
        <v>463</v>
      </c>
      <c r="C26" s="567" t="s">
        <v>477</v>
      </c>
      <c r="D26" s="568" t="s">
        <v>478</v>
      </c>
      <c r="E26" s="567" t="s">
        <v>464</v>
      </c>
      <c r="F26" s="568" t="s">
        <v>465</v>
      </c>
      <c r="G26" s="567" t="s">
        <v>503</v>
      </c>
      <c r="H26" s="567" t="s">
        <v>561</v>
      </c>
      <c r="I26" s="567" t="s">
        <v>562</v>
      </c>
      <c r="J26" s="567" t="s">
        <v>563</v>
      </c>
      <c r="K26" s="567" t="s">
        <v>564</v>
      </c>
      <c r="L26" s="569">
        <v>61.620000000000005</v>
      </c>
      <c r="M26" s="569">
        <v>3</v>
      </c>
      <c r="N26" s="570">
        <v>184.86</v>
      </c>
    </row>
    <row r="27" spans="1:14" ht="14.4" customHeight="1" x14ac:dyDescent="0.3">
      <c r="A27" s="565" t="s">
        <v>461</v>
      </c>
      <c r="B27" s="566" t="s">
        <v>463</v>
      </c>
      <c r="C27" s="567" t="s">
        <v>477</v>
      </c>
      <c r="D27" s="568" t="s">
        <v>478</v>
      </c>
      <c r="E27" s="567" t="s">
        <v>464</v>
      </c>
      <c r="F27" s="568" t="s">
        <v>465</v>
      </c>
      <c r="G27" s="567" t="s">
        <v>503</v>
      </c>
      <c r="H27" s="567" t="s">
        <v>565</v>
      </c>
      <c r="I27" s="567" t="s">
        <v>566</v>
      </c>
      <c r="J27" s="567" t="s">
        <v>567</v>
      </c>
      <c r="K27" s="567" t="s">
        <v>568</v>
      </c>
      <c r="L27" s="569">
        <v>120.97895842122378</v>
      </c>
      <c r="M27" s="569">
        <v>9</v>
      </c>
      <c r="N27" s="570">
        <v>1088.810625791014</v>
      </c>
    </row>
    <row r="28" spans="1:14" ht="14.4" customHeight="1" x14ac:dyDescent="0.3">
      <c r="A28" s="565" t="s">
        <v>461</v>
      </c>
      <c r="B28" s="566" t="s">
        <v>463</v>
      </c>
      <c r="C28" s="567" t="s">
        <v>477</v>
      </c>
      <c r="D28" s="568" t="s">
        <v>478</v>
      </c>
      <c r="E28" s="567" t="s">
        <v>464</v>
      </c>
      <c r="F28" s="568" t="s">
        <v>465</v>
      </c>
      <c r="G28" s="567" t="s">
        <v>503</v>
      </c>
      <c r="H28" s="567" t="s">
        <v>569</v>
      </c>
      <c r="I28" s="567" t="s">
        <v>570</v>
      </c>
      <c r="J28" s="567" t="s">
        <v>571</v>
      </c>
      <c r="K28" s="567" t="s">
        <v>572</v>
      </c>
      <c r="L28" s="569">
        <v>55.379868009452402</v>
      </c>
      <c r="M28" s="569">
        <v>2</v>
      </c>
      <c r="N28" s="570">
        <v>110.7597360189048</v>
      </c>
    </row>
    <row r="29" spans="1:14" ht="14.4" customHeight="1" x14ac:dyDescent="0.3">
      <c r="A29" s="565" t="s">
        <v>461</v>
      </c>
      <c r="B29" s="566" t="s">
        <v>463</v>
      </c>
      <c r="C29" s="567" t="s">
        <v>477</v>
      </c>
      <c r="D29" s="568" t="s">
        <v>478</v>
      </c>
      <c r="E29" s="567" t="s">
        <v>464</v>
      </c>
      <c r="F29" s="568" t="s">
        <v>465</v>
      </c>
      <c r="G29" s="567" t="s">
        <v>503</v>
      </c>
      <c r="H29" s="567" t="s">
        <v>573</v>
      </c>
      <c r="I29" s="567" t="s">
        <v>574</v>
      </c>
      <c r="J29" s="567" t="s">
        <v>575</v>
      </c>
      <c r="K29" s="567" t="s">
        <v>576</v>
      </c>
      <c r="L29" s="569">
        <v>37.770000000000003</v>
      </c>
      <c r="M29" s="569">
        <v>1</v>
      </c>
      <c r="N29" s="570">
        <v>37.770000000000003</v>
      </c>
    </row>
    <row r="30" spans="1:14" ht="14.4" customHeight="1" x14ac:dyDescent="0.3">
      <c r="A30" s="565" t="s">
        <v>461</v>
      </c>
      <c r="B30" s="566" t="s">
        <v>463</v>
      </c>
      <c r="C30" s="567" t="s">
        <v>477</v>
      </c>
      <c r="D30" s="568" t="s">
        <v>478</v>
      </c>
      <c r="E30" s="567" t="s">
        <v>464</v>
      </c>
      <c r="F30" s="568" t="s">
        <v>465</v>
      </c>
      <c r="G30" s="567" t="s">
        <v>503</v>
      </c>
      <c r="H30" s="567" t="s">
        <v>577</v>
      </c>
      <c r="I30" s="567" t="s">
        <v>578</v>
      </c>
      <c r="J30" s="567" t="s">
        <v>579</v>
      </c>
      <c r="K30" s="567" t="s">
        <v>540</v>
      </c>
      <c r="L30" s="569">
        <v>67.204537833032134</v>
      </c>
      <c r="M30" s="569">
        <v>11</v>
      </c>
      <c r="N30" s="570">
        <v>739.24991616335342</v>
      </c>
    </row>
    <row r="31" spans="1:14" ht="14.4" customHeight="1" x14ac:dyDescent="0.3">
      <c r="A31" s="565" t="s">
        <v>461</v>
      </c>
      <c r="B31" s="566" t="s">
        <v>463</v>
      </c>
      <c r="C31" s="567" t="s">
        <v>477</v>
      </c>
      <c r="D31" s="568" t="s">
        <v>478</v>
      </c>
      <c r="E31" s="567" t="s">
        <v>464</v>
      </c>
      <c r="F31" s="568" t="s">
        <v>465</v>
      </c>
      <c r="G31" s="567" t="s">
        <v>503</v>
      </c>
      <c r="H31" s="567" t="s">
        <v>580</v>
      </c>
      <c r="I31" s="567" t="s">
        <v>581</v>
      </c>
      <c r="J31" s="567" t="s">
        <v>582</v>
      </c>
      <c r="K31" s="567" t="s">
        <v>583</v>
      </c>
      <c r="L31" s="569">
        <v>59.2</v>
      </c>
      <c r="M31" s="569">
        <v>1</v>
      </c>
      <c r="N31" s="570">
        <v>59.2</v>
      </c>
    </row>
    <row r="32" spans="1:14" ht="14.4" customHeight="1" x14ac:dyDescent="0.3">
      <c r="A32" s="565" t="s">
        <v>461</v>
      </c>
      <c r="B32" s="566" t="s">
        <v>463</v>
      </c>
      <c r="C32" s="567" t="s">
        <v>477</v>
      </c>
      <c r="D32" s="568" t="s">
        <v>478</v>
      </c>
      <c r="E32" s="567" t="s">
        <v>464</v>
      </c>
      <c r="F32" s="568" t="s">
        <v>465</v>
      </c>
      <c r="G32" s="567" t="s">
        <v>503</v>
      </c>
      <c r="H32" s="567" t="s">
        <v>584</v>
      </c>
      <c r="I32" s="567" t="s">
        <v>585</v>
      </c>
      <c r="J32" s="567" t="s">
        <v>586</v>
      </c>
      <c r="K32" s="567" t="s">
        <v>587</v>
      </c>
      <c r="L32" s="569">
        <v>60.350014461350099</v>
      </c>
      <c r="M32" s="569">
        <v>5</v>
      </c>
      <c r="N32" s="570">
        <v>301.7500723067505</v>
      </c>
    </row>
    <row r="33" spans="1:14" ht="14.4" customHeight="1" x14ac:dyDescent="0.3">
      <c r="A33" s="565" t="s">
        <v>461</v>
      </c>
      <c r="B33" s="566" t="s">
        <v>463</v>
      </c>
      <c r="C33" s="567" t="s">
        <v>477</v>
      </c>
      <c r="D33" s="568" t="s">
        <v>478</v>
      </c>
      <c r="E33" s="567" t="s">
        <v>464</v>
      </c>
      <c r="F33" s="568" t="s">
        <v>465</v>
      </c>
      <c r="G33" s="567" t="s">
        <v>503</v>
      </c>
      <c r="H33" s="567" t="s">
        <v>588</v>
      </c>
      <c r="I33" s="567" t="s">
        <v>589</v>
      </c>
      <c r="J33" s="567" t="s">
        <v>590</v>
      </c>
      <c r="K33" s="567" t="s">
        <v>591</v>
      </c>
      <c r="L33" s="569">
        <v>113.36500000000001</v>
      </c>
      <c r="M33" s="569">
        <v>2</v>
      </c>
      <c r="N33" s="570">
        <v>226.73000000000002</v>
      </c>
    </row>
    <row r="34" spans="1:14" ht="14.4" customHeight="1" x14ac:dyDescent="0.3">
      <c r="A34" s="565" t="s">
        <v>461</v>
      </c>
      <c r="B34" s="566" t="s">
        <v>463</v>
      </c>
      <c r="C34" s="567" t="s">
        <v>477</v>
      </c>
      <c r="D34" s="568" t="s">
        <v>478</v>
      </c>
      <c r="E34" s="567" t="s">
        <v>464</v>
      </c>
      <c r="F34" s="568" t="s">
        <v>465</v>
      </c>
      <c r="G34" s="567" t="s">
        <v>503</v>
      </c>
      <c r="H34" s="567" t="s">
        <v>592</v>
      </c>
      <c r="I34" s="567" t="s">
        <v>593</v>
      </c>
      <c r="J34" s="567" t="s">
        <v>594</v>
      </c>
      <c r="K34" s="567" t="s">
        <v>595</v>
      </c>
      <c r="L34" s="569">
        <v>43.013333333333328</v>
      </c>
      <c r="M34" s="569">
        <v>3</v>
      </c>
      <c r="N34" s="570">
        <v>129.04</v>
      </c>
    </row>
    <row r="35" spans="1:14" ht="14.4" customHeight="1" x14ac:dyDescent="0.3">
      <c r="A35" s="565" t="s">
        <v>461</v>
      </c>
      <c r="B35" s="566" t="s">
        <v>463</v>
      </c>
      <c r="C35" s="567" t="s">
        <v>477</v>
      </c>
      <c r="D35" s="568" t="s">
        <v>478</v>
      </c>
      <c r="E35" s="567" t="s">
        <v>464</v>
      </c>
      <c r="F35" s="568" t="s">
        <v>465</v>
      </c>
      <c r="G35" s="567" t="s">
        <v>503</v>
      </c>
      <c r="H35" s="567" t="s">
        <v>596</v>
      </c>
      <c r="I35" s="567" t="s">
        <v>597</v>
      </c>
      <c r="J35" s="567" t="s">
        <v>598</v>
      </c>
      <c r="K35" s="567" t="s">
        <v>599</v>
      </c>
      <c r="L35" s="569">
        <v>74.36666666666666</v>
      </c>
      <c r="M35" s="569">
        <v>3</v>
      </c>
      <c r="N35" s="570">
        <v>223.1</v>
      </c>
    </row>
    <row r="36" spans="1:14" ht="14.4" customHeight="1" x14ac:dyDescent="0.3">
      <c r="A36" s="565" t="s">
        <v>461</v>
      </c>
      <c r="B36" s="566" t="s">
        <v>463</v>
      </c>
      <c r="C36" s="567" t="s">
        <v>477</v>
      </c>
      <c r="D36" s="568" t="s">
        <v>478</v>
      </c>
      <c r="E36" s="567" t="s">
        <v>464</v>
      </c>
      <c r="F36" s="568" t="s">
        <v>465</v>
      </c>
      <c r="G36" s="567" t="s">
        <v>503</v>
      </c>
      <c r="H36" s="567" t="s">
        <v>600</v>
      </c>
      <c r="I36" s="567" t="s">
        <v>601</v>
      </c>
      <c r="J36" s="567" t="s">
        <v>602</v>
      </c>
      <c r="K36" s="567" t="s">
        <v>603</v>
      </c>
      <c r="L36" s="569">
        <v>194.04892094550132</v>
      </c>
      <c r="M36" s="569">
        <v>3</v>
      </c>
      <c r="N36" s="570">
        <v>582.14676283650397</v>
      </c>
    </row>
    <row r="37" spans="1:14" ht="14.4" customHeight="1" x14ac:dyDescent="0.3">
      <c r="A37" s="565" t="s">
        <v>461</v>
      </c>
      <c r="B37" s="566" t="s">
        <v>463</v>
      </c>
      <c r="C37" s="567" t="s">
        <v>477</v>
      </c>
      <c r="D37" s="568" t="s">
        <v>478</v>
      </c>
      <c r="E37" s="567" t="s">
        <v>464</v>
      </c>
      <c r="F37" s="568" t="s">
        <v>465</v>
      </c>
      <c r="G37" s="567" t="s">
        <v>503</v>
      </c>
      <c r="H37" s="567" t="s">
        <v>604</v>
      </c>
      <c r="I37" s="567" t="s">
        <v>604</v>
      </c>
      <c r="J37" s="567" t="s">
        <v>605</v>
      </c>
      <c r="K37" s="567" t="s">
        <v>606</v>
      </c>
      <c r="L37" s="569">
        <v>38.259655172413801</v>
      </c>
      <c r="M37" s="569">
        <v>29</v>
      </c>
      <c r="N37" s="570">
        <v>1109.5300000000002</v>
      </c>
    </row>
    <row r="38" spans="1:14" ht="14.4" customHeight="1" x14ac:dyDescent="0.3">
      <c r="A38" s="565" t="s">
        <v>461</v>
      </c>
      <c r="B38" s="566" t="s">
        <v>463</v>
      </c>
      <c r="C38" s="567" t="s">
        <v>477</v>
      </c>
      <c r="D38" s="568" t="s">
        <v>478</v>
      </c>
      <c r="E38" s="567" t="s">
        <v>464</v>
      </c>
      <c r="F38" s="568" t="s">
        <v>465</v>
      </c>
      <c r="G38" s="567" t="s">
        <v>503</v>
      </c>
      <c r="H38" s="567" t="s">
        <v>607</v>
      </c>
      <c r="I38" s="567" t="s">
        <v>608</v>
      </c>
      <c r="J38" s="567" t="s">
        <v>609</v>
      </c>
      <c r="K38" s="567" t="s">
        <v>610</v>
      </c>
      <c r="L38" s="569">
        <v>283.52025658099797</v>
      </c>
      <c r="M38" s="569">
        <v>4</v>
      </c>
      <c r="N38" s="570">
        <v>1134.0810263239919</v>
      </c>
    </row>
    <row r="39" spans="1:14" ht="14.4" customHeight="1" x14ac:dyDescent="0.3">
      <c r="A39" s="565" t="s">
        <v>461</v>
      </c>
      <c r="B39" s="566" t="s">
        <v>463</v>
      </c>
      <c r="C39" s="567" t="s">
        <v>477</v>
      </c>
      <c r="D39" s="568" t="s">
        <v>478</v>
      </c>
      <c r="E39" s="567" t="s">
        <v>464</v>
      </c>
      <c r="F39" s="568" t="s">
        <v>465</v>
      </c>
      <c r="G39" s="567" t="s">
        <v>503</v>
      </c>
      <c r="H39" s="567" t="s">
        <v>611</v>
      </c>
      <c r="I39" s="567" t="s">
        <v>612</v>
      </c>
      <c r="J39" s="567" t="s">
        <v>613</v>
      </c>
      <c r="K39" s="567" t="s">
        <v>614</v>
      </c>
      <c r="L39" s="569">
        <v>248.27</v>
      </c>
      <c r="M39" s="569">
        <v>2</v>
      </c>
      <c r="N39" s="570">
        <v>496.54</v>
      </c>
    </row>
    <row r="40" spans="1:14" ht="14.4" customHeight="1" x14ac:dyDescent="0.3">
      <c r="A40" s="565" t="s">
        <v>461</v>
      </c>
      <c r="B40" s="566" t="s">
        <v>463</v>
      </c>
      <c r="C40" s="567" t="s">
        <v>477</v>
      </c>
      <c r="D40" s="568" t="s">
        <v>478</v>
      </c>
      <c r="E40" s="567" t="s">
        <v>464</v>
      </c>
      <c r="F40" s="568" t="s">
        <v>465</v>
      </c>
      <c r="G40" s="567" t="s">
        <v>503</v>
      </c>
      <c r="H40" s="567" t="s">
        <v>615</v>
      </c>
      <c r="I40" s="567" t="s">
        <v>616</v>
      </c>
      <c r="J40" s="567" t="s">
        <v>617</v>
      </c>
      <c r="K40" s="567" t="s">
        <v>606</v>
      </c>
      <c r="L40" s="569">
        <v>37.19</v>
      </c>
      <c r="M40" s="569">
        <v>8</v>
      </c>
      <c r="N40" s="570">
        <v>297.52</v>
      </c>
    </row>
    <row r="41" spans="1:14" ht="14.4" customHeight="1" x14ac:dyDescent="0.3">
      <c r="A41" s="565" t="s">
        <v>461</v>
      </c>
      <c r="B41" s="566" t="s">
        <v>463</v>
      </c>
      <c r="C41" s="567" t="s">
        <v>477</v>
      </c>
      <c r="D41" s="568" t="s">
        <v>478</v>
      </c>
      <c r="E41" s="567" t="s">
        <v>464</v>
      </c>
      <c r="F41" s="568" t="s">
        <v>465</v>
      </c>
      <c r="G41" s="567" t="s">
        <v>503</v>
      </c>
      <c r="H41" s="567" t="s">
        <v>618</v>
      </c>
      <c r="I41" s="567" t="s">
        <v>619</v>
      </c>
      <c r="J41" s="567" t="s">
        <v>620</v>
      </c>
      <c r="K41" s="567" t="s">
        <v>621</v>
      </c>
      <c r="L41" s="569">
        <v>76.92</v>
      </c>
      <c r="M41" s="569">
        <v>3</v>
      </c>
      <c r="N41" s="570">
        <v>230.76</v>
      </c>
    </row>
    <row r="42" spans="1:14" ht="14.4" customHeight="1" x14ac:dyDescent="0.3">
      <c r="A42" s="565" t="s">
        <v>461</v>
      </c>
      <c r="B42" s="566" t="s">
        <v>463</v>
      </c>
      <c r="C42" s="567" t="s">
        <v>477</v>
      </c>
      <c r="D42" s="568" t="s">
        <v>478</v>
      </c>
      <c r="E42" s="567" t="s">
        <v>464</v>
      </c>
      <c r="F42" s="568" t="s">
        <v>465</v>
      </c>
      <c r="G42" s="567" t="s">
        <v>503</v>
      </c>
      <c r="H42" s="567" t="s">
        <v>622</v>
      </c>
      <c r="I42" s="567" t="s">
        <v>623</v>
      </c>
      <c r="J42" s="567" t="s">
        <v>624</v>
      </c>
      <c r="K42" s="567" t="s">
        <v>625</v>
      </c>
      <c r="L42" s="569">
        <v>45.654546909630092</v>
      </c>
      <c r="M42" s="569">
        <v>11</v>
      </c>
      <c r="N42" s="570">
        <v>502.20001600593105</v>
      </c>
    </row>
    <row r="43" spans="1:14" ht="14.4" customHeight="1" x14ac:dyDescent="0.3">
      <c r="A43" s="565" t="s">
        <v>461</v>
      </c>
      <c r="B43" s="566" t="s">
        <v>463</v>
      </c>
      <c r="C43" s="567" t="s">
        <v>477</v>
      </c>
      <c r="D43" s="568" t="s">
        <v>478</v>
      </c>
      <c r="E43" s="567" t="s">
        <v>464</v>
      </c>
      <c r="F43" s="568" t="s">
        <v>465</v>
      </c>
      <c r="G43" s="567" t="s">
        <v>503</v>
      </c>
      <c r="H43" s="567" t="s">
        <v>626</v>
      </c>
      <c r="I43" s="567" t="s">
        <v>627</v>
      </c>
      <c r="J43" s="567" t="s">
        <v>628</v>
      </c>
      <c r="K43" s="567" t="s">
        <v>629</v>
      </c>
      <c r="L43" s="569">
        <v>38.97</v>
      </c>
      <c r="M43" s="569">
        <v>3</v>
      </c>
      <c r="N43" s="570">
        <v>116.91</v>
      </c>
    </row>
    <row r="44" spans="1:14" ht="14.4" customHeight="1" x14ac:dyDescent="0.3">
      <c r="A44" s="565" t="s">
        <v>461</v>
      </c>
      <c r="B44" s="566" t="s">
        <v>463</v>
      </c>
      <c r="C44" s="567" t="s">
        <v>477</v>
      </c>
      <c r="D44" s="568" t="s">
        <v>478</v>
      </c>
      <c r="E44" s="567" t="s">
        <v>464</v>
      </c>
      <c r="F44" s="568" t="s">
        <v>465</v>
      </c>
      <c r="G44" s="567" t="s">
        <v>503</v>
      </c>
      <c r="H44" s="567" t="s">
        <v>630</v>
      </c>
      <c r="I44" s="567" t="s">
        <v>631</v>
      </c>
      <c r="J44" s="567" t="s">
        <v>586</v>
      </c>
      <c r="K44" s="567" t="s">
        <v>632</v>
      </c>
      <c r="L44" s="569">
        <v>22.666451411926513</v>
      </c>
      <c r="M44" s="569">
        <v>14</v>
      </c>
      <c r="N44" s="570">
        <v>317.33031976697117</v>
      </c>
    </row>
    <row r="45" spans="1:14" ht="14.4" customHeight="1" x14ac:dyDescent="0.3">
      <c r="A45" s="565" t="s">
        <v>461</v>
      </c>
      <c r="B45" s="566" t="s">
        <v>463</v>
      </c>
      <c r="C45" s="567" t="s">
        <v>477</v>
      </c>
      <c r="D45" s="568" t="s">
        <v>478</v>
      </c>
      <c r="E45" s="567" t="s">
        <v>464</v>
      </c>
      <c r="F45" s="568" t="s">
        <v>465</v>
      </c>
      <c r="G45" s="567" t="s">
        <v>503</v>
      </c>
      <c r="H45" s="567" t="s">
        <v>633</v>
      </c>
      <c r="I45" s="567" t="s">
        <v>634</v>
      </c>
      <c r="J45" s="567" t="s">
        <v>635</v>
      </c>
      <c r="K45" s="567"/>
      <c r="L45" s="569">
        <v>102.08853471176101</v>
      </c>
      <c r="M45" s="569">
        <v>8</v>
      </c>
      <c r="N45" s="570">
        <v>816.70827769408811</v>
      </c>
    </row>
    <row r="46" spans="1:14" ht="14.4" customHeight="1" x14ac:dyDescent="0.3">
      <c r="A46" s="565" t="s">
        <v>461</v>
      </c>
      <c r="B46" s="566" t="s">
        <v>463</v>
      </c>
      <c r="C46" s="567" t="s">
        <v>477</v>
      </c>
      <c r="D46" s="568" t="s">
        <v>478</v>
      </c>
      <c r="E46" s="567" t="s">
        <v>464</v>
      </c>
      <c r="F46" s="568" t="s">
        <v>465</v>
      </c>
      <c r="G46" s="567" t="s">
        <v>503</v>
      </c>
      <c r="H46" s="567" t="s">
        <v>636</v>
      </c>
      <c r="I46" s="567" t="s">
        <v>637</v>
      </c>
      <c r="J46" s="567" t="s">
        <v>638</v>
      </c>
      <c r="K46" s="567" t="s">
        <v>639</v>
      </c>
      <c r="L46" s="569">
        <v>76.999663490953594</v>
      </c>
      <c r="M46" s="569">
        <v>1</v>
      </c>
      <c r="N46" s="570">
        <v>76.999663490953594</v>
      </c>
    </row>
    <row r="47" spans="1:14" ht="14.4" customHeight="1" x14ac:dyDescent="0.3">
      <c r="A47" s="565" t="s">
        <v>461</v>
      </c>
      <c r="B47" s="566" t="s">
        <v>463</v>
      </c>
      <c r="C47" s="567" t="s">
        <v>477</v>
      </c>
      <c r="D47" s="568" t="s">
        <v>478</v>
      </c>
      <c r="E47" s="567" t="s">
        <v>464</v>
      </c>
      <c r="F47" s="568" t="s">
        <v>465</v>
      </c>
      <c r="G47" s="567" t="s">
        <v>503</v>
      </c>
      <c r="H47" s="567" t="s">
        <v>640</v>
      </c>
      <c r="I47" s="567" t="s">
        <v>641</v>
      </c>
      <c r="J47" s="567" t="s">
        <v>642</v>
      </c>
      <c r="K47" s="567" t="s">
        <v>643</v>
      </c>
      <c r="L47" s="569">
        <v>103.41238943159149</v>
      </c>
      <c r="M47" s="569">
        <v>4</v>
      </c>
      <c r="N47" s="570">
        <v>413.64955772636597</v>
      </c>
    </row>
    <row r="48" spans="1:14" ht="14.4" customHeight="1" x14ac:dyDescent="0.3">
      <c r="A48" s="565" t="s">
        <v>461</v>
      </c>
      <c r="B48" s="566" t="s">
        <v>463</v>
      </c>
      <c r="C48" s="567" t="s">
        <v>477</v>
      </c>
      <c r="D48" s="568" t="s">
        <v>478</v>
      </c>
      <c r="E48" s="567" t="s">
        <v>464</v>
      </c>
      <c r="F48" s="568" t="s">
        <v>465</v>
      </c>
      <c r="G48" s="567" t="s">
        <v>503</v>
      </c>
      <c r="H48" s="567" t="s">
        <v>644</v>
      </c>
      <c r="I48" s="567" t="s">
        <v>645</v>
      </c>
      <c r="J48" s="567" t="s">
        <v>646</v>
      </c>
      <c r="K48" s="567"/>
      <c r="L48" s="569">
        <v>199.39</v>
      </c>
      <c r="M48" s="569">
        <v>1</v>
      </c>
      <c r="N48" s="570">
        <v>199.39</v>
      </c>
    </row>
    <row r="49" spans="1:14" ht="14.4" customHeight="1" x14ac:dyDescent="0.3">
      <c r="A49" s="565" t="s">
        <v>461</v>
      </c>
      <c r="B49" s="566" t="s">
        <v>463</v>
      </c>
      <c r="C49" s="567" t="s">
        <v>477</v>
      </c>
      <c r="D49" s="568" t="s">
        <v>478</v>
      </c>
      <c r="E49" s="567" t="s">
        <v>464</v>
      </c>
      <c r="F49" s="568" t="s">
        <v>465</v>
      </c>
      <c r="G49" s="567" t="s">
        <v>503</v>
      </c>
      <c r="H49" s="567" t="s">
        <v>647</v>
      </c>
      <c r="I49" s="567" t="s">
        <v>648</v>
      </c>
      <c r="J49" s="567" t="s">
        <v>649</v>
      </c>
      <c r="K49" s="567" t="s">
        <v>650</v>
      </c>
      <c r="L49" s="569">
        <v>83.809931883995446</v>
      </c>
      <c r="M49" s="569">
        <v>12</v>
      </c>
      <c r="N49" s="570">
        <v>1005.7191826079454</v>
      </c>
    </row>
    <row r="50" spans="1:14" ht="14.4" customHeight="1" x14ac:dyDescent="0.3">
      <c r="A50" s="565" t="s">
        <v>461</v>
      </c>
      <c r="B50" s="566" t="s">
        <v>463</v>
      </c>
      <c r="C50" s="567" t="s">
        <v>477</v>
      </c>
      <c r="D50" s="568" t="s">
        <v>478</v>
      </c>
      <c r="E50" s="567" t="s">
        <v>464</v>
      </c>
      <c r="F50" s="568" t="s">
        <v>465</v>
      </c>
      <c r="G50" s="567" t="s">
        <v>503</v>
      </c>
      <c r="H50" s="567" t="s">
        <v>651</v>
      </c>
      <c r="I50" s="567" t="s">
        <v>652</v>
      </c>
      <c r="J50" s="567" t="s">
        <v>653</v>
      </c>
      <c r="K50" s="567" t="s">
        <v>654</v>
      </c>
      <c r="L50" s="569">
        <v>223.47</v>
      </c>
      <c r="M50" s="569">
        <v>3</v>
      </c>
      <c r="N50" s="570">
        <v>670.41</v>
      </c>
    </row>
    <row r="51" spans="1:14" ht="14.4" customHeight="1" x14ac:dyDescent="0.3">
      <c r="A51" s="565" t="s">
        <v>461</v>
      </c>
      <c r="B51" s="566" t="s">
        <v>463</v>
      </c>
      <c r="C51" s="567" t="s">
        <v>477</v>
      </c>
      <c r="D51" s="568" t="s">
        <v>478</v>
      </c>
      <c r="E51" s="567" t="s">
        <v>464</v>
      </c>
      <c r="F51" s="568" t="s">
        <v>465</v>
      </c>
      <c r="G51" s="567" t="s">
        <v>503</v>
      </c>
      <c r="H51" s="567" t="s">
        <v>655</v>
      </c>
      <c r="I51" s="567" t="s">
        <v>656</v>
      </c>
      <c r="J51" s="567" t="s">
        <v>657</v>
      </c>
      <c r="K51" s="567" t="s">
        <v>658</v>
      </c>
      <c r="L51" s="569">
        <v>75.011018229255754</v>
      </c>
      <c r="M51" s="569">
        <v>19</v>
      </c>
      <c r="N51" s="570">
        <v>1425.2093463558595</v>
      </c>
    </row>
    <row r="52" spans="1:14" ht="14.4" customHeight="1" x14ac:dyDescent="0.3">
      <c r="A52" s="565" t="s">
        <v>461</v>
      </c>
      <c r="B52" s="566" t="s">
        <v>463</v>
      </c>
      <c r="C52" s="567" t="s">
        <v>477</v>
      </c>
      <c r="D52" s="568" t="s">
        <v>478</v>
      </c>
      <c r="E52" s="567" t="s">
        <v>464</v>
      </c>
      <c r="F52" s="568" t="s">
        <v>465</v>
      </c>
      <c r="G52" s="567" t="s">
        <v>503</v>
      </c>
      <c r="H52" s="567" t="s">
        <v>659</v>
      </c>
      <c r="I52" s="567" t="s">
        <v>660</v>
      </c>
      <c r="J52" s="567" t="s">
        <v>661</v>
      </c>
      <c r="K52" s="567" t="s">
        <v>662</v>
      </c>
      <c r="L52" s="569">
        <v>122.82614803418733</v>
      </c>
      <c r="M52" s="569">
        <v>3</v>
      </c>
      <c r="N52" s="570">
        <v>368.47844410256198</v>
      </c>
    </row>
    <row r="53" spans="1:14" ht="14.4" customHeight="1" x14ac:dyDescent="0.3">
      <c r="A53" s="565" t="s">
        <v>461</v>
      </c>
      <c r="B53" s="566" t="s">
        <v>463</v>
      </c>
      <c r="C53" s="567" t="s">
        <v>477</v>
      </c>
      <c r="D53" s="568" t="s">
        <v>478</v>
      </c>
      <c r="E53" s="567" t="s">
        <v>464</v>
      </c>
      <c r="F53" s="568" t="s">
        <v>465</v>
      </c>
      <c r="G53" s="567" t="s">
        <v>503</v>
      </c>
      <c r="H53" s="567" t="s">
        <v>663</v>
      </c>
      <c r="I53" s="567" t="s">
        <v>663</v>
      </c>
      <c r="J53" s="567" t="s">
        <v>664</v>
      </c>
      <c r="K53" s="567" t="s">
        <v>665</v>
      </c>
      <c r="L53" s="569">
        <v>100.54</v>
      </c>
      <c r="M53" s="569">
        <v>1</v>
      </c>
      <c r="N53" s="570">
        <v>100.54</v>
      </c>
    </row>
    <row r="54" spans="1:14" ht="14.4" customHeight="1" x14ac:dyDescent="0.3">
      <c r="A54" s="565" t="s">
        <v>461</v>
      </c>
      <c r="B54" s="566" t="s">
        <v>463</v>
      </c>
      <c r="C54" s="567" t="s">
        <v>477</v>
      </c>
      <c r="D54" s="568" t="s">
        <v>478</v>
      </c>
      <c r="E54" s="567" t="s">
        <v>464</v>
      </c>
      <c r="F54" s="568" t="s">
        <v>465</v>
      </c>
      <c r="G54" s="567" t="s">
        <v>503</v>
      </c>
      <c r="H54" s="567" t="s">
        <v>666</v>
      </c>
      <c r="I54" s="567" t="s">
        <v>667</v>
      </c>
      <c r="J54" s="567" t="s">
        <v>668</v>
      </c>
      <c r="K54" s="567" t="s">
        <v>669</v>
      </c>
      <c r="L54" s="569">
        <v>100.709994328268</v>
      </c>
      <c r="M54" s="569">
        <v>1</v>
      </c>
      <c r="N54" s="570">
        <v>100.709994328268</v>
      </c>
    </row>
    <row r="55" spans="1:14" ht="14.4" customHeight="1" x14ac:dyDescent="0.3">
      <c r="A55" s="565" t="s">
        <v>461</v>
      </c>
      <c r="B55" s="566" t="s">
        <v>463</v>
      </c>
      <c r="C55" s="567" t="s">
        <v>477</v>
      </c>
      <c r="D55" s="568" t="s">
        <v>478</v>
      </c>
      <c r="E55" s="567" t="s">
        <v>464</v>
      </c>
      <c r="F55" s="568" t="s">
        <v>465</v>
      </c>
      <c r="G55" s="567" t="s">
        <v>503</v>
      </c>
      <c r="H55" s="567" t="s">
        <v>670</v>
      </c>
      <c r="I55" s="567" t="s">
        <v>671</v>
      </c>
      <c r="J55" s="567" t="s">
        <v>672</v>
      </c>
      <c r="K55" s="567" t="s">
        <v>673</v>
      </c>
      <c r="L55" s="569">
        <v>108.38</v>
      </c>
      <c r="M55" s="569">
        <v>1</v>
      </c>
      <c r="N55" s="570">
        <v>108.38</v>
      </c>
    </row>
    <row r="56" spans="1:14" ht="14.4" customHeight="1" x14ac:dyDescent="0.3">
      <c r="A56" s="565" t="s">
        <v>461</v>
      </c>
      <c r="B56" s="566" t="s">
        <v>463</v>
      </c>
      <c r="C56" s="567" t="s">
        <v>477</v>
      </c>
      <c r="D56" s="568" t="s">
        <v>478</v>
      </c>
      <c r="E56" s="567" t="s">
        <v>464</v>
      </c>
      <c r="F56" s="568" t="s">
        <v>465</v>
      </c>
      <c r="G56" s="567" t="s">
        <v>503</v>
      </c>
      <c r="H56" s="567" t="s">
        <v>674</v>
      </c>
      <c r="I56" s="567" t="s">
        <v>675</v>
      </c>
      <c r="J56" s="567" t="s">
        <v>676</v>
      </c>
      <c r="K56" s="567" t="s">
        <v>677</v>
      </c>
      <c r="L56" s="569">
        <v>63.64</v>
      </c>
      <c r="M56" s="569">
        <v>1</v>
      </c>
      <c r="N56" s="570">
        <v>63.64</v>
      </c>
    </row>
    <row r="57" spans="1:14" ht="14.4" customHeight="1" x14ac:dyDescent="0.3">
      <c r="A57" s="565" t="s">
        <v>461</v>
      </c>
      <c r="B57" s="566" t="s">
        <v>463</v>
      </c>
      <c r="C57" s="567" t="s">
        <v>477</v>
      </c>
      <c r="D57" s="568" t="s">
        <v>478</v>
      </c>
      <c r="E57" s="567" t="s">
        <v>464</v>
      </c>
      <c r="F57" s="568" t="s">
        <v>465</v>
      </c>
      <c r="G57" s="567" t="s">
        <v>503</v>
      </c>
      <c r="H57" s="567" t="s">
        <v>678</v>
      </c>
      <c r="I57" s="567" t="s">
        <v>679</v>
      </c>
      <c r="J57" s="567" t="s">
        <v>680</v>
      </c>
      <c r="K57" s="567" t="s">
        <v>681</v>
      </c>
      <c r="L57" s="569">
        <v>143.78</v>
      </c>
      <c r="M57" s="569">
        <v>2</v>
      </c>
      <c r="N57" s="570">
        <v>287.56</v>
      </c>
    </row>
    <row r="58" spans="1:14" ht="14.4" customHeight="1" x14ac:dyDescent="0.3">
      <c r="A58" s="565" t="s">
        <v>461</v>
      </c>
      <c r="B58" s="566" t="s">
        <v>463</v>
      </c>
      <c r="C58" s="567" t="s">
        <v>477</v>
      </c>
      <c r="D58" s="568" t="s">
        <v>478</v>
      </c>
      <c r="E58" s="567" t="s">
        <v>464</v>
      </c>
      <c r="F58" s="568" t="s">
        <v>465</v>
      </c>
      <c r="G58" s="567" t="s">
        <v>503</v>
      </c>
      <c r="H58" s="567" t="s">
        <v>682</v>
      </c>
      <c r="I58" s="567" t="s">
        <v>683</v>
      </c>
      <c r="J58" s="567" t="s">
        <v>684</v>
      </c>
      <c r="K58" s="567" t="s">
        <v>685</v>
      </c>
      <c r="L58" s="569">
        <v>73.589749790439598</v>
      </c>
      <c r="M58" s="569">
        <v>1</v>
      </c>
      <c r="N58" s="570">
        <v>73.589749790439598</v>
      </c>
    </row>
    <row r="59" spans="1:14" ht="14.4" customHeight="1" x14ac:dyDescent="0.3">
      <c r="A59" s="565" t="s">
        <v>461</v>
      </c>
      <c r="B59" s="566" t="s">
        <v>463</v>
      </c>
      <c r="C59" s="567" t="s">
        <v>477</v>
      </c>
      <c r="D59" s="568" t="s">
        <v>478</v>
      </c>
      <c r="E59" s="567" t="s">
        <v>464</v>
      </c>
      <c r="F59" s="568" t="s">
        <v>465</v>
      </c>
      <c r="G59" s="567" t="s">
        <v>503</v>
      </c>
      <c r="H59" s="567" t="s">
        <v>686</v>
      </c>
      <c r="I59" s="567" t="s">
        <v>687</v>
      </c>
      <c r="J59" s="567" t="s">
        <v>688</v>
      </c>
      <c r="K59" s="567" t="s">
        <v>689</v>
      </c>
      <c r="L59" s="569">
        <v>119.485</v>
      </c>
      <c r="M59" s="569">
        <v>2</v>
      </c>
      <c r="N59" s="570">
        <v>238.97</v>
      </c>
    </row>
    <row r="60" spans="1:14" ht="14.4" customHeight="1" x14ac:dyDescent="0.3">
      <c r="A60" s="565" t="s">
        <v>461</v>
      </c>
      <c r="B60" s="566" t="s">
        <v>463</v>
      </c>
      <c r="C60" s="567" t="s">
        <v>477</v>
      </c>
      <c r="D60" s="568" t="s">
        <v>478</v>
      </c>
      <c r="E60" s="567" t="s">
        <v>464</v>
      </c>
      <c r="F60" s="568" t="s">
        <v>465</v>
      </c>
      <c r="G60" s="567" t="s">
        <v>503</v>
      </c>
      <c r="H60" s="567" t="s">
        <v>690</v>
      </c>
      <c r="I60" s="567" t="s">
        <v>691</v>
      </c>
      <c r="J60" s="567" t="s">
        <v>688</v>
      </c>
      <c r="K60" s="567" t="s">
        <v>692</v>
      </c>
      <c r="L60" s="569">
        <v>136.26</v>
      </c>
      <c r="M60" s="569">
        <v>1</v>
      </c>
      <c r="N60" s="570">
        <v>136.26</v>
      </c>
    </row>
    <row r="61" spans="1:14" ht="14.4" customHeight="1" x14ac:dyDescent="0.3">
      <c r="A61" s="565" t="s">
        <v>461</v>
      </c>
      <c r="B61" s="566" t="s">
        <v>463</v>
      </c>
      <c r="C61" s="567" t="s">
        <v>477</v>
      </c>
      <c r="D61" s="568" t="s">
        <v>478</v>
      </c>
      <c r="E61" s="567" t="s">
        <v>464</v>
      </c>
      <c r="F61" s="568" t="s">
        <v>465</v>
      </c>
      <c r="G61" s="567" t="s">
        <v>503</v>
      </c>
      <c r="H61" s="567" t="s">
        <v>693</v>
      </c>
      <c r="I61" s="567" t="s">
        <v>694</v>
      </c>
      <c r="J61" s="567" t="s">
        <v>695</v>
      </c>
      <c r="K61" s="567" t="s">
        <v>696</v>
      </c>
      <c r="L61" s="569">
        <v>71.219724290151902</v>
      </c>
      <c r="M61" s="569">
        <v>1</v>
      </c>
      <c r="N61" s="570">
        <v>71.219724290151902</v>
      </c>
    </row>
    <row r="62" spans="1:14" ht="14.4" customHeight="1" x14ac:dyDescent="0.3">
      <c r="A62" s="565" t="s">
        <v>461</v>
      </c>
      <c r="B62" s="566" t="s">
        <v>463</v>
      </c>
      <c r="C62" s="567" t="s">
        <v>477</v>
      </c>
      <c r="D62" s="568" t="s">
        <v>478</v>
      </c>
      <c r="E62" s="567" t="s">
        <v>464</v>
      </c>
      <c r="F62" s="568" t="s">
        <v>465</v>
      </c>
      <c r="G62" s="567" t="s">
        <v>503</v>
      </c>
      <c r="H62" s="567" t="s">
        <v>697</v>
      </c>
      <c r="I62" s="567" t="s">
        <v>698</v>
      </c>
      <c r="J62" s="567" t="s">
        <v>699</v>
      </c>
      <c r="K62" s="567" t="s">
        <v>700</v>
      </c>
      <c r="L62" s="569">
        <v>91.44</v>
      </c>
      <c r="M62" s="569">
        <v>3</v>
      </c>
      <c r="N62" s="570">
        <v>274.32</v>
      </c>
    </row>
    <row r="63" spans="1:14" ht="14.4" customHeight="1" x14ac:dyDescent="0.3">
      <c r="A63" s="565" t="s">
        <v>461</v>
      </c>
      <c r="B63" s="566" t="s">
        <v>463</v>
      </c>
      <c r="C63" s="567" t="s">
        <v>477</v>
      </c>
      <c r="D63" s="568" t="s">
        <v>478</v>
      </c>
      <c r="E63" s="567" t="s">
        <v>464</v>
      </c>
      <c r="F63" s="568" t="s">
        <v>465</v>
      </c>
      <c r="G63" s="567" t="s">
        <v>503</v>
      </c>
      <c r="H63" s="567" t="s">
        <v>701</v>
      </c>
      <c r="I63" s="567" t="s">
        <v>702</v>
      </c>
      <c r="J63" s="567" t="s">
        <v>594</v>
      </c>
      <c r="K63" s="567" t="s">
        <v>703</v>
      </c>
      <c r="L63" s="569">
        <v>46.636629319395432</v>
      </c>
      <c r="M63" s="569">
        <v>3</v>
      </c>
      <c r="N63" s="570">
        <v>139.90988795818629</v>
      </c>
    </row>
    <row r="64" spans="1:14" ht="14.4" customHeight="1" x14ac:dyDescent="0.3">
      <c r="A64" s="565" t="s">
        <v>461</v>
      </c>
      <c r="B64" s="566" t="s">
        <v>463</v>
      </c>
      <c r="C64" s="567" t="s">
        <v>477</v>
      </c>
      <c r="D64" s="568" t="s">
        <v>478</v>
      </c>
      <c r="E64" s="567" t="s">
        <v>464</v>
      </c>
      <c r="F64" s="568" t="s">
        <v>465</v>
      </c>
      <c r="G64" s="567" t="s">
        <v>503</v>
      </c>
      <c r="H64" s="567" t="s">
        <v>704</v>
      </c>
      <c r="I64" s="567" t="s">
        <v>705</v>
      </c>
      <c r="J64" s="567" t="s">
        <v>706</v>
      </c>
      <c r="K64" s="567" t="s">
        <v>707</v>
      </c>
      <c r="L64" s="569">
        <v>74.13</v>
      </c>
      <c r="M64" s="569">
        <v>1</v>
      </c>
      <c r="N64" s="570">
        <v>74.13</v>
      </c>
    </row>
    <row r="65" spans="1:14" ht="14.4" customHeight="1" x14ac:dyDescent="0.3">
      <c r="A65" s="565" t="s">
        <v>461</v>
      </c>
      <c r="B65" s="566" t="s">
        <v>463</v>
      </c>
      <c r="C65" s="567" t="s">
        <v>477</v>
      </c>
      <c r="D65" s="568" t="s">
        <v>478</v>
      </c>
      <c r="E65" s="567" t="s">
        <v>464</v>
      </c>
      <c r="F65" s="568" t="s">
        <v>465</v>
      </c>
      <c r="G65" s="567" t="s">
        <v>503</v>
      </c>
      <c r="H65" s="567" t="s">
        <v>708</v>
      </c>
      <c r="I65" s="567" t="s">
        <v>709</v>
      </c>
      <c r="J65" s="567" t="s">
        <v>710</v>
      </c>
      <c r="K65" s="567" t="s">
        <v>711</v>
      </c>
      <c r="L65" s="569">
        <v>92.270943990629576</v>
      </c>
      <c r="M65" s="569">
        <v>10</v>
      </c>
      <c r="N65" s="570">
        <v>922.70943990629576</v>
      </c>
    </row>
    <row r="66" spans="1:14" ht="14.4" customHeight="1" x14ac:dyDescent="0.3">
      <c r="A66" s="565" t="s">
        <v>461</v>
      </c>
      <c r="B66" s="566" t="s">
        <v>463</v>
      </c>
      <c r="C66" s="567" t="s">
        <v>477</v>
      </c>
      <c r="D66" s="568" t="s">
        <v>478</v>
      </c>
      <c r="E66" s="567" t="s">
        <v>464</v>
      </c>
      <c r="F66" s="568" t="s">
        <v>465</v>
      </c>
      <c r="G66" s="567" t="s">
        <v>503</v>
      </c>
      <c r="H66" s="567" t="s">
        <v>712</v>
      </c>
      <c r="I66" s="567" t="s">
        <v>713</v>
      </c>
      <c r="J66" s="567" t="s">
        <v>714</v>
      </c>
      <c r="K66" s="567" t="s">
        <v>715</v>
      </c>
      <c r="L66" s="569">
        <v>56.22</v>
      </c>
      <c r="M66" s="569">
        <v>1</v>
      </c>
      <c r="N66" s="570">
        <v>56.22</v>
      </c>
    </row>
    <row r="67" spans="1:14" ht="14.4" customHeight="1" x14ac:dyDescent="0.3">
      <c r="A67" s="565" t="s">
        <v>461</v>
      </c>
      <c r="B67" s="566" t="s">
        <v>463</v>
      </c>
      <c r="C67" s="567" t="s">
        <v>477</v>
      </c>
      <c r="D67" s="568" t="s">
        <v>478</v>
      </c>
      <c r="E67" s="567" t="s">
        <v>464</v>
      </c>
      <c r="F67" s="568" t="s">
        <v>465</v>
      </c>
      <c r="G67" s="567" t="s">
        <v>503</v>
      </c>
      <c r="H67" s="567" t="s">
        <v>716</v>
      </c>
      <c r="I67" s="567" t="s">
        <v>717</v>
      </c>
      <c r="J67" s="567" t="s">
        <v>718</v>
      </c>
      <c r="K67" s="567" t="s">
        <v>719</v>
      </c>
      <c r="L67" s="569">
        <v>57.12</v>
      </c>
      <c r="M67" s="569">
        <v>2</v>
      </c>
      <c r="N67" s="570">
        <v>114.24</v>
      </c>
    </row>
    <row r="68" spans="1:14" ht="14.4" customHeight="1" x14ac:dyDescent="0.3">
      <c r="A68" s="565" t="s">
        <v>461</v>
      </c>
      <c r="B68" s="566" t="s">
        <v>463</v>
      </c>
      <c r="C68" s="567" t="s">
        <v>477</v>
      </c>
      <c r="D68" s="568" t="s">
        <v>478</v>
      </c>
      <c r="E68" s="567" t="s">
        <v>464</v>
      </c>
      <c r="F68" s="568" t="s">
        <v>465</v>
      </c>
      <c r="G68" s="567" t="s">
        <v>503</v>
      </c>
      <c r="H68" s="567" t="s">
        <v>720</v>
      </c>
      <c r="I68" s="567" t="s">
        <v>721</v>
      </c>
      <c r="J68" s="567" t="s">
        <v>722</v>
      </c>
      <c r="K68" s="567" t="s">
        <v>723</v>
      </c>
      <c r="L68" s="569">
        <v>27.52</v>
      </c>
      <c r="M68" s="569">
        <v>2</v>
      </c>
      <c r="N68" s="570">
        <v>55.04</v>
      </c>
    </row>
    <row r="69" spans="1:14" ht="14.4" customHeight="1" x14ac:dyDescent="0.3">
      <c r="A69" s="565" t="s">
        <v>461</v>
      </c>
      <c r="B69" s="566" t="s">
        <v>463</v>
      </c>
      <c r="C69" s="567" t="s">
        <v>477</v>
      </c>
      <c r="D69" s="568" t="s">
        <v>478</v>
      </c>
      <c r="E69" s="567" t="s">
        <v>464</v>
      </c>
      <c r="F69" s="568" t="s">
        <v>465</v>
      </c>
      <c r="G69" s="567" t="s">
        <v>503</v>
      </c>
      <c r="H69" s="567" t="s">
        <v>724</v>
      </c>
      <c r="I69" s="567" t="s">
        <v>725</v>
      </c>
      <c r="J69" s="567" t="s">
        <v>726</v>
      </c>
      <c r="K69" s="567"/>
      <c r="L69" s="569">
        <v>97.632114341152004</v>
      </c>
      <c r="M69" s="569">
        <v>13</v>
      </c>
      <c r="N69" s="570">
        <v>1269.2174864349761</v>
      </c>
    </row>
    <row r="70" spans="1:14" ht="14.4" customHeight="1" x14ac:dyDescent="0.3">
      <c r="A70" s="565" t="s">
        <v>461</v>
      </c>
      <c r="B70" s="566" t="s">
        <v>463</v>
      </c>
      <c r="C70" s="567" t="s">
        <v>477</v>
      </c>
      <c r="D70" s="568" t="s">
        <v>478</v>
      </c>
      <c r="E70" s="567" t="s">
        <v>464</v>
      </c>
      <c r="F70" s="568" t="s">
        <v>465</v>
      </c>
      <c r="G70" s="567" t="s">
        <v>503</v>
      </c>
      <c r="H70" s="567" t="s">
        <v>727</v>
      </c>
      <c r="I70" s="567" t="s">
        <v>725</v>
      </c>
      <c r="J70" s="567" t="s">
        <v>728</v>
      </c>
      <c r="K70" s="567"/>
      <c r="L70" s="569">
        <v>20.835398871384303</v>
      </c>
      <c r="M70" s="569">
        <v>37</v>
      </c>
      <c r="N70" s="570">
        <v>770.90975824121915</v>
      </c>
    </row>
    <row r="71" spans="1:14" ht="14.4" customHeight="1" x14ac:dyDescent="0.3">
      <c r="A71" s="565" t="s">
        <v>461</v>
      </c>
      <c r="B71" s="566" t="s">
        <v>463</v>
      </c>
      <c r="C71" s="567" t="s">
        <v>477</v>
      </c>
      <c r="D71" s="568" t="s">
        <v>478</v>
      </c>
      <c r="E71" s="567" t="s">
        <v>464</v>
      </c>
      <c r="F71" s="568" t="s">
        <v>465</v>
      </c>
      <c r="G71" s="567" t="s">
        <v>503</v>
      </c>
      <c r="H71" s="567" t="s">
        <v>729</v>
      </c>
      <c r="I71" s="567" t="s">
        <v>725</v>
      </c>
      <c r="J71" s="567" t="s">
        <v>730</v>
      </c>
      <c r="K71" s="567"/>
      <c r="L71" s="569">
        <v>136.83528108111</v>
      </c>
      <c r="M71" s="569">
        <v>2</v>
      </c>
      <c r="N71" s="570">
        <v>273.67056216221999</v>
      </c>
    </row>
    <row r="72" spans="1:14" ht="14.4" customHeight="1" x14ac:dyDescent="0.3">
      <c r="A72" s="565" t="s">
        <v>461</v>
      </c>
      <c r="B72" s="566" t="s">
        <v>463</v>
      </c>
      <c r="C72" s="567" t="s">
        <v>477</v>
      </c>
      <c r="D72" s="568" t="s">
        <v>478</v>
      </c>
      <c r="E72" s="567" t="s">
        <v>464</v>
      </c>
      <c r="F72" s="568" t="s">
        <v>465</v>
      </c>
      <c r="G72" s="567" t="s">
        <v>503</v>
      </c>
      <c r="H72" s="567" t="s">
        <v>731</v>
      </c>
      <c r="I72" s="567" t="s">
        <v>732</v>
      </c>
      <c r="J72" s="567" t="s">
        <v>733</v>
      </c>
      <c r="K72" s="567" t="s">
        <v>734</v>
      </c>
      <c r="L72" s="569">
        <v>69.39844000481304</v>
      </c>
      <c r="M72" s="569">
        <v>13</v>
      </c>
      <c r="N72" s="570">
        <v>902.17972006256957</v>
      </c>
    </row>
    <row r="73" spans="1:14" ht="14.4" customHeight="1" x14ac:dyDescent="0.3">
      <c r="A73" s="565" t="s">
        <v>461</v>
      </c>
      <c r="B73" s="566" t="s">
        <v>463</v>
      </c>
      <c r="C73" s="567" t="s">
        <v>477</v>
      </c>
      <c r="D73" s="568" t="s">
        <v>478</v>
      </c>
      <c r="E73" s="567" t="s">
        <v>464</v>
      </c>
      <c r="F73" s="568" t="s">
        <v>465</v>
      </c>
      <c r="G73" s="567" t="s">
        <v>503</v>
      </c>
      <c r="H73" s="567" t="s">
        <v>735</v>
      </c>
      <c r="I73" s="567" t="s">
        <v>736</v>
      </c>
      <c r="J73" s="567" t="s">
        <v>737</v>
      </c>
      <c r="K73" s="567" t="s">
        <v>738</v>
      </c>
      <c r="L73" s="569">
        <v>120.59018469716051</v>
      </c>
      <c r="M73" s="569">
        <v>2</v>
      </c>
      <c r="N73" s="570">
        <v>241.18036939432102</v>
      </c>
    </row>
    <row r="74" spans="1:14" ht="14.4" customHeight="1" x14ac:dyDescent="0.3">
      <c r="A74" s="565" t="s">
        <v>461</v>
      </c>
      <c r="B74" s="566" t="s">
        <v>463</v>
      </c>
      <c r="C74" s="567" t="s">
        <v>477</v>
      </c>
      <c r="D74" s="568" t="s">
        <v>478</v>
      </c>
      <c r="E74" s="567" t="s">
        <v>464</v>
      </c>
      <c r="F74" s="568" t="s">
        <v>465</v>
      </c>
      <c r="G74" s="567" t="s">
        <v>503</v>
      </c>
      <c r="H74" s="567" t="s">
        <v>739</v>
      </c>
      <c r="I74" s="567" t="s">
        <v>740</v>
      </c>
      <c r="J74" s="567" t="s">
        <v>722</v>
      </c>
      <c r="K74" s="567" t="s">
        <v>741</v>
      </c>
      <c r="L74" s="569">
        <v>58.639865369266197</v>
      </c>
      <c r="M74" s="569">
        <v>1</v>
      </c>
      <c r="N74" s="570">
        <v>58.639865369266197</v>
      </c>
    </row>
    <row r="75" spans="1:14" ht="14.4" customHeight="1" x14ac:dyDescent="0.3">
      <c r="A75" s="565" t="s">
        <v>461</v>
      </c>
      <c r="B75" s="566" t="s">
        <v>463</v>
      </c>
      <c r="C75" s="567" t="s">
        <v>477</v>
      </c>
      <c r="D75" s="568" t="s">
        <v>478</v>
      </c>
      <c r="E75" s="567" t="s">
        <v>464</v>
      </c>
      <c r="F75" s="568" t="s">
        <v>465</v>
      </c>
      <c r="G75" s="567" t="s">
        <v>503</v>
      </c>
      <c r="H75" s="567" t="s">
        <v>742</v>
      </c>
      <c r="I75" s="567" t="s">
        <v>743</v>
      </c>
      <c r="J75" s="567" t="s">
        <v>744</v>
      </c>
      <c r="K75" s="567" t="s">
        <v>498</v>
      </c>
      <c r="L75" s="569">
        <v>64.569999999999993</v>
      </c>
      <c r="M75" s="569">
        <v>1</v>
      </c>
      <c r="N75" s="570">
        <v>64.569999999999993</v>
      </c>
    </row>
    <row r="76" spans="1:14" ht="14.4" customHeight="1" x14ac:dyDescent="0.3">
      <c r="A76" s="565" t="s">
        <v>461</v>
      </c>
      <c r="B76" s="566" t="s">
        <v>463</v>
      </c>
      <c r="C76" s="567" t="s">
        <v>477</v>
      </c>
      <c r="D76" s="568" t="s">
        <v>478</v>
      </c>
      <c r="E76" s="567" t="s">
        <v>464</v>
      </c>
      <c r="F76" s="568" t="s">
        <v>465</v>
      </c>
      <c r="G76" s="567" t="s">
        <v>503</v>
      </c>
      <c r="H76" s="567" t="s">
        <v>745</v>
      </c>
      <c r="I76" s="567" t="s">
        <v>746</v>
      </c>
      <c r="J76" s="567" t="s">
        <v>747</v>
      </c>
      <c r="K76" s="567" t="s">
        <v>748</v>
      </c>
      <c r="L76" s="569">
        <v>65.134644295723703</v>
      </c>
      <c r="M76" s="569">
        <v>4</v>
      </c>
      <c r="N76" s="570">
        <v>260.53857718289481</v>
      </c>
    </row>
    <row r="77" spans="1:14" ht="14.4" customHeight="1" x14ac:dyDescent="0.3">
      <c r="A77" s="565" t="s">
        <v>461</v>
      </c>
      <c r="B77" s="566" t="s">
        <v>463</v>
      </c>
      <c r="C77" s="567" t="s">
        <v>477</v>
      </c>
      <c r="D77" s="568" t="s">
        <v>478</v>
      </c>
      <c r="E77" s="567" t="s">
        <v>464</v>
      </c>
      <c r="F77" s="568" t="s">
        <v>465</v>
      </c>
      <c r="G77" s="567" t="s">
        <v>503</v>
      </c>
      <c r="H77" s="567" t="s">
        <v>749</v>
      </c>
      <c r="I77" s="567" t="s">
        <v>750</v>
      </c>
      <c r="J77" s="567" t="s">
        <v>751</v>
      </c>
      <c r="K77" s="567" t="s">
        <v>752</v>
      </c>
      <c r="L77" s="569">
        <v>27.52</v>
      </c>
      <c r="M77" s="569">
        <v>1</v>
      </c>
      <c r="N77" s="570">
        <v>27.52</v>
      </c>
    </row>
    <row r="78" spans="1:14" ht="14.4" customHeight="1" x14ac:dyDescent="0.3">
      <c r="A78" s="565" t="s">
        <v>461</v>
      </c>
      <c r="B78" s="566" t="s">
        <v>463</v>
      </c>
      <c r="C78" s="567" t="s">
        <v>477</v>
      </c>
      <c r="D78" s="568" t="s">
        <v>478</v>
      </c>
      <c r="E78" s="567" t="s">
        <v>464</v>
      </c>
      <c r="F78" s="568" t="s">
        <v>465</v>
      </c>
      <c r="G78" s="567" t="s">
        <v>503</v>
      </c>
      <c r="H78" s="567" t="s">
        <v>753</v>
      </c>
      <c r="I78" s="567" t="s">
        <v>754</v>
      </c>
      <c r="J78" s="567" t="s">
        <v>755</v>
      </c>
      <c r="K78" s="567" t="s">
        <v>756</v>
      </c>
      <c r="L78" s="569">
        <v>28.165999999999997</v>
      </c>
      <c r="M78" s="569">
        <v>10</v>
      </c>
      <c r="N78" s="570">
        <v>281.65999999999997</v>
      </c>
    </row>
    <row r="79" spans="1:14" ht="14.4" customHeight="1" x14ac:dyDescent="0.3">
      <c r="A79" s="565" t="s">
        <v>461</v>
      </c>
      <c r="B79" s="566" t="s">
        <v>463</v>
      </c>
      <c r="C79" s="567" t="s">
        <v>477</v>
      </c>
      <c r="D79" s="568" t="s">
        <v>478</v>
      </c>
      <c r="E79" s="567" t="s">
        <v>464</v>
      </c>
      <c r="F79" s="568" t="s">
        <v>465</v>
      </c>
      <c r="G79" s="567" t="s">
        <v>503</v>
      </c>
      <c r="H79" s="567" t="s">
        <v>757</v>
      </c>
      <c r="I79" s="567" t="s">
        <v>725</v>
      </c>
      <c r="J79" s="567" t="s">
        <v>758</v>
      </c>
      <c r="K79" s="567"/>
      <c r="L79" s="569">
        <v>169.30983349964001</v>
      </c>
      <c r="M79" s="569">
        <v>3</v>
      </c>
      <c r="N79" s="570">
        <v>507.92950049891999</v>
      </c>
    </row>
    <row r="80" spans="1:14" ht="14.4" customHeight="1" x14ac:dyDescent="0.3">
      <c r="A80" s="565" t="s">
        <v>461</v>
      </c>
      <c r="B80" s="566" t="s">
        <v>463</v>
      </c>
      <c r="C80" s="567" t="s">
        <v>477</v>
      </c>
      <c r="D80" s="568" t="s">
        <v>478</v>
      </c>
      <c r="E80" s="567" t="s">
        <v>464</v>
      </c>
      <c r="F80" s="568" t="s">
        <v>465</v>
      </c>
      <c r="G80" s="567" t="s">
        <v>503</v>
      </c>
      <c r="H80" s="567" t="s">
        <v>759</v>
      </c>
      <c r="I80" s="567" t="s">
        <v>760</v>
      </c>
      <c r="J80" s="567" t="s">
        <v>761</v>
      </c>
      <c r="K80" s="567" t="s">
        <v>524</v>
      </c>
      <c r="L80" s="569">
        <v>118.11899772356</v>
      </c>
      <c r="M80" s="569">
        <v>1</v>
      </c>
      <c r="N80" s="570">
        <v>118.11899772356</v>
      </c>
    </row>
    <row r="81" spans="1:14" ht="14.4" customHeight="1" x14ac:dyDescent="0.3">
      <c r="A81" s="565" t="s">
        <v>461</v>
      </c>
      <c r="B81" s="566" t="s">
        <v>463</v>
      </c>
      <c r="C81" s="567" t="s">
        <v>477</v>
      </c>
      <c r="D81" s="568" t="s">
        <v>478</v>
      </c>
      <c r="E81" s="567" t="s">
        <v>464</v>
      </c>
      <c r="F81" s="568" t="s">
        <v>465</v>
      </c>
      <c r="G81" s="567" t="s">
        <v>503</v>
      </c>
      <c r="H81" s="567" t="s">
        <v>762</v>
      </c>
      <c r="I81" s="567" t="s">
        <v>763</v>
      </c>
      <c r="J81" s="567" t="s">
        <v>764</v>
      </c>
      <c r="K81" s="567" t="s">
        <v>765</v>
      </c>
      <c r="L81" s="569">
        <v>59.19</v>
      </c>
      <c r="M81" s="569">
        <v>1</v>
      </c>
      <c r="N81" s="570">
        <v>59.19</v>
      </c>
    </row>
    <row r="82" spans="1:14" ht="14.4" customHeight="1" x14ac:dyDescent="0.3">
      <c r="A82" s="565" t="s">
        <v>461</v>
      </c>
      <c r="B82" s="566" t="s">
        <v>463</v>
      </c>
      <c r="C82" s="567" t="s">
        <v>477</v>
      </c>
      <c r="D82" s="568" t="s">
        <v>478</v>
      </c>
      <c r="E82" s="567" t="s">
        <v>464</v>
      </c>
      <c r="F82" s="568" t="s">
        <v>465</v>
      </c>
      <c r="G82" s="567" t="s">
        <v>503</v>
      </c>
      <c r="H82" s="567" t="s">
        <v>766</v>
      </c>
      <c r="I82" s="567" t="s">
        <v>767</v>
      </c>
      <c r="J82" s="567" t="s">
        <v>768</v>
      </c>
      <c r="K82" s="567" t="s">
        <v>769</v>
      </c>
      <c r="L82" s="569">
        <v>47.56</v>
      </c>
      <c r="M82" s="569">
        <v>3</v>
      </c>
      <c r="N82" s="570">
        <v>142.68</v>
      </c>
    </row>
    <row r="83" spans="1:14" ht="14.4" customHeight="1" x14ac:dyDescent="0.3">
      <c r="A83" s="565" t="s">
        <v>461</v>
      </c>
      <c r="B83" s="566" t="s">
        <v>463</v>
      </c>
      <c r="C83" s="567" t="s">
        <v>477</v>
      </c>
      <c r="D83" s="568" t="s">
        <v>478</v>
      </c>
      <c r="E83" s="567" t="s">
        <v>464</v>
      </c>
      <c r="F83" s="568" t="s">
        <v>465</v>
      </c>
      <c r="G83" s="567" t="s">
        <v>503</v>
      </c>
      <c r="H83" s="567" t="s">
        <v>770</v>
      </c>
      <c r="I83" s="567" t="s">
        <v>771</v>
      </c>
      <c r="J83" s="567" t="s">
        <v>772</v>
      </c>
      <c r="K83" s="567" t="s">
        <v>773</v>
      </c>
      <c r="L83" s="569">
        <v>91.749591779906794</v>
      </c>
      <c r="M83" s="569">
        <v>1</v>
      </c>
      <c r="N83" s="570">
        <v>91.749591779906794</v>
      </c>
    </row>
    <row r="84" spans="1:14" ht="14.4" customHeight="1" x14ac:dyDescent="0.3">
      <c r="A84" s="565" t="s">
        <v>461</v>
      </c>
      <c r="B84" s="566" t="s">
        <v>463</v>
      </c>
      <c r="C84" s="567" t="s">
        <v>477</v>
      </c>
      <c r="D84" s="568" t="s">
        <v>478</v>
      </c>
      <c r="E84" s="567" t="s">
        <v>464</v>
      </c>
      <c r="F84" s="568" t="s">
        <v>465</v>
      </c>
      <c r="G84" s="567" t="s">
        <v>503</v>
      </c>
      <c r="H84" s="567" t="s">
        <v>774</v>
      </c>
      <c r="I84" s="567" t="s">
        <v>774</v>
      </c>
      <c r="J84" s="567" t="s">
        <v>775</v>
      </c>
      <c r="K84" s="567" t="s">
        <v>776</v>
      </c>
      <c r="L84" s="569">
        <v>40.049981675755575</v>
      </c>
      <c r="M84" s="569">
        <v>4</v>
      </c>
      <c r="N84" s="570">
        <v>160.1999267030223</v>
      </c>
    </row>
    <row r="85" spans="1:14" ht="14.4" customHeight="1" x14ac:dyDescent="0.3">
      <c r="A85" s="565" t="s">
        <v>461</v>
      </c>
      <c r="B85" s="566" t="s">
        <v>463</v>
      </c>
      <c r="C85" s="567" t="s">
        <v>477</v>
      </c>
      <c r="D85" s="568" t="s">
        <v>478</v>
      </c>
      <c r="E85" s="567" t="s">
        <v>464</v>
      </c>
      <c r="F85" s="568" t="s">
        <v>465</v>
      </c>
      <c r="G85" s="567" t="s">
        <v>503</v>
      </c>
      <c r="H85" s="567" t="s">
        <v>777</v>
      </c>
      <c r="I85" s="567" t="s">
        <v>778</v>
      </c>
      <c r="J85" s="567" t="s">
        <v>586</v>
      </c>
      <c r="K85" s="567" t="s">
        <v>779</v>
      </c>
      <c r="L85" s="569">
        <v>60.34992748570069</v>
      </c>
      <c r="M85" s="569">
        <v>14</v>
      </c>
      <c r="N85" s="570">
        <v>844.89898479980968</v>
      </c>
    </row>
    <row r="86" spans="1:14" ht="14.4" customHeight="1" x14ac:dyDescent="0.3">
      <c r="A86" s="565" t="s">
        <v>461</v>
      </c>
      <c r="B86" s="566" t="s">
        <v>463</v>
      </c>
      <c r="C86" s="567" t="s">
        <v>477</v>
      </c>
      <c r="D86" s="568" t="s">
        <v>478</v>
      </c>
      <c r="E86" s="567" t="s">
        <v>464</v>
      </c>
      <c r="F86" s="568" t="s">
        <v>465</v>
      </c>
      <c r="G86" s="567" t="s">
        <v>503</v>
      </c>
      <c r="H86" s="567" t="s">
        <v>780</v>
      </c>
      <c r="I86" s="567" t="s">
        <v>781</v>
      </c>
      <c r="J86" s="567" t="s">
        <v>782</v>
      </c>
      <c r="K86" s="567" t="s">
        <v>783</v>
      </c>
      <c r="L86" s="569">
        <v>66.19</v>
      </c>
      <c r="M86" s="569">
        <v>1</v>
      </c>
      <c r="N86" s="570">
        <v>66.19</v>
      </c>
    </row>
    <row r="87" spans="1:14" ht="14.4" customHeight="1" x14ac:dyDescent="0.3">
      <c r="A87" s="565" t="s">
        <v>461</v>
      </c>
      <c r="B87" s="566" t="s">
        <v>463</v>
      </c>
      <c r="C87" s="567" t="s">
        <v>477</v>
      </c>
      <c r="D87" s="568" t="s">
        <v>478</v>
      </c>
      <c r="E87" s="567" t="s">
        <v>464</v>
      </c>
      <c r="F87" s="568" t="s">
        <v>465</v>
      </c>
      <c r="G87" s="567" t="s">
        <v>503</v>
      </c>
      <c r="H87" s="567" t="s">
        <v>784</v>
      </c>
      <c r="I87" s="567" t="s">
        <v>785</v>
      </c>
      <c r="J87" s="567" t="s">
        <v>786</v>
      </c>
      <c r="K87" s="567" t="s">
        <v>787</v>
      </c>
      <c r="L87" s="569">
        <v>197.47</v>
      </c>
      <c r="M87" s="569">
        <v>2</v>
      </c>
      <c r="N87" s="570">
        <v>394.94</v>
      </c>
    </row>
    <row r="88" spans="1:14" ht="14.4" customHeight="1" x14ac:dyDescent="0.3">
      <c r="A88" s="565" t="s">
        <v>461</v>
      </c>
      <c r="B88" s="566" t="s">
        <v>463</v>
      </c>
      <c r="C88" s="567" t="s">
        <v>477</v>
      </c>
      <c r="D88" s="568" t="s">
        <v>478</v>
      </c>
      <c r="E88" s="567" t="s">
        <v>464</v>
      </c>
      <c r="F88" s="568" t="s">
        <v>465</v>
      </c>
      <c r="G88" s="567" t="s">
        <v>503</v>
      </c>
      <c r="H88" s="567" t="s">
        <v>788</v>
      </c>
      <c r="I88" s="567" t="s">
        <v>788</v>
      </c>
      <c r="J88" s="567" t="s">
        <v>789</v>
      </c>
      <c r="K88" s="567" t="s">
        <v>790</v>
      </c>
      <c r="L88" s="569">
        <v>41.4</v>
      </c>
      <c r="M88" s="569">
        <v>1</v>
      </c>
      <c r="N88" s="570">
        <v>41.4</v>
      </c>
    </row>
    <row r="89" spans="1:14" ht="14.4" customHeight="1" x14ac:dyDescent="0.3">
      <c r="A89" s="565" t="s">
        <v>461</v>
      </c>
      <c r="B89" s="566" t="s">
        <v>463</v>
      </c>
      <c r="C89" s="567" t="s">
        <v>477</v>
      </c>
      <c r="D89" s="568" t="s">
        <v>478</v>
      </c>
      <c r="E89" s="567" t="s">
        <v>464</v>
      </c>
      <c r="F89" s="568" t="s">
        <v>465</v>
      </c>
      <c r="G89" s="567" t="s">
        <v>503</v>
      </c>
      <c r="H89" s="567" t="s">
        <v>791</v>
      </c>
      <c r="I89" s="567" t="s">
        <v>792</v>
      </c>
      <c r="J89" s="567" t="s">
        <v>793</v>
      </c>
      <c r="K89" s="567" t="s">
        <v>794</v>
      </c>
      <c r="L89" s="569">
        <v>72.069999999999993</v>
      </c>
      <c r="M89" s="569">
        <v>2</v>
      </c>
      <c r="N89" s="570">
        <v>144.13999999999999</v>
      </c>
    </row>
    <row r="90" spans="1:14" ht="14.4" customHeight="1" x14ac:dyDescent="0.3">
      <c r="A90" s="565" t="s">
        <v>461</v>
      </c>
      <c r="B90" s="566" t="s">
        <v>463</v>
      </c>
      <c r="C90" s="567" t="s">
        <v>477</v>
      </c>
      <c r="D90" s="568" t="s">
        <v>478</v>
      </c>
      <c r="E90" s="567" t="s">
        <v>464</v>
      </c>
      <c r="F90" s="568" t="s">
        <v>465</v>
      </c>
      <c r="G90" s="567" t="s">
        <v>503</v>
      </c>
      <c r="H90" s="567" t="s">
        <v>795</v>
      </c>
      <c r="I90" s="567" t="s">
        <v>796</v>
      </c>
      <c r="J90" s="567" t="s">
        <v>797</v>
      </c>
      <c r="K90" s="567" t="s">
        <v>798</v>
      </c>
      <c r="L90" s="569">
        <v>191.27</v>
      </c>
      <c r="M90" s="569">
        <v>1</v>
      </c>
      <c r="N90" s="570">
        <v>191.27</v>
      </c>
    </row>
    <row r="91" spans="1:14" ht="14.4" customHeight="1" x14ac:dyDescent="0.3">
      <c r="A91" s="565" t="s">
        <v>461</v>
      </c>
      <c r="B91" s="566" t="s">
        <v>463</v>
      </c>
      <c r="C91" s="567" t="s">
        <v>477</v>
      </c>
      <c r="D91" s="568" t="s">
        <v>478</v>
      </c>
      <c r="E91" s="567" t="s">
        <v>464</v>
      </c>
      <c r="F91" s="568" t="s">
        <v>465</v>
      </c>
      <c r="G91" s="567" t="s">
        <v>503</v>
      </c>
      <c r="H91" s="567" t="s">
        <v>799</v>
      </c>
      <c r="I91" s="567" t="s">
        <v>725</v>
      </c>
      <c r="J91" s="567" t="s">
        <v>800</v>
      </c>
      <c r="K91" s="567"/>
      <c r="L91" s="569">
        <v>199.35</v>
      </c>
      <c r="M91" s="569">
        <v>1</v>
      </c>
      <c r="N91" s="570">
        <v>199.35</v>
      </c>
    </row>
    <row r="92" spans="1:14" ht="14.4" customHeight="1" x14ac:dyDescent="0.3">
      <c r="A92" s="565" t="s">
        <v>461</v>
      </c>
      <c r="B92" s="566" t="s">
        <v>463</v>
      </c>
      <c r="C92" s="567" t="s">
        <v>477</v>
      </c>
      <c r="D92" s="568" t="s">
        <v>478</v>
      </c>
      <c r="E92" s="567" t="s">
        <v>464</v>
      </c>
      <c r="F92" s="568" t="s">
        <v>465</v>
      </c>
      <c r="G92" s="567" t="s">
        <v>503</v>
      </c>
      <c r="H92" s="567" t="s">
        <v>801</v>
      </c>
      <c r="I92" s="567" t="s">
        <v>802</v>
      </c>
      <c r="J92" s="567" t="s">
        <v>775</v>
      </c>
      <c r="K92" s="567" t="s">
        <v>803</v>
      </c>
      <c r="L92" s="569">
        <v>115.46766735019436</v>
      </c>
      <c r="M92" s="569">
        <v>14</v>
      </c>
      <c r="N92" s="570">
        <v>1616.5473429027211</v>
      </c>
    </row>
    <row r="93" spans="1:14" ht="14.4" customHeight="1" x14ac:dyDescent="0.3">
      <c r="A93" s="565" t="s">
        <v>461</v>
      </c>
      <c r="B93" s="566" t="s">
        <v>463</v>
      </c>
      <c r="C93" s="567" t="s">
        <v>477</v>
      </c>
      <c r="D93" s="568" t="s">
        <v>478</v>
      </c>
      <c r="E93" s="567" t="s">
        <v>464</v>
      </c>
      <c r="F93" s="568" t="s">
        <v>465</v>
      </c>
      <c r="G93" s="567" t="s">
        <v>503</v>
      </c>
      <c r="H93" s="567" t="s">
        <v>804</v>
      </c>
      <c r="I93" s="567" t="s">
        <v>725</v>
      </c>
      <c r="J93" s="567" t="s">
        <v>805</v>
      </c>
      <c r="K93" s="567"/>
      <c r="L93" s="569">
        <v>58.73</v>
      </c>
      <c r="M93" s="569">
        <v>1</v>
      </c>
      <c r="N93" s="570">
        <v>58.73</v>
      </c>
    </row>
    <row r="94" spans="1:14" ht="14.4" customHeight="1" x14ac:dyDescent="0.3">
      <c r="A94" s="565" t="s">
        <v>461</v>
      </c>
      <c r="B94" s="566" t="s">
        <v>463</v>
      </c>
      <c r="C94" s="567" t="s">
        <v>477</v>
      </c>
      <c r="D94" s="568" t="s">
        <v>478</v>
      </c>
      <c r="E94" s="567" t="s">
        <v>464</v>
      </c>
      <c r="F94" s="568" t="s">
        <v>465</v>
      </c>
      <c r="G94" s="567" t="s">
        <v>503</v>
      </c>
      <c r="H94" s="567" t="s">
        <v>806</v>
      </c>
      <c r="I94" s="567" t="s">
        <v>807</v>
      </c>
      <c r="J94" s="567" t="s">
        <v>775</v>
      </c>
      <c r="K94" s="567" t="s">
        <v>808</v>
      </c>
      <c r="L94" s="569">
        <v>79.709999999999994</v>
      </c>
      <c r="M94" s="569">
        <v>1</v>
      </c>
      <c r="N94" s="570">
        <v>79.709999999999994</v>
      </c>
    </row>
    <row r="95" spans="1:14" ht="14.4" customHeight="1" x14ac:dyDescent="0.3">
      <c r="A95" s="565" t="s">
        <v>461</v>
      </c>
      <c r="B95" s="566" t="s">
        <v>463</v>
      </c>
      <c r="C95" s="567" t="s">
        <v>477</v>
      </c>
      <c r="D95" s="568" t="s">
        <v>478</v>
      </c>
      <c r="E95" s="567" t="s">
        <v>464</v>
      </c>
      <c r="F95" s="568" t="s">
        <v>465</v>
      </c>
      <c r="G95" s="567" t="s">
        <v>503</v>
      </c>
      <c r="H95" s="567" t="s">
        <v>809</v>
      </c>
      <c r="I95" s="567" t="s">
        <v>810</v>
      </c>
      <c r="J95" s="567" t="s">
        <v>811</v>
      </c>
      <c r="K95" s="567" t="s">
        <v>812</v>
      </c>
      <c r="L95" s="569">
        <v>28.775000000000002</v>
      </c>
      <c r="M95" s="569">
        <v>2</v>
      </c>
      <c r="N95" s="570">
        <v>57.550000000000004</v>
      </c>
    </row>
    <row r="96" spans="1:14" ht="14.4" customHeight="1" x14ac:dyDescent="0.3">
      <c r="A96" s="565" t="s">
        <v>461</v>
      </c>
      <c r="B96" s="566" t="s">
        <v>463</v>
      </c>
      <c r="C96" s="567" t="s">
        <v>477</v>
      </c>
      <c r="D96" s="568" t="s">
        <v>478</v>
      </c>
      <c r="E96" s="567" t="s">
        <v>464</v>
      </c>
      <c r="F96" s="568" t="s">
        <v>465</v>
      </c>
      <c r="G96" s="567" t="s">
        <v>503</v>
      </c>
      <c r="H96" s="567" t="s">
        <v>813</v>
      </c>
      <c r="I96" s="567" t="s">
        <v>814</v>
      </c>
      <c r="J96" s="567" t="s">
        <v>815</v>
      </c>
      <c r="K96" s="567" t="s">
        <v>816</v>
      </c>
      <c r="L96" s="569">
        <v>44.980000000000004</v>
      </c>
      <c r="M96" s="569">
        <v>2</v>
      </c>
      <c r="N96" s="570">
        <v>89.960000000000008</v>
      </c>
    </row>
    <row r="97" spans="1:14" ht="14.4" customHeight="1" x14ac:dyDescent="0.3">
      <c r="A97" s="565" t="s">
        <v>461</v>
      </c>
      <c r="B97" s="566" t="s">
        <v>463</v>
      </c>
      <c r="C97" s="567" t="s">
        <v>477</v>
      </c>
      <c r="D97" s="568" t="s">
        <v>478</v>
      </c>
      <c r="E97" s="567" t="s">
        <v>464</v>
      </c>
      <c r="F97" s="568" t="s">
        <v>465</v>
      </c>
      <c r="G97" s="567" t="s">
        <v>503</v>
      </c>
      <c r="H97" s="567" t="s">
        <v>817</v>
      </c>
      <c r="I97" s="567" t="s">
        <v>818</v>
      </c>
      <c r="J97" s="567" t="s">
        <v>563</v>
      </c>
      <c r="K97" s="567" t="s">
        <v>819</v>
      </c>
      <c r="L97" s="569">
        <v>147.91999999999999</v>
      </c>
      <c r="M97" s="569">
        <v>1</v>
      </c>
      <c r="N97" s="570">
        <v>147.91999999999999</v>
      </c>
    </row>
    <row r="98" spans="1:14" ht="14.4" customHeight="1" x14ac:dyDescent="0.3">
      <c r="A98" s="565" t="s">
        <v>461</v>
      </c>
      <c r="B98" s="566" t="s">
        <v>463</v>
      </c>
      <c r="C98" s="567" t="s">
        <v>477</v>
      </c>
      <c r="D98" s="568" t="s">
        <v>478</v>
      </c>
      <c r="E98" s="567" t="s">
        <v>464</v>
      </c>
      <c r="F98" s="568" t="s">
        <v>465</v>
      </c>
      <c r="G98" s="567" t="s">
        <v>503</v>
      </c>
      <c r="H98" s="567" t="s">
        <v>820</v>
      </c>
      <c r="I98" s="567" t="s">
        <v>821</v>
      </c>
      <c r="J98" s="567" t="s">
        <v>822</v>
      </c>
      <c r="K98" s="567" t="s">
        <v>823</v>
      </c>
      <c r="L98" s="569">
        <v>178.16</v>
      </c>
      <c r="M98" s="569">
        <v>1</v>
      </c>
      <c r="N98" s="570">
        <v>178.16</v>
      </c>
    </row>
    <row r="99" spans="1:14" ht="14.4" customHeight="1" x14ac:dyDescent="0.3">
      <c r="A99" s="565" t="s">
        <v>461</v>
      </c>
      <c r="B99" s="566" t="s">
        <v>463</v>
      </c>
      <c r="C99" s="567" t="s">
        <v>477</v>
      </c>
      <c r="D99" s="568" t="s">
        <v>478</v>
      </c>
      <c r="E99" s="567" t="s">
        <v>464</v>
      </c>
      <c r="F99" s="568" t="s">
        <v>465</v>
      </c>
      <c r="G99" s="567" t="s">
        <v>503</v>
      </c>
      <c r="H99" s="567" t="s">
        <v>824</v>
      </c>
      <c r="I99" s="567" t="s">
        <v>825</v>
      </c>
      <c r="J99" s="567" t="s">
        <v>826</v>
      </c>
      <c r="K99" s="567" t="s">
        <v>827</v>
      </c>
      <c r="L99" s="569">
        <v>63.020568184938298</v>
      </c>
      <c r="M99" s="569">
        <v>1</v>
      </c>
      <c r="N99" s="570">
        <v>63.020568184938298</v>
      </c>
    </row>
    <row r="100" spans="1:14" ht="14.4" customHeight="1" x14ac:dyDescent="0.3">
      <c r="A100" s="565" t="s">
        <v>461</v>
      </c>
      <c r="B100" s="566" t="s">
        <v>463</v>
      </c>
      <c r="C100" s="567" t="s">
        <v>477</v>
      </c>
      <c r="D100" s="568" t="s">
        <v>478</v>
      </c>
      <c r="E100" s="567" t="s">
        <v>464</v>
      </c>
      <c r="F100" s="568" t="s">
        <v>465</v>
      </c>
      <c r="G100" s="567" t="s">
        <v>503</v>
      </c>
      <c r="H100" s="567" t="s">
        <v>828</v>
      </c>
      <c r="I100" s="567" t="s">
        <v>829</v>
      </c>
      <c r="J100" s="567" t="s">
        <v>830</v>
      </c>
      <c r="K100" s="567" t="s">
        <v>546</v>
      </c>
      <c r="L100" s="569">
        <v>41.827984104565296</v>
      </c>
      <c r="M100" s="569">
        <v>10</v>
      </c>
      <c r="N100" s="570">
        <v>418.27984104565297</v>
      </c>
    </row>
    <row r="101" spans="1:14" ht="14.4" customHeight="1" x14ac:dyDescent="0.3">
      <c r="A101" s="565" t="s">
        <v>461</v>
      </c>
      <c r="B101" s="566" t="s">
        <v>463</v>
      </c>
      <c r="C101" s="567" t="s">
        <v>477</v>
      </c>
      <c r="D101" s="568" t="s">
        <v>478</v>
      </c>
      <c r="E101" s="567" t="s">
        <v>464</v>
      </c>
      <c r="F101" s="568" t="s">
        <v>465</v>
      </c>
      <c r="G101" s="567" t="s">
        <v>503</v>
      </c>
      <c r="H101" s="567" t="s">
        <v>831</v>
      </c>
      <c r="I101" s="567" t="s">
        <v>831</v>
      </c>
      <c r="J101" s="567" t="s">
        <v>832</v>
      </c>
      <c r="K101" s="567" t="s">
        <v>833</v>
      </c>
      <c r="L101" s="569">
        <v>808.53380015410607</v>
      </c>
      <c r="M101" s="569">
        <v>3.4</v>
      </c>
      <c r="N101" s="570">
        <v>2749.0149205239604</v>
      </c>
    </row>
    <row r="102" spans="1:14" ht="14.4" customHeight="1" x14ac:dyDescent="0.3">
      <c r="A102" s="565" t="s">
        <v>461</v>
      </c>
      <c r="B102" s="566" t="s">
        <v>463</v>
      </c>
      <c r="C102" s="567" t="s">
        <v>477</v>
      </c>
      <c r="D102" s="568" t="s">
        <v>478</v>
      </c>
      <c r="E102" s="567" t="s">
        <v>464</v>
      </c>
      <c r="F102" s="568" t="s">
        <v>465</v>
      </c>
      <c r="G102" s="567" t="s">
        <v>503</v>
      </c>
      <c r="H102" s="567" t="s">
        <v>834</v>
      </c>
      <c r="I102" s="567" t="s">
        <v>835</v>
      </c>
      <c r="J102" s="567" t="s">
        <v>836</v>
      </c>
      <c r="K102" s="567" t="s">
        <v>837</v>
      </c>
      <c r="L102" s="569">
        <v>270.85500000000002</v>
      </c>
      <c r="M102" s="569">
        <v>2</v>
      </c>
      <c r="N102" s="570">
        <v>541.71</v>
      </c>
    </row>
    <row r="103" spans="1:14" ht="14.4" customHeight="1" x14ac:dyDescent="0.3">
      <c r="A103" s="565" t="s">
        <v>461</v>
      </c>
      <c r="B103" s="566" t="s">
        <v>463</v>
      </c>
      <c r="C103" s="567" t="s">
        <v>477</v>
      </c>
      <c r="D103" s="568" t="s">
        <v>478</v>
      </c>
      <c r="E103" s="567" t="s">
        <v>464</v>
      </c>
      <c r="F103" s="568" t="s">
        <v>465</v>
      </c>
      <c r="G103" s="567" t="s">
        <v>503</v>
      </c>
      <c r="H103" s="567" t="s">
        <v>838</v>
      </c>
      <c r="I103" s="567" t="s">
        <v>839</v>
      </c>
      <c r="J103" s="567" t="s">
        <v>840</v>
      </c>
      <c r="K103" s="567" t="s">
        <v>819</v>
      </c>
      <c r="L103" s="569">
        <v>106.02932187339933</v>
      </c>
      <c r="M103" s="569">
        <v>59</v>
      </c>
      <c r="N103" s="570">
        <v>6255.7299905305599</v>
      </c>
    </row>
    <row r="104" spans="1:14" ht="14.4" customHeight="1" x14ac:dyDescent="0.3">
      <c r="A104" s="565" t="s">
        <v>461</v>
      </c>
      <c r="B104" s="566" t="s">
        <v>463</v>
      </c>
      <c r="C104" s="567" t="s">
        <v>477</v>
      </c>
      <c r="D104" s="568" t="s">
        <v>478</v>
      </c>
      <c r="E104" s="567" t="s">
        <v>464</v>
      </c>
      <c r="F104" s="568" t="s">
        <v>465</v>
      </c>
      <c r="G104" s="567" t="s">
        <v>503</v>
      </c>
      <c r="H104" s="567" t="s">
        <v>841</v>
      </c>
      <c r="I104" s="567" t="s">
        <v>842</v>
      </c>
      <c r="J104" s="567" t="s">
        <v>843</v>
      </c>
      <c r="K104" s="567" t="s">
        <v>844</v>
      </c>
      <c r="L104" s="569">
        <v>1078.55</v>
      </c>
      <c r="M104" s="569">
        <v>1</v>
      </c>
      <c r="N104" s="570">
        <v>1078.55</v>
      </c>
    </row>
    <row r="105" spans="1:14" ht="14.4" customHeight="1" x14ac:dyDescent="0.3">
      <c r="A105" s="565" t="s">
        <v>461</v>
      </c>
      <c r="B105" s="566" t="s">
        <v>463</v>
      </c>
      <c r="C105" s="567" t="s">
        <v>477</v>
      </c>
      <c r="D105" s="568" t="s">
        <v>478</v>
      </c>
      <c r="E105" s="567" t="s">
        <v>464</v>
      </c>
      <c r="F105" s="568" t="s">
        <v>465</v>
      </c>
      <c r="G105" s="567" t="s">
        <v>503</v>
      </c>
      <c r="H105" s="567" t="s">
        <v>845</v>
      </c>
      <c r="I105" s="567" t="s">
        <v>846</v>
      </c>
      <c r="J105" s="567" t="s">
        <v>847</v>
      </c>
      <c r="K105" s="567" t="s">
        <v>848</v>
      </c>
      <c r="L105" s="569">
        <v>90.78</v>
      </c>
      <c r="M105" s="569">
        <v>1</v>
      </c>
      <c r="N105" s="570">
        <v>90.78</v>
      </c>
    </row>
    <row r="106" spans="1:14" ht="14.4" customHeight="1" x14ac:dyDescent="0.3">
      <c r="A106" s="565" t="s">
        <v>461</v>
      </c>
      <c r="B106" s="566" t="s">
        <v>463</v>
      </c>
      <c r="C106" s="567" t="s">
        <v>477</v>
      </c>
      <c r="D106" s="568" t="s">
        <v>478</v>
      </c>
      <c r="E106" s="567" t="s">
        <v>464</v>
      </c>
      <c r="F106" s="568" t="s">
        <v>465</v>
      </c>
      <c r="G106" s="567" t="s">
        <v>503</v>
      </c>
      <c r="H106" s="567" t="s">
        <v>849</v>
      </c>
      <c r="I106" s="567" t="s">
        <v>725</v>
      </c>
      <c r="J106" s="567" t="s">
        <v>850</v>
      </c>
      <c r="K106" s="567"/>
      <c r="L106" s="569">
        <v>109.89283944998498</v>
      </c>
      <c r="M106" s="569">
        <v>11</v>
      </c>
      <c r="N106" s="570">
        <v>1208.8212339498348</v>
      </c>
    </row>
    <row r="107" spans="1:14" ht="14.4" customHeight="1" x14ac:dyDescent="0.3">
      <c r="A107" s="565" t="s">
        <v>461</v>
      </c>
      <c r="B107" s="566" t="s">
        <v>463</v>
      </c>
      <c r="C107" s="567" t="s">
        <v>477</v>
      </c>
      <c r="D107" s="568" t="s">
        <v>478</v>
      </c>
      <c r="E107" s="567" t="s">
        <v>464</v>
      </c>
      <c r="F107" s="568" t="s">
        <v>465</v>
      </c>
      <c r="G107" s="567" t="s">
        <v>503</v>
      </c>
      <c r="H107" s="567" t="s">
        <v>851</v>
      </c>
      <c r="I107" s="567" t="s">
        <v>725</v>
      </c>
      <c r="J107" s="567" t="s">
        <v>852</v>
      </c>
      <c r="K107" s="567"/>
      <c r="L107" s="569">
        <v>64.650000000000006</v>
      </c>
      <c r="M107" s="569">
        <v>2</v>
      </c>
      <c r="N107" s="570">
        <v>129.30000000000001</v>
      </c>
    </row>
    <row r="108" spans="1:14" ht="14.4" customHeight="1" x14ac:dyDescent="0.3">
      <c r="A108" s="565" t="s">
        <v>461</v>
      </c>
      <c r="B108" s="566" t="s">
        <v>463</v>
      </c>
      <c r="C108" s="567" t="s">
        <v>477</v>
      </c>
      <c r="D108" s="568" t="s">
        <v>478</v>
      </c>
      <c r="E108" s="567" t="s">
        <v>464</v>
      </c>
      <c r="F108" s="568" t="s">
        <v>465</v>
      </c>
      <c r="G108" s="567" t="s">
        <v>503</v>
      </c>
      <c r="H108" s="567" t="s">
        <v>853</v>
      </c>
      <c r="I108" s="567" t="s">
        <v>725</v>
      </c>
      <c r="J108" s="567" t="s">
        <v>854</v>
      </c>
      <c r="K108" s="567"/>
      <c r="L108" s="569">
        <v>90.694184129193502</v>
      </c>
      <c r="M108" s="569">
        <v>2</v>
      </c>
      <c r="N108" s="570">
        <v>181.388368258387</v>
      </c>
    </row>
    <row r="109" spans="1:14" ht="14.4" customHeight="1" x14ac:dyDescent="0.3">
      <c r="A109" s="565" t="s">
        <v>461</v>
      </c>
      <c r="B109" s="566" t="s">
        <v>463</v>
      </c>
      <c r="C109" s="567" t="s">
        <v>477</v>
      </c>
      <c r="D109" s="568" t="s">
        <v>478</v>
      </c>
      <c r="E109" s="567" t="s">
        <v>464</v>
      </c>
      <c r="F109" s="568" t="s">
        <v>465</v>
      </c>
      <c r="G109" s="567" t="s">
        <v>503</v>
      </c>
      <c r="H109" s="567" t="s">
        <v>855</v>
      </c>
      <c r="I109" s="567" t="s">
        <v>725</v>
      </c>
      <c r="J109" s="567" t="s">
        <v>856</v>
      </c>
      <c r="K109" s="567"/>
      <c r="L109" s="569">
        <v>45.202971603454834</v>
      </c>
      <c r="M109" s="569">
        <v>6</v>
      </c>
      <c r="N109" s="570">
        <v>271.21782962072899</v>
      </c>
    </row>
    <row r="110" spans="1:14" ht="14.4" customHeight="1" x14ac:dyDescent="0.3">
      <c r="A110" s="565" t="s">
        <v>461</v>
      </c>
      <c r="B110" s="566" t="s">
        <v>463</v>
      </c>
      <c r="C110" s="567" t="s">
        <v>477</v>
      </c>
      <c r="D110" s="568" t="s">
        <v>478</v>
      </c>
      <c r="E110" s="567" t="s">
        <v>464</v>
      </c>
      <c r="F110" s="568" t="s">
        <v>465</v>
      </c>
      <c r="G110" s="567" t="s">
        <v>503</v>
      </c>
      <c r="H110" s="567" t="s">
        <v>857</v>
      </c>
      <c r="I110" s="567" t="s">
        <v>858</v>
      </c>
      <c r="J110" s="567" t="s">
        <v>859</v>
      </c>
      <c r="K110" s="567" t="s">
        <v>860</v>
      </c>
      <c r="L110" s="569">
        <v>1401.3303348980699</v>
      </c>
      <c r="M110" s="569">
        <v>0.19999999999999996</v>
      </c>
      <c r="N110" s="570">
        <v>280.26606697961392</v>
      </c>
    </row>
    <row r="111" spans="1:14" ht="14.4" customHeight="1" x14ac:dyDescent="0.3">
      <c r="A111" s="565" t="s">
        <v>461</v>
      </c>
      <c r="B111" s="566" t="s">
        <v>463</v>
      </c>
      <c r="C111" s="567" t="s">
        <v>477</v>
      </c>
      <c r="D111" s="568" t="s">
        <v>478</v>
      </c>
      <c r="E111" s="567" t="s">
        <v>464</v>
      </c>
      <c r="F111" s="568" t="s">
        <v>465</v>
      </c>
      <c r="G111" s="567" t="s">
        <v>503</v>
      </c>
      <c r="H111" s="567" t="s">
        <v>861</v>
      </c>
      <c r="I111" s="567" t="s">
        <v>725</v>
      </c>
      <c r="J111" s="567" t="s">
        <v>862</v>
      </c>
      <c r="K111" s="567"/>
      <c r="L111" s="569">
        <v>58.945047479042024</v>
      </c>
      <c r="M111" s="569">
        <v>3</v>
      </c>
      <c r="N111" s="570">
        <v>176.83514243712608</v>
      </c>
    </row>
    <row r="112" spans="1:14" ht="14.4" customHeight="1" x14ac:dyDescent="0.3">
      <c r="A112" s="565" t="s">
        <v>461</v>
      </c>
      <c r="B112" s="566" t="s">
        <v>463</v>
      </c>
      <c r="C112" s="567" t="s">
        <v>477</v>
      </c>
      <c r="D112" s="568" t="s">
        <v>478</v>
      </c>
      <c r="E112" s="567" t="s">
        <v>464</v>
      </c>
      <c r="F112" s="568" t="s">
        <v>465</v>
      </c>
      <c r="G112" s="567" t="s">
        <v>503</v>
      </c>
      <c r="H112" s="567" t="s">
        <v>863</v>
      </c>
      <c r="I112" s="567" t="s">
        <v>864</v>
      </c>
      <c r="J112" s="567" t="s">
        <v>865</v>
      </c>
      <c r="K112" s="567" t="s">
        <v>866</v>
      </c>
      <c r="L112" s="569">
        <v>59.729999999999897</v>
      </c>
      <c r="M112" s="569">
        <v>2</v>
      </c>
      <c r="N112" s="570">
        <v>119.45999999999979</v>
      </c>
    </row>
    <row r="113" spans="1:14" ht="14.4" customHeight="1" x14ac:dyDescent="0.3">
      <c r="A113" s="565" t="s">
        <v>461</v>
      </c>
      <c r="B113" s="566" t="s">
        <v>463</v>
      </c>
      <c r="C113" s="567" t="s">
        <v>477</v>
      </c>
      <c r="D113" s="568" t="s">
        <v>478</v>
      </c>
      <c r="E113" s="567" t="s">
        <v>464</v>
      </c>
      <c r="F113" s="568" t="s">
        <v>465</v>
      </c>
      <c r="G113" s="567" t="s">
        <v>503</v>
      </c>
      <c r="H113" s="567" t="s">
        <v>867</v>
      </c>
      <c r="I113" s="567" t="s">
        <v>868</v>
      </c>
      <c r="J113" s="567" t="s">
        <v>869</v>
      </c>
      <c r="K113" s="567" t="s">
        <v>870</v>
      </c>
      <c r="L113" s="569">
        <v>128.26985134020839</v>
      </c>
      <c r="M113" s="569">
        <v>5</v>
      </c>
      <c r="N113" s="570">
        <v>641.3492567010419</v>
      </c>
    </row>
    <row r="114" spans="1:14" ht="14.4" customHeight="1" x14ac:dyDescent="0.3">
      <c r="A114" s="565" t="s">
        <v>461</v>
      </c>
      <c r="B114" s="566" t="s">
        <v>463</v>
      </c>
      <c r="C114" s="567" t="s">
        <v>477</v>
      </c>
      <c r="D114" s="568" t="s">
        <v>478</v>
      </c>
      <c r="E114" s="567" t="s">
        <v>464</v>
      </c>
      <c r="F114" s="568" t="s">
        <v>465</v>
      </c>
      <c r="G114" s="567" t="s">
        <v>503</v>
      </c>
      <c r="H114" s="567" t="s">
        <v>871</v>
      </c>
      <c r="I114" s="567" t="s">
        <v>872</v>
      </c>
      <c r="J114" s="567" t="s">
        <v>873</v>
      </c>
      <c r="K114" s="567" t="s">
        <v>874</v>
      </c>
      <c r="L114" s="569">
        <v>655.25840233483598</v>
      </c>
      <c r="M114" s="569">
        <v>1</v>
      </c>
      <c r="N114" s="570">
        <v>655.25840233483598</v>
      </c>
    </row>
    <row r="115" spans="1:14" ht="14.4" customHeight="1" x14ac:dyDescent="0.3">
      <c r="A115" s="565" t="s">
        <v>461</v>
      </c>
      <c r="B115" s="566" t="s">
        <v>463</v>
      </c>
      <c r="C115" s="567" t="s">
        <v>477</v>
      </c>
      <c r="D115" s="568" t="s">
        <v>478</v>
      </c>
      <c r="E115" s="567" t="s">
        <v>464</v>
      </c>
      <c r="F115" s="568" t="s">
        <v>465</v>
      </c>
      <c r="G115" s="567" t="s">
        <v>503</v>
      </c>
      <c r="H115" s="567" t="s">
        <v>875</v>
      </c>
      <c r="I115" s="567" t="s">
        <v>876</v>
      </c>
      <c r="J115" s="567" t="s">
        <v>877</v>
      </c>
      <c r="K115" s="567" t="s">
        <v>878</v>
      </c>
      <c r="L115" s="569">
        <v>110.125</v>
      </c>
      <c r="M115" s="569">
        <v>16</v>
      </c>
      <c r="N115" s="570">
        <v>1762</v>
      </c>
    </row>
    <row r="116" spans="1:14" ht="14.4" customHeight="1" x14ac:dyDescent="0.3">
      <c r="A116" s="565" t="s">
        <v>461</v>
      </c>
      <c r="B116" s="566" t="s">
        <v>463</v>
      </c>
      <c r="C116" s="567" t="s">
        <v>477</v>
      </c>
      <c r="D116" s="568" t="s">
        <v>478</v>
      </c>
      <c r="E116" s="567" t="s">
        <v>464</v>
      </c>
      <c r="F116" s="568" t="s">
        <v>465</v>
      </c>
      <c r="G116" s="567" t="s">
        <v>503</v>
      </c>
      <c r="H116" s="567" t="s">
        <v>879</v>
      </c>
      <c r="I116" s="567" t="s">
        <v>880</v>
      </c>
      <c r="J116" s="567" t="s">
        <v>881</v>
      </c>
      <c r="K116" s="567" t="s">
        <v>882</v>
      </c>
      <c r="L116" s="569">
        <v>571.05395342983354</v>
      </c>
      <c r="M116" s="569">
        <v>14</v>
      </c>
      <c r="N116" s="570">
        <v>7994.7553480176703</v>
      </c>
    </row>
    <row r="117" spans="1:14" ht="14.4" customHeight="1" x14ac:dyDescent="0.3">
      <c r="A117" s="565" t="s">
        <v>461</v>
      </c>
      <c r="B117" s="566" t="s">
        <v>463</v>
      </c>
      <c r="C117" s="567" t="s">
        <v>477</v>
      </c>
      <c r="D117" s="568" t="s">
        <v>478</v>
      </c>
      <c r="E117" s="567" t="s">
        <v>464</v>
      </c>
      <c r="F117" s="568" t="s">
        <v>465</v>
      </c>
      <c r="G117" s="567" t="s">
        <v>503</v>
      </c>
      <c r="H117" s="567" t="s">
        <v>883</v>
      </c>
      <c r="I117" s="567" t="s">
        <v>884</v>
      </c>
      <c r="J117" s="567" t="s">
        <v>885</v>
      </c>
      <c r="K117" s="567" t="s">
        <v>886</v>
      </c>
      <c r="L117" s="569">
        <v>84.490426158224693</v>
      </c>
      <c r="M117" s="569">
        <v>1</v>
      </c>
      <c r="N117" s="570">
        <v>84.490426158224693</v>
      </c>
    </row>
    <row r="118" spans="1:14" ht="14.4" customHeight="1" x14ac:dyDescent="0.3">
      <c r="A118" s="565" t="s">
        <v>461</v>
      </c>
      <c r="B118" s="566" t="s">
        <v>463</v>
      </c>
      <c r="C118" s="567" t="s">
        <v>477</v>
      </c>
      <c r="D118" s="568" t="s">
        <v>478</v>
      </c>
      <c r="E118" s="567" t="s">
        <v>464</v>
      </c>
      <c r="F118" s="568" t="s">
        <v>465</v>
      </c>
      <c r="G118" s="567" t="s">
        <v>503</v>
      </c>
      <c r="H118" s="567" t="s">
        <v>887</v>
      </c>
      <c r="I118" s="567" t="s">
        <v>887</v>
      </c>
      <c r="J118" s="567" t="s">
        <v>888</v>
      </c>
      <c r="K118" s="567" t="s">
        <v>889</v>
      </c>
      <c r="L118" s="569">
        <v>262.95999999999998</v>
      </c>
      <c r="M118" s="569">
        <v>1</v>
      </c>
      <c r="N118" s="570">
        <v>262.95999999999998</v>
      </c>
    </row>
    <row r="119" spans="1:14" ht="14.4" customHeight="1" x14ac:dyDescent="0.3">
      <c r="A119" s="565" t="s">
        <v>461</v>
      </c>
      <c r="B119" s="566" t="s">
        <v>463</v>
      </c>
      <c r="C119" s="567" t="s">
        <v>477</v>
      </c>
      <c r="D119" s="568" t="s">
        <v>478</v>
      </c>
      <c r="E119" s="567" t="s">
        <v>464</v>
      </c>
      <c r="F119" s="568" t="s">
        <v>465</v>
      </c>
      <c r="G119" s="567" t="s">
        <v>503</v>
      </c>
      <c r="H119" s="567" t="s">
        <v>890</v>
      </c>
      <c r="I119" s="567" t="s">
        <v>891</v>
      </c>
      <c r="J119" s="567" t="s">
        <v>892</v>
      </c>
      <c r="K119" s="567" t="s">
        <v>893</v>
      </c>
      <c r="L119" s="569">
        <v>1344.8205554041251</v>
      </c>
      <c r="M119" s="569">
        <v>2</v>
      </c>
      <c r="N119" s="570">
        <v>2689.6411108082502</v>
      </c>
    </row>
    <row r="120" spans="1:14" ht="14.4" customHeight="1" x14ac:dyDescent="0.3">
      <c r="A120" s="565" t="s">
        <v>461</v>
      </c>
      <c r="B120" s="566" t="s">
        <v>463</v>
      </c>
      <c r="C120" s="567" t="s">
        <v>477</v>
      </c>
      <c r="D120" s="568" t="s">
        <v>478</v>
      </c>
      <c r="E120" s="567" t="s">
        <v>464</v>
      </c>
      <c r="F120" s="568" t="s">
        <v>465</v>
      </c>
      <c r="G120" s="567" t="s">
        <v>503</v>
      </c>
      <c r="H120" s="567" t="s">
        <v>894</v>
      </c>
      <c r="I120" s="567" t="s">
        <v>895</v>
      </c>
      <c r="J120" s="567" t="s">
        <v>896</v>
      </c>
      <c r="K120" s="567" t="s">
        <v>897</v>
      </c>
      <c r="L120" s="569">
        <v>49.699998521458156</v>
      </c>
      <c r="M120" s="569">
        <v>6</v>
      </c>
      <c r="N120" s="570">
        <v>298.19999112874893</v>
      </c>
    </row>
    <row r="121" spans="1:14" ht="14.4" customHeight="1" x14ac:dyDescent="0.3">
      <c r="A121" s="565" t="s">
        <v>461</v>
      </c>
      <c r="B121" s="566" t="s">
        <v>463</v>
      </c>
      <c r="C121" s="567" t="s">
        <v>477</v>
      </c>
      <c r="D121" s="568" t="s">
        <v>478</v>
      </c>
      <c r="E121" s="567" t="s">
        <v>464</v>
      </c>
      <c r="F121" s="568" t="s">
        <v>465</v>
      </c>
      <c r="G121" s="567" t="s">
        <v>503</v>
      </c>
      <c r="H121" s="567" t="s">
        <v>898</v>
      </c>
      <c r="I121" s="567" t="s">
        <v>725</v>
      </c>
      <c r="J121" s="567" t="s">
        <v>899</v>
      </c>
      <c r="K121" s="567" t="s">
        <v>900</v>
      </c>
      <c r="L121" s="569">
        <v>23.700135043877491</v>
      </c>
      <c r="M121" s="569">
        <v>198</v>
      </c>
      <c r="N121" s="570">
        <v>4692.6267386877435</v>
      </c>
    </row>
    <row r="122" spans="1:14" ht="14.4" customHeight="1" x14ac:dyDescent="0.3">
      <c r="A122" s="565" t="s">
        <v>461</v>
      </c>
      <c r="B122" s="566" t="s">
        <v>463</v>
      </c>
      <c r="C122" s="567" t="s">
        <v>477</v>
      </c>
      <c r="D122" s="568" t="s">
        <v>478</v>
      </c>
      <c r="E122" s="567" t="s">
        <v>464</v>
      </c>
      <c r="F122" s="568" t="s">
        <v>465</v>
      </c>
      <c r="G122" s="567" t="s">
        <v>503</v>
      </c>
      <c r="H122" s="567" t="s">
        <v>901</v>
      </c>
      <c r="I122" s="567" t="s">
        <v>725</v>
      </c>
      <c r="J122" s="567" t="s">
        <v>902</v>
      </c>
      <c r="K122" s="567" t="s">
        <v>900</v>
      </c>
      <c r="L122" s="569">
        <v>24.040000000000003</v>
      </c>
      <c r="M122" s="569">
        <v>6</v>
      </c>
      <c r="N122" s="570">
        <v>144.24</v>
      </c>
    </row>
    <row r="123" spans="1:14" ht="14.4" customHeight="1" x14ac:dyDescent="0.3">
      <c r="A123" s="565" t="s">
        <v>461</v>
      </c>
      <c r="B123" s="566" t="s">
        <v>463</v>
      </c>
      <c r="C123" s="567" t="s">
        <v>477</v>
      </c>
      <c r="D123" s="568" t="s">
        <v>478</v>
      </c>
      <c r="E123" s="567" t="s">
        <v>464</v>
      </c>
      <c r="F123" s="568" t="s">
        <v>465</v>
      </c>
      <c r="G123" s="567" t="s">
        <v>503</v>
      </c>
      <c r="H123" s="567" t="s">
        <v>903</v>
      </c>
      <c r="I123" s="567" t="s">
        <v>725</v>
      </c>
      <c r="J123" s="567" t="s">
        <v>904</v>
      </c>
      <c r="K123" s="567"/>
      <c r="L123" s="569">
        <v>123.15</v>
      </c>
      <c r="M123" s="569">
        <v>1</v>
      </c>
      <c r="N123" s="570">
        <v>123.15</v>
      </c>
    </row>
    <row r="124" spans="1:14" ht="14.4" customHeight="1" x14ac:dyDescent="0.3">
      <c r="A124" s="565" t="s">
        <v>461</v>
      </c>
      <c r="B124" s="566" t="s">
        <v>463</v>
      </c>
      <c r="C124" s="567" t="s">
        <v>477</v>
      </c>
      <c r="D124" s="568" t="s">
        <v>478</v>
      </c>
      <c r="E124" s="567" t="s">
        <v>464</v>
      </c>
      <c r="F124" s="568" t="s">
        <v>465</v>
      </c>
      <c r="G124" s="567" t="s">
        <v>503</v>
      </c>
      <c r="H124" s="567" t="s">
        <v>905</v>
      </c>
      <c r="I124" s="567" t="s">
        <v>905</v>
      </c>
      <c r="J124" s="567" t="s">
        <v>906</v>
      </c>
      <c r="K124" s="567" t="s">
        <v>907</v>
      </c>
      <c r="L124" s="569">
        <v>1079.10083764862</v>
      </c>
      <c r="M124" s="569">
        <v>7</v>
      </c>
      <c r="N124" s="570">
        <v>7553.70586354034</v>
      </c>
    </row>
    <row r="125" spans="1:14" ht="14.4" customHeight="1" x14ac:dyDescent="0.3">
      <c r="A125" s="565" t="s">
        <v>461</v>
      </c>
      <c r="B125" s="566" t="s">
        <v>463</v>
      </c>
      <c r="C125" s="567" t="s">
        <v>477</v>
      </c>
      <c r="D125" s="568" t="s">
        <v>478</v>
      </c>
      <c r="E125" s="567" t="s">
        <v>464</v>
      </c>
      <c r="F125" s="568" t="s">
        <v>465</v>
      </c>
      <c r="G125" s="567" t="s">
        <v>503</v>
      </c>
      <c r="H125" s="567" t="s">
        <v>908</v>
      </c>
      <c r="I125" s="567" t="s">
        <v>909</v>
      </c>
      <c r="J125" s="567" t="s">
        <v>910</v>
      </c>
      <c r="K125" s="567" t="s">
        <v>911</v>
      </c>
      <c r="L125" s="569">
        <v>31.95</v>
      </c>
      <c r="M125" s="569">
        <v>2</v>
      </c>
      <c r="N125" s="570">
        <v>63.9</v>
      </c>
    </row>
    <row r="126" spans="1:14" ht="14.4" customHeight="1" x14ac:dyDescent="0.3">
      <c r="A126" s="565" t="s">
        <v>461</v>
      </c>
      <c r="B126" s="566" t="s">
        <v>463</v>
      </c>
      <c r="C126" s="567" t="s">
        <v>477</v>
      </c>
      <c r="D126" s="568" t="s">
        <v>478</v>
      </c>
      <c r="E126" s="567" t="s">
        <v>464</v>
      </c>
      <c r="F126" s="568" t="s">
        <v>465</v>
      </c>
      <c r="G126" s="567" t="s">
        <v>503</v>
      </c>
      <c r="H126" s="567" t="s">
        <v>912</v>
      </c>
      <c r="I126" s="567" t="s">
        <v>913</v>
      </c>
      <c r="J126" s="567" t="s">
        <v>914</v>
      </c>
      <c r="K126" s="567" t="s">
        <v>915</v>
      </c>
      <c r="L126" s="569">
        <v>117.73731634140501</v>
      </c>
      <c r="M126" s="569">
        <v>2</v>
      </c>
      <c r="N126" s="570">
        <v>235.47463268281001</v>
      </c>
    </row>
    <row r="127" spans="1:14" ht="14.4" customHeight="1" x14ac:dyDescent="0.3">
      <c r="A127" s="565" t="s">
        <v>461</v>
      </c>
      <c r="B127" s="566" t="s">
        <v>463</v>
      </c>
      <c r="C127" s="567" t="s">
        <v>477</v>
      </c>
      <c r="D127" s="568" t="s">
        <v>478</v>
      </c>
      <c r="E127" s="567" t="s">
        <v>464</v>
      </c>
      <c r="F127" s="568" t="s">
        <v>465</v>
      </c>
      <c r="G127" s="567" t="s">
        <v>503</v>
      </c>
      <c r="H127" s="567" t="s">
        <v>916</v>
      </c>
      <c r="I127" s="567" t="s">
        <v>917</v>
      </c>
      <c r="J127" s="567" t="s">
        <v>918</v>
      </c>
      <c r="K127" s="567" t="s">
        <v>919</v>
      </c>
      <c r="L127" s="569">
        <v>95.599981003086</v>
      </c>
      <c r="M127" s="569">
        <v>1</v>
      </c>
      <c r="N127" s="570">
        <v>95.599981003086</v>
      </c>
    </row>
    <row r="128" spans="1:14" ht="14.4" customHeight="1" x14ac:dyDescent="0.3">
      <c r="A128" s="565" t="s">
        <v>461</v>
      </c>
      <c r="B128" s="566" t="s">
        <v>463</v>
      </c>
      <c r="C128" s="567" t="s">
        <v>477</v>
      </c>
      <c r="D128" s="568" t="s">
        <v>478</v>
      </c>
      <c r="E128" s="567" t="s">
        <v>464</v>
      </c>
      <c r="F128" s="568" t="s">
        <v>465</v>
      </c>
      <c r="G128" s="567" t="s">
        <v>503</v>
      </c>
      <c r="H128" s="567" t="s">
        <v>920</v>
      </c>
      <c r="I128" s="567" t="s">
        <v>921</v>
      </c>
      <c r="J128" s="567" t="s">
        <v>922</v>
      </c>
      <c r="K128" s="567" t="s">
        <v>923</v>
      </c>
      <c r="L128" s="569">
        <v>78.325840397902795</v>
      </c>
      <c r="M128" s="569">
        <v>2</v>
      </c>
      <c r="N128" s="570">
        <v>156.65168079580559</v>
      </c>
    </row>
    <row r="129" spans="1:14" ht="14.4" customHeight="1" x14ac:dyDescent="0.3">
      <c r="A129" s="565" t="s">
        <v>461</v>
      </c>
      <c r="B129" s="566" t="s">
        <v>463</v>
      </c>
      <c r="C129" s="567" t="s">
        <v>477</v>
      </c>
      <c r="D129" s="568" t="s">
        <v>478</v>
      </c>
      <c r="E129" s="567" t="s">
        <v>464</v>
      </c>
      <c r="F129" s="568" t="s">
        <v>465</v>
      </c>
      <c r="G129" s="567" t="s">
        <v>503</v>
      </c>
      <c r="H129" s="567" t="s">
        <v>924</v>
      </c>
      <c r="I129" s="567" t="s">
        <v>925</v>
      </c>
      <c r="J129" s="567" t="s">
        <v>926</v>
      </c>
      <c r="K129" s="567" t="s">
        <v>927</v>
      </c>
      <c r="L129" s="569">
        <v>73.13</v>
      </c>
      <c r="M129" s="569">
        <v>1</v>
      </c>
      <c r="N129" s="570">
        <v>73.13</v>
      </c>
    </row>
    <row r="130" spans="1:14" ht="14.4" customHeight="1" x14ac:dyDescent="0.3">
      <c r="A130" s="565" t="s">
        <v>461</v>
      </c>
      <c r="B130" s="566" t="s">
        <v>463</v>
      </c>
      <c r="C130" s="567" t="s">
        <v>477</v>
      </c>
      <c r="D130" s="568" t="s">
        <v>478</v>
      </c>
      <c r="E130" s="567" t="s">
        <v>464</v>
      </c>
      <c r="F130" s="568" t="s">
        <v>465</v>
      </c>
      <c r="G130" s="567" t="s">
        <v>503</v>
      </c>
      <c r="H130" s="567" t="s">
        <v>928</v>
      </c>
      <c r="I130" s="567" t="s">
        <v>929</v>
      </c>
      <c r="J130" s="567" t="s">
        <v>930</v>
      </c>
      <c r="K130" s="567" t="s">
        <v>931</v>
      </c>
      <c r="L130" s="569">
        <v>80.790000000000006</v>
      </c>
      <c r="M130" s="569">
        <v>1</v>
      </c>
      <c r="N130" s="570">
        <v>80.790000000000006</v>
      </c>
    </row>
    <row r="131" spans="1:14" ht="14.4" customHeight="1" x14ac:dyDescent="0.3">
      <c r="A131" s="565" t="s">
        <v>461</v>
      </c>
      <c r="B131" s="566" t="s">
        <v>463</v>
      </c>
      <c r="C131" s="567" t="s">
        <v>477</v>
      </c>
      <c r="D131" s="568" t="s">
        <v>478</v>
      </c>
      <c r="E131" s="567" t="s">
        <v>464</v>
      </c>
      <c r="F131" s="568" t="s">
        <v>465</v>
      </c>
      <c r="G131" s="567" t="s">
        <v>503</v>
      </c>
      <c r="H131" s="567" t="s">
        <v>932</v>
      </c>
      <c r="I131" s="567" t="s">
        <v>933</v>
      </c>
      <c r="J131" s="567" t="s">
        <v>934</v>
      </c>
      <c r="K131" s="567" t="s">
        <v>935</v>
      </c>
      <c r="L131" s="569">
        <v>55.326666666666704</v>
      </c>
      <c r="M131" s="569">
        <v>2</v>
      </c>
      <c r="N131" s="570">
        <v>110.65333333333341</v>
      </c>
    </row>
    <row r="132" spans="1:14" ht="14.4" customHeight="1" x14ac:dyDescent="0.3">
      <c r="A132" s="565" t="s">
        <v>461</v>
      </c>
      <c r="B132" s="566" t="s">
        <v>463</v>
      </c>
      <c r="C132" s="567" t="s">
        <v>477</v>
      </c>
      <c r="D132" s="568" t="s">
        <v>478</v>
      </c>
      <c r="E132" s="567" t="s">
        <v>464</v>
      </c>
      <c r="F132" s="568" t="s">
        <v>465</v>
      </c>
      <c r="G132" s="567" t="s">
        <v>503</v>
      </c>
      <c r="H132" s="567" t="s">
        <v>936</v>
      </c>
      <c r="I132" s="567" t="s">
        <v>725</v>
      </c>
      <c r="J132" s="567" t="s">
        <v>937</v>
      </c>
      <c r="K132" s="567"/>
      <c r="L132" s="569">
        <v>58.925594813034699</v>
      </c>
      <c r="M132" s="569">
        <v>1</v>
      </c>
      <c r="N132" s="570">
        <v>58.925594813034699</v>
      </c>
    </row>
    <row r="133" spans="1:14" ht="14.4" customHeight="1" x14ac:dyDescent="0.3">
      <c r="A133" s="565" t="s">
        <v>461</v>
      </c>
      <c r="B133" s="566" t="s">
        <v>463</v>
      </c>
      <c r="C133" s="567" t="s">
        <v>477</v>
      </c>
      <c r="D133" s="568" t="s">
        <v>478</v>
      </c>
      <c r="E133" s="567" t="s">
        <v>464</v>
      </c>
      <c r="F133" s="568" t="s">
        <v>465</v>
      </c>
      <c r="G133" s="567" t="s">
        <v>503</v>
      </c>
      <c r="H133" s="567" t="s">
        <v>938</v>
      </c>
      <c r="I133" s="567" t="s">
        <v>725</v>
      </c>
      <c r="J133" s="567" t="s">
        <v>939</v>
      </c>
      <c r="K133" s="567"/>
      <c r="L133" s="569">
        <v>37.262799999999999</v>
      </c>
      <c r="M133" s="569">
        <v>1</v>
      </c>
      <c r="N133" s="570">
        <v>37.262799999999999</v>
      </c>
    </row>
    <row r="134" spans="1:14" ht="14.4" customHeight="1" x14ac:dyDescent="0.3">
      <c r="A134" s="565" t="s">
        <v>461</v>
      </c>
      <c r="B134" s="566" t="s">
        <v>463</v>
      </c>
      <c r="C134" s="567" t="s">
        <v>477</v>
      </c>
      <c r="D134" s="568" t="s">
        <v>478</v>
      </c>
      <c r="E134" s="567" t="s">
        <v>464</v>
      </c>
      <c r="F134" s="568" t="s">
        <v>465</v>
      </c>
      <c r="G134" s="567" t="s">
        <v>503</v>
      </c>
      <c r="H134" s="567" t="s">
        <v>940</v>
      </c>
      <c r="I134" s="567" t="s">
        <v>941</v>
      </c>
      <c r="J134" s="567" t="s">
        <v>942</v>
      </c>
      <c r="K134" s="567" t="s">
        <v>943</v>
      </c>
      <c r="L134" s="569">
        <v>64.13</v>
      </c>
      <c r="M134" s="569">
        <v>3</v>
      </c>
      <c r="N134" s="570">
        <v>192.39</v>
      </c>
    </row>
    <row r="135" spans="1:14" ht="14.4" customHeight="1" x14ac:dyDescent="0.3">
      <c r="A135" s="565" t="s">
        <v>461</v>
      </c>
      <c r="B135" s="566" t="s">
        <v>463</v>
      </c>
      <c r="C135" s="567" t="s">
        <v>477</v>
      </c>
      <c r="D135" s="568" t="s">
        <v>478</v>
      </c>
      <c r="E135" s="567" t="s">
        <v>464</v>
      </c>
      <c r="F135" s="568" t="s">
        <v>465</v>
      </c>
      <c r="G135" s="567" t="s">
        <v>503</v>
      </c>
      <c r="H135" s="567" t="s">
        <v>944</v>
      </c>
      <c r="I135" s="567" t="s">
        <v>725</v>
      </c>
      <c r="J135" s="567" t="s">
        <v>945</v>
      </c>
      <c r="K135" s="567" t="s">
        <v>946</v>
      </c>
      <c r="L135" s="569">
        <v>366.99</v>
      </c>
      <c r="M135" s="569">
        <v>2</v>
      </c>
      <c r="N135" s="570">
        <v>733.98</v>
      </c>
    </row>
    <row r="136" spans="1:14" ht="14.4" customHeight="1" x14ac:dyDescent="0.3">
      <c r="A136" s="565" t="s">
        <v>461</v>
      </c>
      <c r="B136" s="566" t="s">
        <v>463</v>
      </c>
      <c r="C136" s="567" t="s">
        <v>477</v>
      </c>
      <c r="D136" s="568" t="s">
        <v>478</v>
      </c>
      <c r="E136" s="567" t="s">
        <v>464</v>
      </c>
      <c r="F136" s="568" t="s">
        <v>465</v>
      </c>
      <c r="G136" s="567" t="s">
        <v>503</v>
      </c>
      <c r="H136" s="567" t="s">
        <v>947</v>
      </c>
      <c r="I136" s="567" t="s">
        <v>725</v>
      </c>
      <c r="J136" s="567" t="s">
        <v>948</v>
      </c>
      <c r="K136" s="567"/>
      <c r="L136" s="569">
        <v>106.382520635579</v>
      </c>
      <c r="M136" s="569">
        <v>1</v>
      </c>
      <c r="N136" s="570">
        <v>106.382520635579</v>
      </c>
    </row>
    <row r="137" spans="1:14" ht="14.4" customHeight="1" x14ac:dyDescent="0.3">
      <c r="A137" s="565" t="s">
        <v>461</v>
      </c>
      <c r="B137" s="566" t="s">
        <v>463</v>
      </c>
      <c r="C137" s="567" t="s">
        <v>477</v>
      </c>
      <c r="D137" s="568" t="s">
        <v>478</v>
      </c>
      <c r="E137" s="567" t="s">
        <v>464</v>
      </c>
      <c r="F137" s="568" t="s">
        <v>465</v>
      </c>
      <c r="G137" s="567" t="s">
        <v>503</v>
      </c>
      <c r="H137" s="567" t="s">
        <v>949</v>
      </c>
      <c r="I137" s="567" t="s">
        <v>725</v>
      </c>
      <c r="J137" s="567" t="s">
        <v>950</v>
      </c>
      <c r="K137" s="567"/>
      <c r="L137" s="569">
        <v>233.64797495818701</v>
      </c>
      <c r="M137" s="569">
        <v>1</v>
      </c>
      <c r="N137" s="570">
        <v>233.64797495818701</v>
      </c>
    </row>
    <row r="138" spans="1:14" ht="14.4" customHeight="1" x14ac:dyDescent="0.3">
      <c r="A138" s="565" t="s">
        <v>461</v>
      </c>
      <c r="B138" s="566" t="s">
        <v>463</v>
      </c>
      <c r="C138" s="567" t="s">
        <v>477</v>
      </c>
      <c r="D138" s="568" t="s">
        <v>478</v>
      </c>
      <c r="E138" s="567" t="s">
        <v>464</v>
      </c>
      <c r="F138" s="568" t="s">
        <v>465</v>
      </c>
      <c r="G138" s="567" t="s">
        <v>503</v>
      </c>
      <c r="H138" s="567" t="s">
        <v>951</v>
      </c>
      <c r="I138" s="567" t="s">
        <v>952</v>
      </c>
      <c r="J138" s="567" t="s">
        <v>953</v>
      </c>
      <c r="K138" s="567" t="s">
        <v>954</v>
      </c>
      <c r="L138" s="569">
        <v>44.845710696131214</v>
      </c>
      <c r="M138" s="569">
        <v>51</v>
      </c>
      <c r="N138" s="570">
        <v>2287.1312455026919</v>
      </c>
    </row>
    <row r="139" spans="1:14" ht="14.4" customHeight="1" x14ac:dyDescent="0.3">
      <c r="A139" s="565" t="s">
        <v>461</v>
      </c>
      <c r="B139" s="566" t="s">
        <v>463</v>
      </c>
      <c r="C139" s="567" t="s">
        <v>477</v>
      </c>
      <c r="D139" s="568" t="s">
        <v>478</v>
      </c>
      <c r="E139" s="567" t="s">
        <v>464</v>
      </c>
      <c r="F139" s="568" t="s">
        <v>465</v>
      </c>
      <c r="G139" s="567" t="s">
        <v>503</v>
      </c>
      <c r="H139" s="567" t="s">
        <v>955</v>
      </c>
      <c r="I139" s="567" t="s">
        <v>956</v>
      </c>
      <c r="J139" s="567" t="s">
        <v>957</v>
      </c>
      <c r="K139" s="567" t="s">
        <v>958</v>
      </c>
      <c r="L139" s="569">
        <v>79.129990182804605</v>
      </c>
      <c r="M139" s="569">
        <v>1</v>
      </c>
      <c r="N139" s="570">
        <v>79.129990182804605</v>
      </c>
    </row>
    <row r="140" spans="1:14" ht="14.4" customHeight="1" x14ac:dyDescent="0.3">
      <c r="A140" s="565" t="s">
        <v>461</v>
      </c>
      <c r="B140" s="566" t="s">
        <v>463</v>
      </c>
      <c r="C140" s="567" t="s">
        <v>477</v>
      </c>
      <c r="D140" s="568" t="s">
        <v>478</v>
      </c>
      <c r="E140" s="567" t="s">
        <v>464</v>
      </c>
      <c r="F140" s="568" t="s">
        <v>465</v>
      </c>
      <c r="G140" s="567" t="s">
        <v>503</v>
      </c>
      <c r="H140" s="567" t="s">
        <v>959</v>
      </c>
      <c r="I140" s="567" t="s">
        <v>960</v>
      </c>
      <c r="J140" s="567" t="s">
        <v>961</v>
      </c>
      <c r="K140" s="567" t="s">
        <v>962</v>
      </c>
      <c r="L140" s="569">
        <v>265.55</v>
      </c>
      <c r="M140" s="569">
        <v>1</v>
      </c>
      <c r="N140" s="570">
        <v>265.55</v>
      </c>
    </row>
    <row r="141" spans="1:14" ht="14.4" customHeight="1" x14ac:dyDescent="0.3">
      <c r="A141" s="565" t="s">
        <v>461</v>
      </c>
      <c r="B141" s="566" t="s">
        <v>463</v>
      </c>
      <c r="C141" s="567" t="s">
        <v>477</v>
      </c>
      <c r="D141" s="568" t="s">
        <v>478</v>
      </c>
      <c r="E141" s="567" t="s">
        <v>464</v>
      </c>
      <c r="F141" s="568" t="s">
        <v>465</v>
      </c>
      <c r="G141" s="567" t="s">
        <v>503</v>
      </c>
      <c r="H141" s="567" t="s">
        <v>963</v>
      </c>
      <c r="I141" s="567" t="s">
        <v>964</v>
      </c>
      <c r="J141" s="567" t="s">
        <v>965</v>
      </c>
      <c r="K141" s="567" t="s">
        <v>966</v>
      </c>
      <c r="L141" s="569">
        <v>1961.62</v>
      </c>
      <c r="M141" s="569">
        <v>1</v>
      </c>
      <c r="N141" s="570">
        <v>1961.62</v>
      </c>
    </row>
    <row r="142" spans="1:14" ht="14.4" customHeight="1" x14ac:dyDescent="0.3">
      <c r="A142" s="565" t="s">
        <v>461</v>
      </c>
      <c r="B142" s="566" t="s">
        <v>463</v>
      </c>
      <c r="C142" s="567" t="s">
        <v>477</v>
      </c>
      <c r="D142" s="568" t="s">
        <v>478</v>
      </c>
      <c r="E142" s="567" t="s">
        <v>464</v>
      </c>
      <c r="F142" s="568" t="s">
        <v>465</v>
      </c>
      <c r="G142" s="567" t="s">
        <v>503</v>
      </c>
      <c r="H142" s="567" t="s">
        <v>967</v>
      </c>
      <c r="I142" s="567" t="s">
        <v>968</v>
      </c>
      <c r="J142" s="567" t="s">
        <v>969</v>
      </c>
      <c r="K142" s="567" t="s">
        <v>970</v>
      </c>
      <c r="L142" s="569">
        <v>101.88991030324149</v>
      </c>
      <c r="M142" s="569">
        <v>2</v>
      </c>
      <c r="N142" s="570">
        <v>203.77982060648299</v>
      </c>
    </row>
    <row r="143" spans="1:14" ht="14.4" customHeight="1" x14ac:dyDescent="0.3">
      <c r="A143" s="565" t="s">
        <v>461</v>
      </c>
      <c r="B143" s="566" t="s">
        <v>463</v>
      </c>
      <c r="C143" s="567" t="s">
        <v>477</v>
      </c>
      <c r="D143" s="568" t="s">
        <v>478</v>
      </c>
      <c r="E143" s="567" t="s">
        <v>464</v>
      </c>
      <c r="F143" s="568" t="s">
        <v>465</v>
      </c>
      <c r="G143" s="567" t="s">
        <v>503</v>
      </c>
      <c r="H143" s="567" t="s">
        <v>971</v>
      </c>
      <c r="I143" s="567" t="s">
        <v>972</v>
      </c>
      <c r="J143" s="567" t="s">
        <v>973</v>
      </c>
      <c r="K143" s="567" t="s">
        <v>974</v>
      </c>
      <c r="L143" s="569">
        <v>339.93957895696826</v>
      </c>
      <c r="M143" s="569">
        <v>9</v>
      </c>
      <c r="N143" s="570">
        <v>3059.4562106127141</v>
      </c>
    </row>
    <row r="144" spans="1:14" ht="14.4" customHeight="1" x14ac:dyDescent="0.3">
      <c r="A144" s="565" t="s">
        <v>461</v>
      </c>
      <c r="B144" s="566" t="s">
        <v>463</v>
      </c>
      <c r="C144" s="567" t="s">
        <v>477</v>
      </c>
      <c r="D144" s="568" t="s">
        <v>478</v>
      </c>
      <c r="E144" s="567" t="s">
        <v>464</v>
      </c>
      <c r="F144" s="568" t="s">
        <v>465</v>
      </c>
      <c r="G144" s="567" t="s">
        <v>503</v>
      </c>
      <c r="H144" s="567" t="s">
        <v>975</v>
      </c>
      <c r="I144" s="567" t="s">
        <v>725</v>
      </c>
      <c r="J144" s="567" t="s">
        <v>976</v>
      </c>
      <c r="K144" s="567"/>
      <c r="L144" s="569">
        <v>264.47699999999998</v>
      </c>
      <c r="M144" s="569">
        <v>1</v>
      </c>
      <c r="N144" s="570">
        <v>264.47699999999998</v>
      </c>
    </row>
    <row r="145" spans="1:14" ht="14.4" customHeight="1" x14ac:dyDescent="0.3">
      <c r="A145" s="565" t="s">
        <v>461</v>
      </c>
      <c r="B145" s="566" t="s">
        <v>463</v>
      </c>
      <c r="C145" s="567" t="s">
        <v>477</v>
      </c>
      <c r="D145" s="568" t="s">
        <v>478</v>
      </c>
      <c r="E145" s="567" t="s">
        <v>464</v>
      </c>
      <c r="F145" s="568" t="s">
        <v>465</v>
      </c>
      <c r="G145" s="567" t="s">
        <v>503</v>
      </c>
      <c r="H145" s="567" t="s">
        <v>977</v>
      </c>
      <c r="I145" s="567" t="s">
        <v>725</v>
      </c>
      <c r="J145" s="567" t="s">
        <v>978</v>
      </c>
      <c r="K145" s="567"/>
      <c r="L145" s="569">
        <v>76.103954792016694</v>
      </c>
      <c r="M145" s="569">
        <v>2</v>
      </c>
      <c r="N145" s="570">
        <v>152.20790958403339</v>
      </c>
    </row>
    <row r="146" spans="1:14" ht="14.4" customHeight="1" x14ac:dyDescent="0.3">
      <c r="A146" s="565" t="s">
        <v>461</v>
      </c>
      <c r="B146" s="566" t="s">
        <v>463</v>
      </c>
      <c r="C146" s="567" t="s">
        <v>477</v>
      </c>
      <c r="D146" s="568" t="s">
        <v>478</v>
      </c>
      <c r="E146" s="567" t="s">
        <v>464</v>
      </c>
      <c r="F146" s="568" t="s">
        <v>465</v>
      </c>
      <c r="G146" s="567" t="s">
        <v>503</v>
      </c>
      <c r="H146" s="567" t="s">
        <v>979</v>
      </c>
      <c r="I146" s="567" t="s">
        <v>980</v>
      </c>
      <c r="J146" s="567" t="s">
        <v>981</v>
      </c>
      <c r="K146" s="567" t="s">
        <v>982</v>
      </c>
      <c r="L146" s="569">
        <v>292.08037643214197</v>
      </c>
      <c r="M146" s="569">
        <v>2</v>
      </c>
      <c r="N146" s="570">
        <v>584.16075286428395</v>
      </c>
    </row>
    <row r="147" spans="1:14" ht="14.4" customHeight="1" x14ac:dyDescent="0.3">
      <c r="A147" s="565" t="s">
        <v>461</v>
      </c>
      <c r="B147" s="566" t="s">
        <v>463</v>
      </c>
      <c r="C147" s="567" t="s">
        <v>477</v>
      </c>
      <c r="D147" s="568" t="s">
        <v>478</v>
      </c>
      <c r="E147" s="567" t="s">
        <v>464</v>
      </c>
      <c r="F147" s="568" t="s">
        <v>465</v>
      </c>
      <c r="G147" s="567" t="s">
        <v>503</v>
      </c>
      <c r="H147" s="567" t="s">
        <v>983</v>
      </c>
      <c r="I147" s="567" t="s">
        <v>983</v>
      </c>
      <c r="J147" s="567" t="s">
        <v>984</v>
      </c>
      <c r="K147" s="567" t="s">
        <v>985</v>
      </c>
      <c r="L147" s="569">
        <v>113.619613686503</v>
      </c>
      <c r="M147" s="569">
        <v>2</v>
      </c>
      <c r="N147" s="570">
        <v>227.239227373006</v>
      </c>
    </row>
    <row r="148" spans="1:14" ht="14.4" customHeight="1" x14ac:dyDescent="0.3">
      <c r="A148" s="565" t="s">
        <v>461</v>
      </c>
      <c r="B148" s="566" t="s">
        <v>463</v>
      </c>
      <c r="C148" s="567" t="s">
        <v>477</v>
      </c>
      <c r="D148" s="568" t="s">
        <v>478</v>
      </c>
      <c r="E148" s="567" t="s">
        <v>464</v>
      </c>
      <c r="F148" s="568" t="s">
        <v>465</v>
      </c>
      <c r="G148" s="567" t="s">
        <v>503</v>
      </c>
      <c r="H148" s="567" t="s">
        <v>986</v>
      </c>
      <c r="I148" s="567" t="s">
        <v>725</v>
      </c>
      <c r="J148" s="567" t="s">
        <v>987</v>
      </c>
      <c r="K148" s="567"/>
      <c r="L148" s="569">
        <v>110.57755847068695</v>
      </c>
      <c r="M148" s="569">
        <v>32</v>
      </c>
      <c r="N148" s="570">
        <v>3538.4818710619825</v>
      </c>
    </row>
    <row r="149" spans="1:14" ht="14.4" customHeight="1" x14ac:dyDescent="0.3">
      <c r="A149" s="565" t="s">
        <v>461</v>
      </c>
      <c r="B149" s="566" t="s">
        <v>463</v>
      </c>
      <c r="C149" s="567" t="s">
        <v>477</v>
      </c>
      <c r="D149" s="568" t="s">
        <v>478</v>
      </c>
      <c r="E149" s="567" t="s">
        <v>464</v>
      </c>
      <c r="F149" s="568" t="s">
        <v>465</v>
      </c>
      <c r="G149" s="567" t="s">
        <v>503</v>
      </c>
      <c r="H149" s="567" t="s">
        <v>988</v>
      </c>
      <c r="I149" s="567" t="s">
        <v>988</v>
      </c>
      <c r="J149" s="567" t="s">
        <v>989</v>
      </c>
      <c r="K149" s="567" t="s">
        <v>990</v>
      </c>
      <c r="L149" s="569">
        <v>48.28</v>
      </c>
      <c r="M149" s="569">
        <v>1</v>
      </c>
      <c r="N149" s="570">
        <v>48.28</v>
      </c>
    </row>
    <row r="150" spans="1:14" ht="14.4" customHeight="1" x14ac:dyDescent="0.3">
      <c r="A150" s="565" t="s">
        <v>461</v>
      </c>
      <c r="B150" s="566" t="s">
        <v>463</v>
      </c>
      <c r="C150" s="567" t="s">
        <v>477</v>
      </c>
      <c r="D150" s="568" t="s">
        <v>478</v>
      </c>
      <c r="E150" s="567" t="s">
        <v>464</v>
      </c>
      <c r="F150" s="568" t="s">
        <v>465</v>
      </c>
      <c r="G150" s="567" t="s">
        <v>503</v>
      </c>
      <c r="H150" s="567" t="s">
        <v>991</v>
      </c>
      <c r="I150" s="567" t="s">
        <v>992</v>
      </c>
      <c r="J150" s="567" t="s">
        <v>993</v>
      </c>
      <c r="K150" s="567" t="s">
        <v>994</v>
      </c>
      <c r="L150" s="569">
        <v>29.5900038535524</v>
      </c>
      <c r="M150" s="569">
        <v>1</v>
      </c>
      <c r="N150" s="570">
        <v>29.5900038535524</v>
      </c>
    </row>
    <row r="151" spans="1:14" ht="14.4" customHeight="1" x14ac:dyDescent="0.3">
      <c r="A151" s="565" t="s">
        <v>461</v>
      </c>
      <c r="B151" s="566" t="s">
        <v>463</v>
      </c>
      <c r="C151" s="567" t="s">
        <v>477</v>
      </c>
      <c r="D151" s="568" t="s">
        <v>478</v>
      </c>
      <c r="E151" s="567" t="s">
        <v>464</v>
      </c>
      <c r="F151" s="568" t="s">
        <v>465</v>
      </c>
      <c r="G151" s="567" t="s">
        <v>503</v>
      </c>
      <c r="H151" s="567" t="s">
        <v>995</v>
      </c>
      <c r="I151" s="567" t="s">
        <v>996</v>
      </c>
      <c r="J151" s="567" t="s">
        <v>997</v>
      </c>
      <c r="K151" s="567" t="s">
        <v>998</v>
      </c>
      <c r="L151" s="569">
        <v>127.57</v>
      </c>
      <c r="M151" s="569">
        <v>1</v>
      </c>
      <c r="N151" s="570">
        <v>127.57</v>
      </c>
    </row>
    <row r="152" spans="1:14" ht="14.4" customHeight="1" x14ac:dyDescent="0.3">
      <c r="A152" s="565" t="s">
        <v>461</v>
      </c>
      <c r="B152" s="566" t="s">
        <v>463</v>
      </c>
      <c r="C152" s="567" t="s">
        <v>477</v>
      </c>
      <c r="D152" s="568" t="s">
        <v>478</v>
      </c>
      <c r="E152" s="567" t="s">
        <v>464</v>
      </c>
      <c r="F152" s="568" t="s">
        <v>465</v>
      </c>
      <c r="G152" s="567" t="s">
        <v>503</v>
      </c>
      <c r="H152" s="567" t="s">
        <v>999</v>
      </c>
      <c r="I152" s="567" t="s">
        <v>1000</v>
      </c>
      <c r="J152" s="567" t="s">
        <v>1001</v>
      </c>
      <c r="K152" s="567" t="s">
        <v>1002</v>
      </c>
      <c r="L152" s="569">
        <v>75.33</v>
      </c>
      <c r="M152" s="569">
        <v>1</v>
      </c>
      <c r="N152" s="570">
        <v>75.33</v>
      </c>
    </row>
    <row r="153" spans="1:14" ht="14.4" customHeight="1" x14ac:dyDescent="0.3">
      <c r="A153" s="565" t="s">
        <v>461</v>
      </c>
      <c r="B153" s="566" t="s">
        <v>463</v>
      </c>
      <c r="C153" s="567" t="s">
        <v>477</v>
      </c>
      <c r="D153" s="568" t="s">
        <v>478</v>
      </c>
      <c r="E153" s="567" t="s">
        <v>464</v>
      </c>
      <c r="F153" s="568" t="s">
        <v>465</v>
      </c>
      <c r="G153" s="567" t="s">
        <v>503</v>
      </c>
      <c r="H153" s="567" t="s">
        <v>1003</v>
      </c>
      <c r="I153" s="567" t="s">
        <v>1003</v>
      </c>
      <c r="J153" s="567" t="s">
        <v>1004</v>
      </c>
      <c r="K153" s="567" t="s">
        <v>1005</v>
      </c>
      <c r="L153" s="569">
        <v>189.81</v>
      </c>
      <c r="M153" s="569">
        <v>1</v>
      </c>
      <c r="N153" s="570">
        <v>189.81</v>
      </c>
    </row>
    <row r="154" spans="1:14" ht="14.4" customHeight="1" x14ac:dyDescent="0.3">
      <c r="A154" s="565" t="s">
        <v>461</v>
      </c>
      <c r="B154" s="566" t="s">
        <v>463</v>
      </c>
      <c r="C154" s="567" t="s">
        <v>477</v>
      </c>
      <c r="D154" s="568" t="s">
        <v>478</v>
      </c>
      <c r="E154" s="567" t="s">
        <v>464</v>
      </c>
      <c r="F154" s="568" t="s">
        <v>465</v>
      </c>
      <c r="G154" s="567" t="s">
        <v>503</v>
      </c>
      <c r="H154" s="567" t="s">
        <v>1006</v>
      </c>
      <c r="I154" s="567" t="s">
        <v>1006</v>
      </c>
      <c r="J154" s="567" t="s">
        <v>1007</v>
      </c>
      <c r="K154" s="567" t="s">
        <v>1008</v>
      </c>
      <c r="L154" s="569">
        <v>2075.0500000000002</v>
      </c>
      <c r="M154" s="569">
        <v>2</v>
      </c>
      <c r="N154" s="570">
        <v>4150.1000000000004</v>
      </c>
    </row>
    <row r="155" spans="1:14" ht="14.4" customHeight="1" x14ac:dyDescent="0.3">
      <c r="A155" s="565" t="s">
        <v>461</v>
      </c>
      <c r="B155" s="566" t="s">
        <v>463</v>
      </c>
      <c r="C155" s="567" t="s">
        <v>477</v>
      </c>
      <c r="D155" s="568" t="s">
        <v>478</v>
      </c>
      <c r="E155" s="567" t="s">
        <v>464</v>
      </c>
      <c r="F155" s="568" t="s">
        <v>465</v>
      </c>
      <c r="G155" s="567" t="s">
        <v>503</v>
      </c>
      <c r="H155" s="567" t="s">
        <v>1009</v>
      </c>
      <c r="I155" s="567" t="s">
        <v>1010</v>
      </c>
      <c r="J155" s="567" t="s">
        <v>1011</v>
      </c>
      <c r="K155" s="567" t="s">
        <v>1012</v>
      </c>
      <c r="L155" s="569">
        <v>91.599939730787597</v>
      </c>
      <c r="M155" s="569">
        <v>1</v>
      </c>
      <c r="N155" s="570">
        <v>91.599939730787597</v>
      </c>
    </row>
    <row r="156" spans="1:14" ht="14.4" customHeight="1" x14ac:dyDescent="0.3">
      <c r="A156" s="565" t="s">
        <v>461</v>
      </c>
      <c r="B156" s="566" t="s">
        <v>463</v>
      </c>
      <c r="C156" s="567" t="s">
        <v>477</v>
      </c>
      <c r="D156" s="568" t="s">
        <v>478</v>
      </c>
      <c r="E156" s="567" t="s">
        <v>464</v>
      </c>
      <c r="F156" s="568" t="s">
        <v>465</v>
      </c>
      <c r="G156" s="567" t="s">
        <v>503</v>
      </c>
      <c r="H156" s="567" t="s">
        <v>1013</v>
      </c>
      <c r="I156" s="567" t="s">
        <v>1014</v>
      </c>
      <c r="J156" s="567" t="s">
        <v>1015</v>
      </c>
      <c r="K156" s="567" t="s">
        <v>1016</v>
      </c>
      <c r="L156" s="569">
        <v>78.830556340111002</v>
      </c>
      <c r="M156" s="569">
        <v>1</v>
      </c>
      <c r="N156" s="570">
        <v>78.830556340111002</v>
      </c>
    </row>
    <row r="157" spans="1:14" ht="14.4" customHeight="1" x14ac:dyDescent="0.3">
      <c r="A157" s="565" t="s">
        <v>461</v>
      </c>
      <c r="B157" s="566" t="s">
        <v>463</v>
      </c>
      <c r="C157" s="567" t="s">
        <v>477</v>
      </c>
      <c r="D157" s="568" t="s">
        <v>478</v>
      </c>
      <c r="E157" s="567" t="s">
        <v>464</v>
      </c>
      <c r="F157" s="568" t="s">
        <v>465</v>
      </c>
      <c r="G157" s="567" t="s">
        <v>503</v>
      </c>
      <c r="H157" s="567" t="s">
        <v>1017</v>
      </c>
      <c r="I157" s="567" t="s">
        <v>1018</v>
      </c>
      <c r="J157" s="567" t="s">
        <v>1019</v>
      </c>
      <c r="K157" s="567" t="s">
        <v>1020</v>
      </c>
      <c r="L157" s="569">
        <v>73.841391212211619</v>
      </c>
      <c r="M157" s="569">
        <v>19</v>
      </c>
      <c r="N157" s="570">
        <v>1402.9864330320208</v>
      </c>
    </row>
    <row r="158" spans="1:14" ht="14.4" customHeight="1" x14ac:dyDescent="0.3">
      <c r="A158" s="565" t="s">
        <v>461</v>
      </c>
      <c r="B158" s="566" t="s">
        <v>463</v>
      </c>
      <c r="C158" s="567" t="s">
        <v>477</v>
      </c>
      <c r="D158" s="568" t="s">
        <v>478</v>
      </c>
      <c r="E158" s="567" t="s">
        <v>464</v>
      </c>
      <c r="F158" s="568" t="s">
        <v>465</v>
      </c>
      <c r="G158" s="567" t="s">
        <v>503</v>
      </c>
      <c r="H158" s="567" t="s">
        <v>1021</v>
      </c>
      <c r="I158" s="567" t="s">
        <v>725</v>
      </c>
      <c r="J158" s="567" t="s">
        <v>1022</v>
      </c>
      <c r="K158" s="567"/>
      <c r="L158" s="569">
        <v>127.659685759247</v>
      </c>
      <c r="M158" s="569">
        <v>1</v>
      </c>
      <c r="N158" s="570">
        <v>127.659685759247</v>
      </c>
    </row>
    <row r="159" spans="1:14" ht="14.4" customHeight="1" x14ac:dyDescent="0.3">
      <c r="A159" s="565" t="s">
        <v>461</v>
      </c>
      <c r="B159" s="566" t="s">
        <v>463</v>
      </c>
      <c r="C159" s="567" t="s">
        <v>477</v>
      </c>
      <c r="D159" s="568" t="s">
        <v>478</v>
      </c>
      <c r="E159" s="567" t="s">
        <v>464</v>
      </c>
      <c r="F159" s="568" t="s">
        <v>465</v>
      </c>
      <c r="G159" s="567" t="s">
        <v>503</v>
      </c>
      <c r="H159" s="567" t="s">
        <v>1023</v>
      </c>
      <c r="I159" s="567" t="s">
        <v>1024</v>
      </c>
      <c r="J159" s="567" t="s">
        <v>1019</v>
      </c>
      <c r="K159" s="567" t="s">
        <v>1025</v>
      </c>
      <c r="L159" s="569">
        <v>71.576042697383002</v>
      </c>
      <c r="M159" s="569">
        <v>1</v>
      </c>
      <c r="N159" s="570">
        <v>71.576042697383002</v>
      </c>
    </row>
    <row r="160" spans="1:14" ht="14.4" customHeight="1" x14ac:dyDescent="0.3">
      <c r="A160" s="565" t="s">
        <v>461</v>
      </c>
      <c r="B160" s="566" t="s">
        <v>463</v>
      </c>
      <c r="C160" s="567" t="s">
        <v>477</v>
      </c>
      <c r="D160" s="568" t="s">
        <v>478</v>
      </c>
      <c r="E160" s="567" t="s">
        <v>464</v>
      </c>
      <c r="F160" s="568" t="s">
        <v>465</v>
      </c>
      <c r="G160" s="567" t="s">
        <v>503</v>
      </c>
      <c r="H160" s="567" t="s">
        <v>1026</v>
      </c>
      <c r="I160" s="567" t="s">
        <v>725</v>
      </c>
      <c r="J160" s="567" t="s">
        <v>1027</v>
      </c>
      <c r="K160" s="567"/>
      <c r="L160" s="569">
        <v>99.818709374378429</v>
      </c>
      <c r="M160" s="569">
        <v>4</v>
      </c>
      <c r="N160" s="570">
        <v>399.27483749751372</v>
      </c>
    </row>
    <row r="161" spans="1:14" ht="14.4" customHeight="1" x14ac:dyDescent="0.3">
      <c r="A161" s="565" t="s">
        <v>461</v>
      </c>
      <c r="B161" s="566" t="s">
        <v>463</v>
      </c>
      <c r="C161" s="567" t="s">
        <v>477</v>
      </c>
      <c r="D161" s="568" t="s">
        <v>478</v>
      </c>
      <c r="E161" s="567" t="s">
        <v>464</v>
      </c>
      <c r="F161" s="568" t="s">
        <v>465</v>
      </c>
      <c r="G161" s="567" t="s">
        <v>503</v>
      </c>
      <c r="H161" s="567" t="s">
        <v>1028</v>
      </c>
      <c r="I161" s="567" t="s">
        <v>1029</v>
      </c>
      <c r="J161" s="567" t="s">
        <v>1030</v>
      </c>
      <c r="K161" s="567" t="s">
        <v>1031</v>
      </c>
      <c r="L161" s="569">
        <v>942.17</v>
      </c>
      <c r="M161" s="569">
        <v>1</v>
      </c>
      <c r="N161" s="570">
        <v>942.17</v>
      </c>
    </row>
    <row r="162" spans="1:14" ht="14.4" customHeight="1" x14ac:dyDescent="0.3">
      <c r="A162" s="565" t="s">
        <v>461</v>
      </c>
      <c r="B162" s="566" t="s">
        <v>463</v>
      </c>
      <c r="C162" s="567" t="s">
        <v>477</v>
      </c>
      <c r="D162" s="568" t="s">
        <v>478</v>
      </c>
      <c r="E162" s="567" t="s">
        <v>464</v>
      </c>
      <c r="F162" s="568" t="s">
        <v>465</v>
      </c>
      <c r="G162" s="567" t="s">
        <v>503</v>
      </c>
      <c r="H162" s="567" t="s">
        <v>1032</v>
      </c>
      <c r="I162" s="567" t="s">
        <v>725</v>
      </c>
      <c r="J162" s="567" t="s">
        <v>1033</v>
      </c>
      <c r="K162" s="567"/>
      <c r="L162" s="569">
        <v>42.677533021434193</v>
      </c>
      <c r="M162" s="569">
        <v>3</v>
      </c>
      <c r="N162" s="570">
        <v>128.03259906430259</v>
      </c>
    </row>
    <row r="163" spans="1:14" ht="14.4" customHeight="1" x14ac:dyDescent="0.3">
      <c r="A163" s="565" t="s">
        <v>461</v>
      </c>
      <c r="B163" s="566" t="s">
        <v>463</v>
      </c>
      <c r="C163" s="567" t="s">
        <v>477</v>
      </c>
      <c r="D163" s="568" t="s">
        <v>478</v>
      </c>
      <c r="E163" s="567" t="s">
        <v>464</v>
      </c>
      <c r="F163" s="568" t="s">
        <v>465</v>
      </c>
      <c r="G163" s="567" t="s">
        <v>503</v>
      </c>
      <c r="H163" s="567" t="s">
        <v>1034</v>
      </c>
      <c r="I163" s="567" t="s">
        <v>725</v>
      </c>
      <c r="J163" s="567" t="s">
        <v>1035</v>
      </c>
      <c r="K163" s="567"/>
      <c r="L163" s="569">
        <v>76.55149999999999</v>
      </c>
      <c r="M163" s="569">
        <v>3</v>
      </c>
      <c r="N163" s="570">
        <v>229.65449999999998</v>
      </c>
    </row>
    <row r="164" spans="1:14" ht="14.4" customHeight="1" x14ac:dyDescent="0.3">
      <c r="A164" s="565" t="s">
        <v>461</v>
      </c>
      <c r="B164" s="566" t="s">
        <v>463</v>
      </c>
      <c r="C164" s="567" t="s">
        <v>477</v>
      </c>
      <c r="D164" s="568" t="s">
        <v>478</v>
      </c>
      <c r="E164" s="567" t="s">
        <v>464</v>
      </c>
      <c r="F164" s="568" t="s">
        <v>465</v>
      </c>
      <c r="G164" s="567" t="s">
        <v>503</v>
      </c>
      <c r="H164" s="567" t="s">
        <v>1036</v>
      </c>
      <c r="I164" s="567" t="s">
        <v>1037</v>
      </c>
      <c r="J164" s="567" t="s">
        <v>1038</v>
      </c>
      <c r="K164" s="567" t="s">
        <v>1039</v>
      </c>
      <c r="L164" s="569">
        <v>144.9</v>
      </c>
      <c r="M164" s="569">
        <v>1</v>
      </c>
      <c r="N164" s="570">
        <v>144.9</v>
      </c>
    </row>
    <row r="165" spans="1:14" ht="14.4" customHeight="1" x14ac:dyDescent="0.3">
      <c r="A165" s="565" t="s">
        <v>461</v>
      </c>
      <c r="B165" s="566" t="s">
        <v>463</v>
      </c>
      <c r="C165" s="567" t="s">
        <v>477</v>
      </c>
      <c r="D165" s="568" t="s">
        <v>478</v>
      </c>
      <c r="E165" s="567" t="s">
        <v>464</v>
      </c>
      <c r="F165" s="568" t="s">
        <v>465</v>
      </c>
      <c r="G165" s="567" t="s">
        <v>503</v>
      </c>
      <c r="H165" s="567" t="s">
        <v>1040</v>
      </c>
      <c r="I165" s="567" t="s">
        <v>725</v>
      </c>
      <c r="J165" s="567" t="s">
        <v>1041</v>
      </c>
      <c r="K165" s="567"/>
      <c r="L165" s="569">
        <v>292.70011712918324</v>
      </c>
      <c r="M165" s="569">
        <v>4</v>
      </c>
      <c r="N165" s="570">
        <v>1170.800468516733</v>
      </c>
    </row>
    <row r="166" spans="1:14" ht="14.4" customHeight="1" x14ac:dyDescent="0.3">
      <c r="A166" s="565" t="s">
        <v>461</v>
      </c>
      <c r="B166" s="566" t="s">
        <v>463</v>
      </c>
      <c r="C166" s="567" t="s">
        <v>477</v>
      </c>
      <c r="D166" s="568" t="s">
        <v>478</v>
      </c>
      <c r="E166" s="567" t="s">
        <v>464</v>
      </c>
      <c r="F166" s="568" t="s">
        <v>465</v>
      </c>
      <c r="G166" s="567" t="s">
        <v>503</v>
      </c>
      <c r="H166" s="567" t="s">
        <v>1042</v>
      </c>
      <c r="I166" s="567" t="s">
        <v>725</v>
      </c>
      <c r="J166" s="567" t="s">
        <v>1043</v>
      </c>
      <c r="K166" s="567" t="s">
        <v>1044</v>
      </c>
      <c r="L166" s="569">
        <v>135.5349319137886</v>
      </c>
      <c r="M166" s="569">
        <v>32</v>
      </c>
      <c r="N166" s="570">
        <v>4337.1178212412351</v>
      </c>
    </row>
    <row r="167" spans="1:14" ht="14.4" customHeight="1" x14ac:dyDescent="0.3">
      <c r="A167" s="565" t="s">
        <v>461</v>
      </c>
      <c r="B167" s="566" t="s">
        <v>463</v>
      </c>
      <c r="C167" s="567" t="s">
        <v>477</v>
      </c>
      <c r="D167" s="568" t="s">
        <v>478</v>
      </c>
      <c r="E167" s="567" t="s">
        <v>464</v>
      </c>
      <c r="F167" s="568" t="s">
        <v>465</v>
      </c>
      <c r="G167" s="567" t="s">
        <v>503</v>
      </c>
      <c r="H167" s="567" t="s">
        <v>1045</v>
      </c>
      <c r="I167" s="567" t="s">
        <v>1046</v>
      </c>
      <c r="J167" s="567" t="s">
        <v>1047</v>
      </c>
      <c r="K167" s="567" t="s">
        <v>1048</v>
      </c>
      <c r="L167" s="569">
        <v>65.190250820307298</v>
      </c>
      <c r="M167" s="569">
        <v>1</v>
      </c>
      <c r="N167" s="570">
        <v>65.190250820307298</v>
      </c>
    </row>
    <row r="168" spans="1:14" ht="14.4" customHeight="1" x14ac:dyDescent="0.3">
      <c r="A168" s="565" t="s">
        <v>461</v>
      </c>
      <c r="B168" s="566" t="s">
        <v>463</v>
      </c>
      <c r="C168" s="567" t="s">
        <v>477</v>
      </c>
      <c r="D168" s="568" t="s">
        <v>478</v>
      </c>
      <c r="E168" s="567" t="s">
        <v>464</v>
      </c>
      <c r="F168" s="568" t="s">
        <v>465</v>
      </c>
      <c r="G168" s="567" t="s">
        <v>503</v>
      </c>
      <c r="H168" s="567" t="s">
        <v>1049</v>
      </c>
      <c r="I168" s="567" t="s">
        <v>1050</v>
      </c>
      <c r="J168" s="567" t="s">
        <v>598</v>
      </c>
      <c r="K168" s="567" t="s">
        <v>1051</v>
      </c>
      <c r="L168" s="569">
        <v>134.93017571334809</v>
      </c>
      <c r="M168" s="569">
        <v>38</v>
      </c>
      <c r="N168" s="570">
        <v>5127.3466771072272</v>
      </c>
    </row>
    <row r="169" spans="1:14" ht="14.4" customHeight="1" x14ac:dyDescent="0.3">
      <c r="A169" s="565" t="s">
        <v>461</v>
      </c>
      <c r="B169" s="566" t="s">
        <v>463</v>
      </c>
      <c r="C169" s="567" t="s">
        <v>477</v>
      </c>
      <c r="D169" s="568" t="s">
        <v>478</v>
      </c>
      <c r="E169" s="567" t="s">
        <v>464</v>
      </c>
      <c r="F169" s="568" t="s">
        <v>465</v>
      </c>
      <c r="G169" s="567" t="s">
        <v>503</v>
      </c>
      <c r="H169" s="567" t="s">
        <v>1052</v>
      </c>
      <c r="I169" s="567" t="s">
        <v>1053</v>
      </c>
      <c r="J169" s="567" t="s">
        <v>1054</v>
      </c>
      <c r="K169" s="567" t="s">
        <v>1055</v>
      </c>
      <c r="L169" s="569">
        <v>57.79</v>
      </c>
      <c r="M169" s="569">
        <v>1</v>
      </c>
      <c r="N169" s="570">
        <v>57.79</v>
      </c>
    </row>
    <row r="170" spans="1:14" ht="14.4" customHeight="1" x14ac:dyDescent="0.3">
      <c r="A170" s="565" t="s">
        <v>461</v>
      </c>
      <c r="B170" s="566" t="s">
        <v>463</v>
      </c>
      <c r="C170" s="567" t="s">
        <v>477</v>
      </c>
      <c r="D170" s="568" t="s">
        <v>478</v>
      </c>
      <c r="E170" s="567" t="s">
        <v>464</v>
      </c>
      <c r="F170" s="568" t="s">
        <v>465</v>
      </c>
      <c r="G170" s="567" t="s">
        <v>503</v>
      </c>
      <c r="H170" s="567" t="s">
        <v>1056</v>
      </c>
      <c r="I170" s="567" t="s">
        <v>1057</v>
      </c>
      <c r="J170" s="567" t="s">
        <v>1058</v>
      </c>
      <c r="K170" s="567" t="s">
        <v>1059</v>
      </c>
      <c r="L170" s="569">
        <v>2360.9</v>
      </c>
      <c r="M170" s="569">
        <v>1</v>
      </c>
      <c r="N170" s="570">
        <v>2360.9</v>
      </c>
    </row>
    <row r="171" spans="1:14" ht="14.4" customHeight="1" x14ac:dyDescent="0.3">
      <c r="A171" s="565" t="s">
        <v>461</v>
      </c>
      <c r="B171" s="566" t="s">
        <v>463</v>
      </c>
      <c r="C171" s="567" t="s">
        <v>477</v>
      </c>
      <c r="D171" s="568" t="s">
        <v>478</v>
      </c>
      <c r="E171" s="567" t="s">
        <v>464</v>
      </c>
      <c r="F171" s="568" t="s">
        <v>465</v>
      </c>
      <c r="G171" s="567" t="s">
        <v>503</v>
      </c>
      <c r="H171" s="567" t="s">
        <v>1060</v>
      </c>
      <c r="I171" s="567" t="s">
        <v>725</v>
      </c>
      <c r="J171" s="567" t="s">
        <v>1061</v>
      </c>
      <c r="K171" s="567"/>
      <c r="L171" s="569">
        <v>197.19287653919201</v>
      </c>
      <c r="M171" s="569">
        <v>1</v>
      </c>
      <c r="N171" s="570">
        <v>197.19287653919201</v>
      </c>
    </row>
    <row r="172" spans="1:14" ht="14.4" customHeight="1" x14ac:dyDescent="0.3">
      <c r="A172" s="565" t="s">
        <v>461</v>
      </c>
      <c r="B172" s="566" t="s">
        <v>463</v>
      </c>
      <c r="C172" s="567" t="s">
        <v>477</v>
      </c>
      <c r="D172" s="568" t="s">
        <v>478</v>
      </c>
      <c r="E172" s="567" t="s">
        <v>464</v>
      </c>
      <c r="F172" s="568" t="s">
        <v>465</v>
      </c>
      <c r="G172" s="567" t="s">
        <v>503</v>
      </c>
      <c r="H172" s="567" t="s">
        <v>1062</v>
      </c>
      <c r="I172" s="567" t="s">
        <v>1063</v>
      </c>
      <c r="J172" s="567" t="s">
        <v>1064</v>
      </c>
      <c r="K172" s="567" t="s">
        <v>1065</v>
      </c>
      <c r="L172" s="569">
        <v>29.78</v>
      </c>
      <c r="M172" s="569">
        <v>4</v>
      </c>
      <c r="N172" s="570">
        <v>119.12</v>
      </c>
    </row>
    <row r="173" spans="1:14" ht="14.4" customHeight="1" x14ac:dyDescent="0.3">
      <c r="A173" s="565" t="s">
        <v>461</v>
      </c>
      <c r="B173" s="566" t="s">
        <v>463</v>
      </c>
      <c r="C173" s="567" t="s">
        <v>477</v>
      </c>
      <c r="D173" s="568" t="s">
        <v>478</v>
      </c>
      <c r="E173" s="567" t="s">
        <v>464</v>
      </c>
      <c r="F173" s="568" t="s">
        <v>465</v>
      </c>
      <c r="G173" s="567" t="s">
        <v>503</v>
      </c>
      <c r="H173" s="567" t="s">
        <v>1066</v>
      </c>
      <c r="I173" s="567" t="s">
        <v>725</v>
      </c>
      <c r="J173" s="567" t="s">
        <v>1067</v>
      </c>
      <c r="K173" s="567"/>
      <c r="L173" s="569">
        <v>162.17749803094614</v>
      </c>
      <c r="M173" s="569">
        <v>8</v>
      </c>
      <c r="N173" s="570">
        <v>1297.4199842475691</v>
      </c>
    </row>
    <row r="174" spans="1:14" ht="14.4" customHeight="1" x14ac:dyDescent="0.3">
      <c r="A174" s="565" t="s">
        <v>461</v>
      </c>
      <c r="B174" s="566" t="s">
        <v>463</v>
      </c>
      <c r="C174" s="567" t="s">
        <v>477</v>
      </c>
      <c r="D174" s="568" t="s">
        <v>478</v>
      </c>
      <c r="E174" s="567" t="s">
        <v>464</v>
      </c>
      <c r="F174" s="568" t="s">
        <v>465</v>
      </c>
      <c r="G174" s="567" t="s">
        <v>503</v>
      </c>
      <c r="H174" s="567" t="s">
        <v>1068</v>
      </c>
      <c r="I174" s="567" t="s">
        <v>1069</v>
      </c>
      <c r="J174" s="567" t="s">
        <v>1070</v>
      </c>
      <c r="K174" s="567" t="s">
        <v>1071</v>
      </c>
      <c r="L174" s="569">
        <v>201.7798143412023</v>
      </c>
      <c r="M174" s="569">
        <v>6</v>
      </c>
      <c r="N174" s="570">
        <v>1210.6788860472138</v>
      </c>
    </row>
    <row r="175" spans="1:14" ht="14.4" customHeight="1" x14ac:dyDescent="0.3">
      <c r="A175" s="565" t="s">
        <v>461</v>
      </c>
      <c r="B175" s="566" t="s">
        <v>463</v>
      </c>
      <c r="C175" s="567" t="s">
        <v>477</v>
      </c>
      <c r="D175" s="568" t="s">
        <v>478</v>
      </c>
      <c r="E175" s="567" t="s">
        <v>464</v>
      </c>
      <c r="F175" s="568" t="s">
        <v>465</v>
      </c>
      <c r="G175" s="567" t="s">
        <v>503</v>
      </c>
      <c r="H175" s="567" t="s">
        <v>1072</v>
      </c>
      <c r="I175" s="567" t="s">
        <v>725</v>
      </c>
      <c r="J175" s="567" t="s">
        <v>1073</v>
      </c>
      <c r="K175" s="567"/>
      <c r="L175" s="569">
        <v>101.41248635628733</v>
      </c>
      <c r="M175" s="569">
        <v>6</v>
      </c>
      <c r="N175" s="570">
        <v>608.47491813772399</v>
      </c>
    </row>
    <row r="176" spans="1:14" ht="14.4" customHeight="1" x14ac:dyDescent="0.3">
      <c r="A176" s="565" t="s">
        <v>461</v>
      </c>
      <c r="B176" s="566" t="s">
        <v>463</v>
      </c>
      <c r="C176" s="567" t="s">
        <v>477</v>
      </c>
      <c r="D176" s="568" t="s">
        <v>478</v>
      </c>
      <c r="E176" s="567" t="s">
        <v>464</v>
      </c>
      <c r="F176" s="568" t="s">
        <v>465</v>
      </c>
      <c r="G176" s="567" t="s">
        <v>503</v>
      </c>
      <c r="H176" s="567" t="s">
        <v>1074</v>
      </c>
      <c r="I176" s="567" t="s">
        <v>725</v>
      </c>
      <c r="J176" s="567" t="s">
        <v>1075</v>
      </c>
      <c r="K176" s="567"/>
      <c r="L176" s="569">
        <v>119.47337413663899</v>
      </c>
      <c r="M176" s="569">
        <v>3</v>
      </c>
      <c r="N176" s="570">
        <v>358.42012240991698</v>
      </c>
    </row>
    <row r="177" spans="1:14" ht="14.4" customHeight="1" x14ac:dyDescent="0.3">
      <c r="A177" s="565" t="s">
        <v>461</v>
      </c>
      <c r="B177" s="566" t="s">
        <v>463</v>
      </c>
      <c r="C177" s="567" t="s">
        <v>477</v>
      </c>
      <c r="D177" s="568" t="s">
        <v>478</v>
      </c>
      <c r="E177" s="567" t="s">
        <v>464</v>
      </c>
      <c r="F177" s="568" t="s">
        <v>465</v>
      </c>
      <c r="G177" s="567" t="s">
        <v>503</v>
      </c>
      <c r="H177" s="567" t="s">
        <v>1076</v>
      </c>
      <c r="I177" s="567" t="s">
        <v>725</v>
      </c>
      <c r="J177" s="567" t="s">
        <v>1077</v>
      </c>
      <c r="K177" s="567"/>
      <c r="L177" s="569">
        <v>108.38911011548251</v>
      </c>
      <c r="M177" s="569">
        <v>4</v>
      </c>
      <c r="N177" s="570">
        <v>433.55644046193004</v>
      </c>
    </row>
    <row r="178" spans="1:14" ht="14.4" customHeight="1" x14ac:dyDescent="0.3">
      <c r="A178" s="565" t="s">
        <v>461</v>
      </c>
      <c r="B178" s="566" t="s">
        <v>463</v>
      </c>
      <c r="C178" s="567" t="s">
        <v>477</v>
      </c>
      <c r="D178" s="568" t="s">
        <v>478</v>
      </c>
      <c r="E178" s="567" t="s">
        <v>464</v>
      </c>
      <c r="F178" s="568" t="s">
        <v>465</v>
      </c>
      <c r="G178" s="567" t="s">
        <v>503</v>
      </c>
      <c r="H178" s="567" t="s">
        <v>1078</v>
      </c>
      <c r="I178" s="567" t="s">
        <v>725</v>
      </c>
      <c r="J178" s="567" t="s">
        <v>1079</v>
      </c>
      <c r="K178" s="567"/>
      <c r="L178" s="569">
        <v>158.59681344680124</v>
      </c>
      <c r="M178" s="569">
        <v>8</v>
      </c>
      <c r="N178" s="570">
        <v>1268.7745075744099</v>
      </c>
    </row>
    <row r="179" spans="1:14" ht="14.4" customHeight="1" x14ac:dyDescent="0.3">
      <c r="A179" s="565" t="s">
        <v>461</v>
      </c>
      <c r="B179" s="566" t="s">
        <v>463</v>
      </c>
      <c r="C179" s="567" t="s">
        <v>477</v>
      </c>
      <c r="D179" s="568" t="s">
        <v>478</v>
      </c>
      <c r="E179" s="567" t="s">
        <v>464</v>
      </c>
      <c r="F179" s="568" t="s">
        <v>465</v>
      </c>
      <c r="G179" s="567" t="s">
        <v>503</v>
      </c>
      <c r="H179" s="567" t="s">
        <v>1080</v>
      </c>
      <c r="I179" s="567" t="s">
        <v>725</v>
      </c>
      <c r="J179" s="567" t="s">
        <v>1081</v>
      </c>
      <c r="K179" s="567" t="s">
        <v>1044</v>
      </c>
      <c r="L179" s="569">
        <v>89.936761897506642</v>
      </c>
      <c r="M179" s="569">
        <v>3</v>
      </c>
      <c r="N179" s="570">
        <v>269.81028569251993</v>
      </c>
    </row>
    <row r="180" spans="1:14" ht="14.4" customHeight="1" x14ac:dyDescent="0.3">
      <c r="A180" s="565" t="s">
        <v>461</v>
      </c>
      <c r="B180" s="566" t="s">
        <v>463</v>
      </c>
      <c r="C180" s="567" t="s">
        <v>477</v>
      </c>
      <c r="D180" s="568" t="s">
        <v>478</v>
      </c>
      <c r="E180" s="567" t="s">
        <v>464</v>
      </c>
      <c r="F180" s="568" t="s">
        <v>465</v>
      </c>
      <c r="G180" s="567" t="s">
        <v>503</v>
      </c>
      <c r="H180" s="567" t="s">
        <v>1082</v>
      </c>
      <c r="I180" s="567" t="s">
        <v>725</v>
      </c>
      <c r="J180" s="567" t="s">
        <v>1083</v>
      </c>
      <c r="K180" s="567"/>
      <c r="L180" s="569">
        <v>100.322446546546</v>
      </c>
      <c r="M180" s="569">
        <v>1</v>
      </c>
      <c r="N180" s="570">
        <v>100.322446546546</v>
      </c>
    </row>
    <row r="181" spans="1:14" ht="14.4" customHeight="1" x14ac:dyDescent="0.3">
      <c r="A181" s="565" t="s">
        <v>461</v>
      </c>
      <c r="B181" s="566" t="s">
        <v>463</v>
      </c>
      <c r="C181" s="567" t="s">
        <v>477</v>
      </c>
      <c r="D181" s="568" t="s">
        <v>478</v>
      </c>
      <c r="E181" s="567" t="s">
        <v>464</v>
      </c>
      <c r="F181" s="568" t="s">
        <v>465</v>
      </c>
      <c r="G181" s="567" t="s">
        <v>503</v>
      </c>
      <c r="H181" s="567" t="s">
        <v>1084</v>
      </c>
      <c r="I181" s="567" t="s">
        <v>725</v>
      </c>
      <c r="J181" s="567" t="s">
        <v>1085</v>
      </c>
      <c r="K181" s="567"/>
      <c r="L181" s="569">
        <v>188.86310172091666</v>
      </c>
      <c r="M181" s="569">
        <v>3</v>
      </c>
      <c r="N181" s="570">
        <v>566.58930516274995</v>
      </c>
    </row>
    <row r="182" spans="1:14" ht="14.4" customHeight="1" x14ac:dyDescent="0.3">
      <c r="A182" s="565" t="s">
        <v>461</v>
      </c>
      <c r="B182" s="566" t="s">
        <v>463</v>
      </c>
      <c r="C182" s="567" t="s">
        <v>477</v>
      </c>
      <c r="D182" s="568" t="s">
        <v>478</v>
      </c>
      <c r="E182" s="567" t="s">
        <v>464</v>
      </c>
      <c r="F182" s="568" t="s">
        <v>465</v>
      </c>
      <c r="G182" s="567" t="s">
        <v>503</v>
      </c>
      <c r="H182" s="567" t="s">
        <v>1086</v>
      </c>
      <c r="I182" s="567" t="s">
        <v>1087</v>
      </c>
      <c r="J182" s="567" t="s">
        <v>1088</v>
      </c>
      <c r="K182" s="567" t="s">
        <v>1089</v>
      </c>
      <c r="L182" s="569">
        <v>35.06</v>
      </c>
      <c r="M182" s="569">
        <v>1</v>
      </c>
      <c r="N182" s="570">
        <v>35.06</v>
      </c>
    </row>
    <row r="183" spans="1:14" ht="14.4" customHeight="1" x14ac:dyDescent="0.3">
      <c r="A183" s="565" t="s">
        <v>461</v>
      </c>
      <c r="B183" s="566" t="s">
        <v>463</v>
      </c>
      <c r="C183" s="567" t="s">
        <v>477</v>
      </c>
      <c r="D183" s="568" t="s">
        <v>478</v>
      </c>
      <c r="E183" s="567" t="s">
        <v>464</v>
      </c>
      <c r="F183" s="568" t="s">
        <v>465</v>
      </c>
      <c r="G183" s="567" t="s">
        <v>1090</v>
      </c>
      <c r="H183" s="567" t="s">
        <v>1091</v>
      </c>
      <c r="I183" s="567" t="s">
        <v>1091</v>
      </c>
      <c r="J183" s="567" t="s">
        <v>1092</v>
      </c>
      <c r="K183" s="567" t="s">
        <v>1093</v>
      </c>
      <c r="L183" s="569">
        <v>65.6099999999999</v>
      </c>
      <c r="M183" s="569">
        <v>1</v>
      </c>
      <c r="N183" s="570">
        <v>65.6099999999999</v>
      </c>
    </row>
    <row r="184" spans="1:14" ht="14.4" customHeight="1" x14ac:dyDescent="0.3">
      <c r="A184" s="565" t="s">
        <v>461</v>
      </c>
      <c r="B184" s="566" t="s">
        <v>463</v>
      </c>
      <c r="C184" s="567" t="s">
        <v>477</v>
      </c>
      <c r="D184" s="568" t="s">
        <v>478</v>
      </c>
      <c r="E184" s="567" t="s">
        <v>464</v>
      </c>
      <c r="F184" s="568" t="s">
        <v>465</v>
      </c>
      <c r="G184" s="567" t="s">
        <v>1090</v>
      </c>
      <c r="H184" s="567" t="s">
        <v>1094</v>
      </c>
      <c r="I184" s="567" t="s">
        <v>1095</v>
      </c>
      <c r="J184" s="567" t="s">
        <v>1096</v>
      </c>
      <c r="K184" s="567" t="s">
        <v>1097</v>
      </c>
      <c r="L184" s="569">
        <v>36.317597869199304</v>
      </c>
      <c r="M184" s="569">
        <v>328</v>
      </c>
      <c r="N184" s="570">
        <v>11912.172101097372</v>
      </c>
    </row>
    <row r="185" spans="1:14" ht="14.4" customHeight="1" x14ac:dyDescent="0.3">
      <c r="A185" s="565" t="s">
        <v>461</v>
      </c>
      <c r="B185" s="566" t="s">
        <v>463</v>
      </c>
      <c r="C185" s="567" t="s">
        <v>477</v>
      </c>
      <c r="D185" s="568" t="s">
        <v>478</v>
      </c>
      <c r="E185" s="567" t="s">
        <v>464</v>
      </c>
      <c r="F185" s="568" t="s">
        <v>465</v>
      </c>
      <c r="G185" s="567" t="s">
        <v>1090</v>
      </c>
      <c r="H185" s="567" t="s">
        <v>1098</v>
      </c>
      <c r="I185" s="567" t="s">
        <v>1099</v>
      </c>
      <c r="J185" s="567" t="s">
        <v>598</v>
      </c>
      <c r="K185" s="567" t="s">
        <v>1100</v>
      </c>
      <c r="L185" s="569">
        <v>131.14652067094579</v>
      </c>
      <c r="M185" s="569">
        <v>14</v>
      </c>
      <c r="N185" s="570">
        <v>1836.0512893932412</v>
      </c>
    </row>
    <row r="186" spans="1:14" ht="14.4" customHeight="1" x14ac:dyDescent="0.3">
      <c r="A186" s="565" t="s">
        <v>461</v>
      </c>
      <c r="B186" s="566" t="s">
        <v>463</v>
      </c>
      <c r="C186" s="567" t="s">
        <v>477</v>
      </c>
      <c r="D186" s="568" t="s">
        <v>478</v>
      </c>
      <c r="E186" s="567" t="s">
        <v>464</v>
      </c>
      <c r="F186" s="568" t="s">
        <v>465</v>
      </c>
      <c r="G186" s="567" t="s">
        <v>1090</v>
      </c>
      <c r="H186" s="567" t="s">
        <v>1101</v>
      </c>
      <c r="I186" s="567" t="s">
        <v>1102</v>
      </c>
      <c r="J186" s="567" t="s">
        <v>1103</v>
      </c>
      <c r="K186" s="567" t="s">
        <v>803</v>
      </c>
      <c r="L186" s="569">
        <v>130.650356363165</v>
      </c>
      <c r="M186" s="569">
        <v>1</v>
      </c>
      <c r="N186" s="570">
        <v>130.650356363165</v>
      </c>
    </row>
    <row r="187" spans="1:14" ht="14.4" customHeight="1" x14ac:dyDescent="0.3">
      <c r="A187" s="565" t="s">
        <v>461</v>
      </c>
      <c r="B187" s="566" t="s">
        <v>463</v>
      </c>
      <c r="C187" s="567" t="s">
        <v>477</v>
      </c>
      <c r="D187" s="568" t="s">
        <v>478</v>
      </c>
      <c r="E187" s="567" t="s">
        <v>464</v>
      </c>
      <c r="F187" s="568" t="s">
        <v>465</v>
      </c>
      <c r="G187" s="567" t="s">
        <v>1090</v>
      </c>
      <c r="H187" s="567" t="s">
        <v>1104</v>
      </c>
      <c r="I187" s="567" t="s">
        <v>1105</v>
      </c>
      <c r="J187" s="567" t="s">
        <v>1106</v>
      </c>
      <c r="K187" s="567" t="s">
        <v>1107</v>
      </c>
      <c r="L187" s="569">
        <v>123.29</v>
      </c>
      <c r="M187" s="569">
        <v>1</v>
      </c>
      <c r="N187" s="570">
        <v>123.29</v>
      </c>
    </row>
    <row r="188" spans="1:14" ht="14.4" customHeight="1" x14ac:dyDescent="0.3">
      <c r="A188" s="565" t="s">
        <v>461</v>
      </c>
      <c r="B188" s="566" t="s">
        <v>463</v>
      </c>
      <c r="C188" s="567" t="s">
        <v>477</v>
      </c>
      <c r="D188" s="568" t="s">
        <v>478</v>
      </c>
      <c r="E188" s="567" t="s">
        <v>464</v>
      </c>
      <c r="F188" s="568" t="s">
        <v>465</v>
      </c>
      <c r="G188" s="567" t="s">
        <v>1090</v>
      </c>
      <c r="H188" s="567" t="s">
        <v>1108</v>
      </c>
      <c r="I188" s="567" t="s">
        <v>1109</v>
      </c>
      <c r="J188" s="567" t="s">
        <v>1110</v>
      </c>
      <c r="K188" s="567" t="s">
        <v>1111</v>
      </c>
      <c r="L188" s="569">
        <v>115.345005286236</v>
      </c>
      <c r="M188" s="569">
        <v>2</v>
      </c>
      <c r="N188" s="570">
        <v>230.690010572472</v>
      </c>
    </row>
    <row r="189" spans="1:14" ht="14.4" customHeight="1" x14ac:dyDescent="0.3">
      <c r="A189" s="565" t="s">
        <v>461</v>
      </c>
      <c r="B189" s="566" t="s">
        <v>463</v>
      </c>
      <c r="C189" s="567" t="s">
        <v>477</v>
      </c>
      <c r="D189" s="568" t="s">
        <v>478</v>
      </c>
      <c r="E189" s="567" t="s">
        <v>464</v>
      </c>
      <c r="F189" s="568" t="s">
        <v>465</v>
      </c>
      <c r="G189" s="567" t="s">
        <v>1090</v>
      </c>
      <c r="H189" s="567" t="s">
        <v>1112</v>
      </c>
      <c r="I189" s="567" t="s">
        <v>1113</v>
      </c>
      <c r="J189" s="567" t="s">
        <v>1114</v>
      </c>
      <c r="K189" s="567" t="s">
        <v>1115</v>
      </c>
      <c r="L189" s="569">
        <v>492.19980676167222</v>
      </c>
      <c r="M189" s="569">
        <v>10</v>
      </c>
      <c r="N189" s="570">
        <v>4921.9980676167224</v>
      </c>
    </row>
    <row r="190" spans="1:14" ht="14.4" customHeight="1" x14ac:dyDescent="0.3">
      <c r="A190" s="565" t="s">
        <v>461</v>
      </c>
      <c r="B190" s="566" t="s">
        <v>463</v>
      </c>
      <c r="C190" s="567" t="s">
        <v>477</v>
      </c>
      <c r="D190" s="568" t="s">
        <v>478</v>
      </c>
      <c r="E190" s="567" t="s">
        <v>464</v>
      </c>
      <c r="F190" s="568" t="s">
        <v>465</v>
      </c>
      <c r="G190" s="567" t="s">
        <v>1090</v>
      </c>
      <c r="H190" s="567" t="s">
        <v>1116</v>
      </c>
      <c r="I190" s="567" t="s">
        <v>1117</v>
      </c>
      <c r="J190" s="567" t="s">
        <v>1114</v>
      </c>
      <c r="K190" s="567" t="s">
        <v>1118</v>
      </c>
      <c r="L190" s="569">
        <v>943</v>
      </c>
      <c r="M190" s="569">
        <v>3</v>
      </c>
      <c r="N190" s="570">
        <v>2829</v>
      </c>
    </row>
    <row r="191" spans="1:14" ht="14.4" customHeight="1" x14ac:dyDescent="0.3">
      <c r="A191" s="565" t="s">
        <v>461</v>
      </c>
      <c r="B191" s="566" t="s">
        <v>463</v>
      </c>
      <c r="C191" s="567" t="s">
        <v>477</v>
      </c>
      <c r="D191" s="568" t="s">
        <v>478</v>
      </c>
      <c r="E191" s="567" t="s">
        <v>464</v>
      </c>
      <c r="F191" s="568" t="s">
        <v>465</v>
      </c>
      <c r="G191" s="567" t="s">
        <v>1090</v>
      </c>
      <c r="H191" s="567" t="s">
        <v>1119</v>
      </c>
      <c r="I191" s="567" t="s">
        <v>1120</v>
      </c>
      <c r="J191" s="567" t="s">
        <v>1121</v>
      </c>
      <c r="K191" s="567" t="s">
        <v>738</v>
      </c>
      <c r="L191" s="569">
        <v>43.38</v>
      </c>
      <c r="M191" s="569">
        <v>1</v>
      </c>
      <c r="N191" s="570">
        <v>43.38</v>
      </c>
    </row>
    <row r="192" spans="1:14" ht="14.4" customHeight="1" x14ac:dyDescent="0.3">
      <c r="A192" s="565" t="s">
        <v>461</v>
      </c>
      <c r="B192" s="566" t="s">
        <v>463</v>
      </c>
      <c r="C192" s="567" t="s">
        <v>477</v>
      </c>
      <c r="D192" s="568" t="s">
        <v>478</v>
      </c>
      <c r="E192" s="567" t="s">
        <v>464</v>
      </c>
      <c r="F192" s="568" t="s">
        <v>465</v>
      </c>
      <c r="G192" s="567" t="s">
        <v>1090</v>
      </c>
      <c r="H192" s="567" t="s">
        <v>1122</v>
      </c>
      <c r="I192" s="567" t="s">
        <v>1123</v>
      </c>
      <c r="J192" s="567" t="s">
        <v>1124</v>
      </c>
      <c r="K192" s="567" t="s">
        <v>1125</v>
      </c>
      <c r="L192" s="569">
        <v>76.640209044569005</v>
      </c>
      <c r="M192" s="569">
        <v>1</v>
      </c>
      <c r="N192" s="570">
        <v>76.640209044569005</v>
      </c>
    </row>
    <row r="193" spans="1:14" ht="14.4" customHeight="1" x14ac:dyDescent="0.3">
      <c r="A193" s="565" t="s">
        <v>461</v>
      </c>
      <c r="B193" s="566" t="s">
        <v>463</v>
      </c>
      <c r="C193" s="567" t="s">
        <v>477</v>
      </c>
      <c r="D193" s="568" t="s">
        <v>478</v>
      </c>
      <c r="E193" s="567" t="s">
        <v>464</v>
      </c>
      <c r="F193" s="568" t="s">
        <v>465</v>
      </c>
      <c r="G193" s="567" t="s">
        <v>1090</v>
      </c>
      <c r="H193" s="567" t="s">
        <v>1126</v>
      </c>
      <c r="I193" s="567" t="s">
        <v>1127</v>
      </c>
      <c r="J193" s="567" t="s">
        <v>1128</v>
      </c>
      <c r="K193" s="567" t="s">
        <v>803</v>
      </c>
      <c r="L193" s="569">
        <v>125.07</v>
      </c>
      <c r="M193" s="569">
        <v>1</v>
      </c>
      <c r="N193" s="570">
        <v>125.07</v>
      </c>
    </row>
    <row r="194" spans="1:14" ht="14.4" customHeight="1" x14ac:dyDescent="0.3">
      <c r="A194" s="565" t="s">
        <v>461</v>
      </c>
      <c r="B194" s="566" t="s">
        <v>463</v>
      </c>
      <c r="C194" s="567" t="s">
        <v>477</v>
      </c>
      <c r="D194" s="568" t="s">
        <v>478</v>
      </c>
      <c r="E194" s="567" t="s">
        <v>464</v>
      </c>
      <c r="F194" s="568" t="s">
        <v>465</v>
      </c>
      <c r="G194" s="567" t="s">
        <v>1090</v>
      </c>
      <c r="H194" s="567" t="s">
        <v>1129</v>
      </c>
      <c r="I194" s="567" t="s">
        <v>1130</v>
      </c>
      <c r="J194" s="567" t="s">
        <v>1131</v>
      </c>
      <c r="K194" s="567" t="s">
        <v>1132</v>
      </c>
      <c r="L194" s="569">
        <v>43.104930669031347</v>
      </c>
      <c r="M194" s="569">
        <v>2</v>
      </c>
      <c r="N194" s="570">
        <v>86.209861338062694</v>
      </c>
    </row>
    <row r="195" spans="1:14" ht="14.4" customHeight="1" x14ac:dyDescent="0.3">
      <c r="A195" s="565" t="s">
        <v>461</v>
      </c>
      <c r="B195" s="566" t="s">
        <v>463</v>
      </c>
      <c r="C195" s="567" t="s">
        <v>477</v>
      </c>
      <c r="D195" s="568" t="s">
        <v>478</v>
      </c>
      <c r="E195" s="567" t="s">
        <v>464</v>
      </c>
      <c r="F195" s="568" t="s">
        <v>465</v>
      </c>
      <c r="G195" s="567" t="s">
        <v>1090</v>
      </c>
      <c r="H195" s="567" t="s">
        <v>1133</v>
      </c>
      <c r="I195" s="567" t="s">
        <v>1134</v>
      </c>
      <c r="J195" s="567" t="s">
        <v>1135</v>
      </c>
      <c r="K195" s="567" t="s">
        <v>1136</v>
      </c>
      <c r="L195" s="569">
        <v>135.47</v>
      </c>
      <c r="M195" s="569">
        <v>1</v>
      </c>
      <c r="N195" s="570">
        <v>135.47</v>
      </c>
    </row>
    <row r="196" spans="1:14" ht="14.4" customHeight="1" x14ac:dyDescent="0.3">
      <c r="A196" s="565" t="s">
        <v>461</v>
      </c>
      <c r="B196" s="566" t="s">
        <v>463</v>
      </c>
      <c r="C196" s="567" t="s">
        <v>477</v>
      </c>
      <c r="D196" s="568" t="s">
        <v>478</v>
      </c>
      <c r="E196" s="567" t="s">
        <v>464</v>
      </c>
      <c r="F196" s="568" t="s">
        <v>465</v>
      </c>
      <c r="G196" s="567" t="s">
        <v>1090</v>
      </c>
      <c r="H196" s="567" t="s">
        <v>1137</v>
      </c>
      <c r="I196" s="567" t="s">
        <v>1138</v>
      </c>
      <c r="J196" s="567" t="s">
        <v>1139</v>
      </c>
      <c r="K196" s="567" t="s">
        <v>498</v>
      </c>
      <c r="L196" s="569">
        <v>278.92</v>
      </c>
      <c r="M196" s="569">
        <v>1</v>
      </c>
      <c r="N196" s="570">
        <v>278.92</v>
      </c>
    </row>
    <row r="197" spans="1:14" ht="14.4" customHeight="1" x14ac:dyDescent="0.3">
      <c r="A197" s="565" t="s">
        <v>461</v>
      </c>
      <c r="B197" s="566" t="s">
        <v>463</v>
      </c>
      <c r="C197" s="567" t="s">
        <v>477</v>
      </c>
      <c r="D197" s="568" t="s">
        <v>478</v>
      </c>
      <c r="E197" s="567" t="s">
        <v>464</v>
      </c>
      <c r="F197" s="568" t="s">
        <v>465</v>
      </c>
      <c r="G197" s="567" t="s">
        <v>1090</v>
      </c>
      <c r="H197" s="567" t="s">
        <v>1140</v>
      </c>
      <c r="I197" s="567" t="s">
        <v>1141</v>
      </c>
      <c r="J197" s="567" t="s">
        <v>1142</v>
      </c>
      <c r="K197" s="567" t="s">
        <v>1143</v>
      </c>
      <c r="L197" s="569">
        <v>315.02</v>
      </c>
      <c r="M197" s="569">
        <v>1</v>
      </c>
      <c r="N197" s="570">
        <v>315.02</v>
      </c>
    </row>
    <row r="198" spans="1:14" ht="14.4" customHeight="1" x14ac:dyDescent="0.3">
      <c r="A198" s="565" t="s">
        <v>461</v>
      </c>
      <c r="B198" s="566" t="s">
        <v>463</v>
      </c>
      <c r="C198" s="567" t="s">
        <v>477</v>
      </c>
      <c r="D198" s="568" t="s">
        <v>478</v>
      </c>
      <c r="E198" s="567" t="s">
        <v>464</v>
      </c>
      <c r="F198" s="568" t="s">
        <v>465</v>
      </c>
      <c r="G198" s="567" t="s">
        <v>1090</v>
      </c>
      <c r="H198" s="567" t="s">
        <v>1144</v>
      </c>
      <c r="I198" s="567" t="s">
        <v>1145</v>
      </c>
      <c r="J198" s="567" t="s">
        <v>1146</v>
      </c>
      <c r="K198" s="567" t="s">
        <v>1147</v>
      </c>
      <c r="L198" s="569">
        <v>46.22</v>
      </c>
      <c r="M198" s="569">
        <v>1</v>
      </c>
      <c r="N198" s="570">
        <v>46.22</v>
      </c>
    </row>
    <row r="199" spans="1:14" ht="14.4" customHeight="1" x14ac:dyDescent="0.3">
      <c r="A199" s="565" t="s">
        <v>461</v>
      </c>
      <c r="B199" s="566" t="s">
        <v>463</v>
      </c>
      <c r="C199" s="567" t="s">
        <v>477</v>
      </c>
      <c r="D199" s="568" t="s">
        <v>478</v>
      </c>
      <c r="E199" s="567" t="s">
        <v>464</v>
      </c>
      <c r="F199" s="568" t="s">
        <v>465</v>
      </c>
      <c r="G199" s="567" t="s">
        <v>1090</v>
      </c>
      <c r="H199" s="567" t="s">
        <v>1148</v>
      </c>
      <c r="I199" s="567" t="s">
        <v>1149</v>
      </c>
      <c r="J199" s="567" t="s">
        <v>598</v>
      </c>
      <c r="K199" s="567" t="s">
        <v>1150</v>
      </c>
      <c r="L199" s="569">
        <v>71.969999999999899</v>
      </c>
      <c r="M199" s="569">
        <v>2</v>
      </c>
      <c r="N199" s="570">
        <v>143.9399999999998</v>
      </c>
    </row>
    <row r="200" spans="1:14" ht="14.4" customHeight="1" x14ac:dyDescent="0.3">
      <c r="A200" s="565" t="s">
        <v>461</v>
      </c>
      <c r="B200" s="566" t="s">
        <v>463</v>
      </c>
      <c r="C200" s="567" t="s">
        <v>477</v>
      </c>
      <c r="D200" s="568" t="s">
        <v>478</v>
      </c>
      <c r="E200" s="567" t="s">
        <v>464</v>
      </c>
      <c r="F200" s="568" t="s">
        <v>465</v>
      </c>
      <c r="G200" s="567" t="s">
        <v>1090</v>
      </c>
      <c r="H200" s="567" t="s">
        <v>1151</v>
      </c>
      <c r="I200" s="567" t="s">
        <v>1152</v>
      </c>
      <c r="J200" s="567" t="s">
        <v>1153</v>
      </c>
      <c r="K200" s="567" t="s">
        <v>1154</v>
      </c>
      <c r="L200" s="569">
        <v>71.05</v>
      </c>
      <c r="M200" s="569">
        <v>14</v>
      </c>
      <c r="N200" s="570">
        <v>994.69999999999993</v>
      </c>
    </row>
    <row r="201" spans="1:14" ht="14.4" customHeight="1" x14ac:dyDescent="0.3">
      <c r="A201" s="565" t="s">
        <v>461</v>
      </c>
      <c r="B201" s="566" t="s">
        <v>463</v>
      </c>
      <c r="C201" s="567" t="s">
        <v>477</v>
      </c>
      <c r="D201" s="568" t="s">
        <v>478</v>
      </c>
      <c r="E201" s="567" t="s">
        <v>464</v>
      </c>
      <c r="F201" s="568" t="s">
        <v>465</v>
      </c>
      <c r="G201" s="567" t="s">
        <v>1090</v>
      </c>
      <c r="H201" s="567" t="s">
        <v>1155</v>
      </c>
      <c r="I201" s="567" t="s">
        <v>1156</v>
      </c>
      <c r="J201" s="567" t="s">
        <v>1157</v>
      </c>
      <c r="K201" s="567" t="s">
        <v>1158</v>
      </c>
      <c r="L201" s="569">
        <v>117.14</v>
      </c>
      <c r="M201" s="569">
        <v>1</v>
      </c>
      <c r="N201" s="570">
        <v>117.14</v>
      </c>
    </row>
    <row r="202" spans="1:14" ht="14.4" customHeight="1" x14ac:dyDescent="0.3">
      <c r="A202" s="565" t="s">
        <v>461</v>
      </c>
      <c r="B202" s="566" t="s">
        <v>463</v>
      </c>
      <c r="C202" s="567" t="s">
        <v>477</v>
      </c>
      <c r="D202" s="568" t="s">
        <v>478</v>
      </c>
      <c r="E202" s="567" t="s">
        <v>464</v>
      </c>
      <c r="F202" s="568" t="s">
        <v>465</v>
      </c>
      <c r="G202" s="567" t="s">
        <v>1090</v>
      </c>
      <c r="H202" s="567" t="s">
        <v>1159</v>
      </c>
      <c r="I202" s="567" t="s">
        <v>1160</v>
      </c>
      <c r="J202" s="567" t="s">
        <v>1161</v>
      </c>
      <c r="K202" s="567" t="s">
        <v>1162</v>
      </c>
      <c r="L202" s="569">
        <v>719.07999999999993</v>
      </c>
      <c r="M202" s="569">
        <v>2</v>
      </c>
      <c r="N202" s="570">
        <v>1438.1599999999999</v>
      </c>
    </row>
    <row r="203" spans="1:14" ht="14.4" customHeight="1" x14ac:dyDescent="0.3">
      <c r="A203" s="565" t="s">
        <v>461</v>
      </c>
      <c r="B203" s="566" t="s">
        <v>463</v>
      </c>
      <c r="C203" s="567" t="s">
        <v>477</v>
      </c>
      <c r="D203" s="568" t="s">
        <v>478</v>
      </c>
      <c r="E203" s="567" t="s">
        <v>464</v>
      </c>
      <c r="F203" s="568" t="s">
        <v>465</v>
      </c>
      <c r="G203" s="567" t="s">
        <v>1090</v>
      </c>
      <c r="H203" s="567" t="s">
        <v>1163</v>
      </c>
      <c r="I203" s="567" t="s">
        <v>1163</v>
      </c>
      <c r="J203" s="567" t="s">
        <v>1164</v>
      </c>
      <c r="K203" s="567" t="s">
        <v>1165</v>
      </c>
      <c r="L203" s="569">
        <v>2158.4114327941447</v>
      </c>
      <c r="M203" s="569">
        <v>4.2</v>
      </c>
      <c r="N203" s="570">
        <v>9065.3280177354081</v>
      </c>
    </row>
    <row r="204" spans="1:14" ht="14.4" customHeight="1" x14ac:dyDescent="0.3">
      <c r="A204" s="565" t="s">
        <v>461</v>
      </c>
      <c r="B204" s="566" t="s">
        <v>463</v>
      </c>
      <c r="C204" s="567" t="s">
        <v>477</v>
      </c>
      <c r="D204" s="568" t="s">
        <v>478</v>
      </c>
      <c r="E204" s="567" t="s">
        <v>464</v>
      </c>
      <c r="F204" s="568" t="s">
        <v>465</v>
      </c>
      <c r="G204" s="567" t="s">
        <v>1090</v>
      </c>
      <c r="H204" s="567" t="s">
        <v>1166</v>
      </c>
      <c r="I204" s="567" t="s">
        <v>1167</v>
      </c>
      <c r="J204" s="567" t="s">
        <v>1114</v>
      </c>
      <c r="K204" s="567" t="s">
        <v>1168</v>
      </c>
      <c r="L204" s="569">
        <v>413.99990141852396</v>
      </c>
      <c r="M204" s="569">
        <v>22</v>
      </c>
      <c r="N204" s="570">
        <v>9107.9978312075273</v>
      </c>
    </row>
    <row r="205" spans="1:14" ht="14.4" customHeight="1" x14ac:dyDescent="0.3">
      <c r="A205" s="565" t="s">
        <v>461</v>
      </c>
      <c r="B205" s="566" t="s">
        <v>463</v>
      </c>
      <c r="C205" s="567" t="s">
        <v>477</v>
      </c>
      <c r="D205" s="568" t="s">
        <v>478</v>
      </c>
      <c r="E205" s="567" t="s">
        <v>464</v>
      </c>
      <c r="F205" s="568" t="s">
        <v>465</v>
      </c>
      <c r="G205" s="567" t="s">
        <v>1090</v>
      </c>
      <c r="H205" s="567" t="s">
        <v>1169</v>
      </c>
      <c r="I205" s="567" t="s">
        <v>1170</v>
      </c>
      <c r="J205" s="567" t="s">
        <v>1171</v>
      </c>
      <c r="K205" s="567" t="s">
        <v>1172</v>
      </c>
      <c r="L205" s="569">
        <v>162.19999999999999</v>
      </c>
      <c r="M205" s="569">
        <v>2</v>
      </c>
      <c r="N205" s="570">
        <v>324.39999999999998</v>
      </c>
    </row>
    <row r="206" spans="1:14" ht="14.4" customHeight="1" x14ac:dyDescent="0.3">
      <c r="A206" s="565" t="s">
        <v>461</v>
      </c>
      <c r="B206" s="566" t="s">
        <v>463</v>
      </c>
      <c r="C206" s="567" t="s">
        <v>477</v>
      </c>
      <c r="D206" s="568" t="s">
        <v>478</v>
      </c>
      <c r="E206" s="567" t="s">
        <v>466</v>
      </c>
      <c r="F206" s="568" t="s">
        <v>467</v>
      </c>
      <c r="G206" s="567" t="s">
        <v>503</v>
      </c>
      <c r="H206" s="567" t="s">
        <v>1173</v>
      </c>
      <c r="I206" s="567" t="s">
        <v>1174</v>
      </c>
      <c r="J206" s="567" t="s">
        <v>1175</v>
      </c>
      <c r="K206" s="567" t="s">
        <v>1176</v>
      </c>
      <c r="L206" s="569">
        <v>2332.3010370203547</v>
      </c>
      <c r="M206" s="569">
        <v>3.2</v>
      </c>
      <c r="N206" s="570">
        <v>7463.3633184651353</v>
      </c>
    </row>
    <row r="207" spans="1:14" ht="14.4" customHeight="1" x14ac:dyDescent="0.3">
      <c r="A207" s="565" t="s">
        <v>461</v>
      </c>
      <c r="B207" s="566" t="s">
        <v>463</v>
      </c>
      <c r="C207" s="567" t="s">
        <v>477</v>
      </c>
      <c r="D207" s="568" t="s">
        <v>478</v>
      </c>
      <c r="E207" s="567" t="s">
        <v>466</v>
      </c>
      <c r="F207" s="568" t="s">
        <v>467</v>
      </c>
      <c r="G207" s="567" t="s">
        <v>503</v>
      </c>
      <c r="H207" s="567" t="s">
        <v>1177</v>
      </c>
      <c r="I207" s="567" t="s">
        <v>1178</v>
      </c>
      <c r="J207" s="567" t="s">
        <v>1179</v>
      </c>
      <c r="K207" s="567" t="s">
        <v>1176</v>
      </c>
      <c r="L207" s="569">
        <v>2266.8324999999991</v>
      </c>
      <c r="M207" s="569">
        <v>0.8</v>
      </c>
      <c r="N207" s="570">
        <v>1813.4659999999994</v>
      </c>
    </row>
    <row r="208" spans="1:14" ht="14.4" customHeight="1" x14ac:dyDescent="0.3">
      <c r="A208" s="565" t="s">
        <v>461</v>
      </c>
      <c r="B208" s="566" t="s">
        <v>463</v>
      </c>
      <c r="C208" s="567" t="s">
        <v>477</v>
      </c>
      <c r="D208" s="568" t="s">
        <v>478</v>
      </c>
      <c r="E208" s="567" t="s">
        <v>466</v>
      </c>
      <c r="F208" s="568" t="s">
        <v>467</v>
      </c>
      <c r="G208" s="567" t="s">
        <v>503</v>
      </c>
      <c r="H208" s="567" t="s">
        <v>1180</v>
      </c>
      <c r="I208" s="567" t="s">
        <v>1181</v>
      </c>
      <c r="J208" s="567" t="s">
        <v>1182</v>
      </c>
      <c r="K208" s="567" t="s">
        <v>1183</v>
      </c>
      <c r="L208" s="569">
        <v>1735.07</v>
      </c>
      <c r="M208" s="569">
        <v>1</v>
      </c>
      <c r="N208" s="570">
        <v>1735.07</v>
      </c>
    </row>
    <row r="209" spans="1:14" ht="14.4" customHeight="1" x14ac:dyDescent="0.3">
      <c r="A209" s="565" t="s">
        <v>461</v>
      </c>
      <c r="B209" s="566" t="s">
        <v>463</v>
      </c>
      <c r="C209" s="567" t="s">
        <v>477</v>
      </c>
      <c r="D209" s="568" t="s">
        <v>478</v>
      </c>
      <c r="E209" s="567" t="s">
        <v>466</v>
      </c>
      <c r="F209" s="568" t="s">
        <v>467</v>
      </c>
      <c r="G209" s="567" t="s">
        <v>503</v>
      </c>
      <c r="H209" s="567" t="s">
        <v>1184</v>
      </c>
      <c r="I209" s="567" t="s">
        <v>1185</v>
      </c>
      <c r="J209" s="567" t="s">
        <v>1182</v>
      </c>
      <c r="K209" s="567" t="s">
        <v>1186</v>
      </c>
      <c r="L209" s="569">
        <v>2156.25</v>
      </c>
      <c r="M209" s="569">
        <v>0.3</v>
      </c>
      <c r="N209" s="570">
        <v>646.875</v>
      </c>
    </row>
    <row r="210" spans="1:14" ht="14.4" customHeight="1" x14ac:dyDescent="0.3">
      <c r="A210" s="565" t="s">
        <v>461</v>
      </c>
      <c r="B210" s="566" t="s">
        <v>463</v>
      </c>
      <c r="C210" s="567" t="s">
        <v>477</v>
      </c>
      <c r="D210" s="568" t="s">
        <v>478</v>
      </c>
      <c r="E210" s="567" t="s">
        <v>466</v>
      </c>
      <c r="F210" s="568" t="s">
        <v>467</v>
      </c>
      <c r="G210" s="567" t="s">
        <v>1090</v>
      </c>
      <c r="H210" s="567" t="s">
        <v>1187</v>
      </c>
      <c r="I210" s="567" t="s">
        <v>1188</v>
      </c>
      <c r="J210" s="567" t="s">
        <v>1189</v>
      </c>
      <c r="K210" s="567" t="s">
        <v>1190</v>
      </c>
      <c r="L210" s="569">
        <v>206.99996674021691</v>
      </c>
      <c r="M210" s="569">
        <v>64</v>
      </c>
      <c r="N210" s="570">
        <v>13247.997871373882</v>
      </c>
    </row>
    <row r="211" spans="1:14" ht="14.4" customHeight="1" x14ac:dyDescent="0.3">
      <c r="A211" s="565" t="s">
        <v>461</v>
      </c>
      <c r="B211" s="566" t="s">
        <v>463</v>
      </c>
      <c r="C211" s="567" t="s">
        <v>477</v>
      </c>
      <c r="D211" s="568" t="s">
        <v>478</v>
      </c>
      <c r="E211" s="567" t="s">
        <v>466</v>
      </c>
      <c r="F211" s="568" t="s">
        <v>467</v>
      </c>
      <c r="G211" s="567" t="s">
        <v>1090</v>
      </c>
      <c r="H211" s="567" t="s">
        <v>1191</v>
      </c>
      <c r="I211" s="567" t="s">
        <v>1192</v>
      </c>
      <c r="J211" s="567" t="s">
        <v>1193</v>
      </c>
      <c r="K211" s="567" t="s">
        <v>1194</v>
      </c>
      <c r="L211" s="569">
        <v>198.25999580177</v>
      </c>
      <c r="M211" s="569">
        <v>2</v>
      </c>
      <c r="N211" s="570">
        <v>396.51999160354001</v>
      </c>
    </row>
    <row r="212" spans="1:14" ht="14.4" customHeight="1" x14ac:dyDescent="0.3">
      <c r="A212" s="565" t="s">
        <v>461</v>
      </c>
      <c r="B212" s="566" t="s">
        <v>463</v>
      </c>
      <c r="C212" s="567" t="s">
        <v>477</v>
      </c>
      <c r="D212" s="568" t="s">
        <v>478</v>
      </c>
      <c r="E212" s="567" t="s">
        <v>466</v>
      </c>
      <c r="F212" s="568" t="s">
        <v>467</v>
      </c>
      <c r="G212" s="567" t="s">
        <v>1090</v>
      </c>
      <c r="H212" s="567" t="s">
        <v>1195</v>
      </c>
      <c r="I212" s="567" t="s">
        <v>1195</v>
      </c>
      <c r="J212" s="567" t="s">
        <v>1196</v>
      </c>
      <c r="K212" s="567" t="s">
        <v>1197</v>
      </c>
      <c r="L212" s="569">
        <v>183.36996545218986</v>
      </c>
      <c r="M212" s="569">
        <v>30</v>
      </c>
      <c r="N212" s="570">
        <v>5501.0989635656961</v>
      </c>
    </row>
    <row r="213" spans="1:14" ht="14.4" customHeight="1" x14ac:dyDescent="0.3">
      <c r="A213" s="565" t="s">
        <v>461</v>
      </c>
      <c r="B213" s="566" t="s">
        <v>463</v>
      </c>
      <c r="C213" s="567" t="s">
        <v>477</v>
      </c>
      <c r="D213" s="568" t="s">
        <v>478</v>
      </c>
      <c r="E213" s="567" t="s">
        <v>472</v>
      </c>
      <c r="F213" s="568" t="s">
        <v>473</v>
      </c>
      <c r="G213" s="567"/>
      <c r="H213" s="567" t="s">
        <v>1198</v>
      </c>
      <c r="I213" s="567" t="s">
        <v>1199</v>
      </c>
      <c r="J213" s="567" t="s">
        <v>1200</v>
      </c>
      <c r="K213" s="567" t="s">
        <v>1201</v>
      </c>
      <c r="L213" s="569">
        <v>133.88999999999999</v>
      </c>
      <c r="M213" s="569">
        <v>1</v>
      </c>
      <c r="N213" s="570">
        <v>133.88999999999999</v>
      </c>
    </row>
    <row r="214" spans="1:14" ht="14.4" customHeight="1" x14ac:dyDescent="0.3">
      <c r="A214" s="565" t="s">
        <v>461</v>
      </c>
      <c r="B214" s="566" t="s">
        <v>463</v>
      </c>
      <c r="C214" s="567" t="s">
        <v>477</v>
      </c>
      <c r="D214" s="568" t="s">
        <v>478</v>
      </c>
      <c r="E214" s="567" t="s">
        <v>472</v>
      </c>
      <c r="F214" s="568" t="s">
        <v>473</v>
      </c>
      <c r="G214" s="567" t="s">
        <v>503</v>
      </c>
      <c r="H214" s="567" t="s">
        <v>1202</v>
      </c>
      <c r="I214" s="567" t="s">
        <v>1203</v>
      </c>
      <c r="J214" s="567" t="s">
        <v>1204</v>
      </c>
      <c r="K214" s="567" t="s">
        <v>1205</v>
      </c>
      <c r="L214" s="569">
        <v>37.99663959046805</v>
      </c>
      <c r="M214" s="569">
        <v>24</v>
      </c>
      <c r="N214" s="570">
        <v>911.91935017123319</v>
      </c>
    </row>
    <row r="215" spans="1:14" ht="14.4" customHeight="1" x14ac:dyDescent="0.3">
      <c r="A215" s="565" t="s">
        <v>461</v>
      </c>
      <c r="B215" s="566" t="s">
        <v>463</v>
      </c>
      <c r="C215" s="567" t="s">
        <v>477</v>
      </c>
      <c r="D215" s="568" t="s">
        <v>478</v>
      </c>
      <c r="E215" s="567" t="s">
        <v>472</v>
      </c>
      <c r="F215" s="568" t="s">
        <v>473</v>
      </c>
      <c r="G215" s="567" t="s">
        <v>503</v>
      </c>
      <c r="H215" s="567" t="s">
        <v>1206</v>
      </c>
      <c r="I215" s="567" t="s">
        <v>1207</v>
      </c>
      <c r="J215" s="567" t="s">
        <v>1208</v>
      </c>
      <c r="K215" s="567" t="s">
        <v>546</v>
      </c>
      <c r="L215" s="569">
        <v>65.19324732165704</v>
      </c>
      <c r="M215" s="569">
        <v>6</v>
      </c>
      <c r="N215" s="570">
        <v>391.15948392994227</v>
      </c>
    </row>
    <row r="216" spans="1:14" ht="14.4" customHeight="1" x14ac:dyDescent="0.3">
      <c r="A216" s="565" t="s">
        <v>461</v>
      </c>
      <c r="B216" s="566" t="s">
        <v>463</v>
      </c>
      <c r="C216" s="567" t="s">
        <v>477</v>
      </c>
      <c r="D216" s="568" t="s">
        <v>478</v>
      </c>
      <c r="E216" s="567" t="s">
        <v>472</v>
      </c>
      <c r="F216" s="568" t="s">
        <v>473</v>
      </c>
      <c r="G216" s="567" t="s">
        <v>503</v>
      </c>
      <c r="H216" s="567" t="s">
        <v>1209</v>
      </c>
      <c r="I216" s="567" t="s">
        <v>1210</v>
      </c>
      <c r="J216" s="567" t="s">
        <v>1211</v>
      </c>
      <c r="K216" s="567" t="s">
        <v>1212</v>
      </c>
      <c r="L216" s="569">
        <v>26.864555608768249</v>
      </c>
      <c r="M216" s="569">
        <v>13</v>
      </c>
      <c r="N216" s="570">
        <v>349.23922291398725</v>
      </c>
    </row>
    <row r="217" spans="1:14" ht="14.4" customHeight="1" x14ac:dyDescent="0.3">
      <c r="A217" s="565" t="s">
        <v>461</v>
      </c>
      <c r="B217" s="566" t="s">
        <v>463</v>
      </c>
      <c r="C217" s="567" t="s">
        <v>477</v>
      </c>
      <c r="D217" s="568" t="s">
        <v>478</v>
      </c>
      <c r="E217" s="567" t="s">
        <v>472</v>
      </c>
      <c r="F217" s="568" t="s">
        <v>473</v>
      </c>
      <c r="G217" s="567" t="s">
        <v>503</v>
      </c>
      <c r="H217" s="567" t="s">
        <v>1213</v>
      </c>
      <c r="I217" s="567" t="s">
        <v>1214</v>
      </c>
      <c r="J217" s="567" t="s">
        <v>1215</v>
      </c>
      <c r="K217" s="567" t="s">
        <v>1216</v>
      </c>
      <c r="L217" s="569">
        <v>181.91639424919367</v>
      </c>
      <c r="M217" s="569">
        <v>6</v>
      </c>
      <c r="N217" s="570">
        <v>1091.498365495162</v>
      </c>
    </row>
    <row r="218" spans="1:14" ht="14.4" customHeight="1" x14ac:dyDescent="0.3">
      <c r="A218" s="565" t="s">
        <v>461</v>
      </c>
      <c r="B218" s="566" t="s">
        <v>463</v>
      </c>
      <c r="C218" s="567" t="s">
        <v>477</v>
      </c>
      <c r="D218" s="568" t="s">
        <v>478</v>
      </c>
      <c r="E218" s="567" t="s">
        <v>472</v>
      </c>
      <c r="F218" s="568" t="s">
        <v>473</v>
      </c>
      <c r="G218" s="567" t="s">
        <v>503</v>
      </c>
      <c r="H218" s="567" t="s">
        <v>1217</v>
      </c>
      <c r="I218" s="567" t="s">
        <v>1218</v>
      </c>
      <c r="J218" s="567" t="s">
        <v>1219</v>
      </c>
      <c r="K218" s="567" t="s">
        <v>1220</v>
      </c>
      <c r="L218" s="569">
        <v>641.99</v>
      </c>
      <c r="M218" s="569">
        <v>8.1</v>
      </c>
      <c r="N218" s="570">
        <v>5200.1189999999997</v>
      </c>
    </row>
    <row r="219" spans="1:14" ht="14.4" customHeight="1" x14ac:dyDescent="0.3">
      <c r="A219" s="565" t="s">
        <v>461</v>
      </c>
      <c r="B219" s="566" t="s">
        <v>463</v>
      </c>
      <c r="C219" s="567" t="s">
        <v>477</v>
      </c>
      <c r="D219" s="568" t="s">
        <v>478</v>
      </c>
      <c r="E219" s="567" t="s">
        <v>472</v>
      </c>
      <c r="F219" s="568" t="s">
        <v>473</v>
      </c>
      <c r="G219" s="567" t="s">
        <v>503</v>
      </c>
      <c r="H219" s="567" t="s">
        <v>1221</v>
      </c>
      <c r="I219" s="567" t="s">
        <v>1222</v>
      </c>
      <c r="J219" s="567" t="s">
        <v>1223</v>
      </c>
      <c r="K219" s="567" t="s">
        <v>1224</v>
      </c>
      <c r="L219" s="569">
        <v>4255.92</v>
      </c>
      <c r="M219" s="569">
        <v>1.5</v>
      </c>
      <c r="N219" s="570">
        <v>6383.88</v>
      </c>
    </row>
    <row r="220" spans="1:14" ht="14.4" customHeight="1" x14ac:dyDescent="0.3">
      <c r="A220" s="565" t="s">
        <v>461</v>
      </c>
      <c r="B220" s="566" t="s">
        <v>463</v>
      </c>
      <c r="C220" s="567" t="s">
        <v>477</v>
      </c>
      <c r="D220" s="568" t="s">
        <v>478</v>
      </c>
      <c r="E220" s="567" t="s">
        <v>472</v>
      </c>
      <c r="F220" s="568" t="s">
        <v>473</v>
      </c>
      <c r="G220" s="567" t="s">
        <v>503</v>
      </c>
      <c r="H220" s="567" t="s">
        <v>1225</v>
      </c>
      <c r="I220" s="567" t="s">
        <v>1226</v>
      </c>
      <c r="J220" s="567" t="s">
        <v>1227</v>
      </c>
      <c r="K220" s="567" t="s">
        <v>1228</v>
      </c>
      <c r="L220" s="569">
        <v>517.49999999999977</v>
      </c>
      <c r="M220" s="569">
        <v>2.6</v>
      </c>
      <c r="N220" s="570">
        <v>1345.4999999999995</v>
      </c>
    </row>
    <row r="221" spans="1:14" ht="14.4" customHeight="1" x14ac:dyDescent="0.3">
      <c r="A221" s="565" t="s">
        <v>461</v>
      </c>
      <c r="B221" s="566" t="s">
        <v>463</v>
      </c>
      <c r="C221" s="567" t="s">
        <v>477</v>
      </c>
      <c r="D221" s="568" t="s">
        <v>478</v>
      </c>
      <c r="E221" s="567" t="s">
        <v>472</v>
      </c>
      <c r="F221" s="568" t="s">
        <v>473</v>
      </c>
      <c r="G221" s="567" t="s">
        <v>503</v>
      </c>
      <c r="H221" s="567" t="s">
        <v>1229</v>
      </c>
      <c r="I221" s="567" t="s">
        <v>1230</v>
      </c>
      <c r="J221" s="567" t="s">
        <v>1204</v>
      </c>
      <c r="K221" s="567" t="s">
        <v>1231</v>
      </c>
      <c r="L221" s="569">
        <v>43.261007106036303</v>
      </c>
      <c r="M221" s="569">
        <v>1</v>
      </c>
      <c r="N221" s="570">
        <v>43.261007106036303</v>
      </c>
    </row>
    <row r="222" spans="1:14" ht="14.4" customHeight="1" x14ac:dyDescent="0.3">
      <c r="A222" s="565" t="s">
        <v>461</v>
      </c>
      <c r="B222" s="566" t="s">
        <v>463</v>
      </c>
      <c r="C222" s="567" t="s">
        <v>477</v>
      </c>
      <c r="D222" s="568" t="s">
        <v>478</v>
      </c>
      <c r="E222" s="567" t="s">
        <v>472</v>
      </c>
      <c r="F222" s="568" t="s">
        <v>473</v>
      </c>
      <c r="G222" s="567" t="s">
        <v>503</v>
      </c>
      <c r="H222" s="567" t="s">
        <v>1232</v>
      </c>
      <c r="I222" s="567" t="s">
        <v>1233</v>
      </c>
      <c r="J222" s="567" t="s">
        <v>1234</v>
      </c>
      <c r="K222" s="567" t="s">
        <v>1235</v>
      </c>
      <c r="L222" s="569">
        <v>63.159979477047706</v>
      </c>
      <c r="M222" s="569">
        <v>11</v>
      </c>
      <c r="N222" s="570">
        <v>694.75977424752477</v>
      </c>
    </row>
    <row r="223" spans="1:14" ht="14.4" customHeight="1" x14ac:dyDescent="0.3">
      <c r="A223" s="565" t="s">
        <v>461</v>
      </c>
      <c r="B223" s="566" t="s">
        <v>463</v>
      </c>
      <c r="C223" s="567" t="s">
        <v>477</v>
      </c>
      <c r="D223" s="568" t="s">
        <v>478</v>
      </c>
      <c r="E223" s="567" t="s">
        <v>472</v>
      </c>
      <c r="F223" s="568" t="s">
        <v>473</v>
      </c>
      <c r="G223" s="567" t="s">
        <v>503</v>
      </c>
      <c r="H223" s="567" t="s">
        <v>1236</v>
      </c>
      <c r="I223" s="567" t="s">
        <v>1237</v>
      </c>
      <c r="J223" s="567" t="s">
        <v>1234</v>
      </c>
      <c r="K223" s="567" t="s">
        <v>1238</v>
      </c>
      <c r="L223" s="569">
        <v>82.830096921774597</v>
      </c>
      <c r="M223" s="569">
        <v>7</v>
      </c>
      <c r="N223" s="570">
        <v>579.81067845242217</v>
      </c>
    </row>
    <row r="224" spans="1:14" ht="14.4" customHeight="1" x14ac:dyDescent="0.3">
      <c r="A224" s="565" t="s">
        <v>461</v>
      </c>
      <c r="B224" s="566" t="s">
        <v>463</v>
      </c>
      <c r="C224" s="567" t="s">
        <v>477</v>
      </c>
      <c r="D224" s="568" t="s">
        <v>478</v>
      </c>
      <c r="E224" s="567" t="s">
        <v>472</v>
      </c>
      <c r="F224" s="568" t="s">
        <v>473</v>
      </c>
      <c r="G224" s="567" t="s">
        <v>503</v>
      </c>
      <c r="H224" s="567" t="s">
        <v>1239</v>
      </c>
      <c r="I224" s="567" t="s">
        <v>1240</v>
      </c>
      <c r="J224" s="567" t="s">
        <v>1241</v>
      </c>
      <c r="K224" s="567" t="s">
        <v>1242</v>
      </c>
      <c r="L224" s="569">
        <v>246.49291844395401</v>
      </c>
      <c r="M224" s="569">
        <v>1</v>
      </c>
      <c r="N224" s="570">
        <v>246.49291844395401</v>
      </c>
    </row>
    <row r="225" spans="1:14" ht="14.4" customHeight="1" x14ac:dyDescent="0.3">
      <c r="A225" s="565" t="s">
        <v>461</v>
      </c>
      <c r="B225" s="566" t="s">
        <v>463</v>
      </c>
      <c r="C225" s="567" t="s">
        <v>477</v>
      </c>
      <c r="D225" s="568" t="s">
        <v>478</v>
      </c>
      <c r="E225" s="567" t="s">
        <v>472</v>
      </c>
      <c r="F225" s="568" t="s">
        <v>473</v>
      </c>
      <c r="G225" s="567" t="s">
        <v>503</v>
      </c>
      <c r="H225" s="567" t="s">
        <v>1243</v>
      </c>
      <c r="I225" s="567" t="s">
        <v>1244</v>
      </c>
      <c r="J225" s="567" t="s">
        <v>1245</v>
      </c>
      <c r="K225" s="567" t="s">
        <v>546</v>
      </c>
      <c r="L225" s="569">
        <v>58.7</v>
      </c>
      <c r="M225" s="569">
        <v>2</v>
      </c>
      <c r="N225" s="570">
        <v>117.4</v>
      </c>
    </row>
    <row r="226" spans="1:14" ht="14.4" customHeight="1" x14ac:dyDescent="0.3">
      <c r="A226" s="565" t="s">
        <v>461</v>
      </c>
      <c r="B226" s="566" t="s">
        <v>463</v>
      </c>
      <c r="C226" s="567" t="s">
        <v>477</v>
      </c>
      <c r="D226" s="568" t="s">
        <v>478</v>
      </c>
      <c r="E226" s="567" t="s">
        <v>472</v>
      </c>
      <c r="F226" s="568" t="s">
        <v>473</v>
      </c>
      <c r="G226" s="567" t="s">
        <v>503</v>
      </c>
      <c r="H226" s="567" t="s">
        <v>1246</v>
      </c>
      <c r="I226" s="567" t="s">
        <v>1247</v>
      </c>
      <c r="J226" s="567" t="s">
        <v>1248</v>
      </c>
      <c r="K226" s="567" t="s">
        <v>1249</v>
      </c>
      <c r="L226" s="569">
        <v>51.47</v>
      </c>
      <c r="M226" s="569">
        <v>1</v>
      </c>
      <c r="N226" s="570">
        <v>51.47</v>
      </c>
    </row>
    <row r="227" spans="1:14" ht="14.4" customHeight="1" x14ac:dyDescent="0.3">
      <c r="A227" s="565" t="s">
        <v>461</v>
      </c>
      <c r="B227" s="566" t="s">
        <v>463</v>
      </c>
      <c r="C227" s="567" t="s">
        <v>477</v>
      </c>
      <c r="D227" s="568" t="s">
        <v>478</v>
      </c>
      <c r="E227" s="567" t="s">
        <v>472</v>
      </c>
      <c r="F227" s="568" t="s">
        <v>473</v>
      </c>
      <c r="G227" s="567" t="s">
        <v>1090</v>
      </c>
      <c r="H227" s="567" t="s">
        <v>1250</v>
      </c>
      <c r="I227" s="567" t="s">
        <v>1251</v>
      </c>
      <c r="J227" s="567" t="s">
        <v>1252</v>
      </c>
      <c r="K227" s="567" t="s">
        <v>1253</v>
      </c>
      <c r="L227" s="569">
        <v>271.16574114073836</v>
      </c>
      <c r="M227" s="569">
        <v>178</v>
      </c>
      <c r="N227" s="570">
        <v>48267.50192305143</v>
      </c>
    </row>
    <row r="228" spans="1:14" ht="14.4" customHeight="1" x14ac:dyDescent="0.3">
      <c r="A228" s="565" t="s">
        <v>461</v>
      </c>
      <c r="B228" s="566" t="s">
        <v>463</v>
      </c>
      <c r="C228" s="567" t="s">
        <v>477</v>
      </c>
      <c r="D228" s="568" t="s">
        <v>478</v>
      </c>
      <c r="E228" s="567" t="s">
        <v>472</v>
      </c>
      <c r="F228" s="568" t="s">
        <v>473</v>
      </c>
      <c r="G228" s="567" t="s">
        <v>1090</v>
      </c>
      <c r="H228" s="567" t="s">
        <v>1254</v>
      </c>
      <c r="I228" s="567" t="s">
        <v>1255</v>
      </c>
      <c r="J228" s="567" t="s">
        <v>1256</v>
      </c>
      <c r="K228" s="567" t="s">
        <v>1257</v>
      </c>
      <c r="L228" s="569">
        <v>89.779476798382916</v>
      </c>
      <c r="M228" s="569">
        <v>200</v>
      </c>
      <c r="N228" s="570">
        <v>17955.895359676582</v>
      </c>
    </row>
    <row r="229" spans="1:14" ht="14.4" customHeight="1" x14ac:dyDescent="0.3">
      <c r="A229" s="565" t="s">
        <v>461</v>
      </c>
      <c r="B229" s="566" t="s">
        <v>463</v>
      </c>
      <c r="C229" s="567" t="s">
        <v>477</v>
      </c>
      <c r="D229" s="568" t="s">
        <v>478</v>
      </c>
      <c r="E229" s="567" t="s">
        <v>472</v>
      </c>
      <c r="F229" s="568" t="s">
        <v>473</v>
      </c>
      <c r="G229" s="567" t="s">
        <v>1090</v>
      </c>
      <c r="H229" s="567" t="s">
        <v>1258</v>
      </c>
      <c r="I229" s="567" t="s">
        <v>1259</v>
      </c>
      <c r="J229" s="567" t="s">
        <v>1215</v>
      </c>
      <c r="K229" s="567" t="s">
        <v>1260</v>
      </c>
      <c r="L229" s="569">
        <v>45.85</v>
      </c>
      <c r="M229" s="569">
        <v>19</v>
      </c>
      <c r="N229" s="570">
        <v>871.15</v>
      </c>
    </row>
    <row r="230" spans="1:14" ht="14.4" customHeight="1" x14ac:dyDescent="0.3">
      <c r="A230" s="565" t="s">
        <v>461</v>
      </c>
      <c r="B230" s="566" t="s">
        <v>463</v>
      </c>
      <c r="C230" s="567" t="s">
        <v>477</v>
      </c>
      <c r="D230" s="568" t="s">
        <v>478</v>
      </c>
      <c r="E230" s="567" t="s">
        <v>472</v>
      </c>
      <c r="F230" s="568" t="s">
        <v>473</v>
      </c>
      <c r="G230" s="567" t="s">
        <v>1090</v>
      </c>
      <c r="H230" s="567" t="s">
        <v>1261</v>
      </c>
      <c r="I230" s="567" t="s">
        <v>1262</v>
      </c>
      <c r="J230" s="567" t="s">
        <v>1263</v>
      </c>
      <c r="K230" s="567" t="s">
        <v>1264</v>
      </c>
      <c r="L230" s="569">
        <v>3768.2615524593566</v>
      </c>
      <c r="M230" s="569">
        <v>3.583333333333333</v>
      </c>
      <c r="N230" s="570">
        <v>13502.937229646026</v>
      </c>
    </row>
    <row r="231" spans="1:14" ht="14.4" customHeight="1" x14ac:dyDescent="0.3">
      <c r="A231" s="565" t="s">
        <v>461</v>
      </c>
      <c r="B231" s="566" t="s">
        <v>463</v>
      </c>
      <c r="C231" s="567" t="s">
        <v>477</v>
      </c>
      <c r="D231" s="568" t="s">
        <v>478</v>
      </c>
      <c r="E231" s="567" t="s">
        <v>472</v>
      </c>
      <c r="F231" s="568" t="s">
        <v>473</v>
      </c>
      <c r="G231" s="567" t="s">
        <v>1090</v>
      </c>
      <c r="H231" s="567" t="s">
        <v>1265</v>
      </c>
      <c r="I231" s="567" t="s">
        <v>1266</v>
      </c>
      <c r="J231" s="567" t="s">
        <v>1267</v>
      </c>
      <c r="K231" s="567" t="s">
        <v>1268</v>
      </c>
      <c r="L231" s="569">
        <v>177.18946332969875</v>
      </c>
      <c r="M231" s="569">
        <v>18</v>
      </c>
      <c r="N231" s="570">
        <v>3189.4103399345777</v>
      </c>
    </row>
    <row r="232" spans="1:14" ht="14.4" customHeight="1" x14ac:dyDescent="0.3">
      <c r="A232" s="565" t="s">
        <v>461</v>
      </c>
      <c r="B232" s="566" t="s">
        <v>463</v>
      </c>
      <c r="C232" s="567" t="s">
        <v>477</v>
      </c>
      <c r="D232" s="568" t="s">
        <v>478</v>
      </c>
      <c r="E232" s="567" t="s">
        <v>472</v>
      </c>
      <c r="F232" s="568" t="s">
        <v>473</v>
      </c>
      <c r="G232" s="567" t="s">
        <v>1090</v>
      </c>
      <c r="H232" s="567" t="s">
        <v>1269</v>
      </c>
      <c r="I232" s="567" t="s">
        <v>1270</v>
      </c>
      <c r="J232" s="567" t="s">
        <v>1271</v>
      </c>
      <c r="K232" s="567" t="s">
        <v>1268</v>
      </c>
      <c r="L232" s="569">
        <v>57.37</v>
      </c>
      <c r="M232" s="569">
        <v>2</v>
      </c>
      <c r="N232" s="570">
        <v>114.74</v>
      </c>
    </row>
    <row r="233" spans="1:14" ht="14.4" customHeight="1" x14ac:dyDescent="0.3">
      <c r="A233" s="565" t="s">
        <v>461</v>
      </c>
      <c r="B233" s="566" t="s">
        <v>463</v>
      </c>
      <c r="C233" s="567" t="s">
        <v>477</v>
      </c>
      <c r="D233" s="568" t="s">
        <v>478</v>
      </c>
      <c r="E233" s="567" t="s">
        <v>472</v>
      </c>
      <c r="F233" s="568" t="s">
        <v>473</v>
      </c>
      <c r="G233" s="567" t="s">
        <v>1090</v>
      </c>
      <c r="H233" s="567" t="s">
        <v>1272</v>
      </c>
      <c r="I233" s="567" t="s">
        <v>1273</v>
      </c>
      <c r="J233" s="567" t="s">
        <v>1274</v>
      </c>
      <c r="K233" s="567" t="s">
        <v>1275</v>
      </c>
      <c r="L233" s="569">
        <v>305.79000000000002</v>
      </c>
      <c r="M233" s="569">
        <v>1</v>
      </c>
      <c r="N233" s="570">
        <v>305.79000000000002</v>
      </c>
    </row>
    <row r="234" spans="1:14" ht="14.4" customHeight="1" x14ac:dyDescent="0.3">
      <c r="A234" s="565" t="s">
        <v>461</v>
      </c>
      <c r="B234" s="566" t="s">
        <v>463</v>
      </c>
      <c r="C234" s="567" t="s">
        <v>477</v>
      </c>
      <c r="D234" s="568" t="s">
        <v>478</v>
      </c>
      <c r="E234" s="567" t="s">
        <v>472</v>
      </c>
      <c r="F234" s="568" t="s">
        <v>473</v>
      </c>
      <c r="G234" s="567" t="s">
        <v>1090</v>
      </c>
      <c r="H234" s="567" t="s">
        <v>1276</v>
      </c>
      <c r="I234" s="567" t="s">
        <v>1277</v>
      </c>
      <c r="J234" s="567" t="s">
        <v>1278</v>
      </c>
      <c r="K234" s="567" t="s">
        <v>1279</v>
      </c>
      <c r="L234" s="569">
        <v>226.72539960089435</v>
      </c>
      <c r="M234" s="569">
        <v>179.80000000000018</v>
      </c>
      <c r="N234" s="570">
        <v>40765.226848240847</v>
      </c>
    </row>
    <row r="235" spans="1:14" ht="14.4" customHeight="1" x14ac:dyDescent="0.3">
      <c r="A235" s="565" t="s">
        <v>461</v>
      </c>
      <c r="B235" s="566" t="s">
        <v>463</v>
      </c>
      <c r="C235" s="567" t="s">
        <v>477</v>
      </c>
      <c r="D235" s="568" t="s">
        <v>478</v>
      </c>
      <c r="E235" s="567" t="s">
        <v>472</v>
      </c>
      <c r="F235" s="568" t="s">
        <v>473</v>
      </c>
      <c r="G235" s="567" t="s">
        <v>1090</v>
      </c>
      <c r="H235" s="567" t="s">
        <v>1280</v>
      </c>
      <c r="I235" s="567" t="s">
        <v>1281</v>
      </c>
      <c r="J235" s="567" t="s">
        <v>1282</v>
      </c>
      <c r="K235" s="567" t="s">
        <v>1283</v>
      </c>
      <c r="L235" s="569">
        <v>75.300009103542351</v>
      </c>
      <c r="M235" s="569">
        <v>39</v>
      </c>
      <c r="N235" s="570">
        <v>2936.7003550381519</v>
      </c>
    </row>
    <row r="236" spans="1:14" ht="14.4" customHeight="1" x14ac:dyDescent="0.3">
      <c r="A236" s="565" t="s">
        <v>461</v>
      </c>
      <c r="B236" s="566" t="s">
        <v>463</v>
      </c>
      <c r="C236" s="567" t="s">
        <v>477</v>
      </c>
      <c r="D236" s="568" t="s">
        <v>478</v>
      </c>
      <c r="E236" s="567" t="s">
        <v>472</v>
      </c>
      <c r="F236" s="568" t="s">
        <v>473</v>
      </c>
      <c r="G236" s="567" t="s">
        <v>1090</v>
      </c>
      <c r="H236" s="567" t="s">
        <v>1284</v>
      </c>
      <c r="I236" s="567" t="s">
        <v>1285</v>
      </c>
      <c r="J236" s="567" t="s">
        <v>1286</v>
      </c>
      <c r="K236" s="567" t="s">
        <v>1287</v>
      </c>
      <c r="L236" s="569">
        <v>323.86</v>
      </c>
      <c r="M236" s="569">
        <v>15</v>
      </c>
      <c r="N236" s="570">
        <v>4857.9000000000005</v>
      </c>
    </row>
    <row r="237" spans="1:14" ht="14.4" customHeight="1" x14ac:dyDescent="0.3">
      <c r="A237" s="565" t="s">
        <v>461</v>
      </c>
      <c r="B237" s="566" t="s">
        <v>463</v>
      </c>
      <c r="C237" s="567" t="s">
        <v>477</v>
      </c>
      <c r="D237" s="568" t="s">
        <v>478</v>
      </c>
      <c r="E237" s="567" t="s">
        <v>472</v>
      </c>
      <c r="F237" s="568" t="s">
        <v>473</v>
      </c>
      <c r="G237" s="567" t="s">
        <v>1090</v>
      </c>
      <c r="H237" s="567" t="s">
        <v>1288</v>
      </c>
      <c r="I237" s="567" t="s">
        <v>1289</v>
      </c>
      <c r="J237" s="567" t="s">
        <v>1290</v>
      </c>
      <c r="K237" s="567" t="s">
        <v>1291</v>
      </c>
      <c r="L237" s="569">
        <v>104.29945431188575</v>
      </c>
      <c r="M237" s="569">
        <v>48</v>
      </c>
      <c r="N237" s="570">
        <v>5006.3738069705159</v>
      </c>
    </row>
    <row r="238" spans="1:14" ht="14.4" customHeight="1" x14ac:dyDescent="0.3">
      <c r="A238" s="565" t="s">
        <v>461</v>
      </c>
      <c r="B238" s="566" t="s">
        <v>463</v>
      </c>
      <c r="C238" s="567" t="s">
        <v>477</v>
      </c>
      <c r="D238" s="568" t="s">
        <v>478</v>
      </c>
      <c r="E238" s="567" t="s">
        <v>472</v>
      </c>
      <c r="F238" s="568" t="s">
        <v>473</v>
      </c>
      <c r="G238" s="567" t="s">
        <v>1090</v>
      </c>
      <c r="H238" s="567" t="s">
        <v>1292</v>
      </c>
      <c r="I238" s="567" t="s">
        <v>1293</v>
      </c>
      <c r="J238" s="567" t="s">
        <v>1256</v>
      </c>
      <c r="K238" s="567" t="s">
        <v>1294</v>
      </c>
      <c r="L238" s="569">
        <v>74.000091599532652</v>
      </c>
      <c r="M238" s="569">
        <v>22</v>
      </c>
      <c r="N238" s="570">
        <v>1628.0020151897183</v>
      </c>
    </row>
    <row r="239" spans="1:14" ht="14.4" customHeight="1" x14ac:dyDescent="0.3">
      <c r="A239" s="565" t="s">
        <v>461</v>
      </c>
      <c r="B239" s="566" t="s">
        <v>463</v>
      </c>
      <c r="C239" s="567" t="s">
        <v>477</v>
      </c>
      <c r="D239" s="568" t="s">
        <v>478</v>
      </c>
      <c r="E239" s="567" t="s">
        <v>472</v>
      </c>
      <c r="F239" s="568" t="s">
        <v>473</v>
      </c>
      <c r="G239" s="567" t="s">
        <v>1090</v>
      </c>
      <c r="H239" s="567" t="s">
        <v>1295</v>
      </c>
      <c r="I239" s="567" t="s">
        <v>1296</v>
      </c>
      <c r="J239" s="567" t="s">
        <v>1297</v>
      </c>
      <c r="K239" s="567" t="s">
        <v>1298</v>
      </c>
      <c r="L239" s="569">
        <v>70.73</v>
      </c>
      <c r="M239" s="569">
        <v>2</v>
      </c>
      <c r="N239" s="570">
        <v>141.46</v>
      </c>
    </row>
    <row r="240" spans="1:14" ht="14.4" customHeight="1" x14ac:dyDescent="0.3">
      <c r="A240" s="565" t="s">
        <v>461</v>
      </c>
      <c r="B240" s="566" t="s">
        <v>463</v>
      </c>
      <c r="C240" s="567" t="s">
        <v>477</v>
      </c>
      <c r="D240" s="568" t="s">
        <v>478</v>
      </c>
      <c r="E240" s="567" t="s">
        <v>474</v>
      </c>
      <c r="F240" s="568" t="s">
        <v>475</v>
      </c>
      <c r="G240" s="567" t="s">
        <v>503</v>
      </c>
      <c r="H240" s="567" t="s">
        <v>1299</v>
      </c>
      <c r="I240" s="567" t="s">
        <v>1300</v>
      </c>
      <c r="J240" s="567" t="s">
        <v>1301</v>
      </c>
      <c r="K240" s="567" t="s">
        <v>1302</v>
      </c>
      <c r="L240" s="569">
        <v>80.67</v>
      </c>
      <c r="M240" s="569">
        <v>1</v>
      </c>
      <c r="N240" s="570">
        <v>80.67</v>
      </c>
    </row>
    <row r="241" spans="1:14" ht="14.4" customHeight="1" x14ac:dyDescent="0.3">
      <c r="A241" s="565" t="s">
        <v>461</v>
      </c>
      <c r="B241" s="566" t="s">
        <v>463</v>
      </c>
      <c r="C241" s="567" t="s">
        <v>477</v>
      </c>
      <c r="D241" s="568" t="s">
        <v>478</v>
      </c>
      <c r="E241" s="567" t="s">
        <v>474</v>
      </c>
      <c r="F241" s="568" t="s">
        <v>475</v>
      </c>
      <c r="G241" s="567" t="s">
        <v>1090</v>
      </c>
      <c r="H241" s="567" t="s">
        <v>1303</v>
      </c>
      <c r="I241" s="567" t="s">
        <v>1304</v>
      </c>
      <c r="J241" s="567" t="s">
        <v>1305</v>
      </c>
      <c r="K241" s="567"/>
      <c r="L241" s="569">
        <v>91.709996567145879</v>
      </c>
      <c r="M241" s="569">
        <v>52</v>
      </c>
      <c r="N241" s="570">
        <v>4768.9198214915859</v>
      </c>
    </row>
    <row r="242" spans="1:14" ht="14.4" customHeight="1" x14ac:dyDescent="0.3">
      <c r="A242" s="565" t="s">
        <v>461</v>
      </c>
      <c r="B242" s="566" t="s">
        <v>463</v>
      </c>
      <c r="C242" s="567" t="s">
        <v>477</v>
      </c>
      <c r="D242" s="568" t="s">
        <v>478</v>
      </c>
      <c r="E242" s="567" t="s">
        <v>468</v>
      </c>
      <c r="F242" s="568" t="s">
        <v>469</v>
      </c>
      <c r="G242" s="567"/>
      <c r="H242" s="567"/>
      <c r="I242" s="567" t="s">
        <v>1306</v>
      </c>
      <c r="J242" s="567" t="s">
        <v>1307</v>
      </c>
      <c r="K242" s="567"/>
      <c r="L242" s="569">
        <v>1407.54</v>
      </c>
      <c r="M242" s="569">
        <v>1</v>
      </c>
      <c r="N242" s="570">
        <v>1407.54</v>
      </c>
    </row>
    <row r="243" spans="1:14" ht="14.4" customHeight="1" x14ac:dyDescent="0.3">
      <c r="A243" s="565" t="s">
        <v>461</v>
      </c>
      <c r="B243" s="566" t="s">
        <v>463</v>
      </c>
      <c r="C243" s="567" t="s">
        <v>477</v>
      </c>
      <c r="D243" s="568" t="s">
        <v>478</v>
      </c>
      <c r="E243" s="567" t="s">
        <v>470</v>
      </c>
      <c r="F243" s="568" t="s">
        <v>471</v>
      </c>
      <c r="G243" s="567"/>
      <c r="H243" s="567"/>
      <c r="I243" s="567" t="s">
        <v>1308</v>
      </c>
      <c r="J243" s="567" t="s">
        <v>1309</v>
      </c>
      <c r="K243" s="567"/>
      <c r="L243" s="569">
        <v>8791.3333333333339</v>
      </c>
      <c r="M243" s="569">
        <v>3</v>
      </c>
      <c r="N243" s="570">
        <v>26374</v>
      </c>
    </row>
    <row r="244" spans="1:14" ht="14.4" customHeight="1" x14ac:dyDescent="0.3">
      <c r="A244" s="565" t="s">
        <v>461</v>
      </c>
      <c r="B244" s="566" t="s">
        <v>463</v>
      </c>
      <c r="C244" s="567" t="s">
        <v>477</v>
      </c>
      <c r="D244" s="568" t="s">
        <v>478</v>
      </c>
      <c r="E244" s="567" t="s">
        <v>470</v>
      </c>
      <c r="F244" s="568" t="s">
        <v>471</v>
      </c>
      <c r="G244" s="567"/>
      <c r="H244" s="567"/>
      <c r="I244" s="567" t="s">
        <v>1310</v>
      </c>
      <c r="J244" s="567" t="s">
        <v>1311</v>
      </c>
      <c r="K244" s="567"/>
      <c r="L244" s="569">
        <v>9383.9927777777775</v>
      </c>
      <c r="M244" s="569">
        <v>18</v>
      </c>
      <c r="N244" s="570">
        <v>168911.87</v>
      </c>
    </row>
    <row r="245" spans="1:14" ht="14.4" customHeight="1" x14ac:dyDescent="0.3">
      <c r="A245" s="565" t="s">
        <v>461</v>
      </c>
      <c r="B245" s="566" t="s">
        <v>463</v>
      </c>
      <c r="C245" s="567" t="s">
        <v>477</v>
      </c>
      <c r="D245" s="568" t="s">
        <v>478</v>
      </c>
      <c r="E245" s="567" t="s">
        <v>470</v>
      </c>
      <c r="F245" s="568" t="s">
        <v>471</v>
      </c>
      <c r="G245" s="567"/>
      <c r="H245" s="567"/>
      <c r="I245" s="567" t="s">
        <v>1312</v>
      </c>
      <c r="J245" s="567" t="s">
        <v>1313</v>
      </c>
      <c r="K245" s="567"/>
      <c r="L245" s="569">
        <v>4445.99</v>
      </c>
      <c r="M245" s="569">
        <v>4</v>
      </c>
      <c r="N245" s="570">
        <v>17783.96</v>
      </c>
    </row>
    <row r="246" spans="1:14" ht="14.4" customHeight="1" x14ac:dyDescent="0.3">
      <c r="A246" s="565" t="s">
        <v>461</v>
      </c>
      <c r="B246" s="566" t="s">
        <v>463</v>
      </c>
      <c r="C246" s="567" t="s">
        <v>477</v>
      </c>
      <c r="D246" s="568" t="s">
        <v>478</v>
      </c>
      <c r="E246" s="567" t="s">
        <v>470</v>
      </c>
      <c r="F246" s="568" t="s">
        <v>471</v>
      </c>
      <c r="G246" s="567"/>
      <c r="H246" s="567"/>
      <c r="I246" s="567" t="s">
        <v>1314</v>
      </c>
      <c r="J246" s="567" t="s">
        <v>1315</v>
      </c>
      <c r="K246" s="567"/>
      <c r="L246" s="569">
        <v>4692</v>
      </c>
      <c r="M246" s="569">
        <v>6</v>
      </c>
      <c r="N246" s="570">
        <v>28152</v>
      </c>
    </row>
    <row r="247" spans="1:14" ht="14.4" customHeight="1" x14ac:dyDescent="0.3">
      <c r="A247" s="565" t="s">
        <v>461</v>
      </c>
      <c r="B247" s="566" t="s">
        <v>463</v>
      </c>
      <c r="C247" s="567" t="s">
        <v>477</v>
      </c>
      <c r="D247" s="568" t="s">
        <v>478</v>
      </c>
      <c r="E247" s="567" t="s">
        <v>470</v>
      </c>
      <c r="F247" s="568" t="s">
        <v>471</v>
      </c>
      <c r="G247" s="567"/>
      <c r="H247" s="567"/>
      <c r="I247" s="567" t="s">
        <v>1316</v>
      </c>
      <c r="J247" s="567" t="s">
        <v>1317</v>
      </c>
      <c r="K247" s="567"/>
      <c r="L247" s="569">
        <v>5061.4127777777785</v>
      </c>
      <c r="M247" s="569">
        <v>36</v>
      </c>
      <c r="N247" s="570">
        <v>182210.86000000002</v>
      </c>
    </row>
    <row r="248" spans="1:14" ht="14.4" customHeight="1" x14ac:dyDescent="0.3">
      <c r="A248" s="565" t="s">
        <v>461</v>
      </c>
      <c r="B248" s="566" t="s">
        <v>463</v>
      </c>
      <c r="C248" s="567" t="s">
        <v>481</v>
      </c>
      <c r="D248" s="568" t="s">
        <v>482</v>
      </c>
      <c r="E248" s="567" t="s">
        <v>464</v>
      </c>
      <c r="F248" s="568" t="s">
        <v>465</v>
      </c>
      <c r="G248" s="567" t="s">
        <v>503</v>
      </c>
      <c r="H248" s="567" t="s">
        <v>504</v>
      </c>
      <c r="I248" s="567" t="s">
        <v>504</v>
      </c>
      <c r="J248" s="567" t="s">
        <v>505</v>
      </c>
      <c r="K248" s="567" t="s">
        <v>506</v>
      </c>
      <c r="L248" s="569">
        <v>243.88256935368869</v>
      </c>
      <c r="M248" s="569">
        <v>6</v>
      </c>
      <c r="N248" s="570">
        <v>1463.2954161221321</v>
      </c>
    </row>
    <row r="249" spans="1:14" ht="14.4" customHeight="1" x14ac:dyDescent="0.3">
      <c r="A249" s="565" t="s">
        <v>461</v>
      </c>
      <c r="B249" s="566" t="s">
        <v>463</v>
      </c>
      <c r="C249" s="567" t="s">
        <v>481</v>
      </c>
      <c r="D249" s="568" t="s">
        <v>482</v>
      </c>
      <c r="E249" s="567" t="s">
        <v>464</v>
      </c>
      <c r="F249" s="568" t="s">
        <v>465</v>
      </c>
      <c r="G249" s="567" t="s">
        <v>503</v>
      </c>
      <c r="H249" s="567" t="s">
        <v>521</v>
      </c>
      <c r="I249" s="567" t="s">
        <v>522</v>
      </c>
      <c r="J249" s="567" t="s">
        <v>523</v>
      </c>
      <c r="K249" s="567" t="s">
        <v>524</v>
      </c>
      <c r="L249" s="569">
        <v>84.939825166414153</v>
      </c>
      <c r="M249" s="569">
        <v>4</v>
      </c>
      <c r="N249" s="570">
        <v>339.75930066565661</v>
      </c>
    </row>
    <row r="250" spans="1:14" ht="14.4" customHeight="1" x14ac:dyDescent="0.3">
      <c r="A250" s="565" t="s">
        <v>461</v>
      </c>
      <c r="B250" s="566" t="s">
        <v>463</v>
      </c>
      <c r="C250" s="567" t="s">
        <v>481</v>
      </c>
      <c r="D250" s="568" t="s">
        <v>482</v>
      </c>
      <c r="E250" s="567" t="s">
        <v>464</v>
      </c>
      <c r="F250" s="568" t="s">
        <v>465</v>
      </c>
      <c r="G250" s="567" t="s">
        <v>503</v>
      </c>
      <c r="H250" s="567" t="s">
        <v>525</v>
      </c>
      <c r="I250" s="567" t="s">
        <v>526</v>
      </c>
      <c r="J250" s="567" t="s">
        <v>527</v>
      </c>
      <c r="K250" s="567" t="s">
        <v>528</v>
      </c>
      <c r="L250" s="569">
        <v>95.51</v>
      </c>
      <c r="M250" s="569">
        <v>1</v>
      </c>
      <c r="N250" s="570">
        <v>95.51</v>
      </c>
    </row>
    <row r="251" spans="1:14" ht="14.4" customHeight="1" x14ac:dyDescent="0.3">
      <c r="A251" s="565" t="s">
        <v>461</v>
      </c>
      <c r="B251" s="566" t="s">
        <v>463</v>
      </c>
      <c r="C251" s="567" t="s">
        <v>481</v>
      </c>
      <c r="D251" s="568" t="s">
        <v>482</v>
      </c>
      <c r="E251" s="567" t="s">
        <v>464</v>
      </c>
      <c r="F251" s="568" t="s">
        <v>465</v>
      </c>
      <c r="G251" s="567" t="s">
        <v>503</v>
      </c>
      <c r="H251" s="567" t="s">
        <v>604</v>
      </c>
      <c r="I251" s="567" t="s">
        <v>604</v>
      </c>
      <c r="J251" s="567" t="s">
        <v>605</v>
      </c>
      <c r="K251" s="567" t="s">
        <v>606</v>
      </c>
      <c r="L251" s="569">
        <v>38.190146937069102</v>
      </c>
      <c r="M251" s="569">
        <v>4</v>
      </c>
      <c r="N251" s="570">
        <v>152.76058774827641</v>
      </c>
    </row>
    <row r="252" spans="1:14" ht="14.4" customHeight="1" x14ac:dyDescent="0.3">
      <c r="A252" s="565" t="s">
        <v>461</v>
      </c>
      <c r="B252" s="566" t="s">
        <v>463</v>
      </c>
      <c r="C252" s="567" t="s">
        <v>481</v>
      </c>
      <c r="D252" s="568" t="s">
        <v>482</v>
      </c>
      <c r="E252" s="567" t="s">
        <v>464</v>
      </c>
      <c r="F252" s="568" t="s">
        <v>465</v>
      </c>
      <c r="G252" s="567" t="s">
        <v>503</v>
      </c>
      <c r="H252" s="567" t="s">
        <v>615</v>
      </c>
      <c r="I252" s="567" t="s">
        <v>616</v>
      </c>
      <c r="J252" s="567" t="s">
        <v>617</v>
      </c>
      <c r="K252" s="567" t="s">
        <v>606</v>
      </c>
      <c r="L252" s="569">
        <v>38.272000000000197</v>
      </c>
      <c r="M252" s="569">
        <v>5</v>
      </c>
      <c r="N252" s="570">
        <v>191.36000000000098</v>
      </c>
    </row>
    <row r="253" spans="1:14" ht="14.4" customHeight="1" x14ac:dyDescent="0.3">
      <c r="A253" s="565" t="s">
        <v>461</v>
      </c>
      <c r="B253" s="566" t="s">
        <v>463</v>
      </c>
      <c r="C253" s="567" t="s">
        <v>481</v>
      </c>
      <c r="D253" s="568" t="s">
        <v>482</v>
      </c>
      <c r="E253" s="567" t="s">
        <v>464</v>
      </c>
      <c r="F253" s="568" t="s">
        <v>465</v>
      </c>
      <c r="G253" s="567" t="s">
        <v>503</v>
      </c>
      <c r="H253" s="567" t="s">
        <v>1318</v>
      </c>
      <c r="I253" s="567" t="s">
        <v>725</v>
      </c>
      <c r="J253" s="567" t="s">
        <v>1319</v>
      </c>
      <c r="K253" s="567"/>
      <c r="L253" s="569">
        <v>38.480000000000004</v>
      </c>
      <c r="M253" s="569">
        <v>4</v>
      </c>
      <c r="N253" s="570">
        <v>153.92000000000002</v>
      </c>
    </row>
    <row r="254" spans="1:14" ht="14.4" customHeight="1" x14ac:dyDescent="0.3">
      <c r="A254" s="565" t="s">
        <v>461</v>
      </c>
      <c r="B254" s="566" t="s">
        <v>463</v>
      </c>
      <c r="C254" s="567" t="s">
        <v>481</v>
      </c>
      <c r="D254" s="568" t="s">
        <v>482</v>
      </c>
      <c r="E254" s="567" t="s">
        <v>464</v>
      </c>
      <c r="F254" s="568" t="s">
        <v>465</v>
      </c>
      <c r="G254" s="567" t="s">
        <v>503</v>
      </c>
      <c r="H254" s="567" t="s">
        <v>1320</v>
      </c>
      <c r="I254" s="567" t="s">
        <v>725</v>
      </c>
      <c r="J254" s="567" t="s">
        <v>1321</v>
      </c>
      <c r="K254" s="567"/>
      <c r="L254" s="569">
        <v>41.582000000000001</v>
      </c>
      <c r="M254" s="569">
        <v>5</v>
      </c>
      <c r="N254" s="570">
        <v>207.91</v>
      </c>
    </row>
    <row r="255" spans="1:14" ht="14.4" customHeight="1" x14ac:dyDescent="0.3">
      <c r="A255" s="565" t="s">
        <v>461</v>
      </c>
      <c r="B255" s="566" t="s">
        <v>463</v>
      </c>
      <c r="C255" s="567" t="s">
        <v>481</v>
      </c>
      <c r="D255" s="568" t="s">
        <v>482</v>
      </c>
      <c r="E255" s="567" t="s">
        <v>464</v>
      </c>
      <c r="F255" s="568" t="s">
        <v>465</v>
      </c>
      <c r="G255" s="567" t="s">
        <v>503</v>
      </c>
      <c r="H255" s="567" t="s">
        <v>1322</v>
      </c>
      <c r="I255" s="567" t="s">
        <v>725</v>
      </c>
      <c r="J255" s="567" t="s">
        <v>1323</v>
      </c>
      <c r="K255" s="567"/>
      <c r="L255" s="569">
        <v>33.669943366711898</v>
      </c>
      <c r="M255" s="569">
        <v>2</v>
      </c>
      <c r="N255" s="570">
        <v>67.339886733423796</v>
      </c>
    </row>
    <row r="256" spans="1:14" ht="14.4" customHeight="1" x14ac:dyDescent="0.3">
      <c r="A256" s="565" t="s">
        <v>461</v>
      </c>
      <c r="B256" s="566" t="s">
        <v>463</v>
      </c>
      <c r="C256" s="567" t="s">
        <v>481</v>
      </c>
      <c r="D256" s="568" t="s">
        <v>482</v>
      </c>
      <c r="E256" s="567" t="s">
        <v>464</v>
      </c>
      <c r="F256" s="568" t="s">
        <v>465</v>
      </c>
      <c r="G256" s="567" t="s">
        <v>503</v>
      </c>
      <c r="H256" s="567" t="s">
        <v>1324</v>
      </c>
      <c r="I256" s="567" t="s">
        <v>1325</v>
      </c>
      <c r="J256" s="567" t="s">
        <v>755</v>
      </c>
      <c r="K256" s="567" t="s">
        <v>1326</v>
      </c>
      <c r="L256" s="569">
        <v>18.399999999999999</v>
      </c>
      <c r="M256" s="569">
        <v>3</v>
      </c>
      <c r="N256" s="570">
        <v>55.199999999999996</v>
      </c>
    </row>
    <row r="257" spans="1:14" ht="14.4" customHeight="1" x14ac:dyDescent="0.3">
      <c r="A257" s="565" t="s">
        <v>461</v>
      </c>
      <c r="B257" s="566" t="s">
        <v>463</v>
      </c>
      <c r="C257" s="567" t="s">
        <v>481</v>
      </c>
      <c r="D257" s="568" t="s">
        <v>482</v>
      </c>
      <c r="E257" s="567" t="s">
        <v>464</v>
      </c>
      <c r="F257" s="568" t="s">
        <v>465</v>
      </c>
      <c r="G257" s="567" t="s">
        <v>503</v>
      </c>
      <c r="H257" s="567" t="s">
        <v>1327</v>
      </c>
      <c r="I257" s="567" t="s">
        <v>1327</v>
      </c>
      <c r="J257" s="567" t="s">
        <v>505</v>
      </c>
      <c r="K257" s="567" t="s">
        <v>1328</v>
      </c>
      <c r="L257" s="569">
        <v>261.49000000000007</v>
      </c>
      <c r="M257" s="569">
        <v>0.19999999999999996</v>
      </c>
      <c r="N257" s="570">
        <v>52.298000000000002</v>
      </c>
    </row>
    <row r="258" spans="1:14" ht="14.4" customHeight="1" x14ac:dyDescent="0.3">
      <c r="A258" s="565" t="s">
        <v>461</v>
      </c>
      <c r="B258" s="566" t="s">
        <v>463</v>
      </c>
      <c r="C258" s="567" t="s">
        <v>481</v>
      </c>
      <c r="D258" s="568" t="s">
        <v>482</v>
      </c>
      <c r="E258" s="567" t="s">
        <v>464</v>
      </c>
      <c r="F258" s="568" t="s">
        <v>465</v>
      </c>
      <c r="G258" s="567" t="s">
        <v>503</v>
      </c>
      <c r="H258" s="567" t="s">
        <v>1329</v>
      </c>
      <c r="I258" s="567" t="s">
        <v>1330</v>
      </c>
      <c r="J258" s="567" t="s">
        <v>1331</v>
      </c>
      <c r="K258" s="567" t="s">
        <v>1332</v>
      </c>
      <c r="L258" s="569">
        <v>64.159798100334399</v>
      </c>
      <c r="M258" s="569">
        <v>1</v>
      </c>
      <c r="N258" s="570">
        <v>64.159798100334399</v>
      </c>
    </row>
    <row r="259" spans="1:14" ht="14.4" customHeight="1" x14ac:dyDescent="0.3">
      <c r="A259" s="565" t="s">
        <v>461</v>
      </c>
      <c r="B259" s="566" t="s">
        <v>463</v>
      </c>
      <c r="C259" s="567" t="s">
        <v>481</v>
      </c>
      <c r="D259" s="568" t="s">
        <v>482</v>
      </c>
      <c r="E259" s="567" t="s">
        <v>464</v>
      </c>
      <c r="F259" s="568" t="s">
        <v>465</v>
      </c>
      <c r="G259" s="567" t="s">
        <v>503</v>
      </c>
      <c r="H259" s="567" t="s">
        <v>813</v>
      </c>
      <c r="I259" s="567" t="s">
        <v>814</v>
      </c>
      <c r="J259" s="567" t="s">
        <v>815</v>
      </c>
      <c r="K259" s="567" t="s">
        <v>816</v>
      </c>
      <c r="L259" s="569">
        <v>45.02</v>
      </c>
      <c r="M259" s="569">
        <v>2</v>
      </c>
      <c r="N259" s="570">
        <v>90.04</v>
      </c>
    </row>
    <row r="260" spans="1:14" ht="14.4" customHeight="1" x14ac:dyDescent="0.3">
      <c r="A260" s="565" t="s">
        <v>461</v>
      </c>
      <c r="B260" s="566" t="s">
        <v>463</v>
      </c>
      <c r="C260" s="567" t="s">
        <v>481</v>
      </c>
      <c r="D260" s="568" t="s">
        <v>482</v>
      </c>
      <c r="E260" s="567" t="s">
        <v>464</v>
      </c>
      <c r="F260" s="568" t="s">
        <v>465</v>
      </c>
      <c r="G260" s="567" t="s">
        <v>503</v>
      </c>
      <c r="H260" s="567" t="s">
        <v>817</v>
      </c>
      <c r="I260" s="567" t="s">
        <v>818</v>
      </c>
      <c r="J260" s="567" t="s">
        <v>563</v>
      </c>
      <c r="K260" s="567" t="s">
        <v>819</v>
      </c>
      <c r="L260" s="569">
        <v>147.91999999999999</v>
      </c>
      <c r="M260" s="569">
        <v>1</v>
      </c>
      <c r="N260" s="570">
        <v>147.91999999999999</v>
      </c>
    </row>
    <row r="261" spans="1:14" ht="14.4" customHeight="1" x14ac:dyDescent="0.3">
      <c r="A261" s="565" t="s">
        <v>461</v>
      </c>
      <c r="B261" s="566" t="s">
        <v>463</v>
      </c>
      <c r="C261" s="567" t="s">
        <v>481</v>
      </c>
      <c r="D261" s="568" t="s">
        <v>482</v>
      </c>
      <c r="E261" s="567" t="s">
        <v>464</v>
      </c>
      <c r="F261" s="568" t="s">
        <v>465</v>
      </c>
      <c r="G261" s="567" t="s">
        <v>503</v>
      </c>
      <c r="H261" s="567" t="s">
        <v>820</v>
      </c>
      <c r="I261" s="567" t="s">
        <v>821</v>
      </c>
      <c r="J261" s="567" t="s">
        <v>822</v>
      </c>
      <c r="K261" s="567" t="s">
        <v>823</v>
      </c>
      <c r="L261" s="569">
        <v>178.16</v>
      </c>
      <c r="M261" s="569">
        <v>2</v>
      </c>
      <c r="N261" s="570">
        <v>356.32</v>
      </c>
    </row>
    <row r="262" spans="1:14" ht="14.4" customHeight="1" x14ac:dyDescent="0.3">
      <c r="A262" s="565" t="s">
        <v>461</v>
      </c>
      <c r="B262" s="566" t="s">
        <v>463</v>
      </c>
      <c r="C262" s="567" t="s">
        <v>481</v>
      </c>
      <c r="D262" s="568" t="s">
        <v>482</v>
      </c>
      <c r="E262" s="567" t="s">
        <v>464</v>
      </c>
      <c r="F262" s="568" t="s">
        <v>465</v>
      </c>
      <c r="G262" s="567" t="s">
        <v>503</v>
      </c>
      <c r="H262" s="567" t="s">
        <v>838</v>
      </c>
      <c r="I262" s="567" t="s">
        <v>839</v>
      </c>
      <c r="J262" s="567" t="s">
        <v>840</v>
      </c>
      <c r="K262" s="567" t="s">
        <v>819</v>
      </c>
      <c r="L262" s="569">
        <v>105.90984527447654</v>
      </c>
      <c r="M262" s="569">
        <v>815</v>
      </c>
      <c r="N262" s="570">
        <v>86316.523898698375</v>
      </c>
    </row>
    <row r="263" spans="1:14" ht="14.4" customHeight="1" x14ac:dyDescent="0.3">
      <c r="A263" s="565" t="s">
        <v>461</v>
      </c>
      <c r="B263" s="566" t="s">
        <v>463</v>
      </c>
      <c r="C263" s="567" t="s">
        <v>481</v>
      </c>
      <c r="D263" s="568" t="s">
        <v>482</v>
      </c>
      <c r="E263" s="567" t="s">
        <v>464</v>
      </c>
      <c r="F263" s="568" t="s">
        <v>465</v>
      </c>
      <c r="G263" s="567" t="s">
        <v>503</v>
      </c>
      <c r="H263" s="567" t="s">
        <v>861</v>
      </c>
      <c r="I263" s="567" t="s">
        <v>725</v>
      </c>
      <c r="J263" s="567" t="s">
        <v>862</v>
      </c>
      <c r="K263" s="567"/>
      <c r="L263" s="569">
        <v>164.36247420482999</v>
      </c>
      <c r="M263" s="569">
        <v>2</v>
      </c>
      <c r="N263" s="570">
        <v>328.72494840965999</v>
      </c>
    </row>
    <row r="264" spans="1:14" ht="14.4" customHeight="1" x14ac:dyDescent="0.3">
      <c r="A264" s="565" t="s">
        <v>461</v>
      </c>
      <c r="B264" s="566" t="s">
        <v>463</v>
      </c>
      <c r="C264" s="567" t="s">
        <v>481</v>
      </c>
      <c r="D264" s="568" t="s">
        <v>482</v>
      </c>
      <c r="E264" s="567" t="s">
        <v>464</v>
      </c>
      <c r="F264" s="568" t="s">
        <v>465</v>
      </c>
      <c r="G264" s="567" t="s">
        <v>503</v>
      </c>
      <c r="H264" s="567" t="s">
        <v>875</v>
      </c>
      <c r="I264" s="567" t="s">
        <v>876</v>
      </c>
      <c r="J264" s="567" t="s">
        <v>877</v>
      </c>
      <c r="K264" s="567" t="s">
        <v>878</v>
      </c>
      <c r="L264" s="569">
        <v>107.65666666666668</v>
      </c>
      <c r="M264" s="569">
        <v>3</v>
      </c>
      <c r="N264" s="570">
        <v>322.97000000000003</v>
      </c>
    </row>
    <row r="265" spans="1:14" ht="14.4" customHeight="1" x14ac:dyDescent="0.3">
      <c r="A265" s="565" t="s">
        <v>461</v>
      </c>
      <c r="B265" s="566" t="s">
        <v>463</v>
      </c>
      <c r="C265" s="567" t="s">
        <v>481</v>
      </c>
      <c r="D265" s="568" t="s">
        <v>482</v>
      </c>
      <c r="E265" s="567" t="s">
        <v>464</v>
      </c>
      <c r="F265" s="568" t="s">
        <v>465</v>
      </c>
      <c r="G265" s="567" t="s">
        <v>503</v>
      </c>
      <c r="H265" s="567" t="s">
        <v>898</v>
      </c>
      <c r="I265" s="567" t="s">
        <v>725</v>
      </c>
      <c r="J265" s="567" t="s">
        <v>899</v>
      </c>
      <c r="K265" s="567" t="s">
        <v>900</v>
      </c>
      <c r="L265" s="569">
        <v>23.701499999999999</v>
      </c>
      <c r="M265" s="569">
        <v>12</v>
      </c>
      <c r="N265" s="570">
        <v>284.41800000000001</v>
      </c>
    </row>
    <row r="266" spans="1:14" ht="14.4" customHeight="1" x14ac:dyDescent="0.3">
      <c r="A266" s="565" t="s">
        <v>461</v>
      </c>
      <c r="B266" s="566" t="s">
        <v>463</v>
      </c>
      <c r="C266" s="567" t="s">
        <v>481</v>
      </c>
      <c r="D266" s="568" t="s">
        <v>482</v>
      </c>
      <c r="E266" s="567" t="s">
        <v>464</v>
      </c>
      <c r="F266" s="568" t="s">
        <v>465</v>
      </c>
      <c r="G266" s="567" t="s">
        <v>503</v>
      </c>
      <c r="H266" s="567" t="s">
        <v>1333</v>
      </c>
      <c r="I266" s="567" t="s">
        <v>1334</v>
      </c>
      <c r="J266" s="567" t="s">
        <v>1335</v>
      </c>
      <c r="K266" s="567" t="s">
        <v>1336</v>
      </c>
      <c r="L266" s="569">
        <v>38.94</v>
      </c>
      <c r="M266" s="569">
        <v>1</v>
      </c>
      <c r="N266" s="570">
        <v>38.94</v>
      </c>
    </row>
    <row r="267" spans="1:14" ht="14.4" customHeight="1" x14ac:dyDescent="0.3">
      <c r="A267" s="565" t="s">
        <v>461</v>
      </c>
      <c r="B267" s="566" t="s">
        <v>463</v>
      </c>
      <c r="C267" s="567" t="s">
        <v>481</v>
      </c>
      <c r="D267" s="568" t="s">
        <v>482</v>
      </c>
      <c r="E267" s="567" t="s">
        <v>464</v>
      </c>
      <c r="F267" s="568" t="s">
        <v>465</v>
      </c>
      <c r="G267" s="567" t="s">
        <v>503</v>
      </c>
      <c r="H267" s="567" t="s">
        <v>1337</v>
      </c>
      <c r="I267" s="567" t="s">
        <v>1338</v>
      </c>
      <c r="J267" s="567" t="s">
        <v>1339</v>
      </c>
      <c r="K267" s="567" t="s">
        <v>1340</v>
      </c>
      <c r="L267" s="569">
        <v>54.694999999999951</v>
      </c>
      <c r="M267" s="569">
        <v>2</v>
      </c>
      <c r="N267" s="570">
        <v>109.3899999999999</v>
      </c>
    </row>
    <row r="268" spans="1:14" ht="14.4" customHeight="1" x14ac:dyDescent="0.3">
      <c r="A268" s="565" t="s">
        <v>461</v>
      </c>
      <c r="B268" s="566" t="s">
        <v>463</v>
      </c>
      <c r="C268" s="567" t="s">
        <v>481</v>
      </c>
      <c r="D268" s="568" t="s">
        <v>482</v>
      </c>
      <c r="E268" s="567" t="s">
        <v>464</v>
      </c>
      <c r="F268" s="568" t="s">
        <v>465</v>
      </c>
      <c r="G268" s="567" t="s">
        <v>503</v>
      </c>
      <c r="H268" s="567" t="s">
        <v>1341</v>
      </c>
      <c r="I268" s="567" t="s">
        <v>725</v>
      </c>
      <c r="J268" s="567" t="s">
        <v>1342</v>
      </c>
      <c r="K268" s="567"/>
      <c r="L268" s="569">
        <v>38.039649190989586</v>
      </c>
      <c r="M268" s="569">
        <v>7</v>
      </c>
      <c r="N268" s="570">
        <v>266.27754433692712</v>
      </c>
    </row>
    <row r="269" spans="1:14" ht="14.4" customHeight="1" x14ac:dyDescent="0.3">
      <c r="A269" s="565" t="s">
        <v>461</v>
      </c>
      <c r="B269" s="566" t="s">
        <v>463</v>
      </c>
      <c r="C269" s="567" t="s">
        <v>481</v>
      </c>
      <c r="D269" s="568" t="s">
        <v>482</v>
      </c>
      <c r="E269" s="567" t="s">
        <v>464</v>
      </c>
      <c r="F269" s="568" t="s">
        <v>465</v>
      </c>
      <c r="G269" s="567" t="s">
        <v>503</v>
      </c>
      <c r="H269" s="567" t="s">
        <v>979</v>
      </c>
      <c r="I269" s="567" t="s">
        <v>980</v>
      </c>
      <c r="J269" s="567" t="s">
        <v>981</v>
      </c>
      <c r="K269" s="567" t="s">
        <v>982</v>
      </c>
      <c r="L269" s="569">
        <v>291.36447985970074</v>
      </c>
      <c r="M269" s="569">
        <v>4</v>
      </c>
      <c r="N269" s="570">
        <v>1165.4579194388029</v>
      </c>
    </row>
    <row r="270" spans="1:14" ht="14.4" customHeight="1" x14ac:dyDescent="0.3">
      <c r="A270" s="565" t="s">
        <v>461</v>
      </c>
      <c r="B270" s="566" t="s">
        <v>463</v>
      </c>
      <c r="C270" s="567" t="s">
        <v>481</v>
      </c>
      <c r="D270" s="568" t="s">
        <v>482</v>
      </c>
      <c r="E270" s="567" t="s">
        <v>464</v>
      </c>
      <c r="F270" s="568" t="s">
        <v>465</v>
      </c>
      <c r="G270" s="567" t="s">
        <v>503</v>
      </c>
      <c r="H270" s="567" t="s">
        <v>1343</v>
      </c>
      <c r="I270" s="567" t="s">
        <v>725</v>
      </c>
      <c r="J270" s="567" t="s">
        <v>1344</v>
      </c>
      <c r="K270" s="567"/>
      <c r="L270" s="569">
        <v>55.773595001865303</v>
      </c>
      <c r="M270" s="569">
        <v>1</v>
      </c>
      <c r="N270" s="570">
        <v>55.773595001865303</v>
      </c>
    </row>
    <row r="271" spans="1:14" ht="14.4" customHeight="1" x14ac:dyDescent="0.3">
      <c r="A271" s="565" t="s">
        <v>461</v>
      </c>
      <c r="B271" s="566" t="s">
        <v>463</v>
      </c>
      <c r="C271" s="567" t="s">
        <v>481</v>
      </c>
      <c r="D271" s="568" t="s">
        <v>482</v>
      </c>
      <c r="E271" s="567" t="s">
        <v>464</v>
      </c>
      <c r="F271" s="568" t="s">
        <v>465</v>
      </c>
      <c r="G271" s="567" t="s">
        <v>503</v>
      </c>
      <c r="H271" s="567" t="s">
        <v>1345</v>
      </c>
      <c r="I271" s="567" t="s">
        <v>1346</v>
      </c>
      <c r="J271" s="567" t="s">
        <v>1347</v>
      </c>
      <c r="K271" s="567" t="s">
        <v>1348</v>
      </c>
      <c r="L271" s="569">
        <v>260.15335775347165</v>
      </c>
      <c r="M271" s="569">
        <v>6</v>
      </c>
      <c r="N271" s="570">
        <v>1560.92014652083</v>
      </c>
    </row>
    <row r="272" spans="1:14" ht="14.4" customHeight="1" x14ac:dyDescent="0.3">
      <c r="A272" s="565" t="s">
        <v>461</v>
      </c>
      <c r="B272" s="566" t="s">
        <v>463</v>
      </c>
      <c r="C272" s="567" t="s">
        <v>481</v>
      </c>
      <c r="D272" s="568" t="s">
        <v>482</v>
      </c>
      <c r="E272" s="567" t="s">
        <v>464</v>
      </c>
      <c r="F272" s="568" t="s">
        <v>465</v>
      </c>
      <c r="G272" s="567" t="s">
        <v>503</v>
      </c>
      <c r="H272" s="567" t="s">
        <v>1017</v>
      </c>
      <c r="I272" s="567" t="s">
        <v>1018</v>
      </c>
      <c r="J272" s="567" t="s">
        <v>1019</v>
      </c>
      <c r="K272" s="567" t="s">
        <v>1020</v>
      </c>
      <c r="L272" s="569">
        <v>73.757549044129817</v>
      </c>
      <c r="M272" s="569">
        <v>23</v>
      </c>
      <c r="N272" s="570">
        <v>1696.4236280149858</v>
      </c>
    </row>
    <row r="273" spans="1:14" ht="14.4" customHeight="1" x14ac:dyDescent="0.3">
      <c r="A273" s="565" t="s">
        <v>461</v>
      </c>
      <c r="B273" s="566" t="s">
        <v>463</v>
      </c>
      <c r="C273" s="567" t="s">
        <v>481</v>
      </c>
      <c r="D273" s="568" t="s">
        <v>482</v>
      </c>
      <c r="E273" s="567" t="s">
        <v>464</v>
      </c>
      <c r="F273" s="568" t="s">
        <v>465</v>
      </c>
      <c r="G273" s="567" t="s">
        <v>503</v>
      </c>
      <c r="H273" s="567" t="s">
        <v>1349</v>
      </c>
      <c r="I273" s="567" t="s">
        <v>725</v>
      </c>
      <c r="J273" s="567" t="s">
        <v>1350</v>
      </c>
      <c r="K273" s="567"/>
      <c r="L273" s="569">
        <v>339.14905863447024</v>
      </c>
      <c r="M273" s="569">
        <v>16</v>
      </c>
      <c r="N273" s="570">
        <v>5426.3849381515238</v>
      </c>
    </row>
    <row r="274" spans="1:14" ht="14.4" customHeight="1" x14ac:dyDescent="0.3">
      <c r="A274" s="565" t="s">
        <v>461</v>
      </c>
      <c r="B274" s="566" t="s">
        <v>463</v>
      </c>
      <c r="C274" s="567" t="s">
        <v>481</v>
      </c>
      <c r="D274" s="568" t="s">
        <v>482</v>
      </c>
      <c r="E274" s="567" t="s">
        <v>464</v>
      </c>
      <c r="F274" s="568" t="s">
        <v>465</v>
      </c>
      <c r="G274" s="567" t="s">
        <v>503</v>
      </c>
      <c r="H274" s="567" t="s">
        <v>1351</v>
      </c>
      <c r="I274" s="567" t="s">
        <v>725</v>
      </c>
      <c r="J274" s="567" t="s">
        <v>1352</v>
      </c>
      <c r="K274" s="567" t="s">
        <v>1353</v>
      </c>
      <c r="L274" s="569">
        <v>0</v>
      </c>
      <c r="M274" s="569">
        <v>0</v>
      </c>
      <c r="N274" s="570">
        <v>0</v>
      </c>
    </row>
    <row r="275" spans="1:14" ht="14.4" customHeight="1" x14ac:dyDescent="0.3">
      <c r="A275" s="565" t="s">
        <v>461</v>
      </c>
      <c r="B275" s="566" t="s">
        <v>463</v>
      </c>
      <c r="C275" s="567" t="s">
        <v>481</v>
      </c>
      <c r="D275" s="568" t="s">
        <v>482</v>
      </c>
      <c r="E275" s="567" t="s">
        <v>464</v>
      </c>
      <c r="F275" s="568" t="s">
        <v>465</v>
      </c>
      <c r="G275" s="567" t="s">
        <v>503</v>
      </c>
      <c r="H275" s="567" t="s">
        <v>1068</v>
      </c>
      <c r="I275" s="567" t="s">
        <v>1069</v>
      </c>
      <c r="J275" s="567" t="s">
        <v>1070</v>
      </c>
      <c r="K275" s="567" t="s">
        <v>1071</v>
      </c>
      <c r="L275" s="569">
        <v>202.34929170024913</v>
      </c>
      <c r="M275" s="569">
        <v>16</v>
      </c>
      <c r="N275" s="570">
        <v>3237.588667203986</v>
      </c>
    </row>
    <row r="276" spans="1:14" ht="14.4" customHeight="1" x14ac:dyDescent="0.3">
      <c r="A276" s="565" t="s">
        <v>461</v>
      </c>
      <c r="B276" s="566" t="s">
        <v>463</v>
      </c>
      <c r="C276" s="567" t="s">
        <v>481</v>
      </c>
      <c r="D276" s="568" t="s">
        <v>482</v>
      </c>
      <c r="E276" s="567" t="s">
        <v>464</v>
      </c>
      <c r="F276" s="568" t="s">
        <v>465</v>
      </c>
      <c r="G276" s="567" t="s">
        <v>503</v>
      </c>
      <c r="H276" s="567" t="s">
        <v>1072</v>
      </c>
      <c r="I276" s="567" t="s">
        <v>725</v>
      </c>
      <c r="J276" s="567" t="s">
        <v>1073</v>
      </c>
      <c r="K276" s="567"/>
      <c r="L276" s="569">
        <v>92.387423628492826</v>
      </c>
      <c r="M276" s="569">
        <v>137</v>
      </c>
      <c r="N276" s="570">
        <v>12657.077037103518</v>
      </c>
    </row>
    <row r="277" spans="1:14" ht="14.4" customHeight="1" x14ac:dyDescent="0.3">
      <c r="A277" s="565" t="s">
        <v>461</v>
      </c>
      <c r="B277" s="566" t="s">
        <v>463</v>
      </c>
      <c r="C277" s="567" t="s">
        <v>481</v>
      </c>
      <c r="D277" s="568" t="s">
        <v>482</v>
      </c>
      <c r="E277" s="567" t="s">
        <v>464</v>
      </c>
      <c r="F277" s="568" t="s">
        <v>465</v>
      </c>
      <c r="G277" s="567" t="s">
        <v>503</v>
      </c>
      <c r="H277" s="567" t="s">
        <v>1076</v>
      </c>
      <c r="I277" s="567" t="s">
        <v>725</v>
      </c>
      <c r="J277" s="567" t="s">
        <v>1077</v>
      </c>
      <c r="K277" s="567"/>
      <c r="L277" s="569">
        <v>98.935065425553134</v>
      </c>
      <c r="M277" s="569">
        <v>110</v>
      </c>
      <c r="N277" s="570">
        <v>10882.857196810844</v>
      </c>
    </row>
    <row r="278" spans="1:14" ht="14.4" customHeight="1" x14ac:dyDescent="0.3">
      <c r="A278" s="565" t="s">
        <v>461</v>
      </c>
      <c r="B278" s="566" t="s">
        <v>463</v>
      </c>
      <c r="C278" s="567" t="s">
        <v>481</v>
      </c>
      <c r="D278" s="568" t="s">
        <v>482</v>
      </c>
      <c r="E278" s="567" t="s">
        <v>464</v>
      </c>
      <c r="F278" s="568" t="s">
        <v>465</v>
      </c>
      <c r="G278" s="567" t="s">
        <v>503</v>
      </c>
      <c r="H278" s="567" t="s">
        <v>1078</v>
      </c>
      <c r="I278" s="567" t="s">
        <v>725</v>
      </c>
      <c r="J278" s="567" t="s">
        <v>1079</v>
      </c>
      <c r="K278" s="567"/>
      <c r="L278" s="569">
        <v>115.86386134544018</v>
      </c>
      <c r="M278" s="569">
        <v>12</v>
      </c>
      <c r="N278" s="570">
        <v>1390.3663361452823</v>
      </c>
    </row>
    <row r="279" spans="1:14" ht="14.4" customHeight="1" x14ac:dyDescent="0.3">
      <c r="A279" s="565" t="s">
        <v>461</v>
      </c>
      <c r="B279" s="566" t="s">
        <v>463</v>
      </c>
      <c r="C279" s="567" t="s">
        <v>481</v>
      </c>
      <c r="D279" s="568" t="s">
        <v>482</v>
      </c>
      <c r="E279" s="567" t="s">
        <v>464</v>
      </c>
      <c r="F279" s="568" t="s">
        <v>465</v>
      </c>
      <c r="G279" s="567" t="s">
        <v>503</v>
      </c>
      <c r="H279" s="567" t="s">
        <v>1354</v>
      </c>
      <c r="I279" s="567" t="s">
        <v>725</v>
      </c>
      <c r="J279" s="567" t="s">
        <v>1355</v>
      </c>
      <c r="K279" s="567"/>
      <c r="L279" s="569">
        <v>64.804013205213138</v>
      </c>
      <c r="M279" s="569">
        <v>30</v>
      </c>
      <c r="N279" s="570">
        <v>1944.1203961563942</v>
      </c>
    </row>
    <row r="280" spans="1:14" ht="14.4" customHeight="1" x14ac:dyDescent="0.3">
      <c r="A280" s="565" t="s">
        <v>461</v>
      </c>
      <c r="B280" s="566" t="s">
        <v>463</v>
      </c>
      <c r="C280" s="567" t="s">
        <v>481</v>
      </c>
      <c r="D280" s="568" t="s">
        <v>482</v>
      </c>
      <c r="E280" s="567" t="s">
        <v>464</v>
      </c>
      <c r="F280" s="568" t="s">
        <v>465</v>
      </c>
      <c r="G280" s="567" t="s">
        <v>503</v>
      </c>
      <c r="H280" s="567" t="s">
        <v>1356</v>
      </c>
      <c r="I280" s="567" t="s">
        <v>725</v>
      </c>
      <c r="J280" s="567" t="s">
        <v>1357</v>
      </c>
      <c r="K280" s="567"/>
      <c r="L280" s="569">
        <v>54.216363287463402</v>
      </c>
      <c r="M280" s="569">
        <v>30</v>
      </c>
      <c r="N280" s="570">
        <v>1626.490898623902</v>
      </c>
    </row>
    <row r="281" spans="1:14" ht="14.4" customHeight="1" x14ac:dyDescent="0.3">
      <c r="A281" s="565" t="s">
        <v>461</v>
      </c>
      <c r="B281" s="566" t="s">
        <v>463</v>
      </c>
      <c r="C281" s="567" t="s">
        <v>481</v>
      </c>
      <c r="D281" s="568" t="s">
        <v>482</v>
      </c>
      <c r="E281" s="567" t="s">
        <v>464</v>
      </c>
      <c r="F281" s="568" t="s">
        <v>465</v>
      </c>
      <c r="G281" s="567" t="s">
        <v>503</v>
      </c>
      <c r="H281" s="567" t="s">
        <v>1358</v>
      </c>
      <c r="I281" s="567" t="s">
        <v>725</v>
      </c>
      <c r="J281" s="567" t="s">
        <v>1359</v>
      </c>
      <c r="K281" s="567"/>
      <c r="L281" s="569">
        <v>142.78227536680399</v>
      </c>
      <c r="M281" s="569">
        <v>1</v>
      </c>
      <c r="N281" s="570">
        <v>142.78227536680399</v>
      </c>
    </row>
    <row r="282" spans="1:14" ht="14.4" customHeight="1" x14ac:dyDescent="0.3">
      <c r="A282" s="565" t="s">
        <v>461</v>
      </c>
      <c r="B282" s="566" t="s">
        <v>463</v>
      </c>
      <c r="C282" s="567" t="s">
        <v>481</v>
      </c>
      <c r="D282" s="568" t="s">
        <v>482</v>
      </c>
      <c r="E282" s="567" t="s">
        <v>464</v>
      </c>
      <c r="F282" s="568" t="s">
        <v>465</v>
      </c>
      <c r="G282" s="567" t="s">
        <v>503</v>
      </c>
      <c r="H282" s="567" t="s">
        <v>1080</v>
      </c>
      <c r="I282" s="567" t="s">
        <v>725</v>
      </c>
      <c r="J282" s="567" t="s">
        <v>1081</v>
      </c>
      <c r="K282" s="567" t="s">
        <v>1044</v>
      </c>
      <c r="L282" s="569">
        <v>85.783126581088851</v>
      </c>
      <c r="M282" s="569">
        <v>159</v>
      </c>
      <c r="N282" s="570">
        <v>13639.517126393128</v>
      </c>
    </row>
    <row r="283" spans="1:14" ht="14.4" customHeight="1" x14ac:dyDescent="0.3">
      <c r="A283" s="565" t="s">
        <v>461</v>
      </c>
      <c r="B283" s="566" t="s">
        <v>463</v>
      </c>
      <c r="C283" s="567" t="s">
        <v>481</v>
      </c>
      <c r="D283" s="568" t="s">
        <v>482</v>
      </c>
      <c r="E283" s="567" t="s">
        <v>464</v>
      </c>
      <c r="F283" s="568" t="s">
        <v>465</v>
      </c>
      <c r="G283" s="567" t="s">
        <v>503</v>
      </c>
      <c r="H283" s="567" t="s">
        <v>1082</v>
      </c>
      <c r="I283" s="567" t="s">
        <v>725</v>
      </c>
      <c r="J283" s="567" t="s">
        <v>1083</v>
      </c>
      <c r="K283" s="567"/>
      <c r="L283" s="569">
        <v>98.043619563124693</v>
      </c>
      <c r="M283" s="569">
        <v>13</v>
      </c>
      <c r="N283" s="570">
        <v>1274.5670543206211</v>
      </c>
    </row>
    <row r="284" spans="1:14" ht="14.4" customHeight="1" x14ac:dyDescent="0.3">
      <c r="A284" s="565" t="s">
        <v>461</v>
      </c>
      <c r="B284" s="566" t="s">
        <v>463</v>
      </c>
      <c r="C284" s="567" t="s">
        <v>481</v>
      </c>
      <c r="D284" s="568" t="s">
        <v>482</v>
      </c>
      <c r="E284" s="567" t="s">
        <v>464</v>
      </c>
      <c r="F284" s="568" t="s">
        <v>465</v>
      </c>
      <c r="G284" s="567" t="s">
        <v>503</v>
      </c>
      <c r="H284" s="567" t="s">
        <v>1360</v>
      </c>
      <c r="I284" s="567" t="s">
        <v>725</v>
      </c>
      <c r="J284" s="567" t="s">
        <v>1361</v>
      </c>
      <c r="K284" s="567"/>
      <c r="L284" s="569">
        <v>82.777274596389944</v>
      </c>
      <c r="M284" s="569">
        <v>18</v>
      </c>
      <c r="N284" s="570">
        <v>1489.990942735019</v>
      </c>
    </row>
    <row r="285" spans="1:14" ht="14.4" customHeight="1" x14ac:dyDescent="0.3">
      <c r="A285" s="565" t="s">
        <v>461</v>
      </c>
      <c r="B285" s="566" t="s">
        <v>463</v>
      </c>
      <c r="C285" s="567" t="s">
        <v>481</v>
      </c>
      <c r="D285" s="568" t="s">
        <v>482</v>
      </c>
      <c r="E285" s="567" t="s">
        <v>464</v>
      </c>
      <c r="F285" s="568" t="s">
        <v>465</v>
      </c>
      <c r="G285" s="567" t="s">
        <v>1090</v>
      </c>
      <c r="H285" s="567" t="s">
        <v>1362</v>
      </c>
      <c r="I285" s="567" t="s">
        <v>1363</v>
      </c>
      <c r="J285" s="567" t="s">
        <v>1364</v>
      </c>
      <c r="K285" s="567" t="s">
        <v>1365</v>
      </c>
      <c r="L285" s="569">
        <v>39.63002867626723</v>
      </c>
      <c r="M285" s="569">
        <v>40</v>
      </c>
      <c r="N285" s="570">
        <v>1585.2011470506893</v>
      </c>
    </row>
    <row r="286" spans="1:14" ht="14.4" customHeight="1" x14ac:dyDescent="0.3">
      <c r="A286" s="565" t="s">
        <v>461</v>
      </c>
      <c r="B286" s="566" t="s">
        <v>463</v>
      </c>
      <c r="C286" s="567" t="s">
        <v>481</v>
      </c>
      <c r="D286" s="568" t="s">
        <v>482</v>
      </c>
      <c r="E286" s="567" t="s">
        <v>464</v>
      </c>
      <c r="F286" s="568" t="s">
        <v>465</v>
      </c>
      <c r="G286" s="567" t="s">
        <v>1090</v>
      </c>
      <c r="H286" s="567" t="s">
        <v>1366</v>
      </c>
      <c r="I286" s="567" t="s">
        <v>1367</v>
      </c>
      <c r="J286" s="567" t="s">
        <v>1368</v>
      </c>
      <c r="K286" s="567" t="s">
        <v>1369</v>
      </c>
      <c r="L286" s="569">
        <v>83.769434793662299</v>
      </c>
      <c r="M286" s="569">
        <v>1</v>
      </c>
      <c r="N286" s="570">
        <v>83.769434793662299</v>
      </c>
    </row>
    <row r="287" spans="1:14" ht="14.4" customHeight="1" x14ac:dyDescent="0.3">
      <c r="A287" s="565" t="s">
        <v>461</v>
      </c>
      <c r="B287" s="566" t="s">
        <v>463</v>
      </c>
      <c r="C287" s="567" t="s">
        <v>481</v>
      </c>
      <c r="D287" s="568" t="s">
        <v>482</v>
      </c>
      <c r="E287" s="567" t="s">
        <v>472</v>
      </c>
      <c r="F287" s="568" t="s">
        <v>473</v>
      </c>
      <c r="G287" s="567" t="s">
        <v>503</v>
      </c>
      <c r="H287" s="567" t="s">
        <v>1370</v>
      </c>
      <c r="I287" s="567" t="s">
        <v>1371</v>
      </c>
      <c r="J287" s="567" t="s">
        <v>1372</v>
      </c>
      <c r="K287" s="567" t="s">
        <v>1373</v>
      </c>
      <c r="L287" s="569">
        <v>86.567948084416031</v>
      </c>
      <c r="M287" s="569">
        <v>10</v>
      </c>
      <c r="N287" s="570">
        <v>865.67948084416025</v>
      </c>
    </row>
    <row r="288" spans="1:14" ht="14.4" customHeight="1" x14ac:dyDescent="0.3">
      <c r="A288" s="565" t="s">
        <v>461</v>
      </c>
      <c r="B288" s="566" t="s">
        <v>463</v>
      </c>
      <c r="C288" s="567" t="s">
        <v>481</v>
      </c>
      <c r="D288" s="568" t="s">
        <v>482</v>
      </c>
      <c r="E288" s="567" t="s">
        <v>472</v>
      </c>
      <c r="F288" s="568" t="s">
        <v>473</v>
      </c>
      <c r="G288" s="567" t="s">
        <v>1090</v>
      </c>
      <c r="H288" s="567" t="s">
        <v>1250</v>
      </c>
      <c r="I288" s="567" t="s">
        <v>1251</v>
      </c>
      <c r="J288" s="567" t="s">
        <v>1252</v>
      </c>
      <c r="K288" s="567" t="s">
        <v>1253</v>
      </c>
      <c r="L288" s="569">
        <v>268.90611307994135</v>
      </c>
      <c r="M288" s="569">
        <v>13</v>
      </c>
      <c r="N288" s="570">
        <v>3495.7794700392378</v>
      </c>
    </row>
    <row r="289" spans="1:14" ht="14.4" customHeight="1" x14ac:dyDescent="0.3">
      <c r="A289" s="565" t="s">
        <v>461</v>
      </c>
      <c r="B289" s="566" t="s">
        <v>463</v>
      </c>
      <c r="C289" s="567" t="s">
        <v>481</v>
      </c>
      <c r="D289" s="568" t="s">
        <v>482</v>
      </c>
      <c r="E289" s="567" t="s">
        <v>472</v>
      </c>
      <c r="F289" s="568" t="s">
        <v>473</v>
      </c>
      <c r="G289" s="567" t="s">
        <v>1090</v>
      </c>
      <c r="H289" s="567" t="s">
        <v>1374</v>
      </c>
      <c r="I289" s="567" t="s">
        <v>1375</v>
      </c>
      <c r="J289" s="567" t="s">
        <v>1376</v>
      </c>
      <c r="K289" s="567" t="s">
        <v>1377</v>
      </c>
      <c r="L289" s="569">
        <v>252.54</v>
      </c>
      <c r="M289" s="569">
        <v>1</v>
      </c>
      <c r="N289" s="570">
        <v>252.54</v>
      </c>
    </row>
    <row r="290" spans="1:14" ht="14.4" customHeight="1" x14ac:dyDescent="0.3">
      <c r="A290" s="565" t="s">
        <v>461</v>
      </c>
      <c r="B290" s="566" t="s">
        <v>463</v>
      </c>
      <c r="C290" s="567" t="s">
        <v>481</v>
      </c>
      <c r="D290" s="568" t="s">
        <v>482</v>
      </c>
      <c r="E290" s="567" t="s">
        <v>472</v>
      </c>
      <c r="F290" s="568" t="s">
        <v>473</v>
      </c>
      <c r="G290" s="567" t="s">
        <v>1090</v>
      </c>
      <c r="H290" s="567" t="s">
        <v>1288</v>
      </c>
      <c r="I290" s="567" t="s">
        <v>1289</v>
      </c>
      <c r="J290" s="567" t="s">
        <v>1290</v>
      </c>
      <c r="K290" s="567" t="s">
        <v>1291</v>
      </c>
      <c r="L290" s="569">
        <v>103.455</v>
      </c>
      <c r="M290" s="569">
        <v>2</v>
      </c>
      <c r="N290" s="570">
        <v>206.91</v>
      </c>
    </row>
    <row r="291" spans="1:14" ht="14.4" customHeight="1" x14ac:dyDescent="0.3">
      <c r="A291" s="565" t="s">
        <v>461</v>
      </c>
      <c r="B291" s="566" t="s">
        <v>463</v>
      </c>
      <c r="C291" s="567" t="s">
        <v>483</v>
      </c>
      <c r="D291" s="568" t="s">
        <v>484</v>
      </c>
      <c r="E291" s="567" t="s">
        <v>464</v>
      </c>
      <c r="F291" s="568" t="s">
        <v>465</v>
      </c>
      <c r="G291" s="567" t="s">
        <v>503</v>
      </c>
      <c r="H291" s="567" t="s">
        <v>1378</v>
      </c>
      <c r="I291" s="567" t="s">
        <v>1378</v>
      </c>
      <c r="J291" s="567" t="s">
        <v>505</v>
      </c>
      <c r="K291" s="567" t="s">
        <v>1379</v>
      </c>
      <c r="L291" s="569">
        <v>145.935918607519</v>
      </c>
      <c r="M291" s="569">
        <v>1</v>
      </c>
      <c r="N291" s="570">
        <v>145.935918607519</v>
      </c>
    </row>
    <row r="292" spans="1:14" ht="14.4" customHeight="1" x14ac:dyDescent="0.3">
      <c r="A292" s="565" t="s">
        <v>461</v>
      </c>
      <c r="B292" s="566" t="s">
        <v>463</v>
      </c>
      <c r="C292" s="567" t="s">
        <v>483</v>
      </c>
      <c r="D292" s="568" t="s">
        <v>484</v>
      </c>
      <c r="E292" s="567" t="s">
        <v>464</v>
      </c>
      <c r="F292" s="568" t="s">
        <v>465</v>
      </c>
      <c r="G292" s="567" t="s">
        <v>503</v>
      </c>
      <c r="H292" s="567" t="s">
        <v>521</v>
      </c>
      <c r="I292" s="567" t="s">
        <v>522</v>
      </c>
      <c r="J292" s="567" t="s">
        <v>523</v>
      </c>
      <c r="K292" s="567" t="s">
        <v>524</v>
      </c>
      <c r="L292" s="569">
        <v>84.939825166414153</v>
      </c>
      <c r="M292" s="569">
        <v>4</v>
      </c>
      <c r="N292" s="570">
        <v>339.75930066565661</v>
      </c>
    </row>
    <row r="293" spans="1:14" ht="14.4" customHeight="1" x14ac:dyDescent="0.3">
      <c r="A293" s="565" t="s">
        <v>461</v>
      </c>
      <c r="B293" s="566" t="s">
        <v>463</v>
      </c>
      <c r="C293" s="567" t="s">
        <v>483</v>
      </c>
      <c r="D293" s="568" t="s">
        <v>484</v>
      </c>
      <c r="E293" s="567" t="s">
        <v>464</v>
      </c>
      <c r="F293" s="568" t="s">
        <v>465</v>
      </c>
      <c r="G293" s="567" t="s">
        <v>503</v>
      </c>
      <c r="H293" s="567" t="s">
        <v>525</v>
      </c>
      <c r="I293" s="567" t="s">
        <v>526</v>
      </c>
      <c r="J293" s="567" t="s">
        <v>527</v>
      </c>
      <c r="K293" s="567" t="s">
        <v>528</v>
      </c>
      <c r="L293" s="569">
        <v>95.508749999999992</v>
      </c>
      <c r="M293" s="569">
        <v>2</v>
      </c>
      <c r="N293" s="570">
        <v>191.01749999999998</v>
      </c>
    </row>
    <row r="294" spans="1:14" ht="14.4" customHeight="1" x14ac:dyDescent="0.3">
      <c r="A294" s="565" t="s">
        <v>461</v>
      </c>
      <c r="B294" s="566" t="s">
        <v>463</v>
      </c>
      <c r="C294" s="567" t="s">
        <v>483</v>
      </c>
      <c r="D294" s="568" t="s">
        <v>484</v>
      </c>
      <c r="E294" s="567" t="s">
        <v>464</v>
      </c>
      <c r="F294" s="568" t="s">
        <v>465</v>
      </c>
      <c r="G294" s="567" t="s">
        <v>503</v>
      </c>
      <c r="H294" s="567" t="s">
        <v>533</v>
      </c>
      <c r="I294" s="567" t="s">
        <v>534</v>
      </c>
      <c r="J294" s="567" t="s">
        <v>535</v>
      </c>
      <c r="K294" s="567" t="s">
        <v>536</v>
      </c>
      <c r="L294" s="569">
        <v>60.187830672738485</v>
      </c>
      <c r="M294" s="569">
        <v>5</v>
      </c>
      <c r="N294" s="570">
        <v>300.93915336369241</v>
      </c>
    </row>
    <row r="295" spans="1:14" ht="14.4" customHeight="1" x14ac:dyDescent="0.3">
      <c r="A295" s="565" t="s">
        <v>461</v>
      </c>
      <c r="B295" s="566" t="s">
        <v>463</v>
      </c>
      <c r="C295" s="567" t="s">
        <v>483</v>
      </c>
      <c r="D295" s="568" t="s">
        <v>484</v>
      </c>
      <c r="E295" s="567" t="s">
        <v>464</v>
      </c>
      <c r="F295" s="568" t="s">
        <v>465</v>
      </c>
      <c r="G295" s="567" t="s">
        <v>503</v>
      </c>
      <c r="H295" s="567" t="s">
        <v>561</v>
      </c>
      <c r="I295" s="567" t="s">
        <v>562</v>
      </c>
      <c r="J295" s="567" t="s">
        <v>563</v>
      </c>
      <c r="K295" s="567" t="s">
        <v>564</v>
      </c>
      <c r="L295" s="569">
        <v>61.469830634458702</v>
      </c>
      <c r="M295" s="569">
        <v>1</v>
      </c>
      <c r="N295" s="570">
        <v>61.469830634458702</v>
      </c>
    </row>
    <row r="296" spans="1:14" ht="14.4" customHeight="1" x14ac:dyDescent="0.3">
      <c r="A296" s="565" t="s">
        <v>461</v>
      </c>
      <c r="B296" s="566" t="s">
        <v>463</v>
      </c>
      <c r="C296" s="567" t="s">
        <v>483</v>
      </c>
      <c r="D296" s="568" t="s">
        <v>484</v>
      </c>
      <c r="E296" s="567" t="s">
        <v>464</v>
      </c>
      <c r="F296" s="568" t="s">
        <v>465</v>
      </c>
      <c r="G296" s="567" t="s">
        <v>503</v>
      </c>
      <c r="H296" s="567" t="s">
        <v>604</v>
      </c>
      <c r="I296" s="567" t="s">
        <v>604</v>
      </c>
      <c r="J296" s="567" t="s">
        <v>605</v>
      </c>
      <c r="K296" s="567" t="s">
        <v>606</v>
      </c>
      <c r="L296" s="569">
        <v>38.190146937069102</v>
      </c>
      <c r="M296" s="569">
        <v>2</v>
      </c>
      <c r="N296" s="570">
        <v>76.380293874138204</v>
      </c>
    </row>
    <row r="297" spans="1:14" ht="14.4" customHeight="1" x14ac:dyDescent="0.3">
      <c r="A297" s="565" t="s">
        <v>461</v>
      </c>
      <c r="B297" s="566" t="s">
        <v>463</v>
      </c>
      <c r="C297" s="567" t="s">
        <v>483</v>
      </c>
      <c r="D297" s="568" t="s">
        <v>484</v>
      </c>
      <c r="E297" s="567" t="s">
        <v>464</v>
      </c>
      <c r="F297" s="568" t="s">
        <v>465</v>
      </c>
      <c r="G297" s="567" t="s">
        <v>503</v>
      </c>
      <c r="H297" s="567" t="s">
        <v>615</v>
      </c>
      <c r="I297" s="567" t="s">
        <v>616</v>
      </c>
      <c r="J297" s="567" t="s">
        <v>617</v>
      </c>
      <c r="K297" s="567" t="s">
        <v>606</v>
      </c>
      <c r="L297" s="569">
        <v>38.272000000000197</v>
      </c>
      <c r="M297" s="569">
        <v>2</v>
      </c>
      <c r="N297" s="570">
        <v>76.544000000000395</v>
      </c>
    </row>
    <row r="298" spans="1:14" ht="14.4" customHeight="1" x14ac:dyDescent="0.3">
      <c r="A298" s="565" t="s">
        <v>461</v>
      </c>
      <c r="B298" s="566" t="s">
        <v>463</v>
      </c>
      <c r="C298" s="567" t="s">
        <v>483</v>
      </c>
      <c r="D298" s="568" t="s">
        <v>484</v>
      </c>
      <c r="E298" s="567" t="s">
        <v>464</v>
      </c>
      <c r="F298" s="568" t="s">
        <v>465</v>
      </c>
      <c r="G298" s="567" t="s">
        <v>503</v>
      </c>
      <c r="H298" s="567" t="s">
        <v>1318</v>
      </c>
      <c r="I298" s="567" t="s">
        <v>725</v>
      </c>
      <c r="J298" s="567" t="s">
        <v>1319</v>
      </c>
      <c r="K298" s="567"/>
      <c r="L298" s="569">
        <v>36.161142698260875</v>
      </c>
      <c r="M298" s="569">
        <v>9</v>
      </c>
      <c r="N298" s="570">
        <v>325.4502842843479</v>
      </c>
    </row>
    <row r="299" spans="1:14" ht="14.4" customHeight="1" x14ac:dyDescent="0.3">
      <c r="A299" s="565" t="s">
        <v>461</v>
      </c>
      <c r="B299" s="566" t="s">
        <v>463</v>
      </c>
      <c r="C299" s="567" t="s">
        <v>483</v>
      </c>
      <c r="D299" s="568" t="s">
        <v>484</v>
      </c>
      <c r="E299" s="567" t="s">
        <v>464</v>
      </c>
      <c r="F299" s="568" t="s">
        <v>465</v>
      </c>
      <c r="G299" s="567" t="s">
        <v>503</v>
      </c>
      <c r="H299" s="567" t="s">
        <v>1320</v>
      </c>
      <c r="I299" s="567" t="s">
        <v>725</v>
      </c>
      <c r="J299" s="567" t="s">
        <v>1321</v>
      </c>
      <c r="K299" s="567"/>
      <c r="L299" s="569">
        <v>39.805707835131543</v>
      </c>
      <c r="M299" s="569">
        <v>14</v>
      </c>
      <c r="N299" s="570">
        <v>557.27990969184157</v>
      </c>
    </row>
    <row r="300" spans="1:14" ht="14.4" customHeight="1" x14ac:dyDescent="0.3">
      <c r="A300" s="565" t="s">
        <v>461</v>
      </c>
      <c r="B300" s="566" t="s">
        <v>463</v>
      </c>
      <c r="C300" s="567" t="s">
        <v>483</v>
      </c>
      <c r="D300" s="568" t="s">
        <v>484</v>
      </c>
      <c r="E300" s="567" t="s">
        <v>464</v>
      </c>
      <c r="F300" s="568" t="s">
        <v>465</v>
      </c>
      <c r="G300" s="567" t="s">
        <v>503</v>
      </c>
      <c r="H300" s="567" t="s">
        <v>1322</v>
      </c>
      <c r="I300" s="567" t="s">
        <v>725</v>
      </c>
      <c r="J300" s="567" t="s">
        <v>1323</v>
      </c>
      <c r="K300" s="567"/>
      <c r="L300" s="569">
        <v>33.67</v>
      </c>
      <c r="M300" s="569">
        <v>3</v>
      </c>
      <c r="N300" s="570">
        <v>101.01</v>
      </c>
    </row>
    <row r="301" spans="1:14" ht="14.4" customHeight="1" x14ac:dyDescent="0.3">
      <c r="A301" s="565" t="s">
        <v>461</v>
      </c>
      <c r="B301" s="566" t="s">
        <v>463</v>
      </c>
      <c r="C301" s="567" t="s">
        <v>483</v>
      </c>
      <c r="D301" s="568" t="s">
        <v>484</v>
      </c>
      <c r="E301" s="567" t="s">
        <v>464</v>
      </c>
      <c r="F301" s="568" t="s">
        <v>465</v>
      </c>
      <c r="G301" s="567" t="s">
        <v>503</v>
      </c>
      <c r="H301" s="567" t="s">
        <v>1324</v>
      </c>
      <c r="I301" s="567" t="s">
        <v>1325</v>
      </c>
      <c r="J301" s="567" t="s">
        <v>755</v>
      </c>
      <c r="K301" s="567" t="s">
        <v>1326</v>
      </c>
      <c r="L301" s="569">
        <v>19.151958668225173</v>
      </c>
      <c r="M301" s="569">
        <v>15</v>
      </c>
      <c r="N301" s="570">
        <v>287.2793800233776</v>
      </c>
    </row>
    <row r="302" spans="1:14" ht="14.4" customHeight="1" x14ac:dyDescent="0.3">
      <c r="A302" s="565" t="s">
        <v>461</v>
      </c>
      <c r="B302" s="566" t="s">
        <v>463</v>
      </c>
      <c r="C302" s="567" t="s">
        <v>483</v>
      </c>
      <c r="D302" s="568" t="s">
        <v>484</v>
      </c>
      <c r="E302" s="567" t="s">
        <v>464</v>
      </c>
      <c r="F302" s="568" t="s">
        <v>465</v>
      </c>
      <c r="G302" s="567" t="s">
        <v>503</v>
      </c>
      <c r="H302" s="567" t="s">
        <v>1327</v>
      </c>
      <c r="I302" s="567" t="s">
        <v>1327</v>
      </c>
      <c r="J302" s="567" t="s">
        <v>505</v>
      </c>
      <c r="K302" s="567" t="s">
        <v>1328</v>
      </c>
      <c r="L302" s="569">
        <v>261.49000000000007</v>
      </c>
      <c r="M302" s="569">
        <v>0.19999999999999996</v>
      </c>
      <c r="N302" s="570">
        <v>52.298000000000002</v>
      </c>
    </row>
    <row r="303" spans="1:14" ht="14.4" customHeight="1" x14ac:dyDescent="0.3">
      <c r="A303" s="565" t="s">
        <v>461</v>
      </c>
      <c r="B303" s="566" t="s">
        <v>463</v>
      </c>
      <c r="C303" s="567" t="s">
        <v>483</v>
      </c>
      <c r="D303" s="568" t="s">
        <v>484</v>
      </c>
      <c r="E303" s="567" t="s">
        <v>464</v>
      </c>
      <c r="F303" s="568" t="s">
        <v>465</v>
      </c>
      <c r="G303" s="567" t="s">
        <v>503</v>
      </c>
      <c r="H303" s="567" t="s">
        <v>1329</v>
      </c>
      <c r="I303" s="567" t="s">
        <v>1330</v>
      </c>
      <c r="J303" s="567" t="s">
        <v>1331</v>
      </c>
      <c r="K303" s="567" t="s">
        <v>1332</v>
      </c>
      <c r="L303" s="569">
        <v>64.159798100334399</v>
      </c>
      <c r="M303" s="569">
        <v>1</v>
      </c>
      <c r="N303" s="570">
        <v>64.159798100334399</v>
      </c>
    </row>
    <row r="304" spans="1:14" ht="14.4" customHeight="1" x14ac:dyDescent="0.3">
      <c r="A304" s="565" t="s">
        <v>461</v>
      </c>
      <c r="B304" s="566" t="s">
        <v>463</v>
      </c>
      <c r="C304" s="567" t="s">
        <v>483</v>
      </c>
      <c r="D304" s="568" t="s">
        <v>484</v>
      </c>
      <c r="E304" s="567" t="s">
        <v>464</v>
      </c>
      <c r="F304" s="568" t="s">
        <v>465</v>
      </c>
      <c r="G304" s="567" t="s">
        <v>503</v>
      </c>
      <c r="H304" s="567" t="s">
        <v>817</v>
      </c>
      <c r="I304" s="567" t="s">
        <v>818</v>
      </c>
      <c r="J304" s="567" t="s">
        <v>563</v>
      </c>
      <c r="K304" s="567" t="s">
        <v>819</v>
      </c>
      <c r="L304" s="569">
        <v>147.91999999999999</v>
      </c>
      <c r="M304" s="569">
        <v>1</v>
      </c>
      <c r="N304" s="570">
        <v>147.91999999999999</v>
      </c>
    </row>
    <row r="305" spans="1:14" ht="14.4" customHeight="1" x14ac:dyDescent="0.3">
      <c r="A305" s="565" t="s">
        <v>461</v>
      </c>
      <c r="B305" s="566" t="s">
        <v>463</v>
      </c>
      <c r="C305" s="567" t="s">
        <v>483</v>
      </c>
      <c r="D305" s="568" t="s">
        <v>484</v>
      </c>
      <c r="E305" s="567" t="s">
        <v>464</v>
      </c>
      <c r="F305" s="568" t="s">
        <v>465</v>
      </c>
      <c r="G305" s="567" t="s">
        <v>503</v>
      </c>
      <c r="H305" s="567" t="s">
        <v>820</v>
      </c>
      <c r="I305" s="567" t="s">
        <v>821</v>
      </c>
      <c r="J305" s="567" t="s">
        <v>822</v>
      </c>
      <c r="K305" s="567" t="s">
        <v>823</v>
      </c>
      <c r="L305" s="569">
        <v>177.8</v>
      </c>
      <c r="M305" s="569">
        <v>2</v>
      </c>
      <c r="N305" s="570">
        <v>355.6</v>
      </c>
    </row>
    <row r="306" spans="1:14" ht="14.4" customHeight="1" x14ac:dyDescent="0.3">
      <c r="A306" s="565" t="s">
        <v>461</v>
      </c>
      <c r="B306" s="566" t="s">
        <v>463</v>
      </c>
      <c r="C306" s="567" t="s">
        <v>483</v>
      </c>
      <c r="D306" s="568" t="s">
        <v>484</v>
      </c>
      <c r="E306" s="567" t="s">
        <v>464</v>
      </c>
      <c r="F306" s="568" t="s">
        <v>465</v>
      </c>
      <c r="G306" s="567" t="s">
        <v>503</v>
      </c>
      <c r="H306" s="567" t="s">
        <v>838</v>
      </c>
      <c r="I306" s="567" t="s">
        <v>839</v>
      </c>
      <c r="J306" s="567" t="s">
        <v>840</v>
      </c>
      <c r="K306" s="567" t="s">
        <v>819</v>
      </c>
      <c r="L306" s="569">
        <v>105.9098100038877</v>
      </c>
      <c r="M306" s="569">
        <v>725</v>
      </c>
      <c r="N306" s="570">
        <v>76784.612252818581</v>
      </c>
    </row>
    <row r="307" spans="1:14" ht="14.4" customHeight="1" x14ac:dyDescent="0.3">
      <c r="A307" s="565" t="s">
        <v>461</v>
      </c>
      <c r="B307" s="566" t="s">
        <v>463</v>
      </c>
      <c r="C307" s="567" t="s">
        <v>483</v>
      </c>
      <c r="D307" s="568" t="s">
        <v>484</v>
      </c>
      <c r="E307" s="567" t="s">
        <v>464</v>
      </c>
      <c r="F307" s="568" t="s">
        <v>465</v>
      </c>
      <c r="G307" s="567" t="s">
        <v>503</v>
      </c>
      <c r="H307" s="567" t="s">
        <v>1380</v>
      </c>
      <c r="I307" s="567" t="s">
        <v>725</v>
      </c>
      <c r="J307" s="567" t="s">
        <v>1381</v>
      </c>
      <c r="K307" s="567"/>
      <c r="L307" s="569">
        <v>33.409999484739394</v>
      </c>
      <c r="M307" s="569">
        <v>3</v>
      </c>
      <c r="N307" s="570">
        <v>100.22999845421819</v>
      </c>
    </row>
    <row r="308" spans="1:14" ht="14.4" customHeight="1" x14ac:dyDescent="0.3">
      <c r="A308" s="565" t="s">
        <v>461</v>
      </c>
      <c r="B308" s="566" t="s">
        <v>463</v>
      </c>
      <c r="C308" s="567" t="s">
        <v>483</v>
      </c>
      <c r="D308" s="568" t="s">
        <v>484</v>
      </c>
      <c r="E308" s="567" t="s">
        <v>464</v>
      </c>
      <c r="F308" s="568" t="s">
        <v>465</v>
      </c>
      <c r="G308" s="567" t="s">
        <v>503</v>
      </c>
      <c r="H308" s="567" t="s">
        <v>1333</v>
      </c>
      <c r="I308" s="567" t="s">
        <v>1334</v>
      </c>
      <c r="J308" s="567" t="s">
        <v>1335</v>
      </c>
      <c r="K308" s="567" t="s">
        <v>1336</v>
      </c>
      <c r="L308" s="569">
        <v>38.94</v>
      </c>
      <c r="M308" s="569">
        <v>2</v>
      </c>
      <c r="N308" s="570">
        <v>77.88</v>
      </c>
    </row>
    <row r="309" spans="1:14" ht="14.4" customHeight="1" x14ac:dyDescent="0.3">
      <c r="A309" s="565" t="s">
        <v>461</v>
      </c>
      <c r="B309" s="566" t="s">
        <v>463</v>
      </c>
      <c r="C309" s="567" t="s">
        <v>483</v>
      </c>
      <c r="D309" s="568" t="s">
        <v>484</v>
      </c>
      <c r="E309" s="567" t="s">
        <v>464</v>
      </c>
      <c r="F309" s="568" t="s">
        <v>465</v>
      </c>
      <c r="G309" s="567" t="s">
        <v>503</v>
      </c>
      <c r="H309" s="567" t="s">
        <v>1337</v>
      </c>
      <c r="I309" s="567" t="s">
        <v>1338</v>
      </c>
      <c r="J309" s="567" t="s">
        <v>1339</v>
      </c>
      <c r="K309" s="567" t="s">
        <v>1340</v>
      </c>
      <c r="L309" s="569">
        <v>54.64</v>
      </c>
      <c r="M309" s="569">
        <v>1</v>
      </c>
      <c r="N309" s="570">
        <v>54.64</v>
      </c>
    </row>
    <row r="310" spans="1:14" ht="14.4" customHeight="1" x14ac:dyDescent="0.3">
      <c r="A310" s="565" t="s">
        <v>461</v>
      </c>
      <c r="B310" s="566" t="s">
        <v>463</v>
      </c>
      <c r="C310" s="567" t="s">
        <v>483</v>
      </c>
      <c r="D310" s="568" t="s">
        <v>484</v>
      </c>
      <c r="E310" s="567" t="s">
        <v>464</v>
      </c>
      <c r="F310" s="568" t="s">
        <v>465</v>
      </c>
      <c r="G310" s="567" t="s">
        <v>503</v>
      </c>
      <c r="H310" s="567" t="s">
        <v>979</v>
      </c>
      <c r="I310" s="567" t="s">
        <v>980</v>
      </c>
      <c r="J310" s="567" t="s">
        <v>981</v>
      </c>
      <c r="K310" s="567" t="s">
        <v>982</v>
      </c>
      <c r="L310" s="569">
        <v>291.50875891779498</v>
      </c>
      <c r="M310" s="569">
        <v>19</v>
      </c>
      <c r="N310" s="570">
        <v>5538.6664194381046</v>
      </c>
    </row>
    <row r="311" spans="1:14" ht="14.4" customHeight="1" x14ac:dyDescent="0.3">
      <c r="A311" s="565" t="s">
        <v>461</v>
      </c>
      <c r="B311" s="566" t="s">
        <v>463</v>
      </c>
      <c r="C311" s="567" t="s">
        <v>483</v>
      </c>
      <c r="D311" s="568" t="s">
        <v>484</v>
      </c>
      <c r="E311" s="567" t="s">
        <v>464</v>
      </c>
      <c r="F311" s="568" t="s">
        <v>465</v>
      </c>
      <c r="G311" s="567" t="s">
        <v>503</v>
      </c>
      <c r="H311" s="567" t="s">
        <v>983</v>
      </c>
      <c r="I311" s="567" t="s">
        <v>983</v>
      </c>
      <c r="J311" s="567" t="s">
        <v>984</v>
      </c>
      <c r="K311" s="567" t="s">
        <v>985</v>
      </c>
      <c r="L311" s="569">
        <v>113.619613686503</v>
      </c>
      <c r="M311" s="569">
        <v>3</v>
      </c>
      <c r="N311" s="570">
        <v>340.85884105950902</v>
      </c>
    </row>
    <row r="312" spans="1:14" ht="14.4" customHeight="1" x14ac:dyDescent="0.3">
      <c r="A312" s="565" t="s">
        <v>461</v>
      </c>
      <c r="B312" s="566" t="s">
        <v>463</v>
      </c>
      <c r="C312" s="567" t="s">
        <v>483</v>
      </c>
      <c r="D312" s="568" t="s">
        <v>484</v>
      </c>
      <c r="E312" s="567" t="s">
        <v>464</v>
      </c>
      <c r="F312" s="568" t="s">
        <v>465</v>
      </c>
      <c r="G312" s="567" t="s">
        <v>503</v>
      </c>
      <c r="H312" s="567" t="s">
        <v>1343</v>
      </c>
      <c r="I312" s="567" t="s">
        <v>725</v>
      </c>
      <c r="J312" s="567" t="s">
        <v>1344</v>
      </c>
      <c r="K312" s="567"/>
      <c r="L312" s="569">
        <v>48.282592241552798</v>
      </c>
      <c r="M312" s="569">
        <v>2</v>
      </c>
      <c r="N312" s="570">
        <v>96.565184483105597</v>
      </c>
    </row>
    <row r="313" spans="1:14" ht="14.4" customHeight="1" x14ac:dyDescent="0.3">
      <c r="A313" s="565" t="s">
        <v>461</v>
      </c>
      <c r="B313" s="566" t="s">
        <v>463</v>
      </c>
      <c r="C313" s="567" t="s">
        <v>483</v>
      </c>
      <c r="D313" s="568" t="s">
        <v>484</v>
      </c>
      <c r="E313" s="567" t="s">
        <v>464</v>
      </c>
      <c r="F313" s="568" t="s">
        <v>465</v>
      </c>
      <c r="G313" s="567" t="s">
        <v>503</v>
      </c>
      <c r="H313" s="567" t="s">
        <v>1382</v>
      </c>
      <c r="I313" s="567" t="s">
        <v>1383</v>
      </c>
      <c r="J313" s="567" t="s">
        <v>1384</v>
      </c>
      <c r="K313" s="567" t="s">
        <v>1385</v>
      </c>
      <c r="L313" s="569">
        <v>47.585000000000001</v>
      </c>
      <c r="M313" s="569">
        <v>4</v>
      </c>
      <c r="N313" s="570">
        <v>190.34</v>
      </c>
    </row>
    <row r="314" spans="1:14" ht="14.4" customHeight="1" x14ac:dyDescent="0.3">
      <c r="A314" s="565" t="s">
        <v>461</v>
      </c>
      <c r="B314" s="566" t="s">
        <v>463</v>
      </c>
      <c r="C314" s="567" t="s">
        <v>483</v>
      </c>
      <c r="D314" s="568" t="s">
        <v>484</v>
      </c>
      <c r="E314" s="567" t="s">
        <v>464</v>
      </c>
      <c r="F314" s="568" t="s">
        <v>465</v>
      </c>
      <c r="G314" s="567" t="s">
        <v>503</v>
      </c>
      <c r="H314" s="567" t="s">
        <v>1017</v>
      </c>
      <c r="I314" s="567" t="s">
        <v>1018</v>
      </c>
      <c r="J314" s="567" t="s">
        <v>1019</v>
      </c>
      <c r="K314" s="567" t="s">
        <v>1020</v>
      </c>
      <c r="L314" s="569">
        <v>73.902743909789862</v>
      </c>
      <c r="M314" s="569">
        <v>45</v>
      </c>
      <c r="N314" s="570">
        <v>3325.6234759405438</v>
      </c>
    </row>
    <row r="315" spans="1:14" ht="14.4" customHeight="1" x14ac:dyDescent="0.3">
      <c r="A315" s="565" t="s">
        <v>461</v>
      </c>
      <c r="B315" s="566" t="s">
        <v>463</v>
      </c>
      <c r="C315" s="567" t="s">
        <v>483</v>
      </c>
      <c r="D315" s="568" t="s">
        <v>484</v>
      </c>
      <c r="E315" s="567" t="s">
        <v>464</v>
      </c>
      <c r="F315" s="568" t="s">
        <v>465</v>
      </c>
      <c r="G315" s="567" t="s">
        <v>503</v>
      </c>
      <c r="H315" s="567" t="s">
        <v>1026</v>
      </c>
      <c r="I315" s="567" t="s">
        <v>725</v>
      </c>
      <c r="J315" s="567" t="s">
        <v>1027</v>
      </c>
      <c r="K315" s="567"/>
      <c r="L315" s="569">
        <v>105.72001565217784</v>
      </c>
      <c r="M315" s="569">
        <v>6</v>
      </c>
      <c r="N315" s="570">
        <v>634.32009391306701</v>
      </c>
    </row>
    <row r="316" spans="1:14" ht="14.4" customHeight="1" x14ac:dyDescent="0.3">
      <c r="A316" s="565" t="s">
        <v>461</v>
      </c>
      <c r="B316" s="566" t="s">
        <v>463</v>
      </c>
      <c r="C316" s="567" t="s">
        <v>483</v>
      </c>
      <c r="D316" s="568" t="s">
        <v>484</v>
      </c>
      <c r="E316" s="567" t="s">
        <v>464</v>
      </c>
      <c r="F316" s="568" t="s">
        <v>465</v>
      </c>
      <c r="G316" s="567" t="s">
        <v>503</v>
      </c>
      <c r="H316" s="567" t="s">
        <v>1042</v>
      </c>
      <c r="I316" s="567" t="s">
        <v>725</v>
      </c>
      <c r="J316" s="567" t="s">
        <v>1043</v>
      </c>
      <c r="K316" s="567" t="s">
        <v>1044</v>
      </c>
      <c r="L316" s="569">
        <v>132.925656875154</v>
      </c>
      <c r="M316" s="569">
        <v>1</v>
      </c>
      <c r="N316" s="570">
        <v>132.925656875154</v>
      </c>
    </row>
    <row r="317" spans="1:14" ht="14.4" customHeight="1" x14ac:dyDescent="0.3">
      <c r="A317" s="565" t="s">
        <v>461</v>
      </c>
      <c r="B317" s="566" t="s">
        <v>463</v>
      </c>
      <c r="C317" s="567" t="s">
        <v>483</v>
      </c>
      <c r="D317" s="568" t="s">
        <v>484</v>
      </c>
      <c r="E317" s="567" t="s">
        <v>464</v>
      </c>
      <c r="F317" s="568" t="s">
        <v>465</v>
      </c>
      <c r="G317" s="567" t="s">
        <v>503</v>
      </c>
      <c r="H317" s="567" t="s">
        <v>1068</v>
      </c>
      <c r="I317" s="567" t="s">
        <v>1069</v>
      </c>
      <c r="J317" s="567" t="s">
        <v>1070</v>
      </c>
      <c r="K317" s="567" t="s">
        <v>1071</v>
      </c>
      <c r="L317" s="569">
        <v>201.78024027535548</v>
      </c>
      <c r="M317" s="569">
        <v>2</v>
      </c>
      <c r="N317" s="570">
        <v>403.56048055071096</v>
      </c>
    </row>
    <row r="318" spans="1:14" ht="14.4" customHeight="1" x14ac:dyDescent="0.3">
      <c r="A318" s="565" t="s">
        <v>461</v>
      </c>
      <c r="B318" s="566" t="s">
        <v>463</v>
      </c>
      <c r="C318" s="567" t="s">
        <v>483</v>
      </c>
      <c r="D318" s="568" t="s">
        <v>484</v>
      </c>
      <c r="E318" s="567" t="s">
        <v>464</v>
      </c>
      <c r="F318" s="568" t="s">
        <v>465</v>
      </c>
      <c r="G318" s="567" t="s">
        <v>503</v>
      </c>
      <c r="H318" s="567" t="s">
        <v>1072</v>
      </c>
      <c r="I318" s="567" t="s">
        <v>725</v>
      </c>
      <c r="J318" s="567" t="s">
        <v>1073</v>
      </c>
      <c r="K318" s="567"/>
      <c r="L318" s="569">
        <v>93.449017313863934</v>
      </c>
      <c r="M318" s="569">
        <v>60</v>
      </c>
      <c r="N318" s="570">
        <v>5606.9410388318356</v>
      </c>
    </row>
    <row r="319" spans="1:14" ht="14.4" customHeight="1" x14ac:dyDescent="0.3">
      <c r="A319" s="565" t="s">
        <v>461</v>
      </c>
      <c r="B319" s="566" t="s">
        <v>463</v>
      </c>
      <c r="C319" s="567" t="s">
        <v>483</v>
      </c>
      <c r="D319" s="568" t="s">
        <v>484</v>
      </c>
      <c r="E319" s="567" t="s">
        <v>464</v>
      </c>
      <c r="F319" s="568" t="s">
        <v>465</v>
      </c>
      <c r="G319" s="567" t="s">
        <v>503</v>
      </c>
      <c r="H319" s="567" t="s">
        <v>1076</v>
      </c>
      <c r="I319" s="567" t="s">
        <v>725</v>
      </c>
      <c r="J319" s="567" t="s">
        <v>1077</v>
      </c>
      <c r="K319" s="567"/>
      <c r="L319" s="569">
        <v>99.935651447859627</v>
      </c>
      <c r="M319" s="569">
        <v>55</v>
      </c>
      <c r="N319" s="570">
        <v>5496.4608296322795</v>
      </c>
    </row>
    <row r="320" spans="1:14" ht="14.4" customHeight="1" x14ac:dyDescent="0.3">
      <c r="A320" s="565" t="s">
        <v>461</v>
      </c>
      <c r="B320" s="566" t="s">
        <v>463</v>
      </c>
      <c r="C320" s="567" t="s">
        <v>483</v>
      </c>
      <c r="D320" s="568" t="s">
        <v>484</v>
      </c>
      <c r="E320" s="567" t="s">
        <v>464</v>
      </c>
      <c r="F320" s="568" t="s">
        <v>465</v>
      </c>
      <c r="G320" s="567" t="s">
        <v>503</v>
      </c>
      <c r="H320" s="567" t="s">
        <v>1078</v>
      </c>
      <c r="I320" s="567" t="s">
        <v>725</v>
      </c>
      <c r="J320" s="567" t="s">
        <v>1079</v>
      </c>
      <c r="K320" s="567"/>
      <c r="L320" s="569">
        <v>111.79989820901045</v>
      </c>
      <c r="M320" s="569">
        <v>18</v>
      </c>
      <c r="N320" s="570">
        <v>2012.398167762188</v>
      </c>
    </row>
    <row r="321" spans="1:14" ht="14.4" customHeight="1" x14ac:dyDescent="0.3">
      <c r="A321" s="565" t="s">
        <v>461</v>
      </c>
      <c r="B321" s="566" t="s">
        <v>463</v>
      </c>
      <c r="C321" s="567" t="s">
        <v>483</v>
      </c>
      <c r="D321" s="568" t="s">
        <v>484</v>
      </c>
      <c r="E321" s="567" t="s">
        <v>464</v>
      </c>
      <c r="F321" s="568" t="s">
        <v>465</v>
      </c>
      <c r="G321" s="567" t="s">
        <v>503</v>
      </c>
      <c r="H321" s="567" t="s">
        <v>1358</v>
      </c>
      <c r="I321" s="567" t="s">
        <v>725</v>
      </c>
      <c r="J321" s="567" t="s">
        <v>1359</v>
      </c>
      <c r="K321" s="567"/>
      <c r="L321" s="569">
        <v>67.517099999999999</v>
      </c>
      <c r="M321" s="569">
        <v>2</v>
      </c>
      <c r="N321" s="570">
        <v>135.0342</v>
      </c>
    </row>
    <row r="322" spans="1:14" ht="14.4" customHeight="1" x14ac:dyDescent="0.3">
      <c r="A322" s="565" t="s">
        <v>461</v>
      </c>
      <c r="B322" s="566" t="s">
        <v>463</v>
      </c>
      <c r="C322" s="567" t="s">
        <v>483</v>
      </c>
      <c r="D322" s="568" t="s">
        <v>484</v>
      </c>
      <c r="E322" s="567" t="s">
        <v>464</v>
      </c>
      <c r="F322" s="568" t="s">
        <v>465</v>
      </c>
      <c r="G322" s="567" t="s">
        <v>503</v>
      </c>
      <c r="H322" s="567" t="s">
        <v>1080</v>
      </c>
      <c r="I322" s="567" t="s">
        <v>725</v>
      </c>
      <c r="J322" s="567" t="s">
        <v>1081</v>
      </c>
      <c r="K322" s="567" t="s">
        <v>1044</v>
      </c>
      <c r="L322" s="569">
        <v>89.258075784236354</v>
      </c>
      <c r="M322" s="569">
        <v>151</v>
      </c>
      <c r="N322" s="570">
        <v>13477.96944341969</v>
      </c>
    </row>
    <row r="323" spans="1:14" ht="14.4" customHeight="1" x14ac:dyDescent="0.3">
      <c r="A323" s="565" t="s">
        <v>461</v>
      </c>
      <c r="B323" s="566" t="s">
        <v>463</v>
      </c>
      <c r="C323" s="567" t="s">
        <v>483</v>
      </c>
      <c r="D323" s="568" t="s">
        <v>484</v>
      </c>
      <c r="E323" s="567" t="s">
        <v>464</v>
      </c>
      <c r="F323" s="568" t="s">
        <v>465</v>
      </c>
      <c r="G323" s="567" t="s">
        <v>503</v>
      </c>
      <c r="H323" s="567" t="s">
        <v>1386</v>
      </c>
      <c r="I323" s="567" t="s">
        <v>725</v>
      </c>
      <c r="J323" s="567" t="s">
        <v>1387</v>
      </c>
      <c r="K323" s="567"/>
      <c r="L323" s="569">
        <v>202.50076729488697</v>
      </c>
      <c r="M323" s="569">
        <v>76</v>
      </c>
      <c r="N323" s="570">
        <v>15390.05831441141</v>
      </c>
    </row>
    <row r="324" spans="1:14" ht="14.4" customHeight="1" x14ac:dyDescent="0.3">
      <c r="A324" s="565" t="s">
        <v>461</v>
      </c>
      <c r="B324" s="566" t="s">
        <v>463</v>
      </c>
      <c r="C324" s="567" t="s">
        <v>483</v>
      </c>
      <c r="D324" s="568" t="s">
        <v>484</v>
      </c>
      <c r="E324" s="567" t="s">
        <v>464</v>
      </c>
      <c r="F324" s="568" t="s">
        <v>465</v>
      </c>
      <c r="G324" s="567" t="s">
        <v>503</v>
      </c>
      <c r="H324" s="567" t="s">
        <v>1082</v>
      </c>
      <c r="I324" s="567" t="s">
        <v>725</v>
      </c>
      <c r="J324" s="567" t="s">
        <v>1083</v>
      </c>
      <c r="K324" s="567"/>
      <c r="L324" s="569">
        <v>110.02826981486299</v>
      </c>
      <c r="M324" s="569">
        <v>3</v>
      </c>
      <c r="N324" s="570">
        <v>330.08480944458898</v>
      </c>
    </row>
    <row r="325" spans="1:14" ht="14.4" customHeight="1" x14ac:dyDescent="0.3">
      <c r="A325" s="565" t="s">
        <v>461</v>
      </c>
      <c r="B325" s="566" t="s">
        <v>463</v>
      </c>
      <c r="C325" s="567" t="s">
        <v>483</v>
      </c>
      <c r="D325" s="568" t="s">
        <v>484</v>
      </c>
      <c r="E325" s="567" t="s">
        <v>464</v>
      </c>
      <c r="F325" s="568" t="s">
        <v>465</v>
      </c>
      <c r="G325" s="567" t="s">
        <v>503</v>
      </c>
      <c r="H325" s="567" t="s">
        <v>1084</v>
      </c>
      <c r="I325" s="567" t="s">
        <v>725</v>
      </c>
      <c r="J325" s="567" t="s">
        <v>1085</v>
      </c>
      <c r="K325" s="567"/>
      <c r="L325" s="569">
        <v>160.47176821775574</v>
      </c>
      <c r="M325" s="569">
        <v>8</v>
      </c>
      <c r="N325" s="570">
        <v>1283.7741457420459</v>
      </c>
    </row>
    <row r="326" spans="1:14" ht="14.4" customHeight="1" x14ac:dyDescent="0.3">
      <c r="A326" s="565" t="s">
        <v>461</v>
      </c>
      <c r="B326" s="566" t="s">
        <v>463</v>
      </c>
      <c r="C326" s="567" t="s">
        <v>483</v>
      </c>
      <c r="D326" s="568" t="s">
        <v>484</v>
      </c>
      <c r="E326" s="567" t="s">
        <v>472</v>
      </c>
      <c r="F326" s="568" t="s">
        <v>473</v>
      </c>
      <c r="G326" s="567" t="s">
        <v>503</v>
      </c>
      <c r="H326" s="567" t="s">
        <v>1370</v>
      </c>
      <c r="I326" s="567" t="s">
        <v>1371</v>
      </c>
      <c r="J326" s="567" t="s">
        <v>1372</v>
      </c>
      <c r="K326" s="567" t="s">
        <v>1373</v>
      </c>
      <c r="L326" s="569">
        <v>86.57</v>
      </c>
      <c r="M326" s="569">
        <v>2</v>
      </c>
      <c r="N326" s="570">
        <v>173.14</v>
      </c>
    </row>
    <row r="327" spans="1:14" ht="14.4" customHeight="1" x14ac:dyDescent="0.3">
      <c r="A327" s="565" t="s">
        <v>461</v>
      </c>
      <c r="B327" s="566" t="s">
        <v>463</v>
      </c>
      <c r="C327" s="567" t="s">
        <v>483</v>
      </c>
      <c r="D327" s="568" t="s">
        <v>484</v>
      </c>
      <c r="E327" s="567" t="s">
        <v>472</v>
      </c>
      <c r="F327" s="568" t="s">
        <v>473</v>
      </c>
      <c r="G327" s="567" t="s">
        <v>1090</v>
      </c>
      <c r="H327" s="567" t="s">
        <v>1250</v>
      </c>
      <c r="I327" s="567" t="s">
        <v>1251</v>
      </c>
      <c r="J327" s="567" t="s">
        <v>1252</v>
      </c>
      <c r="K327" s="567" t="s">
        <v>1253</v>
      </c>
      <c r="L327" s="569">
        <v>252.98499006188331</v>
      </c>
      <c r="M327" s="569">
        <v>33</v>
      </c>
      <c r="N327" s="570">
        <v>8348.5046720421487</v>
      </c>
    </row>
    <row r="328" spans="1:14" ht="14.4" customHeight="1" x14ac:dyDescent="0.3">
      <c r="A328" s="565" t="s">
        <v>461</v>
      </c>
      <c r="B328" s="566" t="s">
        <v>463</v>
      </c>
      <c r="C328" s="567" t="s">
        <v>483</v>
      </c>
      <c r="D328" s="568" t="s">
        <v>484</v>
      </c>
      <c r="E328" s="567" t="s">
        <v>472</v>
      </c>
      <c r="F328" s="568" t="s">
        <v>473</v>
      </c>
      <c r="G328" s="567" t="s">
        <v>1090</v>
      </c>
      <c r="H328" s="567" t="s">
        <v>1269</v>
      </c>
      <c r="I328" s="567" t="s">
        <v>1270</v>
      </c>
      <c r="J328" s="567" t="s">
        <v>1271</v>
      </c>
      <c r="K328" s="567" t="s">
        <v>1268</v>
      </c>
      <c r="L328" s="569">
        <v>0</v>
      </c>
      <c r="M328" s="569">
        <v>0</v>
      </c>
      <c r="N328" s="570">
        <v>7.1054273576010019E-15</v>
      </c>
    </row>
    <row r="329" spans="1:14" ht="14.4" customHeight="1" x14ac:dyDescent="0.3">
      <c r="A329" s="565" t="s">
        <v>461</v>
      </c>
      <c r="B329" s="566" t="s">
        <v>463</v>
      </c>
      <c r="C329" s="567" t="s">
        <v>483</v>
      </c>
      <c r="D329" s="568" t="s">
        <v>484</v>
      </c>
      <c r="E329" s="567" t="s">
        <v>472</v>
      </c>
      <c r="F329" s="568" t="s">
        <v>473</v>
      </c>
      <c r="G329" s="567" t="s">
        <v>1090</v>
      </c>
      <c r="H329" s="567" t="s">
        <v>1374</v>
      </c>
      <c r="I329" s="567" t="s">
        <v>1375</v>
      </c>
      <c r="J329" s="567" t="s">
        <v>1376</v>
      </c>
      <c r="K329" s="567" t="s">
        <v>1377</v>
      </c>
      <c r="L329" s="569">
        <v>280.28399999999999</v>
      </c>
      <c r="M329" s="569">
        <v>5</v>
      </c>
      <c r="N329" s="570">
        <v>1401.4199999999998</v>
      </c>
    </row>
    <row r="330" spans="1:14" ht="14.4" customHeight="1" x14ac:dyDescent="0.3">
      <c r="A330" s="565" t="s">
        <v>461</v>
      </c>
      <c r="B330" s="566" t="s">
        <v>463</v>
      </c>
      <c r="C330" s="567" t="s">
        <v>483</v>
      </c>
      <c r="D330" s="568" t="s">
        <v>484</v>
      </c>
      <c r="E330" s="567" t="s">
        <v>472</v>
      </c>
      <c r="F330" s="568" t="s">
        <v>473</v>
      </c>
      <c r="G330" s="567" t="s">
        <v>1090</v>
      </c>
      <c r="H330" s="567" t="s">
        <v>1288</v>
      </c>
      <c r="I330" s="567" t="s">
        <v>1289</v>
      </c>
      <c r="J330" s="567" t="s">
        <v>1290</v>
      </c>
      <c r="K330" s="567" t="s">
        <v>1291</v>
      </c>
      <c r="L330" s="569">
        <v>102.49</v>
      </c>
      <c r="M330" s="569">
        <v>1</v>
      </c>
      <c r="N330" s="570">
        <v>102.49</v>
      </c>
    </row>
    <row r="331" spans="1:14" ht="14.4" customHeight="1" x14ac:dyDescent="0.3">
      <c r="A331" s="565" t="s">
        <v>461</v>
      </c>
      <c r="B331" s="566" t="s">
        <v>463</v>
      </c>
      <c r="C331" s="567" t="s">
        <v>485</v>
      </c>
      <c r="D331" s="568" t="s">
        <v>486</v>
      </c>
      <c r="E331" s="567" t="s">
        <v>464</v>
      </c>
      <c r="F331" s="568" t="s">
        <v>465</v>
      </c>
      <c r="G331" s="567"/>
      <c r="H331" s="567" t="s">
        <v>487</v>
      </c>
      <c r="I331" s="567" t="s">
        <v>488</v>
      </c>
      <c r="J331" s="567" t="s">
        <v>489</v>
      </c>
      <c r="K331" s="567" t="s">
        <v>490</v>
      </c>
      <c r="L331" s="569">
        <v>120.65</v>
      </c>
      <c r="M331" s="569">
        <v>1</v>
      </c>
      <c r="N331" s="570">
        <v>120.65</v>
      </c>
    </row>
    <row r="332" spans="1:14" ht="14.4" customHeight="1" x14ac:dyDescent="0.3">
      <c r="A332" s="565" t="s">
        <v>461</v>
      </c>
      <c r="B332" s="566" t="s">
        <v>463</v>
      </c>
      <c r="C332" s="567" t="s">
        <v>485</v>
      </c>
      <c r="D332" s="568" t="s">
        <v>486</v>
      </c>
      <c r="E332" s="567" t="s">
        <v>464</v>
      </c>
      <c r="F332" s="568" t="s">
        <v>465</v>
      </c>
      <c r="G332" s="567" t="s">
        <v>503</v>
      </c>
      <c r="H332" s="567" t="s">
        <v>512</v>
      </c>
      <c r="I332" s="567" t="s">
        <v>512</v>
      </c>
      <c r="J332" s="567" t="s">
        <v>505</v>
      </c>
      <c r="K332" s="567" t="s">
        <v>513</v>
      </c>
      <c r="L332" s="569">
        <v>149.88265516891767</v>
      </c>
      <c r="M332" s="569">
        <v>3</v>
      </c>
      <c r="N332" s="570">
        <v>449.647965506753</v>
      </c>
    </row>
    <row r="333" spans="1:14" ht="14.4" customHeight="1" x14ac:dyDescent="0.3">
      <c r="A333" s="565" t="s">
        <v>461</v>
      </c>
      <c r="B333" s="566" t="s">
        <v>463</v>
      </c>
      <c r="C333" s="567" t="s">
        <v>485</v>
      </c>
      <c r="D333" s="568" t="s">
        <v>486</v>
      </c>
      <c r="E333" s="567" t="s">
        <v>464</v>
      </c>
      <c r="F333" s="568" t="s">
        <v>465</v>
      </c>
      <c r="G333" s="567" t="s">
        <v>503</v>
      </c>
      <c r="H333" s="567" t="s">
        <v>521</v>
      </c>
      <c r="I333" s="567" t="s">
        <v>522</v>
      </c>
      <c r="J333" s="567" t="s">
        <v>523</v>
      </c>
      <c r="K333" s="567" t="s">
        <v>524</v>
      </c>
      <c r="L333" s="569">
        <v>85.3099984556723</v>
      </c>
      <c r="M333" s="569">
        <v>1</v>
      </c>
      <c r="N333" s="570">
        <v>85.3099984556723</v>
      </c>
    </row>
    <row r="334" spans="1:14" ht="14.4" customHeight="1" x14ac:dyDescent="0.3">
      <c r="A334" s="565" t="s">
        <v>461</v>
      </c>
      <c r="B334" s="566" t="s">
        <v>463</v>
      </c>
      <c r="C334" s="567" t="s">
        <v>485</v>
      </c>
      <c r="D334" s="568" t="s">
        <v>486</v>
      </c>
      <c r="E334" s="567" t="s">
        <v>464</v>
      </c>
      <c r="F334" s="568" t="s">
        <v>465</v>
      </c>
      <c r="G334" s="567" t="s">
        <v>503</v>
      </c>
      <c r="H334" s="567" t="s">
        <v>1388</v>
      </c>
      <c r="I334" s="567" t="s">
        <v>1389</v>
      </c>
      <c r="J334" s="567" t="s">
        <v>815</v>
      </c>
      <c r="K334" s="567" t="s">
        <v>1390</v>
      </c>
      <c r="L334" s="569">
        <v>167.02</v>
      </c>
      <c r="M334" s="569">
        <v>3</v>
      </c>
      <c r="N334" s="570">
        <v>501.06</v>
      </c>
    </row>
    <row r="335" spans="1:14" ht="14.4" customHeight="1" x14ac:dyDescent="0.3">
      <c r="A335" s="565" t="s">
        <v>461</v>
      </c>
      <c r="B335" s="566" t="s">
        <v>463</v>
      </c>
      <c r="C335" s="567" t="s">
        <v>485</v>
      </c>
      <c r="D335" s="568" t="s">
        <v>486</v>
      </c>
      <c r="E335" s="567" t="s">
        <v>464</v>
      </c>
      <c r="F335" s="568" t="s">
        <v>465</v>
      </c>
      <c r="G335" s="567" t="s">
        <v>503</v>
      </c>
      <c r="H335" s="567" t="s">
        <v>622</v>
      </c>
      <c r="I335" s="567" t="s">
        <v>623</v>
      </c>
      <c r="J335" s="567" t="s">
        <v>624</v>
      </c>
      <c r="K335" s="567" t="s">
        <v>625</v>
      </c>
      <c r="L335" s="569">
        <v>46.4</v>
      </c>
      <c r="M335" s="569">
        <v>1</v>
      </c>
      <c r="N335" s="570">
        <v>46.4</v>
      </c>
    </row>
    <row r="336" spans="1:14" ht="14.4" customHeight="1" x14ac:dyDescent="0.3">
      <c r="A336" s="565" t="s">
        <v>461</v>
      </c>
      <c r="B336" s="566" t="s">
        <v>463</v>
      </c>
      <c r="C336" s="567" t="s">
        <v>485</v>
      </c>
      <c r="D336" s="568" t="s">
        <v>486</v>
      </c>
      <c r="E336" s="567" t="s">
        <v>464</v>
      </c>
      <c r="F336" s="568" t="s">
        <v>465</v>
      </c>
      <c r="G336" s="567" t="s">
        <v>503</v>
      </c>
      <c r="H336" s="567" t="s">
        <v>655</v>
      </c>
      <c r="I336" s="567" t="s">
        <v>656</v>
      </c>
      <c r="J336" s="567" t="s">
        <v>657</v>
      </c>
      <c r="K336" s="567" t="s">
        <v>658</v>
      </c>
      <c r="L336" s="569">
        <v>75.163333333333341</v>
      </c>
      <c r="M336" s="569">
        <v>3</v>
      </c>
      <c r="N336" s="570">
        <v>225.49</v>
      </c>
    </row>
    <row r="337" spans="1:14" ht="14.4" customHeight="1" x14ac:dyDescent="0.3">
      <c r="A337" s="565" t="s">
        <v>461</v>
      </c>
      <c r="B337" s="566" t="s">
        <v>463</v>
      </c>
      <c r="C337" s="567" t="s">
        <v>485</v>
      </c>
      <c r="D337" s="568" t="s">
        <v>486</v>
      </c>
      <c r="E337" s="567" t="s">
        <v>464</v>
      </c>
      <c r="F337" s="568" t="s">
        <v>465</v>
      </c>
      <c r="G337" s="567" t="s">
        <v>503</v>
      </c>
      <c r="H337" s="567" t="s">
        <v>659</v>
      </c>
      <c r="I337" s="567" t="s">
        <v>660</v>
      </c>
      <c r="J337" s="567" t="s">
        <v>661</v>
      </c>
      <c r="K337" s="567" t="s">
        <v>662</v>
      </c>
      <c r="L337" s="569">
        <v>118.61750000000001</v>
      </c>
      <c r="M337" s="569">
        <v>4</v>
      </c>
      <c r="N337" s="570">
        <v>474.47</v>
      </c>
    </row>
    <row r="338" spans="1:14" ht="14.4" customHeight="1" x14ac:dyDescent="0.3">
      <c r="A338" s="565" t="s">
        <v>461</v>
      </c>
      <c r="B338" s="566" t="s">
        <v>463</v>
      </c>
      <c r="C338" s="567" t="s">
        <v>485</v>
      </c>
      <c r="D338" s="568" t="s">
        <v>486</v>
      </c>
      <c r="E338" s="567" t="s">
        <v>464</v>
      </c>
      <c r="F338" s="568" t="s">
        <v>465</v>
      </c>
      <c r="G338" s="567" t="s">
        <v>503</v>
      </c>
      <c r="H338" s="567" t="s">
        <v>724</v>
      </c>
      <c r="I338" s="567" t="s">
        <v>725</v>
      </c>
      <c r="J338" s="567" t="s">
        <v>726</v>
      </c>
      <c r="K338" s="567"/>
      <c r="L338" s="569">
        <v>97.551836533591455</v>
      </c>
      <c r="M338" s="569">
        <v>7</v>
      </c>
      <c r="N338" s="570">
        <v>682.86285573514022</v>
      </c>
    </row>
    <row r="339" spans="1:14" ht="14.4" customHeight="1" x14ac:dyDescent="0.3">
      <c r="A339" s="565" t="s">
        <v>461</v>
      </c>
      <c r="B339" s="566" t="s">
        <v>463</v>
      </c>
      <c r="C339" s="567" t="s">
        <v>485</v>
      </c>
      <c r="D339" s="568" t="s">
        <v>486</v>
      </c>
      <c r="E339" s="567" t="s">
        <v>464</v>
      </c>
      <c r="F339" s="568" t="s">
        <v>465</v>
      </c>
      <c r="G339" s="567" t="s">
        <v>503</v>
      </c>
      <c r="H339" s="567" t="s">
        <v>1391</v>
      </c>
      <c r="I339" s="567" t="s">
        <v>725</v>
      </c>
      <c r="J339" s="567" t="s">
        <v>1392</v>
      </c>
      <c r="K339" s="567"/>
      <c r="L339" s="569">
        <v>47.933296560898363</v>
      </c>
      <c r="M339" s="569">
        <v>6</v>
      </c>
      <c r="N339" s="570">
        <v>287.59977936539019</v>
      </c>
    </row>
    <row r="340" spans="1:14" ht="14.4" customHeight="1" x14ac:dyDescent="0.3">
      <c r="A340" s="565" t="s">
        <v>461</v>
      </c>
      <c r="B340" s="566" t="s">
        <v>463</v>
      </c>
      <c r="C340" s="567" t="s">
        <v>485</v>
      </c>
      <c r="D340" s="568" t="s">
        <v>486</v>
      </c>
      <c r="E340" s="567" t="s">
        <v>464</v>
      </c>
      <c r="F340" s="568" t="s">
        <v>465</v>
      </c>
      <c r="G340" s="567" t="s">
        <v>503</v>
      </c>
      <c r="H340" s="567" t="s">
        <v>1320</v>
      </c>
      <c r="I340" s="567" t="s">
        <v>725</v>
      </c>
      <c r="J340" s="567" t="s">
        <v>1321</v>
      </c>
      <c r="K340" s="567"/>
      <c r="L340" s="569">
        <v>40.68</v>
      </c>
      <c r="M340" s="569">
        <v>8</v>
      </c>
      <c r="N340" s="570">
        <v>325.44</v>
      </c>
    </row>
    <row r="341" spans="1:14" ht="14.4" customHeight="1" x14ac:dyDescent="0.3">
      <c r="A341" s="565" t="s">
        <v>461</v>
      </c>
      <c r="B341" s="566" t="s">
        <v>463</v>
      </c>
      <c r="C341" s="567" t="s">
        <v>485</v>
      </c>
      <c r="D341" s="568" t="s">
        <v>486</v>
      </c>
      <c r="E341" s="567" t="s">
        <v>464</v>
      </c>
      <c r="F341" s="568" t="s">
        <v>465</v>
      </c>
      <c r="G341" s="567" t="s">
        <v>503</v>
      </c>
      <c r="H341" s="567" t="s">
        <v>1324</v>
      </c>
      <c r="I341" s="567" t="s">
        <v>1325</v>
      </c>
      <c r="J341" s="567" t="s">
        <v>755</v>
      </c>
      <c r="K341" s="567" t="s">
        <v>1326</v>
      </c>
      <c r="L341" s="569">
        <v>18.559999999999999</v>
      </c>
      <c r="M341" s="569">
        <v>2</v>
      </c>
      <c r="N341" s="570">
        <v>37.119999999999997</v>
      </c>
    </row>
    <row r="342" spans="1:14" ht="14.4" customHeight="1" x14ac:dyDescent="0.3">
      <c r="A342" s="565" t="s">
        <v>461</v>
      </c>
      <c r="B342" s="566" t="s">
        <v>463</v>
      </c>
      <c r="C342" s="567" t="s">
        <v>485</v>
      </c>
      <c r="D342" s="568" t="s">
        <v>486</v>
      </c>
      <c r="E342" s="567" t="s">
        <v>464</v>
      </c>
      <c r="F342" s="568" t="s">
        <v>465</v>
      </c>
      <c r="G342" s="567" t="s">
        <v>503</v>
      </c>
      <c r="H342" s="567" t="s">
        <v>753</v>
      </c>
      <c r="I342" s="567" t="s">
        <v>754</v>
      </c>
      <c r="J342" s="567" t="s">
        <v>755</v>
      </c>
      <c r="K342" s="567" t="s">
        <v>756</v>
      </c>
      <c r="L342" s="569">
        <v>28.189953771632002</v>
      </c>
      <c r="M342" s="569">
        <v>3</v>
      </c>
      <c r="N342" s="570">
        <v>84.569861314896002</v>
      </c>
    </row>
    <row r="343" spans="1:14" ht="14.4" customHeight="1" x14ac:dyDescent="0.3">
      <c r="A343" s="565" t="s">
        <v>461</v>
      </c>
      <c r="B343" s="566" t="s">
        <v>463</v>
      </c>
      <c r="C343" s="567" t="s">
        <v>485</v>
      </c>
      <c r="D343" s="568" t="s">
        <v>486</v>
      </c>
      <c r="E343" s="567" t="s">
        <v>464</v>
      </c>
      <c r="F343" s="568" t="s">
        <v>465</v>
      </c>
      <c r="G343" s="567" t="s">
        <v>503</v>
      </c>
      <c r="H343" s="567" t="s">
        <v>1393</v>
      </c>
      <c r="I343" s="567" t="s">
        <v>1394</v>
      </c>
      <c r="J343" s="567" t="s">
        <v>1395</v>
      </c>
      <c r="K343" s="567" t="s">
        <v>1396</v>
      </c>
      <c r="L343" s="569">
        <v>218.177799999999</v>
      </c>
      <c r="M343" s="569">
        <v>1</v>
      </c>
      <c r="N343" s="570">
        <v>218.177799999999</v>
      </c>
    </row>
    <row r="344" spans="1:14" ht="14.4" customHeight="1" x14ac:dyDescent="0.3">
      <c r="A344" s="565" t="s">
        <v>461</v>
      </c>
      <c r="B344" s="566" t="s">
        <v>463</v>
      </c>
      <c r="C344" s="567" t="s">
        <v>485</v>
      </c>
      <c r="D344" s="568" t="s">
        <v>486</v>
      </c>
      <c r="E344" s="567" t="s">
        <v>464</v>
      </c>
      <c r="F344" s="568" t="s">
        <v>465</v>
      </c>
      <c r="G344" s="567" t="s">
        <v>503</v>
      </c>
      <c r="H344" s="567" t="s">
        <v>1397</v>
      </c>
      <c r="I344" s="567" t="s">
        <v>1398</v>
      </c>
      <c r="J344" s="567" t="s">
        <v>1399</v>
      </c>
      <c r="K344" s="567" t="s">
        <v>1400</v>
      </c>
      <c r="L344" s="569">
        <v>527.85</v>
      </c>
      <c r="M344" s="569">
        <v>1</v>
      </c>
      <c r="N344" s="570">
        <v>527.85</v>
      </c>
    </row>
    <row r="345" spans="1:14" ht="14.4" customHeight="1" x14ac:dyDescent="0.3">
      <c r="A345" s="565" t="s">
        <v>461</v>
      </c>
      <c r="B345" s="566" t="s">
        <v>463</v>
      </c>
      <c r="C345" s="567" t="s">
        <v>485</v>
      </c>
      <c r="D345" s="568" t="s">
        <v>486</v>
      </c>
      <c r="E345" s="567" t="s">
        <v>464</v>
      </c>
      <c r="F345" s="568" t="s">
        <v>465</v>
      </c>
      <c r="G345" s="567" t="s">
        <v>503</v>
      </c>
      <c r="H345" s="567" t="s">
        <v>784</v>
      </c>
      <c r="I345" s="567" t="s">
        <v>785</v>
      </c>
      <c r="J345" s="567" t="s">
        <v>786</v>
      </c>
      <c r="K345" s="567" t="s">
        <v>787</v>
      </c>
      <c r="L345" s="569">
        <v>197.47</v>
      </c>
      <c r="M345" s="569">
        <v>1</v>
      </c>
      <c r="N345" s="570">
        <v>197.47</v>
      </c>
    </row>
    <row r="346" spans="1:14" ht="14.4" customHeight="1" x14ac:dyDescent="0.3">
      <c r="A346" s="565" t="s">
        <v>461</v>
      </c>
      <c r="B346" s="566" t="s">
        <v>463</v>
      </c>
      <c r="C346" s="567" t="s">
        <v>485</v>
      </c>
      <c r="D346" s="568" t="s">
        <v>486</v>
      </c>
      <c r="E346" s="567" t="s">
        <v>464</v>
      </c>
      <c r="F346" s="568" t="s">
        <v>465</v>
      </c>
      <c r="G346" s="567" t="s">
        <v>503</v>
      </c>
      <c r="H346" s="567" t="s">
        <v>813</v>
      </c>
      <c r="I346" s="567" t="s">
        <v>814</v>
      </c>
      <c r="J346" s="567" t="s">
        <v>815</v>
      </c>
      <c r="K346" s="567" t="s">
        <v>816</v>
      </c>
      <c r="L346" s="569">
        <v>45.716666812528871</v>
      </c>
      <c r="M346" s="569">
        <v>6</v>
      </c>
      <c r="N346" s="570">
        <v>274.30000087517323</v>
      </c>
    </row>
    <row r="347" spans="1:14" ht="14.4" customHeight="1" x14ac:dyDescent="0.3">
      <c r="A347" s="565" t="s">
        <v>461</v>
      </c>
      <c r="B347" s="566" t="s">
        <v>463</v>
      </c>
      <c r="C347" s="567" t="s">
        <v>485</v>
      </c>
      <c r="D347" s="568" t="s">
        <v>486</v>
      </c>
      <c r="E347" s="567" t="s">
        <v>464</v>
      </c>
      <c r="F347" s="568" t="s">
        <v>465</v>
      </c>
      <c r="G347" s="567" t="s">
        <v>503</v>
      </c>
      <c r="H347" s="567" t="s">
        <v>820</v>
      </c>
      <c r="I347" s="567" t="s">
        <v>821</v>
      </c>
      <c r="J347" s="567" t="s">
        <v>822</v>
      </c>
      <c r="K347" s="567" t="s">
        <v>823</v>
      </c>
      <c r="L347" s="569">
        <v>0</v>
      </c>
      <c r="M347" s="569">
        <v>0</v>
      </c>
      <c r="N347" s="570">
        <v>0</v>
      </c>
    </row>
    <row r="348" spans="1:14" ht="14.4" customHeight="1" x14ac:dyDescent="0.3">
      <c r="A348" s="565" t="s">
        <v>461</v>
      </c>
      <c r="B348" s="566" t="s">
        <v>463</v>
      </c>
      <c r="C348" s="567" t="s">
        <v>485</v>
      </c>
      <c r="D348" s="568" t="s">
        <v>486</v>
      </c>
      <c r="E348" s="567" t="s">
        <v>464</v>
      </c>
      <c r="F348" s="568" t="s">
        <v>465</v>
      </c>
      <c r="G348" s="567" t="s">
        <v>503</v>
      </c>
      <c r="H348" s="567" t="s">
        <v>828</v>
      </c>
      <c r="I348" s="567" t="s">
        <v>829</v>
      </c>
      <c r="J348" s="567" t="s">
        <v>830</v>
      </c>
      <c r="K348" s="567" t="s">
        <v>546</v>
      </c>
      <c r="L348" s="569">
        <v>41.48</v>
      </c>
      <c r="M348" s="569">
        <v>1</v>
      </c>
      <c r="N348" s="570">
        <v>41.48</v>
      </c>
    </row>
    <row r="349" spans="1:14" ht="14.4" customHeight="1" x14ac:dyDescent="0.3">
      <c r="A349" s="565" t="s">
        <v>461</v>
      </c>
      <c r="B349" s="566" t="s">
        <v>463</v>
      </c>
      <c r="C349" s="567" t="s">
        <v>485</v>
      </c>
      <c r="D349" s="568" t="s">
        <v>486</v>
      </c>
      <c r="E349" s="567" t="s">
        <v>464</v>
      </c>
      <c r="F349" s="568" t="s">
        <v>465</v>
      </c>
      <c r="G349" s="567" t="s">
        <v>503</v>
      </c>
      <c r="H349" s="567" t="s">
        <v>838</v>
      </c>
      <c r="I349" s="567" t="s">
        <v>839</v>
      </c>
      <c r="J349" s="567" t="s">
        <v>840</v>
      </c>
      <c r="K349" s="567" t="s">
        <v>819</v>
      </c>
      <c r="L349" s="569">
        <v>105.96475846643625</v>
      </c>
      <c r="M349" s="569">
        <v>240</v>
      </c>
      <c r="N349" s="570">
        <v>25431.5420319447</v>
      </c>
    </row>
    <row r="350" spans="1:14" ht="14.4" customHeight="1" x14ac:dyDescent="0.3">
      <c r="A350" s="565" t="s">
        <v>461</v>
      </c>
      <c r="B350" s="566" t="s">
        <v>463</v>
      </c>
      <c r="C350" s="567" t="s">
        <v>485</v>
      </c>
      <c r="D350" s="568" t="s">
        <v>486</v>
      </c>
      <c r="E350" s="567" t="s">
        <v>464</v>
      </c>
      <c r="F350" s="568" t="s">
        <v>465</v>
      </c>
      <c r="G350" s="567" t="s">
        <v>503</v>
      </c>
      <c r="H350" s="567" t="s">
        <v>1401</v>
      </c>
      <c r="I350" s="567" t="s">
        <v>725</v>
      </c>
      <c r="J350" s="567" t="s">
        <v>1402</v>
      </c>
      <c r="K350" s="567"/>
      <c r="L350" s="569">
        <v>351.29445800434888</v>
      </c>
      <c r="M350" s="569">
        <v>33</v>
      </c>
      <c r="N350" s="570">
        <v>11592.717114143514</v>
      </c>
    </row>
    <row r="351" spans="1:14" ht="14.4" customHeight="1" x14ac:dyDescent="0.3">
      <c r="A351" s="565" t="s">
        <v>461</v>
      </c>
      <c r="B351" s="566" t="s">
        <v>463</v>
      </c>
      <c r="C351" s="567" t="s">
        <v>485</v>
      </c>
      <c r="D351" s="568" t="s">
        <v>486</v>
      </c>
      <c r="E351" s="567" t="s">
        <v>464</v>
      </c>
      <c r="F351" s="568" t="s">
        <v>465</v>
      </c>
      <c r="G351" s="567" t="s">
        <v>503</v>
      </c>
      <c r="H351" s="567" t="s">
        <v>861</v>
      </c>
      <c r="I351" s="567" t="s">
        <v>725</v>
      </c>
      <c r="J351" s="567" t="s">
        <v>862</v>
      </c>
      <c r="K351" s="567"/>
      <c r="L351" s="569">
        <v>353.43598066582098</v>
      </c>
      <c r="M351" s="569">
        <v>3</v>
      </c>
      <c r="N351" s="570">
        <v>1060.3079419974629</v>
      </c>
    </row>
    <row r="352" spans="1:14" ht="14.4" customHeight="1" x14ac:dyDescent="0.3">
      <c r="A352" s="565" t="s">
        <v>461</v>
      </c>
      <c r="B352" s="566" t="s">
        <v>463</v>
      </c>
      <c r="C352" s="567" t="s">
        <v>485</v>
      </c>
      <c r="D352" s="568" t="s">
        <v>486</v>
      </c>
      <c r="E352" s="567" t="s">
        <v>464</v>
      </c>
      <c r="F352" s="568" t="s">
        <v>465</v>
      </c>
      <c r="G352" s="567" t="s">
        <v>503</v>
      </c>
      <c r="H352" s="567" t="s">
        <v>875</v>
      </c>
      <c r="I352" s="567" t="s">
        <v>876</v>
      </c>
      <c r="J352" s="567" t="s">
        <v>877</v>
      </c>
      <c r="K352" s="567" t="s">
        <v>878</v>
      </c>
      <c r="L352" s="569">
        <v>106.92983674106</v>
      </c>
      <c r="M352" s="569">
        <v>2</v>
      </c>
      <c r="N352" s="570">
        <v>213.85967348212</v>
      </c>
    </row>
    <row r="353" spans="1:14" ht="14.4" customHeight="1" x14ac:dyDescent="0.3">
      <c r="A353" s="565" t="s">
        <v>461</v>
      </c>
      <c r="B353" s="566" t="s">
        <v>463</v>
      </c>
      <c r="C353" s="567" t="s">
        <v>485</v>
      </c>
      <c r="D353" s="568" t="s">
        <v>486</v>
      </c>
      <c r="E353" s="567" t="s">
        <v>464</v>
      </c>
      <c r="F353" s="568" t="s">
        <v>465</v>
      </c>
      <c r="G353" s="567" t="s">
        <v>503</v>
      </c>
      <c r="H353" s="567" t="s">
        <v>898</v>
      </c>
      <c r="I353" s="567" t="s">
        <v>725</v>
      </c>
      <c r="J353" s="567" t="s">
        <v>899</v>
      </c>
      <c r="K353" s="567" t="s">
        <v>900</v>
      </c>
      <c r="L353" s="569">
        <v>23.719486655948369</v>
      </c>
      <c r="M353" s="569">
        <v>312</v>
      </c>
      <c r="N353" s="570">
        <v>7400.4798366558907</v>
      </c>
    </row>
    <row r="354" spans="1:14" ht="14.4" customHeight="1" x14ac:dyDescent="0.3">
      <c r="A354" s="565" t="s">
        <v>461</v>
      </c>
      <c r="B354" s="566" t="s">
        <v>463</v>
      </c>
      <c r="C354" s="567" t="s">
        <v>485</v>
      </c>
      <c r="D354" s="568" t="s">
        <v>486</v>
      </c>
      <c r="E354" s="567" t="s">
        <v>464</v>
      </c>
      <c r="F354" s="568" t="s">
        <v>465</v>
      </c>
      <c r="G354" s="567" t="s">
        <v>503</v>
      </c>
      <c r="H354" s="567" t="s">
        <v>901</v>
      </c>
      <c r="I354" s="567" t="s">
        <v>725</v>
      </c>
      <c r="J354" s="567" t="s">
        <v>902</v>
      </c>
      <c r="K354" s="567" t="s">
        <v>900</v>
      </c>
      <c r="L354" s="569">
        <v>24.040000000000003</v>
      </c>
      <c r="M354" s="569">
        <v>12</v>
      </c>
      <c r="N354" s="570">
        <v>288.48</v>
      </c>
    </row>
    <row r="355" spans="1:14" ht="14.4" customHeight="1" x14ac:dyDescent="0.3">
      <c r="A355" s="565" t="s">
        <v>461</v>
      </c>
      <c r="B355" s="566" t="s">
        <v>463</v>
      </c>
      <c r="C355" s="567" t="s">
        <v>485</v>
      </c>
      <c r="D355" s="568" t="s">
        <v>486</v>
      </c>
      <c r="E355" s="567" t="s">
        <v>464</v>
      </c>
      <c r="F355" s="568" t="s">
        <v>465</v>
      </c>
      <c r="G355" s="567" t="s">
        <v>503</v>
      </c>
      <c r="H355" s="567" t="s">
        <v>936</v>
      </c>
      <c r="I355" s="567" t="s">
        <v>725</v>
      </c>
      <c r="J355" s="567" t="s">
        <v>937</v>
      </c>
      <c r="K355" s="567"/>
      <c r="L355" s="569">
        <v>63.027416519099994</v>
      </c>
      <c r="M355" s="569">
        <v>5</v>
      </c>
      <c r="N355" s="570">
        <v>315.13708259549998</v>
      </c>
    </row>
    <row r="356" spans="1:14" ht="14.4" customHeight="1" x14ac:dyDescent="0.3">
      <c r="A356" s="565" t="s">
        <v>461</v>
      </c>
      <c r="B356" s="566" t="s">
        <v>463</v>
      </c>
      <c r="C356" s="567" t="s">
        <v>485</v>
      </c>
      <c r="D356" s="568" t="s">
        <v>486</v>
      </c>
      <c r="E356" s="567" t="s">
        <v>464</v>
      </c>
      <c r="F356" s="568" t="s">
        <v>465</v>
      </c>
      <c r="G356" s="567" t="s">
        <v>503</v>
      </c>
      <c r="H356" s="567" t="s">
        <v>1403</v>
      </c>
      <c r="I356" s="567" t="s">
        <v>725</v>
      </c>
      <c r="J356" s="567" t="s">
        <v>1404</v>
      </c>
      <c r="K356" s="567" t="s">
        <v>1405</v>
      </c>
      <c r="L356" s="569">
        <v>75.241824886633125</v>
      </c>
      <c r="M356" s="569">
        <v>3</v>
      </c>
      <c r="N356" s="570">
        <v>225.72547465989939</v>
      </c>
    </row>
    <row r="357" spans="1:14" ht="14.4" customHeight="1" x14ac:dyDescent="0.3">
      <c r="A357" s="565" t="s">
        <v>461</v>
      </c>
      <c r="B357" s="566" t="s">
        <v>463</v>
      </c>
      <c r="C357" s="567" t="s">
        <v>485</v>
      </c>
      <c r="D357" s="568" t="s">
        <v>486</v>
      </c>
      <c r="E357" s="567" t="s">
        <v>464</v>
      </c>
      <c r="F357" s="568" t="s">
        <v>465</v>
      </c>
      <c r="G357" s="567" t="s">
        <v>503</v>
      </c>
      <c r="H357" s="567" t="s">
        <v>951</v>
      </c>
      <c r="I357" s="567" t="s">
        <v>952</v>
      </c>
      <c r="J357" s="567" t="s">
        <v>953</v>
      </c>
      <c r="K357" s="567" t="s">
        <v>954</v>
      </c>
      <c r="L357" s="569">
        <v>45.099537382938458</v>
      </c>
      <c r="M357" s="569">
        <v>3</v>
      </c>
      <c r="N357" s="570">
        <v>135.29861214881538</v>
      </c>
    </row>
    <row r="358" spans="1:14" ht="14.4" customHeight="1" x14ac:dyDescent="0.3">
      <c r="A358" s="565" t="s">
        <v>461</v>
      </c>
      <c r="B358" s="566" t="s">
        <v>463</v>
      </c>
      <c r="C358" s="567" t="s">
        <v>485</v>
      </c>
      <c r="D358" s="568" t="s">
        <v>486</v>
      </c>
      <c r="E358" s="567" t="s">
        <v>464</v>
      </c>
      <c r="F358" s="568" t="s">
        <v>465</v>
      </c>
      <c r="G358" s="567" t="s">
        <v>503</v>
      </c>
      <c r="H358" s="567" t="s">
        <v>1406</v>
      </c>
      <c r="I358" s="567" t="s">
        <v>725</v>
      </c>
      <c r="J358" s="567" t="s">
        <v>1407</v>
      </c>
      <c r="K358" s="567"/>
      <c r="L358" s="569">
        <v>151.84478760811899</v>
      </c>
      <c r="M358" s="569">
        <v>2</v>
      </c>
      <c r="N358" s="570">
        <v>303.68957521623798</v>
      </c>
    </row>
    <row r="359" spans="1:14" ht="14.4" customHeight="1" x14ac:dyDescent="0.3">
      <c r="A359" s="565" t="s">
        <v>461</v>
      </c>
      <c r="B359" s="566" t="s">
        <v>463</v>
      </c>
      <c r="C359" s="567" t="s">
        <v>485</v>
      </c>
      <c r="D359" s="568" t="s">
        <v>486</v>
      </c>
      <c r="E359" s="567" t="s">
        <v>464</v>
      </c>
      <c r="F359" s="568" t="s">
        <v>465</v>
      </c>
      <c r="G359" s="567" t="s">
        <v>503</v>
      </c>
      <c r="H359" s="567" t="s">
        <v>1343</v>
      </c>
      <c r="I359" s="567" t="s">
        <v>725</v>
      </c>
      <c r="J359" s="567" t="s">
        <v>1344</v>
      </c>
      <c r="K359" s="567"/>
      <c r="L359" s="569">
        <v>54.093094651827272</v>
      </c>
      <c r="M359" s="569">
        <v>3</v>
      </c>
      <c r="N359" s="570">
        <v>162.27928395548182</v>
      </c>
    </row>
    <row r="360" spans="1:14" ht="14.4" customHeight="1" x14ac:dyDescent="0.3">
      <c r="A360" s="565" t="s">
        <v>461</v>
      </c>
      <c r="B360" s="566" t="s">
        <v>463</v>
      </c>
      <c r="C360" s="567" t="s">
        <v>485</v>
      </c>
      <c r="D360" s="568" t="s">
        <v>486</v>
      </c>
      <c r="E360" s="567" t="s">
        <v>464</v>
      </c>
      <c r="F360" s="568" t="s">
        <v>465</v>
      </c>
      <c r="G360" s="567" t="s">
        <v>503</v>
      </c>
      <c r="H360" s="567" t="s">
        <v>1408</v>
      </c>
      <c r="I360" s="567" t="s">
        <v>725</v>
      </c>
      <c r="J360" s="567" t="s">
        <v>1409</v>
      </c>
      <c r="K360" s="567"/>
      <c r="L360" s="569">
        <v>235.12774030767278</v>
      </c>
      <c r="M360" s="569">
        <v>5</v>
      </c>
      <c r="N360" s="570">
        <v>1175.6387015383639</v>
      </c>
    </row>
    <row r="361" spans="1:14" ht="14.4" customHeight="1" x14ac:dyDescent="0.3">
      <c r="A361" s="565" t="s">
        <v>461</v>
      </c>
      <c r="B361" s="566" t="s">
        <v>463</v>
      </c>
      <c r="C361" s="567" t="s">
        <v>485</v>
      </c>
      <c r="D361" s="568" t="s">
        <v>486</v>
      </c>
      <c r="E361" s="567" t="s">
        <v>464</v>
      </c>
      <c r="F361" s="568" t="s">
        <v>465</v>
      </c>
      <c r="G361" s="567" t="s">
        <v>503</v>
      </c>
      <c r="H361" s="567" t="s">
        <v>1410</v>
      </c>
      <c r="I361" s="567" t="s">
        <v>725</v>
      </c>
      <c r="J361" s="567" t="s">
        <v>1411</v>
      </c>
      <c r="K361" s="567"/>
      <c r="L361" s="569">
        <v>286.25689400127698</v>
      </c>
      <c r="M361" s="569">
        <v>1</v>
      </c>
      <c r="N361" s="570">
        <v>286.25689400127698</v>
      </c>
    </row>
    <row r="362" spans="1:14" ht="14.4" customHeight="1" x14ac:dyDescent="0.3">
      <c r="A362" s="565" t="s">
        <v>461</v>
      </c>
      <c r="B362" s="566" t="s">
        <v>463</v>
      </c>
      <c r="C362" s="567" t="s">
        <v>485</v>
      </c>
      <c r="D362" s="568" t="s">
        <v>486</v>
      </c>
      <c r="E362" s="567" t="s">
        <v>464</v>
      </c>
      <c r="F362" s="568" t="s">
        <v>465</v>
      </c>
      <c r="G362" s="567" t="s">
        <v>503</v>
      </c>
      <c r="H362" s="567" t="s">
        <v>1412</v>
      </c>
      <c r="I362" s="567" t="s">
        <v>725</v>
      </c>
      <c r="J362" s="567" t="s">
        <v>1413</v>
      </c>
      <c r="K362" s="567"/>
      <c r="L362" s="569">
        <v>102.35</v>
      </c>
      <c r="M362" s="569">
        <v>1</v>
      </c>
      <c r="N362" s="570">
        <v>102.35</v>
      </c>
    </row>
    <row r="363" spans="1:14" ht="14.4" customHeight="1" x14ac:dyDescent="0.3">
      <c r="A363" s="565" t="s">
        <v>461</v>
      </c>
      <c r="B363" s="566" t="s">
        <v>463</v>
      </c>
      <c r="C363" s="567" t="s">
        <v>485</v>
      </c>
      <c r="D363" s="568" t="s">
        <v>486</v>
      </c>
      <c r="E363" s="567" t="s">
        <v>464</v>
      </c>
      <c r="F363" s="568" t="s">
        <v>465</v>
      </c>
      <c r="G363" s="567" t="s">
        <v>503</v>
      </c>
      <c r="H363" s="567" t="s">
        <v>1414</v>
      </c>
      <c r="I363" s="567" t="s">
        <v>725</v>
      </c>
      <c r="J363" s="567" t="s">
        <v>1415</v>
      </c>
      <c r="K363" s="567"/>
      <c r="L363" s="569">
        <v>235.10772962857013</v>
      </c>
      <c r="M363" s="569">
        <v>7</v>
      </c>
      <c r="N363" s="570">
        <v>1645.754107399991</v>
      </c>
    </row>
    <row r="364" spans="1:14" ht="14.4" customHeight="1" x14ac:dyDescent="0.3">
      <c r="A364" s="565" t="s">
        <v>461</v>
      </c>
      <c r="B364" s="566" t="s">
        <v>463</v>
      </c>
      <c r="C364" s="567" t="s">
        <v>485</v>
      </c>
      <c r="D364" s="568" t="s">
        <v>486</v>
      </c>
      <c r="E364" s="567" t="s">
        <v>464</v>
      </c>
      <c r="F364" s="568" t="s">
        <v>465</v>
      </c>
      <c r="G364" s="567" t="s">
        <v>503</v>
      </c>
      <c r="H364" s="567" t="s">
        <v>1416</v>
      </c>
      <c r="I364" s="567" t="s">
        <v>725</v>
      </c>
      <c r="J364" s="567" t="s">
        <v>1417</v>
      </c>
      <c r="K364" s="567"/>
      <c r="L364" s="569">
        <v>160.45828685044566</v>
      </c>
      <c r="M364" s="569">
        <v>3</v>
      </c>
      <c r="N364" s="570">
        <v>481.37486055133695</v>
      </c>
    </row>
    <row r="365" spans="1:14" ht="14.4" customHeight="1" x14ac:dyDescent="0.3">
      <c r="A365" s="565" t="s">
        <v>461</v>
      </c>
      <c r="B365" s="566" t="s">
        <v>463</v>
      </c>
      <c r="C365" s="567" t="s">
        <v>485</v>
      </c>
      <c r="D365" s="568" t="s">
        <v>486</v>
      </c>
      <c r="E365" s="567" t="s">
        <v>464</v>
      </c>
      <c r="F365" s="568" t="s">
        <v>465</v>
      </c>
      <c r="G365" s="567" t="s">
        <v>503</v>
      </c>
      <c r="H365" s="567" t="s">
        <v>1017</v>
      </c>
      <c r="I365" s="567" t="s">
        <v>1018</v>
      </c>
      <c r="J365" s="567" t="s">
        <v>1019</v>
      </c>
      <c r="K365" s="567" t="s">
        <v>1020</v>
      </c>
      <c r="L365" s="569">
        <v>73.841244768266208</v>
      </c>
      <c r="M365" s="569">
        <v>12</v>
      </c>
      <c r="N365" s="570">
        <v>886.09493721919455</v>
      </c>
    </row>
    <row r="366" spans="1:14" ht="14.4" customHeight="1" x14ac:dyDescent="0.3">
      <c r="A366" s="565" t="s">
        <v>461</v>
      </c>
      <c r="B366" s="566" t="s">
        <v>463</v>
      </c>
      <c r="C366" s="567" t="s">
        <v>485</v>
      </c>
      <c r="D366" s="568" t="s">
        <v>486</v>
      </c>
      <c r="E366" s="567" t="s">
        <v>464</v>
      </c>
      <c r="F366" s="568" t="s">
        <v>465</v>
      </c>
      <c r="G366" s="567" t="s">
        <v>503</v>
      </c>
      <c r="H366" s="567" t="s">
        <v>1072</v>
      </c>
      <c r="I366" s="567" t="s">
        <v>725</v>
      </c>
      <c r="J366" s="567" t="s">
        <v>1073</v>
      </c>
      <c r="K366" s="567"/>
      <c r="L366" s="569">
        <v>97.972621796768408</v>
      </c>
      <c r="M366" s="569">
        <v>11</v>
      </c>
      <c r="N366" s="570">
        <v>1077.6988397644525</v>
      </c>
    </row>
    <row r="367" spans="1:14" ht="14.4" customHeight="1" x14ac:dyDescent="0.3">
      <c r="A367" s="565" t="s">
        <v>461</v>
      </c>
      <c r="B367" s="566" t="s">
        <v>463</v>
      </c>
      <c r="C367" s="567" t="s">
        <v>485</v>
      </c>
      <c r="D367" s="568" t="s">
        <v>486</v>
      </c>
      <c r="E367" s="567" t="s">
        <v>464</v>
      </c>
      <c r="F367" s="568" t="s">
        <v>465</v>
      </c>
      <c r="G367" s="567" t="s">
        <v>503</v>
      </c>
      <c r="H367" s="567" t="s">
        <v>1080</v>
      </c>
      <c r="I367" s="567" t="s">
        <v>725</v>
      </c>
      <c r="J367" s="567" t="s">
        <v>1081</v>
      </c>
      <c r="K367" s="567" t="s">
        <v>1044</v>
      </c>
      <c r="L367" s="569">
        <v>101.01336404148248</v>
      </c>
      <c r="M367" s="569">
        <v>11</v>
      </c>
      <c r="N367" s="570">
        <v>1111.1470044563073</v>
      </c>
    </row>
    <row r="368" spans="1:14" ht="14.4" customHeight="1" x14ac:dyDescent="0.3">
      <c r="A368" s="565" t="s">
        <v>461</v>
      </c>
      <c r="B368" s="566" t="s">
        <v>463</v>
      </c>
      <c r="C368" s="567" t="s">
        <v>485</v>
      </c>
      <c r="D368" s="568" t="s">
        <v>486</v>
      </c>
      <c r="E368" s="567" t="s">
        <v>464</v>
      </c>
      <c r="F368" s="568" t="s">
        <v>465</v>
      </c>
      <c r="G368" s="567" t="s">
        <v>503</v>
      </c>
      <c r="H368" s="567" t="s">
        <v>1418</v>
      </c>
      <c r="I368" s="567" t="s">
        <v>725</v>
      </c>
      <c r="J368" s="567" t="s">
        <v>1419</v>
      </c>
      <c r="K368" s="567" t="s">
        <v>1420</v>
      </c>
      <c r="L368" s="569">
        <v>66.41</v>
      </c>
      <c r="M368" s="569">
        <v>1</v>
      </c>
      <c r="N368" s="570">
        <v>66.41</v>
      </c>
    </row>
    <row r="369" spans="1:14" ht="14.4" customHeight="1" x14ac:dyDescent="0.3">
      <c r="A369" s="565" t="s">
        <v>461</v>
      </c>
      <c r="B369" s="566" t="s">
        <v>463</v>
      </c>
      <c r="C369" s="567" t="s">
        <v>485</v>
      </c>
      <c r="D369" s="568" t="s">
        <v>486</v>
      </c>
      <c r="E369" s="567" t="s">
        <v>464</v>
      </c>
      <c r="F369" s="568" t="s">
        <v>465</v>
      </c>
      <c r="G369" s="567" t="s">
        <v>503</v>
      </c>
      <c r="H369" s="567" t="s">
        <v>1421</v>
      </c>
      <c r="I369" s="567" t="s">
        <v>725</v>
      </c>
      <c r="J369" s="567" t="s">
        <v>1422</v>
      </c>
      <c r="K369" s="567" t="s">
        <v>1423</v>
      </c>
      <c r="L369" s="569">
        <v>203.11639590521048</v>
      </c>
      <c r="M369" s="569">
        <v>4</v>
      </c>
      <c r="N369" s="570">
        <v>812.46558362084193</v>
      </c>
    </row>
    <row r="370" spans="1:14" ht="14.4" customHeight="1" x14ac:dyDescent="0.3">
      <c r="A370" s="565" t="s">
        <v>461</v>
      </c>
      <c r="B370" s="566" t="s">
        <v>463</v>
      </c>
      <c r="C370" s="567" t="s">
        <v>485</v>
      </c>
      <c r="D370" s="568" t="s">
        <v>486</v>
      </c>
      <c r="E370" s="567" t="s">
        <v>464</v>
      </c>
      <c r="F370" s="568" t="s">
        <v>465</v>
      </c>
      <c r="G370" s="567" t="s">
        <v>503</v>
      </c>
      <c r="H370" s="567" t="s">
        <v>1424</v>
      </c>
      <c r="I370" s="567" t="s">
        <v>725</v>
      </c>
      <c r="J370" s="567" t="s">
        <v>1425</v>
      </c>
      <c r="K370" s="567"/>
      <c r="L370" s="569">
        <v>135.217038119004</v>
      </c>
      <c r="M370" s="569">
        <v>16</v>
      </c>
      <c r="N370" s="570">
        <v>2163.472609904064</v>
      </c>
    </row>
    <row r="371" spans="1:14" ht="14.4" customHeight="1" x14ac:dyDescent="0.3">
      <c r="A371" s="565" t="s">
        <v>461</v>
      </c>
      <c r="B371" s="566" t="s">
        <v>463</v>
      </c>
      <c r="C371" s="567" t="s">
        <v>485</v>
      </c>
      <c r="D371" s="568" t="s">
        <v>486</v>
      </c>
      <c r="E371" s="567" t="s">
        <v>464</v>
      </c>
      <c r="F371" s="568" t="s">
        <v>465</v>
      </c>
      <c r="G371" s="567" t="s">
        <v>503</v>
      </c>
      <c r="H371" s="567" t="s">
        <v>1426</v>
      </c>
      <c r="I371" s="567" t="s">
        <v>725</v>
      </c>
      <c r="J371" s="567" t="s">
        <v>1427</v>
      </c>
      <c r="K371" s="567"/>
      <c r="L371" s="569">
        <v>276.2727812718303</v>
      </c>
      <c r="M371" s="569">
        <v>31</v>
      </c>
      <c r="N371" s="570">
        <v>8564.4562194267401</v>
      </c>
    </row>
    <row r="372" spans="1:14" ht="14.4" customHeight="1" x14ac:dyDescent="0.3">
      <c r="A372" s="565" t="s">
        <v>461</v>
      </c>
      <c r="B372" s="566" t="s">
        <v>463</v>
      </c>
      <c r="C372" s="567" t="s">
        <v>485</v>
      </c>
      <c r="D372" s="568" t="s">
        <v>486</v>
      </c>
      <c r="E372" s="567" t="s">
        <v>464</v>
      </c>
      <c r="F372" s="568" t="s">
        <v>465</v>
      </c>
      <c r="G372" s="567" t="s">
        <v>1090</v>
      </c>
      <c r="H372" s="567" t="s">
        <v>1094</v>
      </c>
      <c r="I372" s="567" t="s">
        <v>1095</v>
      </c>
      <c r="J372" s="567" t="s">
        <v>1096</v>
      </c>
      <c r="K372" s="567" t="s">
        <v>1097</v>
      </c>
      <c r="L372" s="569">
        <v>36.246610053573775</v>
      </c>
      <c r="M372" s="569">
        <v>65</v>
      </c>
      <c r="N372" s="570">
        <v>2356.0296534822955</v>
      </c>
    </row>
    <row r="373" spans="1:14" ht="14.4" customHeight="1" x14ac:dyDescent="0.3">
      <c r="A373" s="565" t="s">
        <v>461</v>
      </c>
      <c r="B373" s="566" t="s">
        <v>463</v>
      </c>
      <c r="C373" s="567" t="s">
        <v>485</v>
      </c>
      <c r="D373" s="568" t="s">
        <v>486</v>
      </c>
      <c r="E373" s="567" t="s">
        <v>472</v>
      </c>
      <c r="F373" s="568" t="s">
        <v>473</v>
      </c>
      <c r="G373" s="567" t="s">
        <v>503</v>
      </c>
      <c r="H373" s="567" t="s">
        <v>1202</v>
      </c>
      <c r="I373" s="567" t="s">
        <v>1203</v>
      </c>
      <c r="J373" s="567" t="s">
        <v>1204</v>
      </c>
      <c r="K373" s="567" t="s">
        <v>1205</v>
      </c>
      <c r="L373" s="569">
        <v>37.69</v>
      </c>
      <c r="M373" s="569">
        <v>2</v>
      </c>
      <c r="N373" s="570">
        <v>75.38</v>
      </c>
    </row>
    <row r="374" spans="1:14" ht="14.4" customHeight="1" x14ac:dyDescent="0.3">
      <c r="A374" s="565" t="s">
        <v>461</v>
      </c>
      <c r="B374" s="566" t="s">
        <v>463</v>
      </c>
      <c r="C374" s="567" t="s">
        <v>485</v>
      </c>
      <c r="D374" s="568" t="s">
        <v>486</v>
      </c>
      <c r="E374" s="567" t="s">
        <v>472</v>
      </c>
      <c r="F374" s="568" t="s">
        <v>473</v>
      </c>
      <c r="G374" s="567" t="s">
        <v>503</v>
      </c>
      <c r="H374" s="567" t="s">
        <v>1206</v>
      </c>
      <c r="I374" s="567" t="s">
        <v>1207</v>
      </c>
      <c r="J374" s="567" t="s">
        <v>1208</v>
      </c>
      <c r="K374" s="567" t="s">
        <v>546</v>
      </c>
      <c r="L374" s="569">
        <v>66.13</v>
      </c>
      <c r="M374" s="569">
        <v>2</v>
      </c>
      <c r="N374" s="570">
        <v>132.26</v>
      </c>
    </row>
    <row r="375" spans="1:14" ht="14.4" customHeight="1" x14ac:dyDescent="0.3">
      <c r="A375" s="565" t="s">
        <v>461</v>
      </c>
      <c r="B375" s="566" t="s">
        <v>463</v>
      </c>
      <c r="C375" s="567" t="s">
        <v>485</v>
      </c>
      <c r="D375" s="568" t="s">
        <v>486</v>
      </c>
      <c r="E375" s="567" t="s">
        <v>472</v>
      </c>
      <c r="F375" s="568" t="s">
        <v>473</v>
      </c>
      <c r="G375" s="567" t="s">
        <v>503</v>
      </c>
      <c r="H375" s="567" t="s">
        <v>1370</v>
      </c>
      <c r="I375" s="567" t="s">
        <v>1371</v>
      </c>
      <c r="J375" s="567" t="s">
        <v>1372</v>
      </c>
      <c r="K375" s="567" t="s">
        <v>1373</v>
      </c>
      <c r="L375" s="569">
        <v>86.74</v>
      </c>
      <c r="M375" s="569">
        <v>1</v>
      </c>
      <c r="N375" s="570">
        <v>86.74</v>
      </c>
    </row>
    <row r="376" spans="1:14" ht="14.4" customHeight="1" thickBot="1" x14ac:dyDescent="0.35">
      <c r="A376" s="571" t="s">
        <v>461</v>
      </c>
      <c r="B376" s="572" t="s">
        <v>463</v>
      </c>
      <c r="C376" s="573" t="s">
        <v>485</v>
      </c>
      <c r="D376" s="574" t="s">
        <v>486</v>
      </c>
      <c r="E376" s="573" t="s">
        <v>472</v>
      </c>
      <c r="F376" s="574" t="s">
        <v>473</v>
      </c>
      <c r="G376" s="573" t="s">
        <v>1090</v>
      </c>
      <c r="H376" s="573" t="s">
        <v>1250</v>
      </c>
      <c r="I376" s="573" t="s">
        <v>1251</v>
      </c>
      <c r="J376" s="573" t="s">
        <v>1252</v>
      </c>
      <c r="K376" s="573" t="s">
        <v>1253</v>
      </c>
      <c r="L376" s="575">
        <v>250.57</v>
      </c>
      <c r="M376" s="575">
        <v>1</v>
      </c>
      <c r="N376" s="576">
        <v>250.57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1432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7" t="s">
        <v>228</v>
      </c>
      <c r="B4" s="578" t="s">
        <v>17</v>
      </c>
      <c r="C4" s="579" t="s">
        <v>5</v>
      </c>
      <c r="D4" s="578" t="s">
        <v>17</v>
      </c>
      <c r="E4" s="579" t="s">
        <v>5</v>
      </c>
      <c r="F4" s="580" t="s">
        <v>17</v>
      </c>
    </row>
    <row r="5" spans="1:6" ht="14.4" customHeight="1" x14ac:dyDescent="0.3">
      <c r="A5" s="591" t="s">
        <v>1428</v>
      </c>
      <c r="B5" s="563">
        <v>7243.8015170072604</v>
      </c>
      <c r="C5" s="581">
        <v>3.304696149187393E-2</v>
      </c>
      <c r="D5" s="563">
        <v>211953.40119067504</v>
      </c>
      <c r="E5" s="581">
        <v>0.96695303850812608</v>
      </c>
      <c r="F5" s="564">
        <v>219197.2027076823</v>
      </c>
    </row>
    <row r="6" spans="1:6" ht="14.4" customHeight="1" x14ac:dyDescent="0.3">
      <c r="A6" s="592" t="s">
        <v>1429</v>
      </c>
      <c r="B6" s="569">
        <v>120.65</v>
      </c>
      <c r="C6" s="582">
        <v>4.4238707610045072E-2</v>
      </c>
      <c r="D6" s="569">
        <v>2606.5996534822953</v>
      </c>
      <c r="E6" s="582">
        <v>0.95576129238995489</v>
      </c>
      <c r="F6" s="570">
        <v>2727.2496534822953</v>
      </c>
    </row>
    <row r="7" spans="1:6" ht="14.4" customHeight="1" x14ac:dyDescent="0.3">
      <c r="A7" s="592" t="s">
        <v>1430</v>
      </c>
      <c r="B7" s="569"/>
      <c r="C7" s="582">
        <v>0</v>
      </c>
      <c r="D7" s="569">
        <v>9852.4146720421504</v>
      </c>
      <c r="E7" s="582">
        <v>1</v>
      </c>
      <c r="F7" s="570">
        <v>9852.4146720421504</v>
      </c>
    </row>
    <row r="8" spans="1:6" ht="14.4" customHeight="1" thickBot="1" x14ac:dyDescent="0.35">
      <c r="A8" s="593" t="s">
        <v>1431</v>
      </c>
      <c r="B8" s="584"/>
      <c r="C8" s="585">
        <v>0</v>
      </c>
      <c r="D8" s="584">
        <v>5624.2000518835903</v>
      </c>
      <c r="E8" s="585">
        <v>1</v>
      </c>
      <c r="F8" s="586">
        <v>5624.2000518835903</v>
      </c>
    </row>
    <row r="9" spans="1:6" ht="14.4" customHeight="1" thickBot="1" x14ac:dyDescent="0.35">
      <c r="A9" s="587" t="s">
        <v>6</v>
      </c>
      <c r="B9" s="588">
        <v>7364.45151700726</v>
      </c>
      <c r="C9" s="589">
        <v>3.1021139068290966E-2</v>
      </c>
      <c r="D9" s="588">
        <v>230036.61556808307</v>
      </c>
      <c r="E9" s="589">
        <v>0.96897886093170904</v>
      </c>
      <c r="F9" s="590">
        <v>237401.06708509033</v>
      </c>
    </row>
    <row r="10" spans="1:6" ht="14.4" customHeight="1" thickBot="1" x14ac:dyDescent="0.35"/>
    <row r="11" spans="1:6" ht="14.4" customHeight="1" x14ac:dyDescent="0.3">
      <c r="A11" s="591" t="s">
        <v>1433</v>
      </c>
      <c r="B11" s="563">
        <v>6251.8677500245822</v>
      </c>
      <c r="C11" s="581">
        <v>0.75947215812222291</v>
      </c>
      <c r="D11" s="563">
        <v>1979.9912893932408</v>
      </c>
      <c r="E11" s="581">
        <v>0.24052784187777718</v>
      </c>
      <c r="F11" s="564">
        <v>8231.8590394178227</v>
      </c>
    </row>
    <row r="12" spans="1:6" ht="14.4" customHeight="1" x14ac:dyDescent="0.3">
      <c r="A12" s="592" t="s">
        <v>1434</v>
      </c>
      <c r="B12" s="569">
        <v>324.71905338457998</v>
      </c>
      <c r="C12" s="582">
        <v>0.50024575875790156</v>
      </c>
      <c r="D12" s="569">
        <v>324.39999999999998</v>
      </c>
      <c r="E12" s="582">
        <v>0.4997542412420985</v>
      </c>
      <c r="F12" s="570">
        <v>649.11905338457996</v>
      </c>
    </row>
    <row r="13" spans="1:6" ht="14.4" customHeight="1" x14ac:dyDescent="0.3">
      <c r="A13" s="592" t="s">
        <v>1435</v>
      </c>
      <c r="B13" s="569">
        <v>241.18036939432102</v>
      </c>
      <c r="C13" s="582">
        <v>1</v>
      </c>
      <c r="D13" s="569"/>
      <c r="E13" s="582">
        <v>0</v>
      </c>
      <c r="F13" s="570">
        <v>241.18036939432102</v>
      </c>
    </row>
    <row r="14" spans="1:6" ht="14.4" customHeight="1" x14ac:dyDescent="0.3">
      <c r="A14" s="592" t="s">
        <v>1436</v>
      </c>
      <c r="B14" s="569">
        <v>195.187413451536</v>
      </c>
      <c r="C14" s="582">
        <v>1</v>
      </c>
      <c r="D14" s="569"/>
      <c r="E14" s="582">
        <v>0</v>
      </c>
      <c r="F14" s="570">
        <v>195.187413451536</v>
      </c>
    </row>
    <row r="15" spans="1:6" ht="14.4" customHeight="1" x14ac:dyDescent="0.3">
      <c r="A15" s="592" t="s">
        <v>1437</v>
      </c>
      <c r="B15" s="569">
        <v>139.356930752241</v>
      </c>
      <c r="C15" s="582">
        <v>1</v>
      </c>
      <c r="D15" s="569"/>
      <c r="E15" s="582">
        <v>0</v>
      </c>
      <c r="F15" s="570">
        <v>139.356930752241</v>
      </c>
    </row>
    <row r="16" spans="1:6" ht="14.4" customHeight="1" x14ac:dyDescent="0.3">
      <c r="A16" s="592" t="s">
        <v>1438</v>
      </c>
      <c r="B16" s="569">
        <v>133.88999999999999</v>
      </c>
      <c r="C16" s="582">
        <v>2.1388176539265263E-2</v>
      </c>
      <c r="D16" s="569">
        <v>6126.11069497273</v>
      </c>
      <c r="E16" s="582">
        <v>0.97861182346073472</v>
      </c>
      <c r="F16" s="570">
        <v>6260.0006949727303</v>
      </c>
    </row>
    <row r="17" spans="1:6" ht="14.4" customHeight="1" x14ac:dyDescent="0.3">
      <c r="A17" s="592" t="s">
        <v>1439</v>
      </c>
      <c r="B17" s="569">
        <v>78.25</v>
      </c>
      <c r="C17" s="582">
        <v>1</v>
      </c>
      <c r="D17" s="569"/>
      <c r="E17" s="582">
        <v>0</v>
      </c>
      <c r="F17" s="570">
        <v>78.25</v>
      </c>
    </row>
    <row r="18" spans="1:6" ht="14.4" customHeight="1" x14ac:dyDescent="0.3">
      <c r="A18" s="592" t="s">
        <v>1440</v>
      </c>
      <c r="B18" s="569"/>
      <c r="C18" s="582">
        <v>0</v>
      </c>
      <c r="D18" s="569">
        <v>13502.937229646026</v>
      </c>
      <c r="E18" s="582">
        <v>1</v>
      </c>
      <c r="F18" s="570">
        <v>13502.937229646026</v>
      </c>
    </row>
    <row r="19" spans="1:6" ht="14.4" customHeight="1" x14ac:dyDescent="0.3">
      <c r="A19" s="592" t="s">
        <v>1441</v>
      </c>
      <c r="B19" s="569"/>
      <c r="C19" s="582">
        <v>0</v>
      </c>
      <c r="D19" s="569">
        <v>4768.9198214915859</v>
      </c>
      <c r="E19" s="582">
        <v>1</v>
      </c>
      <c r="F19" s="570">
        <v>4768.9198214915859</v>
      </c>
    </row>
    <row r="20" spans="1:6" ht="14.4" customHeight="1" x14ac:dyDescent="0.3">
      <c r="A20" s="592" t="s">
        <v>1442</v>
      </c>
      <c r="B20" s="569"/>
      <c r="C20" s="582">
        <v>0</v>
      </c>
      <c r="D20" s="569">
        <v>305.79000000000002</v>
      </c>
      <c r="E20" s="582">
        <v>1</v>
      </c>
      <c r="F20" s="570">
        <v>305.79000000000002</v>
      </c>
    </row>
    <row r="21" spans="1:6" ht="14.4" customHeight="1" x14ac:dyDescent="0.3">
      <c r="A21" s="592" t="s">
        <v>1443</v>
      </c>
      <c r="B21" s="569"/>
      <c r="C21" s="582">
        <v>0</v>
      </c>
      <c r="D21" s="569">
        <v>135.47</v>
      </c>
      <c r="E21" s="582">
        <v>1</v>
      </c>
      <c r="F21" s="570">
        <v>135.47</v>
      </c>
    </row>
    <row r="22" spans="1:6" ht="14.4" customHeight="1" x14ac:dyDescent="0.3">
      <c r="A22" s="592" t="s">
        <v>1444</v>
      </c>
      <c r="B22" s="569"/>
      <c r="C22" s="582">
        <v>0</v>
      </c>
      <c r="D22" s="569">
        <v>83.769434793662299</v>
      </c>
      <c r="E22" s="582">
        <v>1</v>
      </c>
      <c r="F22" s="570">
        <v>83.769434793662299</v>
      </c>
    </row>
    <row r="23" spans="1:6" ht="14.4" customHeight="1" x14ac:dyDescent="0.3">
      <c r="A23" s="592" t="s">
        <v>1445</v>
      </c>
      <c r="B23" s="569"/>
      <c r="C23" s="582">
        <v>0</v>
      </c>
      <c r="D23" s="569">
        <v>43.38</v>
      </c>
      <c r="E23" s="582">
        <v>1</v>
      </c>
      <c r="F23" s="570">
        <v>43.38</v>
      </c>
    </row>
    <row r="24" spans="1:6" ht="14.4" customHeight="1" x14ac:dyDescent="0.3">
      <c r="A24" s="592" t="s">
        <v>1446</v>
      </c>
      <c r="B24" s="569"/>
      <c r="C24" s="582">
        <v>0</v>
      </c>
      <c r="D24" s="569">
        <v>1129.3189205239605</v>
      </c>
      <c r="E24" s="582">
        <v>1</v>
      </c>
      <c r="F24" s="570">
        <v>1129.3189205239605</v>
      </c>
    </row>
    <row r="25" spans="1:6" ht="14.4" customHeight="1" x14ac:dyDescent="0.3">
      <c r="A25" s="592" t="s">
        <v>1447</v>
      </c>
      <c r="B25" s="569"/>
      <c r="C25" s="582">
        <v>0</v>
      </c>
      <c r="D25" s="569">
        <v>46.22</v>
      </c>
      <c r="E25" s="582">
        <v>1</v>
      </c>
      <c r="F25" s="570">
        <v>46.22</v>
      </c>
    </row>
    <row r="26" spans="1:6" ht="14.4" customHeight="1" x14ac:dyDescent="0.3">
      <c r="A26" s="592" t="s">
        <v>1448</v>
      </c>
      <c r="B26" s="569"/>
      <c r="C26" s="582">
        <v>0</v>
      </c>
      <c r="D26" s="569">
        <v>114.74000000000001</v>
      </c>
      <c r="E26" s="582">
        <v>1</v>
      </c>
      <c r="F26" s="570">
        <v>114.74000000000001</v>
      </c>
    </row>
    <row r="27" spans="1:6" ht="14.4" customHeight="1" x14ac:dyDescent="0.3">
      <c r="A27" s="592" t="s">
        <v>1449</v>
      </c>
      <c r="B27" s="569"/>
      <c r="C27" s="582">
        <v>0</v>
      </c>
      <c r="D27" s="569">
        <v>130.650356363165</v>
      </c>
      <c r="E27" s="582">
        <v>1</v>
      </c>
      <c r="F27" s="570">
        <v>130.650356363165</v>
      </c>
    </row>
    <row r="28" spans="1:6" ht="14.4" customHeight="1" x14ac:dyDescent="0.3">
      <c r="A28" s="592" t="s">
        <v>1450</v>
      </c>
      <c r="B28" s="569"/>
      <c r="C28" s="582">
        <v>0</v>
      </c>
      <c r="D28" s="569">
        <v>2360.9</v>
      </c>
      <c r="E28" s="582">
        <v>1</v>
      </c>
      <c r="F28" s="570">
        <v>2360.9</v>
      </c>
    </row>
    <row r="29" spans="1:6" ht="14.4" customHeight="1" x14ac:dyDescent="0.3">
      <c r="A29" s="592" t="s">
        <v>1451</v>
      </c>
      <c r="B29" s="569"/>
      <c r="C29" s="582">
        <v>0</v>
      </c>
      <c r="D29" s="569">
        <v>994.69999999999993</v>
      </c>
      <c r="E29" s="582">
        <v>1</v>
      </c>
      <c r="F29" s="570">
        <v>994.69999999999993</v>
      </c>
    </row>
    <row r="30" spans="1:6" ht="14.4" customHeight="1" x14ac:dyDescent="0.3">
      <c r="A30" s="592" t="s">
        <v>1452</v>
      </c>
      <c r="B30" s="569"/>
      <c r="C30" s="582">
        <v>0</v>
      </c>
      <c r="D30" s="569">
        <v>102781.54291337366</v>
      </c>
      <c r="E30" s="582">
        <v>1</v>
      </c>
      <c r="F30" s="570">
        <v>102781.54291337366</v>
      </c>
    </row>
    <row r="31" spans="1:6" ht="14.4" customHeight="1" x14ac:dyDescent="0.3">
      <c r="A31" s="592" t="s">
        <v>1453</v>
      </c>
      <c r="B31" s="569"/>
      <c r="C31" s="582">
        <v>0</v>
      </c>
      <c r="D31" s="569">
        <v>65.6099999999999</v>
      </c>
      <c r="E31" s="582">
        <v>1</v>
      </c>
      <c r="F31" s="570">
        <v>65.6099999999999</v>
      </c>
    </row>
    <row r="32" spans="1:6" ht="14.4" customHeight="1" x14ac:dyDescent="0.3">
      <c r="A32" s="592" t="s">
        <v>1454</v>
      </c>
      <c r="B32" s="569"/>
      <c r="C32" s="582">
        <v>0</v>
      </c>
      <c r="D32" s="569">
        <v>16858.995898824251</v>
      </c>
      <c r="E32" s="582">
        <v>1</v>
      </c>
      <c r="F32" s="570">
        <v>16858.995898824251</v>
      </c>
    </row>
    <row r="33" spans="1:6" ht="14.4" customHeight="1" x14ac:dyDescent="0.3">
      <c r="A33" s="592" t="s">
        <v>1455</v>
      </c>
      <c r="B33" s="569"/>
      <c r="C33" s="582">
        <v>0</v>
      </c>
      <c r="D33" s="569">
        <v>125.07</v>
      </c>
      <c r="E33" s="582">
        <v>1</v>
      </c>
      <c r="F33" s="570">
        <v>125.07</v>
      </c>
    </row>
    <row r="34" spans="1:6" ht="14.4" customHeight="1" x14ac:dyDescent="0.3">
      <c r="A34" s="592" t="s">
        <v>1456</v>
      </c>
      <c r="B34" s="569"/>
      <c r="C34" s="582">
        <v>0</v>
      </c>
      <c r="D34" s="569">
        <v>9065.3280177354081</v>
      </c>
      <c r="E34" s="582">
        <v>1</v>
      </c>
      <c r="F34" s="570">
        <v>9065.3280177354081</v>
      </c>
    </row>
    <row r="35" spans="1:6" ht="14.4" customHeight="1" x14ac:dyDescent="0.3">
      <c r="A35" s="592" t="s">
        <v>1457</v>
      </c>
      <c r="B35" s="569"/>
      <c r="C35" s="582">
        <v>0</v>
      </c>
      <c r="D35" s="569">
        <v>230.690010572472</v>
      </c>
      <c r="E35" s="582">
        <v>1</v>
      </c>
      <c r="F35" s="570">
        <v>230.690010572472</v>
      </c>
    </row>
    <row r="36" spans="1:6" ht="14.4" customHeight="1" x14ac:dyDescent="0.3">
      <c r="A36" s="592" t="s">
        <v>1458</v>
      </c>
      <c r="B36" s="569"/>
      <c r="C36" s="582">
        <v>0</v>
      </c>
      <c r="D36" s="569">
        <v>25041.131181836812</v>
      </c>
      <c r="E36" s="582">
        <v>1</v>
      </c>
      <c r="F36" s="570">
        <v>25041.131181836812</v>
      </c>
    </row>
    <row r="37" spans="1:6" ht="14.4" customHeight="1" x14ac:dyDescent="0.3">
      <c r="A37" s="592" t="s">
        <v>1459</v>
      </c>
      <c r="B37" s="569"/>
      <c r="C37" s="582">
        <v>0</v>
      </c>
      <c r="D37" s="569">
        <v>278.92</v>
      </c>
      <c r="E37" s="582">
        <v>1</v>
      </c>
      <c r="F37" s="570">
        <v>278.92</v>
      </c>
    </row>
    <row r="38" spans="1:6" ht="14.4" customHeight="1" x14ac:dyDescent="0.3">
      <c r="A38" s="592" t="s">
        <v>1460</v>
      </c>
      <c r="B38" s="569"/>
      <c r="C38" s="582">
        <v>0</v>
      </c>
      <c r="D38" s="569">
        <v>4857.9000000000005</v>
      </c>
      <c r="E38" s="582">
        <v>1</v>
      </c>
      <c r="F38" s="570">
        <v>4857.9000000000005</v>
      </c>
    </row>
    <row r="39" spans="1:6" ht="14.4" customHeight="1" x14ac:dyDescent="0.3">
      <c r="A39" s="592" t="s">
        <v>1461</v>
      </c>
      <c r="B39" s="569"/>
      <c r="C39" s="582">
        <v>0</v>
      </c>
      <c r="D39" s="569">
        <v>1438.1599999999999</v>
      </c>
      <c r="E39" s="582">
        <v>1</v>
      </c>
      <c r="F39" s="570">
        <v>1438.1599999999999</v>
      </c>
    </row>
    <row r="40" spans="1:6" ht="14.4" customHeight="1" x14ac:dyDescent="0.3">
      <c r="A40" s="592" t="s">
        <v>1462</v>
      </c>
      <c r="B40" s="569"/>
      <c r="C40" s="582">
        <v>0</v>
      </c>
      <c r="D40" s="569">
        <v>76.640209044569005</v>
      </c>
      <c r="E40" s="582">
        <v>1</v>
      </c>
      <c r="F40" s="570">
        <v>76.640209044569005</v>
      </c>
    </row>
    <row r="41" spans="1:6" ht="14.4" customHeight="1" x14ac:dyDescent="0.3">
      <c r="A41" s="592" t="s">
        <v>1463</v>
      </c>
      <c r="B41" s="569"/>
      <c r="C41" s="582">
        <v>0</v>
      </c>
      <c r="D41" s="569">
        <v>19145.616826543119</v>
      </c>
      <c r="E41" s="582">
        <v>1</v>
      </c>
      <c r="F41" s="570">
        <v>19145.616826543119</v>
      </c>
    </row>
    <row r="42" spans="1:6" ht="14.4" customHeight="1" x14ac:dyDescent="0.3">
      <c r="A42" s="592" t="s">
        <v>1464</v>
      </c>
      <c r="B42" s="569"/>
      <c r="C42" s="582">
        <v>0</v>
      </c>
      <c r="D42" s="569">
        <v>86.209861338062694</v>
      </c>
      <c r="E42" s="582">
        <v>1</v>
      </c>
      <c r="F42" s="570">
        <v>86.209861338062694</v>
      </c>
    </row>
    <row r="43" spans="1:6" ht="14.4" customHeight="1" x14ac:dyDescent="0.3">
      <c r="A43" s="592" t="s">
        <v>1465</v>
      </c>
      <c r="B43" s="569"/>
      <c r="C43" s="582">
        <v>0</v>
      </c>
      <c r="D43" s="569">
        <v>117.14</v>
      </c>
      <c r="E43" s="582">
        <v>1</v>
      </c>
      <c r="F43" s="570">
        <v>117.14</v>
      </c>
    </row>
    <row r="44" spans="1:6" ht="14.4" customHeight="1" x14ac:dyDescent="0.3">
      <c r="A44" s="592" t="s">
        <v>1466</v>
      </c>
      <c r="B44" s="569"/>
      <c r="C44" s="582">
        <v>0</v>
      </c>
      <c r="D44" s="569">
        <v>315.02</v>
      </c>
      <c r="E44" s="582">
        <v>1</v>
      </c>
      <c r="F44" s="570">
        <v>315.02</v>
      </c>
    </row>
    <row r="45" spans="1:6" ht="14.4" customHeight="1" x14ac:dyDescent="0.3">
      <c r="A45" s="592" t="s">
        <v>1467</v>
      </c>
      <c r="B45" s="569"/>
      <c r="C45" s="582">
        <v>0</v>
      </c>
      <c r="D45" s="569">
        <v>871.15</v>
      </c>
      <c r="E45" s="582">
        <v>1</v>
      </c>
      <c r="F45" s="570">
        <v>871.15</v>
      </c>
    </row>
    <row r="46" spans="1:6" ht="14.4" customHeight="1" x14ac:dyDescent="0.3">
      <c r="A46" s="592" t="s">
        <v>1468</v>
      </c>
      <c r="B46" s="569"/>
      <c r="C46" s="582">
        <v>0</v>
      </c>
      <c r="D46" s="569">
        <v>123.29</v>
      </c>
      <c r="E46" s="582">
        <v>1</v>
      </c>
      <c r="F46" s="570">
        <v>123.29</v>
      </c>
    </row>
    <row r="47" spans="1:6" ht="14.4" customHeight="1" x14ac:dyDescent="0.3">
      <c r="A47" s="592" t="s">
        <v>1469</v>
      </c>
      <c r="B47" s="569"/>
      <c r="C47" s="582">
        <v>0</v>
      </c>
      <c r="D47" s="569">
        <v>657.5</v>
      </c>
      <c r="E47" s="582">
        <v>1</v>
      </c>
      <c r="F47" s="570">
        <v>657.5</v>
      </c>
    </row>
    <row r="48" spans="1:6" ht="14.4" customHeight="1" thickBot="1" x14ac:dyDescent="0.35">
      <c r="A48" s="593" t="s">
        <v>1470</v>
      </c>
      <c r="B48" s="584"/>
      <c r="C48" s="585">
        <v>0</v>
      </c>
      <c r="D48" s="584">
        <v>15853.402901630359</v>
      </c>
      <c r="E48" s="585">
        <v>1</v>
      </c>
      <c r="F48" s="586">
        <v>15853.402901630359</v>
      </c>
    </row>
    <row r="49" spans="1:6" ht="14.4" customHeight="1" thickBot="1" x14ac:dyDescent="0.35">
      <c r="A49" s="587" t="s">
        <v>6</v>
      </c>
      <c r="B49" s="588">
        <v>7364.45151700726</v>
      </c>
      <c r="C49" s="589">
        <v>3.1021139068290973E-2</v>
      </c>
      <c r="D49" s="588">
        <v>230036.61556808307</v>
      </c>
      <c r="E49" s="589">
        <v>0.96897886093170926</v>
      </c>
      <c r="F49" s="590">
        <v>237401.06708509027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2013-12-28T11:23:30Z</dcterms:modified>
</cp:coreProperties>
</file>