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252" windowWidth="11364" windowHeight="7056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éky Recepty" sheetId="346" r:id="rId11"/>
    <sheet name="LRp Lékaři" sheetId="415" r:id="rId12"/>
    <sheet name="LRp Detail" sheetId="347" r:id="rId13"/>
    <sheet name="LRp PL" sheetId="388" r:id="rId14"/>
    <sheet name="LRp PL Detail" sheetId="390" r:id="rId15"/>
    <sheet name="Materiál Žádanky" sheetId="402" r:id="rId16"/>
    <sheet name="MŽ Detail" sheetId="403" r:id="rId17"/>
    <sheet name="ZV Vykáz.-A" sheetId="344" r:id="rId18"/>
    <sheet name="ZV Vykáz.-A Detail" sheetId="345" r:id="rId19"/>
    <sheet name="ZV Vykáz.-H" sheetId="410" r:id="rId20"/>
    <sheet name="ZV Vykáz.-H Detail" sheetId="377" r:id="rId21"/>
    <sheet name="CaseMix" sheetId="370" r:id="rId22"/>
    <sheet name="ALOS" sheetId="374" r:id="rId23"/>
    <sheet name="Total" sheetId="371" r:id="rId24"/>
    <sheet name="ZV Vyžád." sheetId="342" r:id="rId25"/>
    <sheet name="ZV Vyžád. Detail" sheetId="343" r:id="rId26"/>
    <sheet name="OD TISS" sheetId="372" r:id="rId27"/>
  </sheets>
  <definedNames>
    <definedName name="_xlnm._FilterDatabase" localSheetId="5" hidden="1">HV!$A$5:$A$5</definedName>
    <definedName name="_xlnm._FilterDatabase" localSheetId="10" hidden="1">'Léky Recepty'!$A$4:$M$4</definedName>
    <definedName name="_xlnm._FilterDatabase" localSheetId="6" hidden="1">'Léky Žádanky'!$A$3:$G$3</definedName>
    <definedName name="_xlnm._FilterDatabase" localSheetId="12" hidden="1">'LRp Detail'!$A$6:$U$6</definedName>
    <definedName name="_xlnm._FilterDatabase" localSheetId="11" hidden="1">'LRp Lékaři'!$A$4:$N$4</definedName>
    <definedName name="_xlnm._FilterDatabase" localSheetId="13" hidden="1">'LRp PL'!$A$3:$F$50</definedName>
    <definedName name="_xlnm._FilterDatabase" localSheetId="14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5" hidden="1">'Materiál Žádanky'!$A$3:$G$3</definedName>
    <definedName name="_xlnm._FilterDatabase" localSheetId="16" hidden="1">'MŽ Detail'!$A$4:$K$4</definedName>
    <definedName name="_xlnm._FilterDatabase" localSheetId="26" hidden="1">'OD TISS'!$A$5:$N$5</definedName>
    <definedName name="_xlnm._FilterDatabase" localSheetId="23" hidden="1">Total!$A$4:$W$4</definedName>
    <definedName name="_xlnm._FilterDatabase" localSheetId="18" hidden="1">'ZV Vykáz.-A Detail'!$A$5:$P$5</definedName>
    <definedName name="_xlnm._FilterDatabase" localSheetId="20" hidden="1">'ZV Vykáz.-H Detail'!$A$5:$Q$5</definedName>
    <definedName name="_xlnm._FilterDatabase" localSheetId="24" hidden="1">'ZV Vyžád.'!$A$5:$M$5</definedName>
    <definedName name="_xlnm._FilterDatabase" localSheetId="25" hidden="1">'ZV Vyžád. Detail'!$A$5:$Q$5</definedName>
    <definedName name="doměsíce">'HI Graf'!$C$11</definedName>
    <definedName name="_xlnm.Print_Area" localSheetId="22">ALOS!$A$1:$M$45</definedName>
    <definedName name="_xlnm.Print_Area" localSheetId="21">CaseMix!$A$1:$M$48</definedName>
  </definedNames>
  <calcPr calcId="145621"/>
</workbook>
</file>

<file path=xl/calcChain.xml><?xml version="1.0" encoding="utf-8"?>
<calcChain xmlns="http://schemas.openxmlformats.org/spreadsheetml/2006/main">
  <c r="V86" i="371" l="1"/>
  <c r="U86" i="371"/>
  <c r="T86" i="371"/>
  <c r="S86" i="371"/>
  <c r="R86" i="371"/>
  <c r="Q86" i="371"/>
  <c r="T85" i="371"/>
  <c r="V85" i="371" s="1"/>
  <c r="S85" i="371"/>
  <c r="R85" i="371"/>
  <c r="Q85" i="371"/>
  <c r="V84" i="371"/>
  <c r="U84" i="371"/>
  <c r="T84" i="371"/>
  <c r="S84" i="371"/>
  <c r="R84" i="371"/>
  <c r="Q84" i="371"/>
  <c r="V83" i="371"/>
  <c r="U83" i="371"/>
  <c r="T83" i="371"/>
  <c r="S83" i="371"/>
  <c r="R83" i="371"/>
  <c r="Q83" i="371"/>
  <c r="V82" i="371"/>
  <c r="U82" i="371"/>
  <c r="T82" i="371"/>
  <c r="S82" i="371"/>
  <c r="R82" i="371"/>
  <c r="Q82" i="371"/>
  <c r="V81" i="371"/>
  <c r="U81" i="371"/>
  <c r="T81" i="371"/>
  <c r="S81" i="371"/>
  <c r="R81" i="371"/>
  <c r="Q81" i="371"/>
  <c r="V80" i="371"/>
  <c r="U80" i="371"/>
  <c r="T80" i="371"/>
  <c r="S80" i="371"/>
  <c r="R80" i="371"/>
  <c r="Q80" i="371"/>
  <c r="T79" i="371"/>
  <c r="V79" i="371" s="1"/>
  <c r="S79" i="371"/>
  <c r="R79" i="371"/>
  <c r="Q79" i="371"/>
  <c r="V78" i="371"/>
  <c r="U78" i="371"/>
  <c r="T78" i="371"/>
  <c r="S78" i="371"/>
  <c r="R78" i="371"/>
  <c r="Q78" i="371"/>
  <c r="V77" i="371"/>
  <c r="U77" i="371"/>
  <c r="T77" i="371"/>
  <c r="S77" i="371"/>
  <c r="R77" i="371"/>
  <c r="Q77" i="371"/>
  <c r="V76" i="371"/>
  <c r="U76" i="371"/>
  <c r="T76" i="371"/>
  <c r="S76" i="371"/>
  <c r="R76" i="371"/>
  <c r="Q76" i="371"/>
  <c r="V75" i="371"/>
  <c r="U75" i="371"/>
  <c r="T75" i="371"/>
  <c r="S75" i="371"/>
  <c r="R75" i="371"/>
  <c r="Q75" i="371"/>
  <c r="T74" i="371"/>
  <c r="V74" i="371" s="1"/>
  <c r="S74" i="371"/>
  <c r="R74" i="371"/>
  <c r="Q74" i="371"/>
  <c r="V73" i="371"/>
  <c r="U73" i="371"/>
  <c r="T73" i="371"/>
  <c r="S73" i="371"/>
  <c r="R73" i="371"/>
  <c r="Q73" i="371"/>
  <c r="V72" i="371"/>
  <c r="U72" i="371"/>
  <c r="T72" i="371"/>
  <c r="S72" i="371"/>
  <c r="R72" i="371"/>
  <c r="Q72" i="371"/>
  <c r="V71" i="371"/>
  <c r="U71" i="371"/>
  <c r="T71" i="371"/>
  <c r="S71" i="371"/>
  <c r="R71" i="371"/>
  <c r="Q71" i="371"/>
  <c r="V70" i="371"/>
  <c r="U70" i="371"/>
  <c r="T70" i="371"/>
  <c r="S70" i="371"/>
  <c r="R70" i="371"/>
  <c r="Q70" i="371"/>
  <c r="T69" i="371"/>
  <c r="V69" i="371" s="1"/>
  <c r="S69" i="371"/>
  <c r="R69" i="371"/>
  <c r="Q69" i="371"/>
  <c r="V68" i="371"/>
  <c r="U68" i="371"/>
  <c r="T68" i="371"/>
  <c r="S68" i="371"/>
  <c r="R68" i="371"/>
  <c r="Q68" i="371"/>
  <c r="T67" i="371"/>
  <c r="V67" i="371" s="1"/>
  <c r="S67" i="371"/>
  <c r="R67" i="371"/>
  <c r="Q67" i="371"/>
  <c r="V66" i="371"/>
  <c r="U66" i="371"/>
  <c r="T66" i="371"/>
  <c r="S66" i="371"/>
  <c r="R66" i="371"/>
  <c r="Q66" i="371"/>
  <c r="V65" i="371"/>
  <c r="U65" i="371"/>
  <c r="T65" i="371"/>
  <c r="S65" i="371"/>
  <c r="R65" i="371"/>
  <c r="Q65" i="371"/>
  <c r="V64" i="371"/>
  <c r="U64" i="371"/>
  <c r="T64" i="371"/>
  <c r="S64" i="371"/>
  <c r="R64" i="371"/>
  <c r="Q64" i="371"/>
  <c r="T63" i="371"/>
  <c r="V63" i="371" s="1"/>
  <c r="S63" i="371"/>
  <c r="R63" i="371"/>
  <c r="Q63" i="371"/>
  <c r="V62" i="371"/>
  <c r="U62" i="371"/>
  <c r="T62" i="371"/>
  <c r="S62" i="371"/>
  <c r="R62" i="371"/>
  <c r="Q62" i="371"/>
  <c r="T61" i="371"/>
  <c r="V61" i="371" s="1"/>
  <c r="S61" i="371"/>
  <c r="R61" i="371"/>
  <c r="Q61" i="371"/>
  <c r="V60" i="371"/>
  <c r="U60" i="371"/>
  <c r="T60" i="371"/>
  <c r="S60" i="371"/>
  <c r="R60" i="371"/>
  <c r="Q60" i="371"/>
  <c r="V59" i="371"/>
  <c r="U59" i="371"/>
  <c r="T59" i="371"/>
  <c r="S59" i="371"/>
  <c r="R59" i="371"/>
  <c r="Q59" i="371"/>
  <c r="V58" i="371"/>
  <c r="U58" i="371"/>
  <c r="T58" i="371"/>
  <c r="S58" i="371"/>
  <c r="R58" i="371"/>
  <c r="Q58" i="371"/>
  <c r="T57" i="371"/>
  <c r="V57" i="371" s="1"/>
  <c r="S57" i="371"/>
  <c r="R57" i="371"/>
  <c r="Q57" i="371"/>
  <c r="V56" i="371"/>
  <c r="U56" i="371"/>
  <c r="T56" i="371"/>
  <c r="S56" i="371"/>
  <c r="R56" i="371"/>
  <c r="Q56" i="371"/>
  <c r="V55" i="371"/>
  <c r="U55" i="371"/>
  <c r="T55" i="371"/>
  <c r="S55" i="371"/>
  <c r="R55" i="371"/>
  <c r="Q55" i="371"/>
  <c r="V54" i="371"/>
  <c r="U54" i="371"/>
  <c r="T54" i="371"/>
  <c r="S54" i="371"/>
  <c r="R54" i="371"/>
  <c r="Q54" i="371"/>
  <c r="T53" i="371"/>
  <c r="V53" i="371" s="1"/>
  <c r="S53" i="371"/>
  <c r="R53" i="371"/>
  <c r="Q53" i="371"/>
  <c r="V52" i="371"/>
  <c r="U52" i="371"/>
  <c r="T52" i="371"/>
  <c r="S52" i="371"/>
  <c r="R52" i="371"/>
  <c r="Q52" i="371"/>
  <c r="V51" i="371"/>
  <c r="U51" i="371"/>
  <c r="T51" i="371"/>
  <c r="S51" i="371"/>
  <c r="R51" i="371"/>
  <c r="Q51" i="371"/>
  <c r="U50" i="371"/>
  <c r="T50" i="371"/>
  <c r="V50" i="371" s="1"/>
  <c r="S50" i="371"/>
  <c r="R50" i="371"/>
  <c r="Q50" i="371"/>
  <c r="V49" i="371"/>
  <c r="U49" i="371"/>
  <c r="T49" i="371"/>
  <c r="S49" i="371"/>
  <c r="R49" i="371"/>
  <c r="Q49" i="371"/>
  <c r="V48" i="371"/>
  <c r="U48" i="371"/>
  <c r="T48" i="371"/>
  <c r="S48" i="371"/>
  <c r="R48" i="371"/>
  <c r="Q48" i="371"/>
  <c r="T47" i="371"/>
  <c r="V47" i="371" s="1"/>
  <c r="S47" i="371"/>
  <c r="R47" i="371"/>
  <c r="Q47" i="371"/>
  <c r="V46" i="371"/>
  <c r="U46" i="371"/>
  <c r="T46" i="371"/>
  <c r="S46" i="371"/>
  <c r="R46" i="371"/>
  <c r="Q46" i="371"/>
  <c r="T45" i="371"/>
  <c r="V45" i="371" s="1"/>
  <c r="S45" i="371"/>
  <c r="R45" i="371"/>
  <c r="Q45" i="371"/>
  <c r="V44" i="371"/>
  <c r="U44" i="371"/>
  <c r="T44" i="371"/>
  <c r="S44" i="371"/>
  <c r="R44" i="371"/>
  <c r="Q44" i="371"/>
  <c r="V43" i="371"/>
  <c r="U43" i="371"/>
  <c r="T43" i="371"/>
  <c r="S43" i="371"/>
  <c r="R43" i="371"/>
  <c r="Q43" i="371"/>
  <c r="V42" i="371"/>
  <c r="U42" i="371"/>
  <c r="T42" i="371"/>
  <c r="S42" i="371"/>
  <c r="R42" i="371"/>
  <c r="Q42" i="371"/>
  <c r="T41" i="371"/>
  <c r="V41" i="371" s="1"/>
  <c r="S41" i="371"/>
  <c r="R41" i="371"/>
  <c r="Q41" i="371"/>
  <c r="V40" i="371"/>
  <c r="U40" i="371"/>
  <c r="T40" i="371"/>
  <c r="S40" i="371"/>
  <c r="R40" i="371"/>
  <c r="Q40" i="371"/>
  <c r="V39" i="371"/>
  <c r="U39" i="371"/>
  <c r="T39" i="371"/>
  <c r="S39" i="371"/>
  <c r="R39" i="371"/>
  <c r="Q39" i="371"/>
  <c r="V38" i="371"/>
  <c r="T38" i="371"/>
  <c r="U38" i="371" s="1"/>
  <c r="S38" i="371"/>
  <c r="R38" i="371"/>
  <c r="Q38" i="371"/>
  <c r="T37" i="371"/>
  <c r="V37" i="371" s="1"/>
  <c r="S37" i="371"/>
  <c r="R37" i="371"/>
  <c r="Q37" i="371"/>
  <c r="V36" i="371"/>
  <c r="U36" i="371"/>
  <c r="T36" i="371"/>
  <c r="S36" i="371"/>
  <c r="R36" i="371"/>
  <c r="Q36" i="371"/>
  <c r="T35" i="371"/>
  <c r="V35" i="371" s="1"/>
  <c r="S35" i="371"/>
  <c r="R35" i="371"/>
  <c r="Q35" i="371"/>
  <c r="V34" i="371"/>
  <c r="T34" i="371"/>
  <c r="U34" i="371" s="1"/>
  <c r="S34" i="371"/>
  <c r="R34" i="371"/>
  <c r="Q34" i="371"/>
  <c r="V33" i="371"/>
  <c r="U33" i="371"/>
  <c r="T33" i="371"/>
  <c r="S33" i="371"/>
  <c r="R33" i="371"/>
  <c r="Q33" i="371"/>
  <c r="T32" i="371"/>
  <c r="V32" i="371" s="1"/>
  <c r="S32" i="371"/>
  <c r="R32" i="371"/>
  <c r="Q32" i="371"/>
  <c r="T31" i="371"/>
  <c r="V31" i="371" s="1"/>
  <c r="S31" i="371"/>
  <c r="R31" i="371"/>
  <c r="Q31" i="371"/>
  <c r="T30" i="371"/>
  <c r="V30" i="371" s="1"/>
  <c r="S30" i="371"/>
  <c r="R30" i="371"/>
  <c r="Q30" i="371"/>
  <c r="V29" i="371"/>
  <c r="U29" i="371"/>
  <c r="T29" i="371"/>
  <c r="S29" i="371"/>
  <c r="R29" i="371"/>
  <c r="Q29" i="371"/>
  <c r="T28" i="371"/>
  <c r="V28" i="371" s="1"/>
  <c r="S28" i="371"/>
  <c r="R28" i="371"/>
  <c r="Q28" i="371"/>
  <c r="T27" i="371"/>
  <c r="V27" i="371" s="1"/>
  <c r="S27" i="371"/>
  <c r="R27" i="371"/>
  <c r="Q27" i="371"/>
  <c r="T26" i="371"/>
  <c r="V26" i="371" s="1"/>
  <c r="S26" i="371"/>
  <c r="R26" i="371"/>
  <c r="Q26" i="371"/>
  <c r="T25" i="371"/>
  <c r="V25" i="371" s="1"/>
  <c r="S25" i="371"/>
  <c r="R25" i="371"/>
  <c r="Q25" i="371"/>
  <c r="V24" i="371"/>
  <c r="U24" i="371"/>
  <c r="T24" i="371"/>
  <c r="S24" i="371"/>
  <c r="R24" i="371"/>
  <c r="Q24" i="371"/>
  <c r="T23" i="371"/>
  <c r="V23" i="371" s="1"/>
  <c r="S23" i="371"/>
  <c r="R23" i="371"/>
  <c r="Q23" i="371"/>
  <c r="T22" i="371"/>
  <c r="V22" i="371" s="1"/>
  <c r="S22" i="371"/>
  <c r="R22" i="371"/>
  <c r="Q22" i="371"/>
  <c r="V21" i="371"/>
  <c r="U21" i="371"/>
  <c r="T21" i="371"/>
  <c r="S21" i="371"/>
  <c r="R21" i="371"/>
  <c r="Q21" i="371"/>
  <c r="T20" i="371"/>
  <c r="V20" i="371" s="1"/>
  <c r="S20" i="371"/>
  <c r="R20" i="371"/>
  <c r="Q20" i="371"/>
  <c r="V19" i="371"/>
  <c r="T19" i="371"/>
  <c r="U19" i="371" s="1"/>
  <c r="S19" i="371"/>
  <c r="R19" i="371"/>
  <c r="Q19" i="371"/>
  <c r="T18" i="371"/>
  <c r="V18" i="371" s="1"/>
  <c r="S18" i="371"/>
  <c r="R18" i="371"/>
  <c r="Q18" i="371"/>
  <c r="V17" i="371"/>
  <c r="T17" i="371"/>
  <c r="U17" i="371" s="1"/>
  <c r="S17" i="371"/>
  <c r="R17" i="371"/>
  <c r="Q17" i="371"/>
  <c r="V16" i="371"/>
  <c r="U16" i="371"/>
  <c r="T16" i="371"/>
  <c r="S16" i="371"/>
  <c r="R16" i="371"/>
  <c r="Q16" i="371"/>
  <c r="V15" i="371"/>
  <c r="T15" i="371"/>
  <c r="U15" i="371" s="1"/>
  <c r="S15" i="371"/>
  <c r="R15" i="371"/>
  <c r="Q15" i="371"/>
  <c r="T14" i="371"/>
  <c r="V14" i="371" s="1"/>
  <c r="S14" i="371"/>
  <c r="R14" i="371"/>
  <c r="Q14" i="371"/>
  <c r="V13" i="371"/>
  <c r="T13" i="371"/>
  <c r="U13" i="371" s="1"/>
  <c r="S13" i="371"/>
  <c r="R13" i="371"/>
  <c r="Q13" i="371"/>
  <c r="V12" i="371"/>
  <c r="U12" i="371"/>
  <c r="T12" i="371"/>
  <c r="S12" i="371"/>
  <c r="R12" i="371"/>
  <c r="Q12" i="371"/>
  <c r="V11" i="371"/>
  <c r="U11" i="371"/>
  <c r="T11" i="371"/>
  <c r="S11" i="371"/>
  <c r="R11" i="371"/>
  <c r="Q11" i="371"/>
  <c r="T10" i="371"/>
  <c r="V10" i="371" s="1"/>
  <c r="S10" i="371"/>
  <c r="R10" i="371"/>
  <c r="Q10" i="371"/>
  <c r="V9" i="371"/>
  <c r="U9" i="371"/>
  <c r="T9" i="371"/>
  <c r="S9" i="371"/>
  <c r="R9" i="371"/>
  <c r="Q9" i="371"/>
  <c r="V8" i="371"/>
  <c r="U8" i="371"/>
  <c r="T8" i="371"/>
  <c r="S8" i="371"/>
  <c r="R8" i="371"/>
  <c r="Q8" i="371"/>
  <c r="V7" i="371"/>
  <c r="U7" i="371"/>
  <c r="T7" i="371"/>
  <c r="S7" i="371"/>
  <c r="R7" i="371"/>
  <c r="Q7" i="371"/>
  <c r="T6" i="371"/>
  <c r="V6" i="371" s="1"/>
  <c r="S6" i="371"/>
  <c r="R6" i="371"/>
  <c r="Q6" i="371"/>
  <c r="V5" i="371"/>
  <c r="U5" i="371"/>
  <c r="T5" i="371"/>
  <c r="S5" i="371"/>
  <c r="R5" i="371"/>
  <c r="Q5" i="371"/>
  <c r="U23" i="371" l="1"/>
  <c r="U25" i="371"/>
  <c r="U27" i="371"/>
  <c r="U31" i="371"/>
  <c r="U35" i="371"/>
  <c r="U37" i="371"/>
  <c r="U41" i="371"/>
  <c r="U45" i="371"/>
  <c r="U47" i="371"/>
  <c r="U53" i="371"/>
  <c r="U57" i="371"/>
  <c r="U61" i="371"/>
  <c r="U63" i="371"/>
  <c r="U67" i="371"/>
  <c r="U69" i="371"/>
  <c r="U79" i="371"/>
  <c r="U85" i="371"/>
  <c r="U6" i="371"/>
  <c r="U10" i="371"/>
  <c r="U14" i="371"/>
  <c r="U18" i="371"/>
  <c r="U20" i="371"/>
  <c r="U22" i="371"/>
  <c r="U26" i="371"/>
  <c r="U28" i="371"/>
  <c r="U30" i="371"/>
  <c r="U32" i="371"/>
  <c r="U74" i="371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D11" i="339" s="1"/>
  <c r="E3" i="344"/>
  <c r="D3" i="344"/>
  <c r="C11" i="339" s="1"/>
  <c r="C3" i="344"/>
  <c r="B3" i="344"/>
  <c r="B11" i="339" l="1"/>
  <c r="G3" i="344"/>
  <c r="D19" i="414" s="1"/>
  <c r="A28" i="414"/>
  <c r="A27" i="414"/>
  <c r="A26" i="414"/>
  <c r="A25" i="414"/>
  <c r="A24" i="414"/>
  <c r="A23" i="414"/>
  <c r="A22" i="414"/>
  <c r="A20" i="414"/>
  <c r="A19" i="414"/>
  <c r="A14" i="414"/>
  <c r="A11" i="414"/>
  <c r="A10" i="414"/>
  <c r="A8" i="414"/>
  <c r="A7" i="414"/>
  <c r="A21" i="414"/>
  <c r="A18" i="414"/>
  <c r="A15" i="414"/>
  <c r="A17" i="414"/>
  <c r="A4" i="414"/>
  <c r="D15" i="414"/>
  <c r="C15" i="414"/>
  <c r="E15" i="414" l="1"/>
  <c r="A15" i="339" l="1"/>
  <c r="A12" i="339"/>
  <c r="A11" i="339"/>
  <c r="A7" i="339"/>
  <c r="A6" i="339"/>
  <c r="A5" i="339"/>
  <c r="D11" i="414" l="1"/>
  <c r="D8" i="414"/>
  <c r="D14" i="414" l="1"/>
  <c r="C14" i="414"/>
  <c r="D7" i="414"/>
  <c r="C7" i="414"/>
  <c r="D10" i="414" l="1"/>
  <c r="E10" i="414" s="1"/>
  <c r="E25" i="414"/>
  <c r="E24" i="414"/>
  <c r="E20" i="414"/>
  <c r="E19" i="414"/>
  <c r="E14" i="414"/>
  <c r="E7" i="414"/>
  <c r="E11" i="414"/>
  <c r="E8" i="414"/>
  <c r="C4" i="414"/>
  <c r="D4" i="414"/>
  <c r="E4" i="414" l="1"/>
  <c r="A16" i="383"/>
  <c r="A19" i="383" l="1"/>
  <c r="A14" i="383" l="1"/>
  <c r="D18" i="414"/>
  <c r="C11" i="340" l="1"/>
  <c r="B10" i="340" l="1"/>
  <c r="B8" i="340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47" i="370" l="1"/>
  <c r="L47" i="370"/>
  <c r="M46" i="370"/>
  <c r="L46" i="370"/>
  <c r="M45" i="370"/>
  <c r="L45" i="370"/>
  <c r="M44" i="370"/>
  <c r="L44" i="370"/>
  <c r="M43" i="370"/>
  <c r="L43" i="370"/>
  <c r="M42" i="370"/>
  <c r="L42" i="370"/>
  <c r="M41" i="370"/>
  <c r="L41" i="370"/>
  <c r="L36" i="370"/>
  <c r="K36" i="370"/>
  <c r="J36" i="370"/>
  <c r="H48" i="370"/>
  <c r="M48" i="370" s="1"/>
  <c r="G48" i="370"/>
  <c r="F48" i="370"/>
  <c r="I48" i="370" s="1"/>
  <c r="E48" i="370"/>
  <c r="D25" i="414" s="1"/>
  <c r="D48" i="370"/>
  <c r="L48" i="370" s="1"/>
  <c r="C48" i="370"/>
  <c r="B48" i="370"/>
  <c r="H36" i="370"/>
  <c r="I36" i="370" s="1"/>
  <c r="G36" i="370"/>
  <c r="F36" i="370"/>
  <c r="D36" i="370"/>
  <c r="E36" i="370" s="1"/>
  <c r="C36" i="370"/>
  <c r="B36" i="370"/>
  <c r="H24" i="370"/>
  <c r="I24" i="370" s="1"/>
  <c r="G24" i="370"/>
  <c r="F24" i="370"/>
  <c r="D24" i="370"/>
  <c r="E24" i="370" s="1"/>
  <c r="D23" i="414" s="1"/>
  <c r="E23" i="414" s="1"/>
  <c r="C24" i="370"/>
  <c r="B24" i="370"/>
  <c r="H12" i="370"/>
  <c r="G12" i="370"/>
  <c r="F12" i="370"/>
  <c r="D12" i="370"/>
  <c r="D12" i="339" s="1"/>
  <c r="C12" i="370"/>
  <c r="C12" i="339" s="1"/>
  <c r="B12" i="370"/>
  <c r="B12" i="339" s="1"/>
  <c r="D21" i="414"/>
  <c r="M36" i="370" l="1"/>
  <c r="D24" i="414" s="1"/>
  <c r="E12" i="370"/>
  <c r="D22" i="414" s="1"/>
  <c r="E22" i="414" s="1"/>
  <c r="L12" i="370"/>
  <c r="I12" i="370"/>
  <c r="D26" i="414" s="1"/>
  <c r="E26" i="414" s="1"/>
  <c r="M3" i="372"/>
  <c r="L3" i="372"/>
  <c r="K3" i="372"/>
  <c r="I3" i="372"/>
  <c r="J3" i="372" s="1"/>
  <c r="H3" i="372"/>
  <c r="G3" i="372"/>
  <c r="E3" i="372"/>
  <c r="D3" i="372"/>
  <c r="C3" i="372"/>
  <c r="F3" i="372" s="1"/>
  <c r="O3" i="343"/>
  <c r="N3" i="343"/>
  <c r="K3" i="343"/>
  <c r="J3" i="343"/>
  <c r="G3" i="343"/>
  <c r="F3" i="343"/>
  <c r="J23" i="370"/>
  <c r="J22" i="370"/>
  <c r="J21" i="370"/>
  <c r="J20" i="370"/>
  <c r="J19" i="370"/>
  <c r="J18" i="370"/>
  <c r="J17" i="370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H3" i="387" s="1"/>
  <c r="L3" i="387"/>
  <c r="J3" i="387"/>
  <c r="I3" i="387"/>
  <c r="G3" i="387"/>
  <c r="F3" i="387"/>
  <c r="N3" i="220"/>
  <c r="L3" i="220" s="1"/>
  <c r="N3" i="372" l="1"/>
  <c r="C28" i="414"/>
  <c r="E28" i="414" s="1"/>
  <c r="H3" i="390"/>
  <c r="Q3" i="347"/>
  <c r="S3" i="347"/>
  <c r="U3" i="347"/>
  <c r="K3" i="387"/>
  <c r="K3" i="390"/>
  <c r="G5" i="339"/>
  <c r="G6" i="339"/>
  <c r="G7" i="339"/>
  <c r="G8" i="339"/>
  <c r="G9" i="339"/>
  <c r="A11" i="383"/>
  <c r="A4" i="383"/>
  <c r="A33" i="383"/>
  <c r="A32" i="383"/>
  <c r="A31" i="383"/>
  <c r="A30" i="383"/>
  <c r="A29" i="383"/>
  <c r="A28" i="383"/>
  <c r="A27" i="383"/>
  <c r="A26" i="383"/>
  <c r="A25" i="383"/>
  <c r="A24" i="383"/>
  <c r="A21" i="383"/>
  <c r="A20" i="383"/>
  <c r="A18" i="383"/>
  <c r="A17" i="383"/>
  <c r="A15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M8" i="340"/>
  <c r="L8" i="340"/>
  <c r="K8" i="340"/>
  <c r="J8" i="340"/>
  <c r="I8" i="340"/>
  <c r="H8" i="340"/>
  <c r="G8" i="340"/>
  <c r="F8" i="340"/>
  <c r="E8" i="340"/>
  <c r="D8" i="340"/>
  <c r="C8" i="340"/>
  <c r="F11" i="339"/>
  <c r="F12" i="339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27" i="414" s="1"/>
  <c r="E27" i="414" s="1"/>
  <c r="D33" i="374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7" i="370"/>
  <c r="L17" i="370"/>
  <c r="M12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D13" i="339"/>
  <c r="D15" i="339" s="1"/>
  <c r="C13" i="339"/>
  <c r="C15" i="339" s="1"/>
  <c r="B13" i="339"/>
  <c r="B15" i="339" s="1"/>
  <c r="L24" i="370"/>
  <c r="M24" i="370"/>
  <c r="C21" i="414"/>
  <c r="C18" i="414"/>
  <c r="D17" i="414"/>
  <c r="E21" i="414" l="1"/>
  <c r="E18" i="414"/>
  <c r="G11" i="339"/>
  <c r="C6" i="340"/>
  <c r="C4" i="340" s="1"/>
  <c r="B4" i="340"/>
  <c r="F13" i="339"/>
  <c r="F15" i="339" s="1"/>
  <c r="G12" i="339"/>
  <c r="C17" i="414"/>
  <c r="B13" i="340" l="1"/>
  <c r="B12" i="340"/>
  <c r="D6" i="340"/>
  <c r="E17" i="414"/>
  <c r="G13" i="339"/>
  <c r="D4" i="340"/>
  <c r="E6" i="340"/>
  <c r="G15" i="339"/>
  <c r="E4" i="340" l="1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sharedStrings.xml><?xml version="1.0" encoding="utf-8"?>
<sst xmlns="http://schemas.openxmlformats.org/spreadsheetml/2006/main" count="15403" uniqueCount="3221">
  <si>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</si>
  <si>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</si>
  <si>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</si>
  <si>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</si>
  <si>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</si>
  <si>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</si>
  <si>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</si>
  <si>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</si>
  <si>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</si>
  <si>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</si>
  <si>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</si>
  <si>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</si>
  <si>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</si>
  <si>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</si>
  <si>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</si>
  <si>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</si>
  <si>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</si>
  <si>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</si>
  <si>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Celk.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</si>
  <si>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</si>
  <si>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</si>
  <si>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</si>
  <si>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</si>
  <si>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</si>
  <si>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</si>
  <si>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</si>
  <si>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</si>
  <si>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</si>
  <si>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</si>
  <si>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</si>
  <si>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</si>
  <si>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</si>
  <si>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</si>
  <si>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</si>
  <si>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</si>
  <si>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</si>
  <si>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</si>
  <si>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</si>
  <si>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</si>
  <si>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</si>
  <si>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</si>
  <si>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</si>
  <si>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</si>
  <si>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</si>
  <si>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</si>
  <si>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</si>
  <si>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</si>
  <si>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</si>
  <si>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</si>
  <si>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</si>
  <si>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</si>
  <si>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</si>
  <si>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</si>
  <si>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</si>
  <si>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</si>
  <si>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</si>
  <si>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</si>
  <si>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</si>
  <si>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</si>
  <si>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</si>
  <si>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</si>
  <si>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</si>
  <si>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</si>
  <si>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</si>
  <si>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</si>
  <si>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</si>
  <si>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</si>
  <si>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</si>
  <si>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</si>
  <si>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</si>
  <si>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</si>
  <si>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</si>
  <si>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</si>
  <si>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</si>
  <si>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</si>
  <si>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</si>
  <si>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</si>
  <si>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</si>
  <si>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</si>
  <si>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</si>
  <si>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</si>
  <si>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</si>
  <si>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</si>
  <si>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</si>
  <si>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</si>
  <si>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</si>
  <si>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</si>
  <si>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</si>
  <si>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</si>
  <si>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</si>
  <si>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</si>
  <si>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měsíc</t>
  </si>
  <si>
    <t>DRG total</t>
  </si>
  <si>
    <t>Casemix</t>
  </si>
  <si>
    <t>Počet hospitalizací- případů DRG</t>
  </si>
  <si>
    <t>CM</t>
  </si>
  <si>
    <t>Hosp.</t>
  </si>
  <si>
    <t>111- VZP</t>
  </si>
  <si>
    <t>201- VoZP</t>
  </si>
  <si>
    <t>205- ČPZP</t>
  </si>
  <si>
    <t>207- OZP</t>
  </si>
  <si>
    <t>209- ZP ŠKODA</t>
  </si>
  <si>
    <t>211- ZP MV</t>
  </si>
  <si>
    <t>213- RBP</t>
  </si>
  <si>
    <t>optimum 95%</t>
  </si>
  <si>
    <t>optimum 90%</t>
  </si>
  <si>
    <t>DRG alfa</t>
  </si>
  <si>
    <t>Výkonově   [tis. Kč]</t>
  </si>
  <si>
    <t>optimum 107% beta, 105% gama</t>
  </si>
  <si>
    <t>Vyjmenované skupiny DRG</t>
  </si>
  <si>
    <t>KL</t>
  </si>
  <si>
    <t>DRG</t>
  </si>
  <si>
    <t>2011</t>
  </si>
  <si>
    <t>2012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</si>
  <si>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</si>
  <si>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</si>
  <si>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</si>
  <si>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</si>
  <si>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</si>
  <si>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</si>
  <si>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</si>
  <si>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</si>
  <si>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</si>
  <si>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</si>
  <si>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</si>
  <si>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</si>
  <si>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</si>
  <si>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</si>
  <si>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</si>
  <si>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</si>
  <si>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</si>
  <si>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</si>
  <si>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</si>
  <si>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</si>
  <si>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</si>
  <si>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</si>
  <si>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</si>
  <si>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</si>
  <si>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</si>
  <si>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</si>
  <si>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</si>
  <si>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</si>
  <si>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</si>
  <si>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</si>
  <si>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</si>
  <si>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</si>
  <si>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</si>
  <si>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</si>
  <si>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</si>
  <si>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</si>
  <si>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</si>
  <si>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</si>
  <si>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</si>
  <si>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</si>
  <si>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</si>
  <si>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</si>
  <si>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DRG beta + gama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</si>
  <si>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</si>
  <si>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</si>
  <si>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</si>
  <si>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</si>
  <si>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</si>
  <si>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</si>
  <si>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</si>
  <si>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</si>
  <si>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</si>
  <si>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Rozp.rok 2013</t>
  </si>
  <si>
    <t>Rozp. 2012            CELKEM</t>
  </si>
  <si>
    <t>casemix 2012</t>
  </si>
  <si>
    <t>Ambulance</t>
  </si>
  <si>
    <t>Hospodářský index (Výnosy / Náklady) - vývoj</t>
  </si>
  <si>
    <t>Zdravotnické pracoviště vyžadující zdravotní výkon</t>
  </si>
  <si>
    <t>Plán</t>
  </si>
  <si>
    <t>Obsah sešitu</t>
  </si>
  <si>
    <t>Náklady a související sestavy</t>
  </si>
  <si>
    <t>Výnosy a související sestavy</t>
  </si>
  <si>
    <t>Plnění casemixu dle FNOL</t>
  </si>
  <si>
    <t>Porovnání DRG dle kódů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</si>
  <si>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</si>
  <si>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</si>
  <si>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</si>
  <si>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</si>
  <si>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</si>
  <si>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</si>
  <si>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</si>
  <si>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</si>
  <si>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</si>
  <si>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</si>
  <si>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</si>
  <si>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</si>
  <si>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</si>
  <si>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</si>
  <si>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</si>
  <si>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</si>
  <si>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</si>
  <si>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</si>
  <si>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</si>
  <si>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</si>
  <si>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ambulantní pacienty</t>
  </si>
  <si>
    <t>Zdravotní výkony vykázané na pracovišti pro ambulantní pacienty - detail</t>
  </si>
  <si>
    <t>Zdravotní výkony vykázané na pracovišti pro pacienty hospitalizované ve FNOL</t>
  </si>
  <si>
    <t>Zdravotní výkony vykázané na pracovišti pro pacienty hospitalizované ve FNOL - detail</t>
  </si>
  <si>
    <t>Zdravotní výkony (vybraných odborností) vyžádané pro pacienty hospitalizované na vlastním pracovišti</t>
  </si>
  <si>
    <t>Zdravotní výkony (vybraných odborností) vyžádané pro pacienty hospitalizované na vlastním pracovišti -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</si>
  <si>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</si>
  <si>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</si>
  <si>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</si>
  <si>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</si>
  <si>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</si>
  <si>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</si>
  <si>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</si>
  <si>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</si>
  <si>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Přehled plnění PL - Spotřeba léčivých přípravků - detail</t>
  </si>
  <si>
    <t>Lékař</t>
  </si>
  <si>
    <t>Přehled plnění PL - Preskripce léčivých přípravků - detail</t>
  </si>
  <si>
    <t>Hospodaření zdravotnického pracoviště (v tisících)</t>
  </si>
  <si>
    <t>Spotřeba léčivých přípravků - detail</t>
  </si>
  <si>
    <t>Spotřeba léčivých přípravků</t>
  </si>
  <si>
    <t>Preskripce a záchyt receptů a poukazů</t>
  </si>
  <si>
    <t>Preskripce a záchyt receptů a poukazů - detail</t>
  </si>
  <si>
    <t>Spotřeba zdravotnického materiálu</t>
  </si>
  <si>
    <t>Spotřeba zdravotnického materiálu - detail</t>
  </si>
  <si>
    <t>Optimum CM pro</t>
  </si>
  <si>
    <t>olomoucký kraj</t>
  </si>
  <si>
    <t>Ošetřovací dny a TISS (v tisících Kč)</t>
  </si>
  <si>
    <t>Přehledové sestavy</t>
  </si>
  <si>
    <t>Akt. měsíc</t>
  </si>
  <si>
    <t>Přečerpáno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</si>
  <si>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</si>
  <si>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</si>
  <si>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</si>
  <si>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</si>
  <si>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</si>
  <si>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</si>
  <si>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</si>
  <si>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</si>
  <si>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</si>
  <si>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</si>
  <si>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</si>
  <si>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</si>
  <si>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</si>
  <si>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</si>
  <si>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</si>
  <si>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</si>
  <si>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</si>
  <si>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Klinika ústní,čelistní a obličejové chirurgie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</si>
  <si>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</si>
  <si>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</si>
  <si>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</si>
  <si>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</si>
  <si>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</si>
  <si>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</si>
  <si>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</si>
  <si>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</si>
  <si>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</si>
  <si>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</si>
  <si>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</si>
  <si>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50113011     léky - hemofilici ZUL (TO)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</si>
  <si>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</si>
  <si>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</si>
  <si>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</si>
  <si>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</si>
  <si>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</si>
  <si>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</si>
  <si>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</si>
  <si>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50115004     implant.umělé těl.náhr.-ostat.nákl.PZT(s.Z_506)</t>
  </si>
  <si>
    <t>50115007     implant.dentální - samoplátci (sk.Z_525)</t>
  </si>
  <si>
    <t>50115010     RTG materiál, filmy a chemikálie (sk.Z_504)</t>
  </si>
  <si>
    <t>50115020     diagnostika laboratorní-LEK (sk.Z_501)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</si>
  <si>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</si>
  <si>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</si>
  <si>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</si>
  <si>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</si>
  <si>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</si>
  <si>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</si>
  <si>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katetry, stenty, porty (sk.Z_513)</t>
  </si>
  <si>
    <t>50115090     ostatní ZPr - zubolékařský materiál (sk.Z_509)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</si>
  <si>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</si>
  <si>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</si>
  <si>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</si>
  <si>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</si>
  <si>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</si>
  <si>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všeobecný materiál (sk.V15,45,46,T110,Z510,Z524)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</si>
  <si>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</si>
  <si>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</si>
  <si>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</si>
  <si>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</si>
  <si>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</si>
  <si>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SZM (sk.Z21)</t>
  </si>
  <si>
    <t>50117011     obalový mat. pro sterilizaci (sk.V20)</t>
  </si>
  <si>
    <t>50117015     IT - spotřební materiál (sk. P37, 48)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</si>
  <si>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</si>
  <si>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</si>
  <si>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</si>
  <si>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</si>
  <si>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</si>
  <si>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</si>
  <si>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</si>
  <si>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</si>
  <si>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</si>
  <si>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</si>
  <si>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</si>
  <si>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</si>
  <si>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</si>
  <si>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</si>
  <si>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</si>
  <si>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</si>
  <si>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</si>
  <si>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</si>
  <si>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</si>
  <si>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</t>
  </si>
  <si>
    <t>51102021     opravy zdrav.techniky</t>
  </si>
  <si>
    <t>51102023     opravy ostatní techniky</t>
  </si>
  <si>
    <t>51102024     běžná údržba - správa budov</t>
  </si>
  <si>
    <t>51102025     běžná údržba - hl.energetik</t>
  </si>
  <si>
    <t>51102026     opravy STA rozvodů (tel.antény) - odb.inf.</t>
  </si>
  <si>
    <t>51201     Cestovné zaměstnanců-tuzemské</t>
  </si>
  <si>
    <t>51201000     cestovné z mezd</t>
  </si>
  <si>
    <t>51201001     cestovné tuzemské (pokl.)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</si>
  <si>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</si>
  <si>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</si>
  <si>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</si>
  <si>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</si>
  <si>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</si>
  <si>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spoje -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</si>
  <si>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</si>
  <si>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</si>
  <si>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</si>
  <si>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</si>
  <si>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</si>
  <si>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</si>
  <si>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(MW DIAS)</t>
  </si>
  <si>
    <t>51806004     popl. za DDD a ostatní služby</t>
  </si>
  <si>
    <t>51806005     odpad (SITA - 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</si>
  <si>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</si>
  <si>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</si>
  <si>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</si>
  <si>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</si>
  <si>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</si>
  <si>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</si>
  <si>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</si>
  <si>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</si>
  <si>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</si>
  <si>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</si>
  <si>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</si>
  <si>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</si>
  <si>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</si>
  <si>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</si>
  <si>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</si>
  <si>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</si>
  <si>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</si>
  <si>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</si>
  <si>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</si>
  <si>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</si>
  <si>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</si>
  <si>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</si>
  <si>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</si>
  <si>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</si>
  <si>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</si>
  <si>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</si>
  <si>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</si>
  <si>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</si>
  <si>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</si>
  <si>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</si>
  <si>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</si>
  <si>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</si>
  <si>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54910009     školení - ost.zdrav.pracov.</t>
  </si>
  <si>
    <t>54910010     školení - nezdrav.pracov.</t>
  </si>
  <si>
    <t>54924     Ostatní výplaty fyzickým osobám</t>
  </si>
  <si>
    <t>54924001     odškod.zaměst. - prac.úraz,...</t>
  </si>
  <si>
    <t>54925     Ostatní výplaty fyzickým osobám(PaM)</t>
  </si>
  <si>
    <t>54925000     odškodn.-náhr.mzdy zam.(PaM)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</si>
  <si>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</si>
  <si>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</si>
  <si>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</si>
  <si>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</si>
  <si>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</si>
  <si>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</si>
  <si>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</si>
  <si>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</si>
  <si>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</si>
  <si>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</si>
  <si>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</si>
  <si>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</si>
  <si>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</si>
  <si>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55801081     DDHM - zdravotnický a laboratorní (finanční dary)</t>
  </si>
  <si>
    <t>55802     DDHM - provozní</t>
  </si>
  <si>
    <t>55802003     DDHM - kacelářská technika (sk.V_37)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</si>
  <si>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</si>
  <si>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</si>
  <si>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</si>
  <si>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</si>
  <si>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</si>
  <si>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</si>
  <si>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</si>
  <si>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</si>
  <si>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</si>
  <si>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</si>
  <si>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</si>
  <si>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</si>
  <si>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60228108     výkony + materiál - VZP na výkon</t>
  </si>
  <si>
    <t>60228109     výkony stomatologie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</si>
  <si>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</si>
  <si>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</si>
  <si>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</si>
  <si>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</si>
  <si>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60229209     výkony stomatologie</t>
  </si>
  <si>
    <t>60229290     výkony pojištěncům EHS</t>
  </si>
  <si>
    <t>60241     Odmítnutí vykázané péče     OZPI</t>
  </si>
  <si>
    <t>60241101     odmítnutí vykázané péče, receptů, poukázek PZt, Tr - VZP</t>
  </si>
  <si>
    <t>60241201     odmítnutí vykázané péče, receptů, poukázek PZt, Tr - ostatní 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</si>
  <si>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</si>
  <si>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</si>
  <si>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</si>
  <si>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</si>
  <si>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</si>
  <si>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</si>
  <si>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603     Výnosy z pronájmu</t>
  </si>
  <si>
    <t>60325     Výnosy z pronájmu</t>
  </si>
  <si>
    <t>60325424     nájem DM - použití vybavení FNOL (pitevny)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</si>
  <si>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</si>
  <si>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</si>
  <si>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</si>
  <si>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</si>
  <si>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</si>
  <si>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64804000     čerpání FRM - na opravy a udržování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</si>
  <si>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</si>
  <si>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</si>
  <si>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</si>
  <si>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</si>
  <si>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</si>
  <si>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</si>
  <si>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</si>
  <si>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</si>
  <si>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</si>
  <si>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64924443     znalecké posudky - Znaleký ústav</t>
  </si>
  <si>
    <t>64924447     ostatní provoz.sl. - hl.činnost (LSPP)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</si>
  <si>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</si>
  <si>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</si>
  <si>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</si>
  <si>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</si>
  <si>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</si>
  <si>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</si>
  <si>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</si>
  <si>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</si>
  <si>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</si>
  <si>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79906001     výkony prádelny - mikrovlákno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</si>
  <si>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</si>
  <si>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</si>
  <si>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</si>
  <si>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</si>
  <si>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</si>
  <si>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</si>
  <si>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</si>
  <si>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</si>
  <si>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</si>
  <si>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25</t>
  </si>
  <si>
    <t/>
  </si>
  <si>
    <t>Klinika ústní,čelistní a obl. chir.</t>
  </si>
  <si>
    <t>50113001</t>
  </si>
  <si>
    <t>Lékárna - léčiva</t>
  </si>
  <si>
    <t>50113006</t>
  </si>
  <si>
    <t>Lékárna - enterární výživa</t>
  </si>
  <si>
    <t>50113013</t>
  </si>
  <si>
    <t>Lékárna - antibiotika</t>
  </si>
  <si>
    <t>50113014</t>
  </si>
  <si>
    <t>Lékárna - antimykotika</t>
  </si>
  <si>
    <t>SumaKL</t>
  </si>
  <si>
    <t>2511</t>
  </si>
  <si>
    <t>Klinika ústní,čelistní a obl. chir., lůžk. odd. 33</t>
  </si>
  <si>
    <t>SumaNS</t>
  </si>
  <si>
    <t>mezeraNS</t>
  </si>
  <si>
    <t>2521</t>
  </si>
  <si>
    <t>Klinika ústní,čelistní a obl. chir., ambulance</t>
  </si>
  <si>
    <t>2522</t>
  </si>
  <si>
    <t>Klinika ústní,čelistní a obl. chir., LSPP stomat.</t>
  </si>
  <si>
    <t>2562</t>
  </si>
  <si>
    <t>Klinika ústní,čelistní a obl. chir., operační sál</t>
  </si>
  <si>
    <t>NIMESIL</t>
  </si>
  <si>
    <t>PORGRASUS30X100MG-S</t>
  </si>
  <si>
    <t>MICARDIS 80 MG</t>
  </si>
  <si>
    <t>POR TBL NOB 28X80MG</t>
  </si>
  <si>
    <t>PRESTARIUM NEO</t>
  </si>
  <si>
    <t>POR TBL FLM 30X5MG</t>
  </si>
  <si>
    <t>MIRTAZAPIN SANDOZ 30 MG</t>
  </si>
  <si>
    <t>POR TBL FLM 30X30MG</t>
  </si>
  <si>
    <t>O</t>
  </si>
  <si>
    <t>EPHEDRIN BIOTIKA</t>
  </si>
  <si>
    <t>INJ SOL 10X1ML/50MG</t>
  </si>
  <si>
    <t>INVANZ 1 G</t>
  </si>
  <si>
    <t>INF PLV SOL 1X1GM</t>
  </si>
  <si>
    <t>GLUKÓZA 10 BRAUN</t>
  </si>
  <si>
    <t>INF SOL 10X500ML-PE</t>
  </si>
  <si>
    <t>GLUKÓZA 5 BRAUN</t>
  </si>
  <si>
    <t>CHLORID SODNÝ 0,9% BRAUN</t>
  </si>
  <si>
    <t>INF SOL 20X100MLPELAH</t>
  </si>
  <si>
    <t>INF SOL 10X500MLPELAH</t>
  </si>
  <si>
    <t>GENTAMICIN LEK 80 MG/2 ML</t>
  </si>
  <si>
    <t>INJ SOL 10X2ML/80MG</t>
  </si>
  <si>
    <t>NITROGLYCERIN SLOVAKOFARMA</t>
  </si>
  <si>
    <t>TBL 20X0.5MG</t>
  </si>
  <si>
    <t>PREDNISON 5 LECIVA</t>
  </si>
  <si>
    <t>TBL 20X5MG</t>
  </si>
  <si>
    <t>ADRENALIN LECIVA</t>
  </si>
  <si>
    <t>INJ 5X1ML/1MG</t>
  </si>
  <si>
    <t>MAGNESIUM SULFURICUM BIOTIKA</t>
  </si>
  <si>
    <t>INJ 5X10ML 10%</t>
  </si>
  <si>
    <t>NATRIUM CHLORATUM BIOTIKA 10%</t>
  </si>
  <si>
    <t>INJ 10X5ML 10%</t>
  </si>
  <si>
    <t>NORADRENALIN LECIVA</t>
  </si>
  <si>
    <t>SYNTOSTIGMIN</t>
  </si>
  <si>
    <t>INJ 10X1ML/0.5MG</t>
  </si>
  <si>
    <t>OPHTHALMO-SEPTONEX</t>
  </si>
  <si>
    <t>GTT OPH 1X10ML</t>
  </si>
  <si>
    <t>SANORIN-ANALERGIN</t>
  </si>
  <si>
    <t>LIQ 1X10ML</t>
  </si>
  <si>
    <t>SANORIN EMULSIO</t>
  </si>
  <si>
    <t>GTT NAS 10ML 0.1%</t>
  </si>
  <si>
    <t>SANORIN</t>
  </si>
  <si>
    <t>LIQ 10ML 0.05%</t>
  </si>
  <si>
    <t>CALCIUM PANTHOTEN. SLOVAKOFARMA</t>
  </si>
  <si>
    <t>UNG 1X30GM</t>
  </si>
  <si>
    <t>DERMAZULEN</t>
  </si>
  <si>
    <t>OPHTHALMO-AZULEN</t>
  </si>
  <si>
    <t>UNG OPH 1X5GM</t>
  </si>
  <si>
    <t>PAMBA</t>
  </si>
  <si>
    <t>TBL 10X250MG</t>
  </si>
  <si>
    <t>MARCAINE 0.5%</t>
  </si>
  <si>
    <t>INJ SOL5X20ML/100MG</t>
  </si>
  <si>
    <t>DIAZEPAM SLOVAKOFARMA</t>
  </si>
  <si>
    <t>TBL 20X10MG</t>
  </si>
  <si>
    <t>DITHIADEN</t>
  </si>
  <si>
    <t>TBL 20X2MG</t>
  </si>
  <si>
    <t>KALIUM CHLORATUM LECIVA 7.5%</t>
  </si>
  <si>
    <t>INJ 5X10ML 7.5%</t>
  </si>
  <si>
    <t>HALOPERIDOL</t>
  </si>
  <si>
    <t>INJ 5X1ML/5MG</t>
  </si>
  <si>
    <t>MESOCAIN</t>
  </si>
  <si>
    <t>GEL 1X20GM</t>
  </si>
  <si>
    <t>VEROSPIRON</t>
  </si>
  <si>
    <t>TBL 20X25MG</t>
  </si>
  <si>
    <t>HEPAROID LECIVA</t>
  </si>
  <si>
    <t>SUPPOSITORIA GLYCERINI LECIVA</t>
  </si>
  <si>
    <t>SUP 10X2.35GM</t>
  </si>
  <si>
    <t>GUTRON 2.5MG</t>
  </si>
  <si>
    <t>TBL 20X2.5MG</t>
  </si>
  <si>
    <t>GUTRON 5MG</t>
  </si>
  <si>
    <t>TBL 50X5MG</t>
  </si>
  <si>
    <t>NOVALGIN</t>
  </si>
  <si>
    <t>INJ 10X2ML/1000MG</t>
  </si>
  <si>
    <t>DIPIDOLOR</t>
  </si>
  <si>
    <t>INJ 5X2ML 7.5MG/ML</t>
  </si>
  <si>
    <t>TORECAN</t>
  </si>
  <si>
    <t>SUP 6X6.5MG</t>
  </si>
  <si>
    <t>MILGAMMA N</t>
  </si>
  <si>
    <t>INJ 5X2ML</t>
  </si>
  <si>
    <t>AULIN</t>
  </si>
  <si>
    <t>POR GRA SOL30SÁČKŮ</t>
  </si>
  <si>
    <t>ANEXATE</t>
  </si>
  <si>
    <t>INJ 5X5ML/0.5MG</t>
  </si>
  <si>
    <t>DICYNONE 250</t>
  </si>
  <si>
    <t>INJ SOL 4X2ML/250MG</t>
  </si>
  <si>
    <t>PERFALGAN 10 MG/ML</t>
  </si>
  <si>
    <t>INF SOL12X100ML/1GM</t>
  </si>
  <si>
    <t>HYDROCORTISON VUAB 100 MG</t>
  </si>
  <si>
    <t>INJ PLV SOL 1X100MG</t>
  </si>
  <si>
    <t>HELICID 20 ZENTIVA</t>
  </si>
  <si>
    <t>POR CPS ETD 90X20MG</t>
  </si>
  <si>
    <t>MICARDISPLUS 80/25 MG</t>
  </si>
  <si>
    <t>POR TBL NOB 28</t>
  </si>
  <si>
    <t>CEFTAZIDIM KABI 2 GM</t>
  </si>
  <si>
    <t>INJ+INF PLV SOL 10X2GM</t>
  </si>
  <si>
    <t>FANTOMALT</t>
  </si>
  <si>
    <t>POR PLV SOL 1X400GMenterar.</t>
  </si>
  <si>
    <t>DORETA 37,5 MG/325 MG</t>
  </si>
  <si>
    <t>POR TBL FLM 10</t>
  </si>
  <si>
    <t>VITALIPID N INFANT</t>
  </si>
  <si>
    <t>INF CNC SOL 10X10ML</t>
  </si>
  <si>
    <t>LIDOCAIN 10%</t>
  </si>
  <si>
    <t>SPR 1X38GM</t>
  </si>
  <si>
    <t>EUTHYROX 75</t>
  </si>
  <si>
    <t>TBL 100X75RG</t>
  </si>
  <si>
    <t>DUROGESIC 100MCG/H</t>
  </si>
  <si>
    <t>EMP 5X10MG(40CM2)</t>
  </si>
  <si>
    <t>DUROGESIC 75MCG/H</t>
  </si>
  <si>
    <t>EMP 5X7.5MG(30CM2)</t>
  </si>
  <si>
    <t>DOGMATIL 50 MG</t>
  </si>
  <si>
    <t>POR CPS DUR 30X50MG</t>
  </si>
  <si>
    <t>TIAPRIDAL</t>
  </si>
  <si>
    <t>POR TBLNOB 50X100MG</t>
  </si>
  <si>
    <t>ALGIFEN NEO</t>
  </si>
  <si>
    <t>POR GTT SOL 1X25ML</t>
  </si>
  <si>
    <t>INFADOLAN</t>
  </si>
  <si>
    <t>DRM UNG 1X30GM</t>
  </si>
  <si>
    <t>DOLMINA INJ.</t>
  </si>
  <si>
    <t>INJ 5X3ML/75MG</t>
  </si>
  <si>
    <t>TBL OBD 20X500MG</t>
  </si>
  <si>
    <t>INJ 5X5ML/2500MG</t>
  </si>
  <si>
    <t>OPHTAL LIQ 2X50ML</t>
  </si>
  <si>
    <t>FLOXAL</t>
  </si>
  <si>
    <t>UNG OPH 1X3GM</t>
  </si>
  <si>
    <t>MYDOCALM 150MG</t>
  </si>
  <si>
    <t>TBL OBD 30X150MG</t>
  </si>
  <si>
    <t>DOLMINA 50</t>
  </si>
  <si>
    <t>TBL OBD 30X50MG</t>
  </si>
  <si>
    <t>RINGERUV ROZTOK BRAUN</t>
  </si>
  <si>
    <t>INF 10X500ML(LDPE)</t>
  </si>
  <si>
    <t>TRACUTIL</t>
  </si>
  <si>
    <t>INF 5X10ML</t>
  </si>
  <si>
    <t>HEŘMÁNKOVÝ ČAJ</t>
  </si>
  <si>
    <t>SPC 20X1.5GM(SCCKY)</t>
  </si>
  <si>
    <t>SMECTA</t>
  </si>
  <si>
    <t>PLV POR 1X30SACKU</t>
  </si>
  <si>
    <t>BETADINE</t>
  </si>
  <si>
    <t>UNG 1X20GM</t>
  </si>
  <si>
    <t>ASPIRIN PROTECT 100</t>
  </si>
  <si>
    <t>POR TBL ENT 28X100MG</t>
  </si>
  <si>
    <t>MAGNOSOLV</t>
  </si>
  <si>
    <t>GRA 30X6.1GM(SACKY)</t>
  </si>
  <si>
    <t>GERODORM</t>
  </si>
  <si>
    <t>POR TBL NOB 10X40MG</t>
  </si>
  <si>
    <t>KAPIDIN 10 MG</t>
  </si>
  <si>
    <t>POR TBL FLM 30X10MG</t>
  </si>
  <si>
    <t>BERODUAL</t>
  </si>
  <si>
    <t>INH LIQ 1X20ML</t>
  </si>
  <si>
    <t>SECTRAL 400</t>
  </si>
  <si>
    <t>TBL OBD 30X400MG</t>
  </si>
  <si>
    <t>DEXAMED</t>
  </si>
  <si>
    <t>INJ 10X2ML/8MG</t>
  </si>
  <si>
    <t>TENAXUM</t>
  </si>
  <si>
    <t>TBL 30X1MG</t>
  </si>
  <si>
    <t>SOLCOSERYL DENTAL ADHESIVE</t>
  </si>
  <si>
    <t>STM PST 1X5GM</t>
  </si>
  <si>
    <t>ARDEAELYTOSOL NA.HYDR.CARB.4.2%</t>
  </si>
  <si>
    <t>INF 1X200ML</t>
  </si>
  <si>
    <t>LEXAURIN</t>
  </si>
  <si>
    <t>TBL 30X1.5MG</t>
  </si>
  <si>
    <t>TBL 30X3MG</t>
  </si>
  <si>
    <t>TBL.MAGNESII LACTICI 0.5 GLO</t>
  </si>
  <si>
    <t>TBL 100X500MG</t>
  </si>
  <si>
    <t>INJ 5X1ML/6.5MG</t>
  </si>
  <si>
    <t>AFONILUM SR 125MG</t>
  </si>
  <si>
    <t>CPS 50X125MG</t>
  </si>
  <si>
    <t>SUPRACAIN 4%</t>
  </si>
  <si>
    <t>INJ 10X2ML</t>
  </si>
  <si>
    <t>INDOMETACIN 100 BERLIN-CHEMIE</t>
  </si>
  <si>
    <t>SUP 10X100MG</t>
  </si>
  <si>
    <t>ZOLPIDEM-RATIOPHARM 10 MG</t>
  </si>
  <si>
    <t>POR TBL FLM 20X10MG</t>
  </si>
  <si>
    <t>SOLUVIT N PRO INFUS.</t>
  </si>
  <si>
    <t>INJ SIC 10</t>
  </si>
  <si>
    <t>AMBROBENE</t>
  </si>
  <si>
    <t>INJ 5X2ML/15MG</t>
  </si>
  <si>
    <t>ACCUPRO 5</t>
  </si>
  <si>
    <t>TBL OBD 30X5MG</t>
  </si>
  <si>
    <t>SURGAM</t>
  </si>
  <si>
    <t>TBL 20X300MG</t>
  </si>
  <si>
    <t>0.9% W/V SODIUM CHLORIDE I.V.</t>
  </si>
  <si>
    <t>INJ 20X10ML</t>
  </si>
  <si>
    <t>INJ 20X20ML</t>
  </si>
  <si>
    <t>ANOPYRIN 100MG</t>
  </si>
  <si>
    <t>TBL 20X100MG</t>
  </si>
  <si>
    <t>KRYTÍ GELOVÉ HEMAGEL 5G</t>
  </si>
  <si>
    <t>HEMAGEL V TUBĚ O OBSAHU 5G</t>
  </si>
  <si>
    <t>IR  AQUA STERILE OPLACH.1x1000 ml ECOTAINER</t>
  </si>
  <si>
    <t>IR OPLACH</t>
  </si>
  <si>
    <t>DZ SOFTASEPT N BEZBARVÝ 250 ml</t>
  </si>
  <si>
    <t>Kl SOL.PHENOLI CAMPHOR. 50 g RD</t>
  </si>
  <si>
    <t>IR  AQUA STERILE OPLACH 1000 ml Pour Bottle Prom.</t>
  </si>
  <si>
    <t>KL SIGNATURY</t>
  </si>
  <si>
    <t>KL BENZINUM 300g</t>
  </si>
  <si>
    <t>Heřmánek Spofa her.20x1g nálev.sáčky LEROS</t>
  </si>
  <si>
    <t>Carbosorb tbl.20-blistr</t>
  </si>
  <si>
    <t>MENALIND Kožní ochranný krém 200 ml</t>
  </si>
  <si>
    <t>MUCOSOLVAN</t>
  </si>
  <si>
    <t>POR GTT SOL+INH SOL 60ML</t>
  </si>
  <si>
    <t>Calcium pantothenicum 100g</t>
  </si>
  <si>
    <t>APO-IBUPROFEN 400 MG</t>
  </si>
  <si>
    <t>POR TBL FLM 100X400MG</t>
  </si>
  <si>
    <t>POR TBL FLM 30</t>
  </si>
  <si>
    <t>Emspoma M 200ml/chladivá tuba</t>
  </si>
  <si>
    <t>GODASAL 100</t>
  </si>
  <si>
    <t>POR TBL NOB 20</t>
  </si>
  <si>
    <t>PARALEN 500</t>
  </si>
  <si>
    <t>POR TBL NOB 24X500MG</t>
  </si>
  <si>
    <t>VALZAP COMBI 80 MG/12,5 MG POTAHOVANÉ TABLETY</t>
  </si>
  <si>
    <t>POR TBL FLM 28X80MG/12.5MG</t>
  </si>
  <si>
    <t>KL PRIPRAVEK</t>
  </si>
  <si>
    <t>KL SOL.NOVIKOV 10G</t>
  </si>
  <si>
    <t>KL SOL.FORMAL.K FIXACI TKANI,100G</t>
  </si>
  <si>
    <t>KL ETHANOL.C.BENZINO 200G</t>
  </si>
  <si>
    <t>KL ETHANOL.C.BENZINO 250G</t>
  </si>
  <si>
    <t>DZ BRAUNOL 1 L</t>
  </si>
  <si>
    <t>KL SOL.HYD.PEROX.3% 200G v sirokohrdle lahvi</t>
  </si>
  <si>
    <t>KL SOL.HYD.PEROX.3% 300G v sirokohrdle lahvi</t>
  </si>
  <si>
    <t>KL SOL.HYD.PEROX.3% 250G v sirokohrdle lahvi</t>
  </si>
  <si>
    <t>KL UNG.AC.BORICI 1%, 100G</t>
  </si>
  <si>
    <t>KL UNG.HYDROC.0,1G,LENIENS AD 100G</t>
  </si>
  <si>
    <t>KL BALS.VISNEVSKI 50G</t>
  </si>
  <si>
    <t>KL SOL.IODI PREGL 200g v sirokohrdle lahvi</t>
  </si>
  <si>
    <t>KL SOL.PHENOLI CAMPHOR. 50g v sirokohrdle lahvi</t>
  </si>
  <si>
    <t>KL SOL.ARG.NITR.10% 10G</t>
  </si>
  <si>
    <t>KL BENZINUM 150g v sirokohrdle lahvi</t>
  </si>
  <si>
    <t>KL JODOVÝ OLEJ 30G</t>
  </si>
  <si>
    <t>KL BALS.PERUVIANUM, 50g</t>
  </si>
  <si>
    <t>KL VASELINUM ALBUM, 30G</t>
  </si>
  <si>
    <t>KL CHLORHEXIDINI SOL. 0,1% 300 g</t>
  </si>
  <si>
    <t>v sirokohrdle lahvi</t>
  </si>
  <si>
    <t>KL CHLORHEXIDINI SOL. 0,1% 200g</t>
  </si>
  <si>
    <t>Menalind Professional čistící pěna 400ml</t>
  </si>
  <si>
    <t>P</t>
  </si>
  <si>
    <t>TRITACE 2,5 MG</t>
  </si>
  <si>
    <t>POR TBL NOB 20X2.5MG</t>
  </si>
  <si>
    <t>SOLU-MEDROL</t>
  </si>
  <si>
    <t>INJ SIC 1X40MG+1ML</t>
  </si>
  <si>
    <t>TBL 30X100MG</t>
  </si>
  <si>
    <t>LODOZ 5 MG</t>
  </si>
  <si>
    <t>FOKUSIN</t>
  </si>
  <si>
    <t>POR CPS RDR30X0.4MG</t>
  </si>
  <si>
    <t>ACTRAPID PENFILL 100IU/ML</t>
  </si>
  <si>
    <t>INJ SOL 5X3ML</t>
  </si>
  <si>
    <t>IMIPENEM/CILASTATIN KABI 500 MG/500 MG</t>
  </si>
  <si>
    <t>INF PLV SOL 10LAH/20ML</t>
  </si>
  <si>
    <t>FRAXIPARINE</t>
  </si>
  <si>
    <t>INJ SOL 10X0.4ML</t>
  </si>
  <si>
    <t>INJ SOL 10X0.6ML</t>
  </si>
  <si>
    <t>CONTROLOC I.V.</t>
  </si>
  <si>
    <t>INJ PLV SOL 1X40MG</t>
  </si>
  <si>
    <t>SIOFOR 500</t>
  </si>
  <si>
    <t>TBL OBD 60X500MG</t>
  </si>
  <si>
    <t>ACCUZIDE 20</t>
  </si>
  <si>
    <t>XANAX</t>
  </si>
  <si>
    <t>TBL 30X0.25MG</t>
  </si>
  <si>
    <t>CORDARONE</t>
  </si>
  <si>
    <t>INJ SOL 6X3ML/150MG</t>
  </si>
  <si>
    <t>ROSUCARD 20 MG POTAHOVANÉ TABLETY</t>
  </si>
  <si>
    <t>POR TBL FLM 30X20MG</t>
  </si>
  <si>
    <t>CLOPIDOGREL APOTEX 75 MG</t>
  </si>
  <si>
    <t>POR TBL FLM 30X75MG</t>
  </si>
  <si>
    <t>CARVESAN 25</t>
  </si>
  <si>
    <t>POR TBL NOB 30X25MG</t>
  </si>
  <si>
    <t>NUTRIFLEX PERI</t>
  </si>
  <si>
    <t>INF 5X2000ML</t>
  </si>
  <si>
    <t>NUTRIFLEX BASAL</t>
  </si>
  <si>
    <t>LIPOPLUS 20%</t>
  </si>
  <si>
    <t>INFEML10X250ML-SKLO</t>
  </si>
  <si>
    <t>NUTRISON MULTI FIBRE</t>
  </si>
  <si>
    <t>POR SOL 1X1000ML-VA</t>
  </si>
  <si>
    <t>PROTIFAR</t>
  </si>
  <si>
    <t>POR PLV SOL 1X225GM</t>
  </si>
  <si>
    <t>XORIMAX 500 MG POTAH.TABLETY</t>
  </si>
  <si>
    <t>PORTBLFLM10X500MG</t>
  </si>
  <si>
    <t>FRAMYKOIN</t>
  </si>
  <si>
    <t>UNG 1X10GM</t>
  </si>
  <si>
    <t>OPHTHALMO-FRAMYKOIN</t>
  </si>
  <si>
    <t>ENTIZOL</t>
  </si>
  <si>
    <t>TBL 20X250MG</t>
  </si>
  <si>
    <t>AMIKIN</t>
  </si>
  <si>
    <t>INJ 1X2ML/500MG</t>
  </si>
  <si>
    <t>INJ 1X4ML/1GM</t>
  </si>
  <si>
    <t>PLV ADS 1X20GM</t>
  </si>
  <si>
    <t>CIPROFLOXACIN KABI 400 MG/200 ML INFUZNÍ ROZTOK</t>
  </si>
  <si>
    <t>INF SOL 10X400MG/200ML</t>
  </si>
  <si>
    <t>AMOKSIKLAV 1G</t>
  </si>
  <si>
    <t>TBL OBD 14X1GM</t>
  </si>
  <si>
    <t>DALACIN C PHOSPHATE</t>
  </si>
  <si>
    <t>INJ 1X4ML 600MG</t>
  </si>
  <si>
    <t>UNASYN</t>
  </si>
  <si>
    <t>INJ PLV SOL 1X1.5GM</t>
  </si>
  <si>
    <t>TAZOCIN 4.5 G</t>
  </si>
  <si>
    <t>INJ PLV SOL12X4.5GM</t>
  </si>
  <si>
    <t>ZINNAT 500 MG</t>
  </si>
  <si>
    <t>TBL OBD 10X500MG</t>
  </si>
  <si>
    <t>CIPHIN 500</t>
  </si>
  <si>
    <t>KLACID 500</t>
  </si>
  <si>
    <t>TBL OBD 14X500MG</t>
  </si>
  <si>
    <t>AMOKSIKLAV 1.2GM</t>
  </si>
  <si>
    <t>INJ SIC 5X1.2GM</t>
  </si>
  <si>
    <t>ZINACEF AD INJ.</t>
  </si>
  <si>
    <t>INJ SIC 1X1.5GM</t>
  </si>
  <si>
    <t>DALACIN C 300 MG</t>
  </si>
  <si>
    <t>POR CPS DUR 16X300MG</t>
  </si>
  <si>
    <t>BATRAFEN</t>
  </si>
  <si>
    <t>CRM 1X20GM</t>
  </si>
  <si>
    <t>MYCOMAX « INF. INFUZ</t>
  </si>
  <si>
    <t>ATROPIN BIOTIKA 1MG</t>
  </si>
  <si>
    <t>INJ 10X1ML/1MG</t>
  </si>
  <si>
    <t>AETHOXYSKLEROL</t>
  </si>
  <si>
    <t>INJ 5X2ML 0.5%</t>
  </si>
  <si>
    <t>HYDROCORTISON VALEANT</t>
  </si>
  <si>
    <t>LIDOCAIN</t>
  </si>
  <si>
    <t>INJ 10X2ML 2%</t>
  </si>
  <si>
    <t>Indulona  Nechtíková 100g</t>
  </si>
  <si>
    <t>Indulona olivová ung.100g</t>
  </si>
  <si>
    <t>Indulona Univerzální 100ml</t>
  </si>
  <si>
    <t>POR TBL NOB 12X500MG</t>
  </si>
  <si>
    <t>IR  0.9%SOD.CHLOR.FOR IRR. 6X1000 ML</t>
  </si>
  <si>
    <t>IR-Fres. 6X1000 ML</t>
  </si>
  <si>
    <t>KL SOL.FORMAL.K FIXACI TKANI,500G</t>
  </si>
  <si>
    <t>KL SOL.METHYLROS.CHL.1% 10G</t>
  </si>
  <si>
    <t>KL VASELINUM ALBUM, 20G</t>
  </si>
  <si>
    <t>KL ETHANOL.C.BENZINO 150G v sirokohrdle lahvi</t>
  </si>
  <si>
    <t>KL JODOVY OLEJ 10G</t>
  </si>
  <si>
    <t>KL SOL.PHENOLI CAMPHOR. 10g</t>
  </si>
  <si>
    <t>KL SOL.ZINCI CHLOR.10% 10 g</t>
  </si>
  <si>
    <t>DORMICUM 15 MG</t>
  </si>
  <si>
    <t>TBL OBD 10X15MG</t>
  </si>
  <si>
    <t>DEPO-MEDROL</t>
  </si>
  <si>
    <t>INJ 1X1ML/40MG</t>
  </si>
  <si>
    <t>BACTROBAN</t>
  </si>
  <si>
    <t>DRM UNG 1X15GM</t>
  </si>
  <si>
    <t>INF SOL 10X250MLPELAH</t>
  </si>
  <si>
    <t>ARDEANUTRISOL G 40</t>
  </si>
  <si>
    <t>INF 1X80ML</t>
  </si>
  <si>
    <t>KORYLAN</t>
  </si>
  <si>
    <t>TBL 10</t>
  </si>
  <si>
    <t>Indulona A/64 ung.100ml modrá</t>
  </si>
  <si>
    <t>KL CHLORNAN SODNÝ 1% 300g v sirokohrdle lahvi</t>
  </si>
  <si>
    <t>AMOKSIKLAV</t>
  </si>
  <si>
    <t>TBL OBD 21X625MG</t>
  </si>
  <si>
    <t>INJ 10X10ML 1%</t>
  </si>
  <si>
    <t>DZ BRAUNOL 250 ML</t>
  </si>
  <si>
    <t>KL VASELINUM ALBUM STERILNI, 20G</t>
  </si>
  <si>
    <t>Indulona Rakytníková</t>
  </si>
  <si>
    <t>Akutol spray</t>
  </si>
  <si>
    <t>60 ml</t>
  </si>
  <si>
    <t>KL ELIXÍR NA OPTIKU</t>
  </si>
  <si>
    <t>KL ETHANOL.C.BENZINO 1 l</t>
  </si>
  <si>
    <t>KL SOL.FORMAL.K FIXACI TKANI,1000G</t>
  </si>
  <si>
    <t>KL GELATUM FORMALDEHYDI, 100G</t>
  </si>
  <si>
    <t>formaldehydový gel</t>
  </si>
  <si>
    <t>DZ OCTENISEPT 1 l</t>
  </si>
  <si>
    <t>DPH 15 %</t>
  </si>
  <si>
    <t>KL SOL.TETRACAINI 2% 10G</t>
  </si>
  <si>
    <t>KL PERSTERIL 10% 300G</t>
  </si>
  <si>
    <t>KL VASELINUM ALBUM STERILNI,  10G</t>
  </si>
  <si>
    <t>KL VASELINUM ALBUM STERILNI, 200G</t>
  </si>
  <si>
    <t>KL ETHANOLUM BENZ.DENAT. 900 ml / 720g/</t>
  </si>
  <si>
    <t>UN 1170</t>
  </si>
  <si>
    <t>2511 - Klinika ústní,čelistní a obl. chir., lůžk. odd. 33</t>
  </si>
  <si>
    <t>2562 - Klinika ústní,čelistní a obl. chir., operační sál</t>
  </si>
  <si>
    <t>2522 - Klinika ústní,čelistní a obl. chir., LSPP stomat.</t>
  </si>
  <si>
    <t>2521 - Klinika ústní,čelistní a obl. chir., ambulance</t>
  </si>
  <si>
    <t>Přehled plnění PL - Spotřeba léčivých přípravků dle objemu Kč mimo PL</t>
  </si>
  <si>
    <t>M01AX17 - Nimesulid</t>
  </si>
  <si>
    <t>C09AA04 - Perindopril</t>
  </si>
  <si>
    <t>C09CA07 - Telmisartan</t>
  </si>
  <si>
    <t>N06AX11 - Mirtazapin</t>
  </si>
  <si>
    <t>J01DC02 - Cefuroxim</t>
  </si>
  <si>
    <t>H03AA01 - Levothyroxin, sodná sůl</t>
  </si>
  <si>
    <t>J01DD02 - Ceftazidim</t>
  </si>
  <si>
    <t>N05BA12 - Alprazolam</t>
  </si>
  <si>
    <t>J01MA02 - Ciprofloxacin</t>
  </si>
  <si>
    <t>C07AG02 - Karvedilol</t>
  </si>
  <si>
    <t>C01BD01 - Amiodaron</t>
  </si>
  <si>
    <t>C07BB07 - Bisoprolol a thiazidy</t>
  </si>
  <si>
    <t>J01FA09 - Klarithromycin</t>
  </si>
  <si>
    <t>A02BC02 - Pantoprazol</t>
  </si>
  <si>
    <t>B01AB06 - Nadroparin</t>
  </si>
  <si>
    <t>C09AA05 - Ramipril</t>
  </si>
  <si>
    <t>B01AC04 - Klopidogrel</t>
  </si>
  <si>
    <t>C09BA06 - Chinapril a diuretika</t>
  </si>
  <si>
    <t>A10BA02 - Metformin</t>
  </si>
  <si>
    <t>A10AB01 - Inzulin lidský</t>
  </si>
  <si>
    <t>J01DH51 - Imipenem a enzymový inhibitor</t>
  </si>
  <si>
    <t>C10AA07 - Rosuvastatin</t>
  </si>
  <si>
    <t>J01FF01 - Klindamycin</t>
  </si>
  <si>
    <t>G04CA02 - Tamsulosin</t>
  </si>
  <si>
    <t>J02AC01 - Flukonazol</t>
  </si>
  <si>
    <t>H02AB04 - Methylprednisolon</t>
  </si>
  <si>
    <t>N02AB03 - Fentanyl</t>
  </si>
  <si>
    <t>A02BC01 - Omeprazol</t>
  </si>
  <si>
    <t>N05CD08 - Midazolam</t>
  </si>
  <si>
    <t>J01CR01 - Ampicilin a enzymový inhibitor</t>
  </si>
  <si>
    <t>V06XX - Potraviny pro zvláštní lékařské účely (PZLÚ)</t>
  </si>
  <si>
    <t>J01CR02 - Amoxicilin a enzymový inhibitor</t>
  </si>
  <si>
    <t>J01CR05 - Piperacilin a enzymový inhibitor</t>
  </si>
  <si>
    <t>A02BC01</t>
  </si>
  <si>
    <t>25366</t>
  </si>
  <si>
    <t>A02BC02</t>
  </si>
  <si>
    <t>49531</t>
  </si>
  <si>
    <t>A10AB01</t>
  </si>
  <si>
    <t>26486</t>
  </si>
  <si>
    <t>ACTRAPID PENFILL 100 IU/ML</t>
  </si>
  <si>
    <t>A10BA02</t>
  </si>
  <si>
    <t>56503</t>
  </si>
  <si>
    <t>POR TBL FLM 60X500MG</t>
  </si>
  <si>
    <t>B01AB06</t>
  </si>
  <si>
    <t>32059</t>
  </si>
  <si>
    <t>32061</t>
  </si>
  <si>
    <t>B01AC04</t>
  </si>
  <si>
    <t>149543</t>
  </si>
  <si>
    <t>C01BD01</t>
  </si>
  <si>
    <t>107938</t>
  </si>
  <si>
    <t>C07AG02</t>
  </si>
  <si>
    <t>102608</t>
  </si>
  <si>
    <t>C07BB07</t>
  </si>
  <si>
    <t>13603</t>
  </si>
  <si>
    <t>C09AA04</t>
  </si>
  <si>
    <t>101205</t>
  </si>
  <si>
    <t>C09AA05</t>
  </si>
  <si>
    <t>56976</t>
  </si>
  <si>
    <t>C09BA06</t>
  </si>
  <si>
    <t>64788</t>
  </si>
  <si>
    <t>C09CA07</t>
  </si>
  <si>
    <t>26554</t>
  </si>
  <si>
    <t>C10AA07</t>
  </si>
  <si>
    <t>148072</t>
  </si>
  <si>
    <t>G04CA02</t>
  </si>
  <si>
    <t>14439</t>
  </si>
  <si>
    <t>POR CPS RDR 30X0.4MG</t>
  </si>
  <si>
    <t>H02AB04</t>
  </si>
  <si>
    <t>9709</t>
  </si>
  <si>
    <t>SOLU-MEDROL 40 MG/ML</t>
  </si>
  <si>
    <t>INJ PSO LQF 40MG+1ML</t>
  </si>
  <si>
    <t>H03AA01</t>
  </si>
  <si>
    <t>46692</t>
  </si>
  <si>
    <t>EUTHYROX 75 MIKROGRAMŮ</t>
  </si>
  <si>
    <t>POR TBL NOB 100X75RG</t>
  </si>
  <si>
    <t>J01CR01</t>
  </si>
  <si>
    <t>16600</t>
  </si>
  <si>
    <t>J01CR02</t>
  </si>
  <si>
    <t>5951</t>
  </si>
  <si>
    <t>AMOKSIKLAV 1 G</t>
  </si>
  <si>
    <t>POR TBL FLM 14X1GM</t>
  </si>
  <si>
    <t>72972</t>
  </si>
  <si>
    <t>AMOKSIKLAV 1,2 G</t>
  </si>
  <si>
    <t>INJ PLV SOL 5X1.2GM</t>
  </si>
  <si>
    <t>J01CR05</t>
  </si>
  <si>
    <t>17810</t>
  </si>
  <si>
    <t>TAZOCIN 4,5 G</t>
  </si>
  <si>
    <t>INJ PLV SOL 12X4.5GM</t>
  </si>
  <si>
    <t>J01DC02</t>
  </si>
  <si>
    <t>18547</t>
  </si>
  <si>
    <t>XORIMAX 500 MG POTAHOVANÉ TABLETY</t>
  </si>
  <si>
    <t>POR TBL FLM 10X500MG</t>
  </si>
  <si>
    <t>47727</t>
  </si>
  <si>
    <t>76360</t>
  </si>
  <si>
    <t>ZINACEF 1,5 G</t>
  </si>
  <si>
    <t>J01DD02</t>
  </si>
  <si>
    <t>131656</t>
  </si>
  <si>
    <t>J01DH51</t>
  </si>
  <si>
    <t>129767</t>
  </si>
  <si>
    <t>J01FA09</t>
  </si>
  <si>
    <t>53853</t>
  </si>
  <si>
    <t>POR TBL FLM 14X500MG</t>
  </si>
  <si>
    <t>J01FF01</t>
  </si>
  <si>
    <t>100339</t>
  </si>
  <si>
    <t>8807</t>
  </si>
  <si>
    <t>DALACIN C</t>
  </si>
  <si>
    <t>INJ SOL 1X4ML/600MG</t>
  </si>
  <si>
    <t>J01MA02</t>
  </si>
  <si>
    <t>53202</t>
  </si>
  <si>
    <t>J02AC01</t>
  </si>
  <si>
    <t>65989</t>
  </si>
  <si>
    <t>MYCOMAX INF</t>
  </si>
  <si>
    <t>INF SOL 100ML/200MG</t>
  </si>
  <si>
    <t>M01AX17</t>
  </si>
  <si>
    <t>12892</t>
  </si>
  <si>
    <t>POR TBL NOB 30X100MG</t>
  </si>
  <si>
    <t>17187</t>
  </si>
  <si>
    <t>POR GRA SUS 30X100MG</t>
  </si>
  <si>
    <t>N02AB03</t>
  </si>
  <si>
    <t>46929</t>
  </si>
  <si>
    <t>DUROGESIC 100 MCG/H</t>
  </si>
  <si>
    <t>DRM EMP TDR 5X16.8MG</t>
  </si>
  <si>
    <t>N05BA12</t>
  </si>
  <si>
    <t>90957</t>
  </si>
  <si>
    <t>XANAX 0,25 MG</t>
  </si>
  <si>
    <t>POR TBL NOB 30X0.25MG</t>
  </si>
  <si>
    <t>N06AX11</t>
  </si>
  <si>
    <t>107641</t>
  </si>
  <si>
    <t>V06XX</t>
  </si>
  <si>
    <t>33146</t>
  </si>
  <si>
    <t>POR SOL 1X1000ML</t>
  </si>
  <si>
    <t>33220</t>
  </si>
  <si>
    <t>90044</t>
  </si>
  <si>
    <t>DEPO-MEDROL 40 MG/ML</t>
  </si>
  <si>
    <t>INJ SUS 1X1ML/40MG</t>
  </si>
  <si>
    <t>N05CD08</t>
  </si>
  <si>
    <t>15010</t>
  </si>
  <si>
    <t>POR TBL FLM 10X15MG</t>
  </si>
  <si>
    <t>85525</t>
  </si>
  <si>
    <t>AMOKSIKLAV 625 MG</t>
  </si>
  <si>
    <t>POR TBL FLM 21X625MG</t>
  </si>
  <si>
    <t>HVLP</t>
  </si>
  <si>
    <t>IPLP</t>
  </si>
  <si>
    <t>89301251</t>
  </si>
  <si>
    <t>Standardní lůžková péče Celkem</t>
  </si>
  <si>
    <t>89301252</t>
  </si>
  <si>
    <t>Příjmová ambulance Celkem</t>
  </si>
  <si>
    <t>89305252</t>
  </si>
  <si>
    <t>Ambul.kliniky ústní,čelist.a oblič.chir. Celkem</t>
  </si>
  <si>
    <t>89870255</t>
  </si>
  <si>
    <t>Pracoviště stomatologické LSPP Celkem</t>
  </si>
  <si>
    <t>Klinika ústní,čelistní a obl. chir. Celkem</t>
  </si>
  <si>
    <t>Coufalová Michala</t>
  </si>
  <si>
    <t>Číhalová Lucie</t>
  </si>
  <si>
    <t>Dubovská Ivana</t>
  </si>
  <si>
    <t>Foltasová Lenka</t>
  </si>
  <si>
    <t>Foukalová Kamila</t>
  </si>
  <si>
    <t>Hanáková Dagmar</t>
  </si>
  <si>
    <t>Hanuliak Jan</t>
  </si>
  <si>
    <t>Harvan Luboš</t>
  </si>
  <si>
    <t>Havlík Miroslav</t>
  </si>
  <si>
    <t>Heinz Petr</t>
  </si>
  <si>
    <t>Chytilová Karin</t>
  </si>
  <si>
    <t>Jirava Emil</t>
  </si>
  <si>
    <t>Juřička Stanislav</t>
  </si>
  <si>
    <t>Kadlec Zdeněk</t>
  </si>
  <si>
    <t>Klimeš Vladimír</t>
  </si>
  <si>
    <t>Koždoňová Jana</t>
  </si>
  <si>
    <t>Král David</t>
  </si>
  <si>
    <t>Krejčí Přemysl</t>
  </si>
  <si>
    <t>Michl Petr</t>
  </si>
  <si>
    <t>Moťka Vladislav</t>
  </si>
  <si>
    <t>Němcová Nikola</t>
  </si>
  <si>
    <t>Pazdera Jindřich</t>
  </si>
  <si>
    <t>Pink Richard</t>
  </si>
  <si>
    <t>Pokorný Zdeněk</t>
  </si>
  <si>
    <t>Schneiderová Michaela</t>
  </si>
  <si>
    <t>Stupková Veronika</t>
  </si>
  <si>
    <t>Tvrdý Peter</t>
  </si>
  <si>
    <t>Voborná Iva</t>
  </si>
  <si>
    <t>Zbořil Vítězslav</t>
  </si>
  <si>
    <t>Žižka Radovan</t>
  </si>
  <si>
    <t>Amoxicilin a enzymový inhibitor</t>
  </si>
  <si>
    <t>Cefuroxim</t>
  </si>
  <si>
    <t>192354</t>
  </si>
  <si>
    <t>Flutikason-furoát</t>
  </si>
  <si>
    <t>29816</t>
  </si>
  <si>
    <t>AVAMYS</t>
  </si>
  <si>
    <t>NAS SPR SUS 120X27.5RG</t>
  </si>
  <si>
    <t>Klindamycin</t>
  </si>
  <si>
    <t>83458</t>
  </si>
  <si>
    <t>Kyselina aminomethylbenzoová</t>
  </si>
  <si>
    <t>2123</t>
  </si>
  <si>
    <t>POR TBL NOB 10X250MG</t>
  </si>
  <si>
    <t>Imichimod</t>
  </si>
  <si>
    <t>26353</t>
  </si>
  <si>
    <t>ALDARA 5% CREAM</t>
  </si>
  <si>
    <t>DRM CRM 12X250MG/12.5MG</t>
  </si>
  <si>
    <t>Metronidazol</t>
  </si>
  <si>
    <t>2427</t>
  </si>
  <si>
    <t>POR TBL NOB 20X250MG</t>
  </si>
  <si>
    <t>Nimesulid</t>
  </si>
  <si>
    <t>12891</t>
  </si>
  <si>
    <t>POR TBL NOB 15X100MG</t>
  </si>
  <si>
    <t>17186</t>
  </si>
  <si>
    <t>POR GRA SUS 15X100MG</t>
  </si>
  <si>
    <t>Omeprazol</t>
  </si>
  <si>
    <t>25365</t>
  </si>
  <si>
    <t>POR CPS ETD 28X20MG</t>
  </si>
  <si>
    <t>Klopidogrel</t>
  </si>
  <si>
    <t>Kyselina acetylsalicylová</t>
  </si>
  <si>
    <t>99295</t>
  </si>
  <si>
    <t>ANOPYRIN 100 MG</t>
  </si>
  <si>
    <t>POR TBL NOB 2X10X100MG</t>
  </si>
  <si>
    <t>Antibiotika v kombinaci s ostatními léčivy</t>
  </si>
  <si>
    <t>1077</t>
  </si>
  <si>
    <t>OPHTHALMO-FRAMYKOIN COMP.</t>
  </si>
  <si>
    <t>Desloratadin</t>
  </si>
  <si>
    <t>199368</t>
  </si>
  <si>
    <t>DELESIT 5 MG POTAHOVANÉ TABLETY</t>
  </si>
  <si>
    <t>POR TBL FLM 10X5MG</t>
  </si>
  <si>
    <t>Metoklopramid</t>
  </si>
  <si>
    <t>93104</t>
  </si>
  <si>
    <t>DEGAN 10 MG TABLETY</t>
  </si>
  <si>
    <t>POR TBL NOB 40X10MG</t>
  </si>
  <si>
    <t>93105</t>
  </si>
  <si>
    <t>DEGAN 10 MG ROZTOK PRO INJEKCI</t>
  </si>
  <si>
    <t>INJ SOL 50X2ML/10MG</t>
  </si>
  <si>
    <t>25361</t>
  </si>
  <si>
    <t>HELICID 10 ZENTIVA</t>
  </si>
  <si>
    <t>POR CPS ETD 14X10MG</t>
  </si>
  <si>
    <t>5950</t>
  </si>
  <si>
    <t>POR TBL FLM 10X1GM</t>
  </si>
  <si>
    <t>4234</t>
  </si>
  <si>
    <t>INJ SOL 1X2ML/300MG</t>
  </si>
  <si>
    <t>Sodná sůl metamizolu</t>
  </si>
  <si>
    <t>55823</t>
  </si>
  <si>
    <t>NOVALGIN TABLETY</t>
  </si>
  <si>
    <t>POR TBL FLM 20X500MG</t>
  </si>
  <si>
    <t>Jiná antibiotika pro lokální aplikaci</t>
  </si>
  <si>
    <t>1066</t>
  </si>
  <si>
    <t>DRM UNG 1X10GM</t>
  </si>
  <si>
    <t>Ofloxacin</t>
  </si>
  <si>
    <t>55636</t>
  </si>
  <si>
    <t>OFLOXIN 200</t>
  </si>
  <si>
    <t>POR TBL FLM 10X200MG</t>
  </si>
  <si>
    <t>Alprazolam</t>
  </si>
  <si>
    <t>6618</t>
  </si>
  <si>
    <t>NEUROL 0,5</t>
  </si>
  <si>
    <t>POR TBL NOB 30X0.5MG</t>
  </si>
  <si>
    <t>Atorvastatin</t>
  </si>
  <si>
    <t>93013</t>
  </si>
  <si>
    <t>SORTIS 10 MG</t>
  </si>
  <si>
    <t>47728</t>
  </si>
  <si>
    <t>29815</t>
  </si>
  <si>
    <t>NAS SPR SUS 60X27.5RG</t>
  </si>
  <si>
    <t>Jiná kapiláry stabilizující látky</t>
  </si>
  <si>
    <t>107806</t>
  </si>
  <si>
    <t>AESCIN-TEVA</t>
  </si>
  <si>
    <t>Karbamazepin</t>
  </si>
  <si>
    <t>3417</t>
  </si>
  <si>
    <t>BISTON</t>
  </si>
  <si>
    <t>POR TBL NOB 50X200MG</t>
  </si>
  <si>
    <t>Ketoprofen</t>
  </si>
  <si>
    <t>76655</t>
  </si>
  <si>
    <t>KETONAL</t>
  </si>
  <si>
    <t>POR CPS DUR 25X50MG</t>
  </si>
  <si>
    <t>76756</t>
  </si>
  <si>
    <t>KETONAL 5% KRÉM</t>
  </si>
  <si>
    <t>DRM CRM 1X50GM</t>
  </si>
  <si>
    <t>107135</t>
  </si>
  <si>
    <t>DALACIN C 150 MG</t>
  </si>
  <si>
    <t>POR CPS DUR 16X150MG</t>
  </si>
  <si>
    <t>Klomipramin</t>
  </si>
  <si>
    <t>16028</t>
  </si>
  <si>
    <t>ANAFRANIL SR 75</t>
  </si>
  <si>
    <t>POR TBL RET 20X75MG</t>
  </si>
  <si>
    <t>Loratadin</t>
  </si>
  <si>
    <t>53639</t>
  </si>
  <si>
    <t>FLONIDAN 10 MG TABLETY</t>
  </si>
  <si>
    <t>POR TBL NOB 30X10MG</t>
  </si>
  <si>
    <t>Sertralin</t>
  </si>
  <si>
    <t>53951</t>
  </si>
  <si>
    <t>ZOLOFT 100 MG</t>
  </si>
  <si>
    <t>POR TBL FLM 28X100MG</t>
  </si>
  <si>
    <t>Tramadol</t>
  </si>
  <si>
    <t>32083</t>
  </si>
  <si>
    <t>TRALGIT GTT.</t>
  </si>
  <si>
    <t>POR GTT SOL 1X10ML</t>
  </si>
  <si>
    <t>59672</t>
  </si>
  <si>
    <t>TRALGIT SR 100</t>
  </si>
  <si>
    <t>POR TBL PRO 30X100MG</t>
  </si>
  <si>
    <t>84262</t>
  </si>
  <si>
    <t>POR GTT SOL 1X96ML</t>
  </si>
  <si>
    <t>Vitamin B1 v kombinaci s vitaminem B6 a/nebo B12</t>
  </si>
  <si>
    <t>11485</t>
  </si>
  <si>
    <t>INJ SOL 5X2ML</t>
  </si>
  <si>
    <t>Jiná</t>
  </si>
  <si>
    <t>*4036</t>
  </si>
  <si>
    <t>Jiný</t>
  </si>
  <si>
    <t>Diklofenak</t>
  </si>
  <si>
    <t>75631</t>
  </si>
  <si>
    <t>DICLOFENAC AL RETARD</t>
  </si>
  <si>
    <t>POR TBL RET 20X100MG</t>
  </si>
  <si>
    <t>89025</t>
  </si>
  <si>
    <t>DICLOFENAC AL 50</t>
  </si>
  <si>
    <t>POR TBL FLM 50X50MG</t>
  </si>
  <si>
    <t>10541</t>
  </si>
  <si>
    <t>VOLTAREN EMULGEL</t>
  </si>
  <si>
    <t>DRM GEL 1X50ML PUMPA</t>
  </si>
  <si>
    <t>Guajfenesin</t>
  </si>
  <si>
    <t>94234</t>
  </si>
  <si>
    <t>GUAJACURAN</t>
  </si>
  <si>
    <t>POR TBL OBD 30X200MG</t>
  </si>
  <si>
    <t>16287</t>
  </si>
  <si>
    <t>FASTUM GEL</t>
  </si>
  <si>
    <t>DRM GEL 1X100GM</t>
  </si>
  <si>
    <t>Beta-blokátory neselektivní</t>
  </si>
  <si>
    <t>2483</t>
  </si>
  <si>
    <t>TRIMEPRANOL 10 MG</t>
  </si>
  <si>
    <t>POR TBL NOB 50X10MG</t>
  </si>
  <si>
    <t>Diazepam</t>
  </si>
  <si>
    <t>2478</t>
  </si>
  <si>
    <t>DIAZEPAM SLOVAKOFARMA 10 MG</t>
  </si>
  <si>
    <t>POR TBL NOB 20X10MG</t>
  </si>
  <si>
    <t>Diosmin, kombinace</t>
  </si>
  <si>
    <t>132547</t>
  </si>
  <si>
    <t>DETRALEX</t>
  </si>
  <si>
    <t>Mefenoxalon</t>
  </si>
  <si>
    <t>85656</t>
  </si>
  <si>
    <t>DORSIFLEX 200 MG</t>
  </si>
  <si>
    <t>POR TBL NOB 30X200MG</t>
  </si>
  <si>
    <t>12895</t>
  </si>
  <si>
    <t>POR GRA SUS 30SÁČ I</t>
  </si>
  <si>
    <t>12894</t>
  </si>
  <si>
    <t>POR GRA SUS 15SÁČ I</t>
  </si>
  <si>
    <t>Pitofenon a analgetika</t>
  </si>
  <si>
    <t>50335</t>
  </si>
  <si>
    <t>Tetrazepam</t>
  </si>
  <si>
    <t>57780</t>
  </si>
  <si>
    <t>MYOLASTAN</t>
  </si>
  <si>
    <t>POR TBL FLM 20X50MG</t>
  </si>
  <si>
    <t>Tramadol, kombinace</t>
  </si>
  <si>
    <t>17926</t>
  </si>
  <si>
    <t>ZALDIAR</t>
  </si>
  <si>
    <t>Amoxicilin</t>
  </si>
  <si>
    <t>62052</t>
  </si>
  <si>
    <t>DUOMOX 1000</t>
  </si>
  <si>
    <t>POR TBL SUS 20X1000MG</t>
  </si>
  <si>
    <t>142006</t>
  </si>
  <si>
    <t>AUGMENTIN 1 G</t>
  </si>
  <si>
    <t>POR TBL FLM 14X1GM/</t>
  </si>
  <si>
    <t>94933</t>
  </si>
  <si>
    <t>119672</t>
  </si>
  <si>
    <t>DICLOFENAC DUO PHARMASWISS 75 MG</t>
  </si>
  <si>
    <t>POR CPS RDR 30X75MG</t>
  </si>
  <si>
    <t>89024</t>
  </si>
  <si>
    <t>Klotrimazol</t>
  </si>
  <si>
    <t>58653</t>
  </si>
  <si>
    <t>CLOTRIMAZOL AL 100</t>
  </si>
  <si>
    <t>VAG TBL 6X100MG+APL</t>
  </si>
  <si>
    <t>Kyselina listová</t>
  </si>
  <si>
    <t>76064</t>
  </si>
  <si>
    <t>ACIDUM FOLICUM LÉČIVA</t>
  </si>
  <si>
    <t>POR TBL OBD 30X10MG</t>
  </si>
  <si>
    <t>Nifuroxazid</t>
  </si>
  <si>
    <t>155871</t>
  </si>
  <si>
    <t>ERCEFURYL 200 MG CPS.</t>
  </si>
  <si>
    <t>POR CPS DUR 14X200MG</t>
  </si>
  <si>
    <t>12893</t>
  </si>
  <si>
    <t>POR TBL NOB 60X100MG</t>
  </si>
  <si>
    <t>12896</t>
  </si>
  <si>
    <t>POR GRA SUS 60SÁČ</t>
  </si>
  <si>
    <t>Prednison</t>
  </si>
  <si>
    <t>269</t>
  </si>
  <si>
    <t>PREDNISON 5 LÉČIVA</t>
  </si>
  <si>
    <t>POR TBL NOB 20X5MG</t>
  </si>
  <si>
    <t>138840</t>
  </si>
  <si>
    <t>POR TBL FLM 20</t>
  </si>
  <si>
    <t>Zolpidem</t>
  </si>
  <si>
    <t>16286</t>
  </si>
  <si>
    <t>STILNOX</t>
  </si>
  <si>
    <t>72973</t>
  </si>
  <si>
    <t>AMOKSIKLAV 600 MG</t>
  </si>
  <si>
    <t>INJ PLV SOL 5X600MG</t>
  </si>
  <si>
    <t>Azithromycin</t>
  </si>
  <si>
    <t>14870</t>
  </si>
  <si>
    <t>SUMAMED 500 MG</t>
  </si>
  <si>
    <t>POR TBL FLM 3X500MG</t>
  </si>
  <si>
    <t>Budesonid</t>
  </si>
  <si>
    <t>54268</t>
  </si>
  <si>
    <t>RHINOCORT AQUA 64 MCG</t>
  </si>
  <si>
    <t>NAS SPR SUS 240X64RG</t>
  </si>
  <si>
    <t>Levocetirizin</t>
  </si>
  <si>
    <t>85142</t>
  </si>
  <si>
    <t>XYZAL</t>
  </si>
  <si>
    <t>POR TBL FLM 90X5MG</t>
  </si>
  <si>
    <t>44355</t>
  </si>
  <si>
    <t>POR TBL NOB 20X100MG</t>
  </si>
  <si>
    <t>44354</t>
  </si>
  <si>
    <t>POR TBL NOB 10X100MG</t>
  </si>
  <si>
    <t>115395</t>
  </si>
  <si>
    <t>POR CPS ETD 28X10MG</t>
  </si>
  <si>
    <t>Flukonazol</t>
  </si>
  <si>
    <t>66037</t>
  </si>
  <si>
    <t>MYCOMAX 100</t>
  </si>
  <si>
    <t>POR CPS DUR 7X100MG</t>
  </si>
  <si>
    <t>Fytomenadion</t>
  </si>
  <si>
    <t>720</t>
  </si>
  <si>
    <t>KANAVIT</t>
  </si>
  <si>
    <t>POR GTT EML 1X5ML/100MG</t>
  </si>
  <si>
    <t>Hořčík (různé sole v kombinaci)</t>
  </si>
  <si>
    <t>66555</t>
  </si>
  <si>
    <t>POR GRA SOL 30</t>
  </si>
  <si>
    <t>76653</t>
  </si>
  <si>
    <t>KETONAL FORTE</t>
  </si>
  <si>
    <t>POR TBL FLM 20X100MG</t>
  </si>
  <si>
    <t>Kortikosteroidy</t>
  </si>
  <si>
    <t>84700</t>
  </si>
  <si>
    <t>OTOBACID N</t>
  </si>
  <si>
    <t>AUR GTT SOL 1X5ML</t>
  </si>
  <si>
    <t>Mupirocin</t>
  </si>
  <si>
    <t>90778</t>
  </si>
  <si>
    <t>198803</t>
  </si>
  <si>
    <t>POR GRA SUS 15SÁČ II</t>
  </si>
  <si>
    <t>Nitrofurantoin</t>
  </si>
  <si>
    <t>154748</t>
  </si>
  <si>
    <t>NITROFURANTOIN - RATIOPHARM 100 MG</t>
  </si>
  <si>
    <t>POR CPS PRO 50X100MG</t>
  </si>
  <si>
    <t>Spazmolytika, psycholeptika a analgetika v kombinaci</t>
  </si>
  <si>
    <t>91261</t>
  </si>
  <si>
    <t>SPASMOPAN</t>
  </si>
  <si>
    <t>RCT SUP 5</t>
  </si>
  <si>
    <t>Různá jiná léčiva pro lokální léčbu v dutině ústní</t>
  </si>
  <si>
    <t>136395</t>
  </si>
  <si>
    <t>SOLCOSERYL</t>
  </si>
  <si>
    <t>ORM PST 1X5GM</t>
  </si>
  <si>
    <t>Kalcipotriol, kombinace</t>
  </si>
  <si>
    <t>47563</t>
  </si>
  <si>
    <t>DAIVOBET MAST</t>
  </si>
  <si>
    <t>124343</t>
  </si>
  <si>
    <t>CEZERA 5 MG</t>
  </si>
  <si>
    <t>Sulfamethoxazol a trimethoprim</t>
  </si>
  <si>
    <t>3377</t>
  </si>
  <si>
    <t>BISEPTOL 480</t>
  </si>
  <si>
    <t>POR TBL NOB 20X480MG</t>
  </si>
  <si>
    <t>85524</t>
  </si>
  <si>
    <t>AMOKSIKLAV 375 MG</t>
  </si>
  <si>
    <t>POR TBL FLM 21X375MG</t>
  </si>
  <si>
    <t>99366</t>
  </si>
  <si>
    <t>AMOKSIKLAV 457 MG/5 ML</t>
  </si>
  <si>
    <t>POR PLV SUS 70ML</t>
  </si>
  <si>
    <t>21733</t>
  </si>
  <si>
    <t>VERAL 25 MG</t>
  </si>
  <si>
    <t>POR TBL ENT 30X25MG</t>
  </si>
  <si>
    <t>58142</t>
  </si>
  <si>
    <t>POR TBL FLM 30X50MG</t>
  </si>
  <si>
    <t>58261</t>
  </si>
  <si>
    <t>DICLOFENAC AL 25</t>
  </si>
  <si>
    <t>POR TBL FLM 30X25MG</t>
  </si>
  <si>
    <t>Drospirenon a ethinylestradiol</t>
  </si>
  <si>
    <t>175973</t>
  </si>
  <si>
    <t>SYLVIANE 0,03 MG/3 MG POTAHOVANÉ TABLETY</t>
  </si>
  <si>
    <t>POR TBL FLM 63</t>
  </si>
  <si>
    <t>29814</t>
  </si>
  <si>
    <t>NAS SPR SUS 30X27.5RG</t>
  </si>
  <si>
    <t>Fusafungin</t>
  </si>
  <si>
    <t>40349</t>
  </si>
  <si>
    <t>BIOPAROX</t>
  </si>
  <si>
    <t>NAS+ORM SPR SOL 10ML/400DÁV</t>
  </si>
  <si>
    <t>Ibuprofen</t>
  </si>
  <si>
    <t>155051</t>
  </si>
  <si>
    <t>IBALGIN GEL</t>
  </si>
  <si>
    <t>55759</t>
  </si>
  <si>
    <t>PAMYCON NA PŘÍPRAVU KAPEK</t>
  </si>
  <si>
    <t>DRM PLV SOL 1X1LAH</t>
  </si>
  <si>
    <t>3365</t>
  </si>
  <si>
    <t>91193</t>
  </si>
  <si>
    <t>POR CPS DUR 100X150MG</t>
  </si>
  <si>
    <t>191999</t>
  </si>
  <si>
    <t>CLARITINE</t>
  </si>
  <si>
    <t>POR TBL NOB 60X10MG</t>
  </si>
  <si>
    <t>Nadroparin</t>
  </si>
  <si>
    <t>32058</t>
  </si>
  <si>
    <t>INJ SOL 10X0.3ML</t>
  </si>
  <si>
    <t>17185</t>
  </si>
  <si>
    <t>POR GRA SUS 9X100MG</t>
  </si>
  <si>
    <t>57860</t>
  </si>
  <si>
    <t>Doxycyklin</t>
  </si>
  <si>
    <t>47718</t>
  </si>
  <si>
    <t>DOXYCYCLIN AL 100</t>
  </si>
  <si>
    <t>Indometacin</t>
  </si>
  <si>
    <t>93724</t>
  </si>
  <si>
    <t>RCT SUP 10X100MG</t>
  </si>
  <si>
    <t>155859</t>
  </si>
  <si>
    <t>Desogestrel a ethinylestradiol</t>
  </si>
  <si>
    <t>152139</t>
  </si>
  <si>
    <t>ADELE</t>
  </si>
  <si>
    <t>POR TBL NOB 3X21</t>
  </si>
  <si>
    <t>Erdostein</t>
  </si>
  <si>
    <t>87076</t>
  </si>
  <si>
    <t>ERDOMED</t>
  </si>
  <si>
    <t>POR CPS DUR 20X300MG</t>
  </si>
  <si>
    <t>84114</t>
  </si>
  <si>
    <t>DRM GEL 1X50GM</t>
  </si>
  <si>
    <t>66031</t>
  </si>
  <si>
    <t>MYCOMAX SIR</t>
  </si>
  <si>
    <t>POR SIR 1X100ML/500MG</t>
  </si>
  <si>
    <t>66036</t>
  </si>
  <si>
    <t>POR CPS DUR 28X100MG</t>
  </si>
  <si>
    <t>Gabapentin</t>
  </si>
  <si>
    <t>84400</t>
  </si>
  <si>
    <t>NEURONTIN 300 MG</t>
  </si>
  <si>
    <t>POR CPS DUR 100X300MG</t>
  </si>
  <si>
    <t>Sultamicilin</t>
  </si>
  <si>
    <t>17149</t>
  </si>
  <si>
    <t>POR TBL FLM 12X375MG</t>
  </si>
  <si>
    <t>Dexamethason a antiinfektiva</t>
  </si>
  <si>
    <t>2546</t>
  </si>
  <si>
    <t>MAXITROL</t>
  </si>
  <si>
    <t>OPH GTT SUS 1X5ML</t>
  </si>
  <si>
    <t>Ibuprofen, kombinace</t>
  </si>
  <si>
    <t>45935</t>
  </si>
  <si>
    <t>MODAFEN</t>
  </si>
  <si>
    <t>Levonorgestrel</t>
  </si>
  <si>
    <t>59377</t>
  </si>
  <si>
    <t>POSTINOR-2</t>
  </si>
  <si>
    <t>POR TBL NOB 2X0.75MG</t>
  </si>
  <si>
    <t>Lornoxikam</t>
  </si>
  <si>
    <t>119899</t>
  </si>
  <si>
    <t>XEFO RAPID 8 MG</t>
  </si>
  <si>
    <t>POR TBL FLM 30X8MG</t>
  </si>
  <si>
    <t>119900</t>
  </si>
  <si>
    <t>POR TBL FLM 50X8MG</t>
  </si>
  <si>
    <t>Sildenafil</t>
  </si>
  <si>
    <t>26908</t>
  </si>
  <si>
    <t>VIAGRA 50 MG</t>
  </si>
  <si>
    <t>POR TBL FLM 4X50MG</t>
  </si>
  <si>
    <t>Tizanidin</t>
  </si>
  <si>
    <t>16051</t>
  </si>
  <si>
    <t>SIRDALUD 2 MG</t>
  </si>
  <si>
    <t>POR TBL NOB 30X2MG</t>
  </si>
  <si>
    <t>83459</t>
  </si>
  <si>
    <t>45010</t>
  </si>
  <si>
    <t>AZITROMYCIN SANDOZ 500 MG</t>
  </si>
  <si>
    <t>154890</t>
  </si>
  <si>
    <t>169278</t>
  </si>
  <si>
    <t>POR TBL FLM 60</t>
  </si>
  <si>
    <t>Organo-heparinoid</t>
  </si>
  <si>
    <t>3575</t>
  </si>
  <si>
    <t>HEPAROID LÉČIVA</t>
  </si>
  <si>
    <t>DRM CRM 1X30GM</t>
  </si>
  <si>
    <t>32086</t>
  </si>
  <si>
    <t>TRALGIT</t>
  </si>
  <si>
    <t>POR CPS DUR 20X50MG</t>
  </si>
  <si>
    <t>53567</t>
  </si>
  <si>
    <t>CURAM 156,25 MG/5 ML</t>
  </si>
  <si>
    <t>POR PLV SUS 1X100ML</t>
  </si>
  <si>
    <t>10382</t>
  </si>
  <si>
    <t>AZITROX 500</t>
  </si>
  <si>
    <t>Betamethason a antiinfektiva</t>
  </si>
  <si>
    <t>91712</t>
  </si>
  <si>
    <t>GARASONE</t>
  </si>
  <si>
    <t>OPH+AUR GTT SOL 1X5ML</t>
  </si>
  <si>
    <t>Ciprofloxacin</t>
  </si>
  <si>
    <t>69418</t>
  </si>
  <si>
    <t>DIAZEPAM DESITIN RECTAL TUBE 10 MG</t>
  </si>
  <si>
    <t>RCT SOL 5X2.5ML/10MG</t>
  </si>
  <si>
    <t>Kodein</t>
  </si>
  <si>
    <t>90</t>
  </si>
  <si>
    <t>CODEIN SLOVAKOFARMA 30 MG</t>
  </si>
  <si>
    <t>POR TBL NOB 10X30MG</t>
  </si>
  <si>
    <t>44793</t>
  </si>
  <si>
    <t>AUGMENTIN DUO</t>
  </si>
  <si>
    <t>POR PLV SUS 1X140ML</t>
  </si>
  <si>
    <t>14075</t>
  </si>
  <si>
    <t>Jodovaný povidon</t>
  </si>
  <si>
    <t>62320</t>
  </si>
  <si>
    <t>DRM UNG 1X20GM 10%</t>
  </si>
  <si>
    <t>11486</t>
  </si>
  <si>
    <t>INJ SOL 25X2ML</t>
  </si>
  <si>
    <t>28831</t>
  </si>
  <si>
    <t>AERIUS 2,5 MG</t>
  </si>
  <si>
    <t>POR TBL DIS 30X2.5MG</t>
  </si>
  <si>
    <t>130810</t>
  </si>
  <si>
    <t>GORDIUS 100 MG TVRDA TOBOLKA</t>
  </si>
  <si>
    <t>POR CPS DUR 100X100MG</t>
  </si>
  <si>
    <t>GORDIUS 100 MG TVRDÁ TOBOLKA</t>
  </si>
  <si>
    <t>122873</t>
  </si>
  <si>
    <t>COXTRAL 100 MG TABLETY</t>
  </si>
  <si>
    <t>Paracetamol, kombinace kromě psycholeptik</t>
  </si>
  <si>
    <t>191653</t>
  </si>
  <si>
    <t>VALETOL</t>
  </si>
  <si>
    <t>47460</t>
  </si>
  <si>
    <t>94744</t>
  </si>
  <si>
    <t>ZOLPINOX</t>
  </si>
  <si>
    <t>94776</t>
  </si>
  <si>
    <t>POR TBL FLM 50X10MG</t>
  </si>
  <si>
    <t>75603</t>
  </si>
  <si>
    <t>POR TBL FLM 20X25MG</t>
  </si>
  <si>
    <t>75604</t>
  </si>
  <si>
    <t>POR TBL FLM 50X25MG</t>
  </si>
  <si>
    <t>Meloxikam</t>
  </si>
  <si>
    <t>13281</t>
  </si>
  <si>
    <t>RECOXA 15</t>
  </si>
  <si>
    <t>POR TBL NOB 20X15MG</t>
  </si>
  <si>
    <t>57781</t>
  </si>
  <si>
    <t>POR TBL FLM 10X50MG</t>
  </si>
  <si>
    <t>Alprostadil</t>
  </si>
  <si>
    <t>70426</t>
  </si>
  <si>
    <t>KARON</t>
  </si>
  <si>
    <t>INJ SOL 0.2ML/100RG+SOL</t>
  </si>
  <si>
    <t>Amlodipin</t>
  </si>
  <si>
    <t>95582</t>
  </si>
  <si>
    <t>ZOREM 5 MG</t>
  </si>
  <si>
    <t>POR TBL NOB 100X5MG</t>
  </si>
  <si>
    <t>187487</t>
  </si>
  <si>
    <t>POR TBL FLM 90X10MG</t>
  </si>
  <si>
    <t>93015</t>
  </si>
  <si>
    <t>POR TBL FLM 100X10MG</t>
  </si>
  <si>
    <t>Bromazepam</t>
  </si>
  <si>
    <t>88217</t>
  </si>
  <si>
    <t>LEXAURIN 1,5</t>
  </si>
  <si>
    <t>POR TBL NOB 30X1.5MG</t>
  </si>
  <si>
    <t>85140</t>
  </si>
  <si>
    <t>POR TBL FLM 60X5MG</t>
  </si>
  <si>
    <t>Síran hořečnatý</t>
  </si>
  <si>
    <t>498</t>
  </si>
  <si>
    <t>MAGNESIUM SULFURICUM BIOTIKA 10%</t>
  </si>
  <si>
    <t>INJ SOL 5X10ML 10%</t>
  </si>
  <si>
    <t>Valaciklovir</t>
  </si>
  <si>
    <t>47467</t>
  </si>
  <si>
    <t>VALTREX 500 MG</t>
  </si>
  <si>
    <t>POR TBL FLM 42X500MG</t>
  </si>
  <si>
    <t>16285</t>
  </si>
  <si>
    <t>POR TBL FLM 10X10MG</t>
  </si>
  <si>
    <t>47725</t>
  </si>
  <si>
    <t>ZINNAT 250 MG</t>
  </si>
  <si>
    <t>POR TBL FLM 10X250MG</t>
  </si>
  <si>
    <t>42477</t>
  </si>
  <si>
    <t>MILGAMMA</t>
  </si>
  <si>
    <t>POR TBL OBD 100</t>
  </si>
  <si>
    <t>12494</t>
  </si>
  <si>
    <t>Aciklovir</t>
  </si>
  <si>
    <t>13703</t>
  </si>
  <si>
    <t>ZOVIRAX 200 MG</t>
  </si>
  <si>
    <t>POR TBL NOB 25X200MG</t>
  </si>
  <si>
    <t>Lidokain</t>
  </si>
  <si>
    <t>55994</t>
  </si>
  <si>
    <t>XYLOCAINE 10% SPRAY</t>
  </si>
  <si>
    <t>SPR SOL 1X50ML</t>
  </si>
  <si>
    <t>42476</t>
  </si>
  <si>
    <t>POR TBL OBD 50</t>
  </si>
  <si>
    <t>62053</t>
  </si>
  <si>
    <t>DUOMOX 375</t>
  </si>
  <si>
    <t>POR TBL SUS 20X375MG</t>
  </si>
  <si>
    <t>74991</t>
  </si>
  <si>
    <t>AMOKSIKLAV 156,25 MG/5 ML SUSPENZE</t>
  </si>
  <si>
    <t>POR PLV SUS 100 ML</t>
  </si>
  <si>
    <t>99365</t>
  </si>
  <si>
    <t>POR PLV SUS 35ML</t>
  </si>
  <si>
    <t>42845</t>
  </si>
  <si>
    <t>ZINNAT 125 MG</t>
  </si>
  <si>
    <t>POR GRA SUS 1X50ML</t>
  </si>
  <si>
    <t>Hydrokortison a antibiotika</t>
  </si>
  <si>
    <t>85169</t>
  </si>
  <si>
    <t>PIMAFUCORT</t>
  </si>
  <si>
    <t>32427</t>
  </si>
  <si>
    <t>AMOXICILLIN-RATIOPHARM COMP. 625 MG</t>
  </si>
  <si>
    <t>POR TBL FLM 10X625MG</t>
  </si>
  <si>
    <t>Cetirizin</t>
  </si>
  <si>
    <t>99600</t>
  </si>
  <si>
    <t>ZODAC</t>
  </si>
  <si>
    <t>Kombinace různých antibiotik</t>
  </si>
  <si>
    <t>1076</t>
  </si>
  <si>
    <t>OPH UNG 1X5GM</t>
  </si>
  <si>
    <t>62049</t>
  </si>
  <si>
    <t>DUOMOX 250</t>
  </si>
  <si>
    <t>POR TBL SUS 20X250MG</t>
  </si>
  <si>
    <t>Benzathin-fenoxymethylpenicilin</t>
  </si>
  <si>
    <t>49549</t>
  </si>
  <si>
    <t>OSPEN 400</t>
  </si>
  <si>
    <t>POR SIR 1X150ML</t>
  </si>
  <si>
    <t>Standardní lůžková péče</t>
  </si>
  <si>
    <t>Příjmová ambulance</t>
  </si>
  <si>
    <t>Ambul.kliniky ústní,čelist.a oblič.chir.</t>
  </si>
  <si>
    <t>Pracoviště stomatologické LSPP</t>
  </si>
  <si>
    <t>Přehled plnění PL - Preskripce léčivých přípravků dle objemu Kč mimo PL</t>
  </si>
  <si>
    <t>N03AX12 - Gabapentin</t>
  </si>
  <si>
    <t>J01FA10 - Azithromycin</t>
  </si>
  <si>
    <t>R06AE09 - Levocetirizin</t>
  </si>
  <si>
    <t>C08CA01 - Amlodipin</t>
  </si>
  <si>
    <t>R06AX13 - Loratadin</t>
  </si>
  <si>
    <t>N02AX02 - Tramadol</t>
  </si>
  <si>
    <t>C10AA05 - Atorvastatin</t>
  </si>
  <si>
    <t>N06AB06 - Sertralin</t>
  </si>
  <si>
    <t>J01AA02 - Doxycyklin</t>
  </si>
  <si>
    <t>R06AE07 - Cetirizin</t>
  </si>
  <si>
    <t>J05AB11 - Valaciklovir</t>
  </si>
  <si>
    <t>M01AC06 - Meloxikam</t>
  </si>
  <si>
    <t>J01MA01 - Ofloxacin</t>
  </si>
  <si>
    <t>J01MA01</t>
  </si>
  <si>
    <t>C10AA05</t>
  </si>
  <si>
    <t>N02AX02</t>
  </si>
  <si>
    <t>N06AB06</t>
  </si>
  <si>
    <t>R06AX13</t>
  </si>
  <si>
    <t>POR TBL FLM 14X1GM+SÁČ</t>
  </si>
  <si>
    <t>J01FA10</t>
  </si>
  <si>
    <t>R06AE09</t>
  </si>
  <si>
    <t>J01AA02</t>
  </si>
  <si>
    <t>N03AX12</t>
  </si>
  <si>
    <t>POR PLV SUS 1X140ML+ ODM</t>
  </si>
  <si>
    <t>M01AC06</t>
  </si>
  <si>
    <t>R06AE07</t>
  </si>
  <si>
    <t>C08CA01</t>
  </si>
  <si>
    <t>J05AB11</t>
  </si>
  <si>
    <t>50115050</t>
  </si>
  <si>
    <t>502 SZM obvazový (112 02 040)</t>
  </si>
  <si>
    <t>50115060</t>
  </si>
  <si>
    <t>503 SZM ostatní zdravotnický (112 02 100)</t>
  </si>
  <si>
    <t>50115010</t>
  </si>
  <si>
    <t>504 SZM rentgenový (112 02 010)</t>
  </si>
  <si>
    <t>50115004</t>
  </si>
  <si>
    <t>506 SZM umělé tělní náhrady (112 02 030)</t>
  </si>
  <si>
    <t>50115090</t>
  </si>
  <si>
    <t>509 SZM zubolékařský (112 02 110)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</si>
  <si>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</si>
  <si>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</si>
  <si>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</si>
  <si>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</si>
  <si>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</si>
  <si>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</si>
  <si>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</si>
  <si>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</si>
  <si>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50115020</t>
  </si>
  <si>
    <t>Lékárna - SZM diagnostika</t>
  </si>
  <si>
    <t>ZA006</t>
  </si>
  <si>
    <t>Obinadlo pruban č.  8 427308</t>
  </si>
  <si>
    <t>ZA007</t>
  </si>
  <si>
    <t>Obinadlo pruban č.  9 427309</t>
  </si>
  <si>
    <t>ZA090</t>
  </si>
  <si>
    <t>Vata buničitá přířezy 37 x 57 cm 273015</t>
  </si>
  <si>
    <t>ZA320</t>
  </si>
  <si>
    <t>Kompresa gáza 5 x 5 cm / 100 ks nest. 06001</t>
  </si>
  <si>
    <t>ZA321</t>
  </si>
  <si>
    <t>Kompresa gáza 7,5 cm x 7,5 cm / 100 ks 17 nití, 8 vrstev 06002</t>
  </si>
  <si>
    <t>ZA413</t>
  </si>
  <si>
    <t>Kompresa gáza 10 cm x 10 cm / 100 ks 17 nití, 8 vrstev 06003</t>
  </si>
  <si>
    <t>ZA444</t>
  </si>
  <si>
    <t>Tampon 20 x 19 cm nesterilní stáčený 1320300404</t>
  </si>
  <si>
    <t>ZA502</t>
  </si>
  <si>
    <t>Tampon stáčený 30 x 60 nesterilní 1320300406</t>
  </si>
  <si>
    <t>ZA539</t>
  </si>
  <si>
    <t>Kompresa NT 10 x 10 cm nesterilní 06103</t>
  </si>
  <si>
    <t>ZA540</t>
  </si>
  <si>
    <t>Náplast omnifix E 15 cm x 10 m 900651</t>
  </si>
  <si>
    <t>ZA576</t>
  </si>
  <si>
    <t>Mediset pro močovou katetriz. á 20 ks 455271</t>
  </si>
  <si>
    <t>ZA604</t>
  </si>
  <si>
    <t>Tyčinka vatová sterilní á 1000 ks 5100/SG/CS</t>
  </si>
  <si>
    <t>ZB404</t>
  </si>
  <si>
    <t>Náplast cosmos 8 cm x 1m 540335</t>
  </si>
  <si>
    <t>ZC885</t>
  </si>
  <si>
    <t>Náplast omnifix E 10 cm x 10 m 900650</t>
  </si>
  <si>
    <t>ZD740</t>
  </si>
  <si>
    <t>Kompresa gáza 7,5 x 7,5 cm / 5 ks sterilní 1325019265</t>
  </si>
  <si>
    <t>ZI352</t>
  </si>
  <si>
    <t>Krytí mastný tyl impregnovaný čistým parafínemcuticell clasic 5,0 x 5,0 cm</t>
  </si>
  <si>
    <t>ZA602</t>
  </si>
  <si>
    <t>Kompresa gáza 5 x 5 cm / 2 ks sterilní karton á 1000 ks 26001</t>
  </si>
  <si>
    <t>ZA616</t>
  </si>
  <si>
    <t>Drenáž zubní sterilní 1 x 6 cm 0360</t>
  </si>
  <si>
    <t>ZA787</t>
  </si>
  <si>
    <t>Stříkačka injekční 10 ml 4606108V</t>
  </si>
  <si>
    <t>ZA788</t>
  </si>
  <si>
    <t>Stříkačka injekční 20 ml 4606205V</t>
  </si>
  <si>
    <t>ZA789</t>
  </si>
  <si>
    <t>Stříkačka injekční   2 ml 4606027V</t>
  </si>
  <si>
    <t>ZA790</t>
  </si>
  <si>
    <t>Stříkačka injekční   5 ml 4606051V</t>
  </si>
  <si>
    <t>ZA812</t>
  </si>
  <si>
    <t>Uzávěr do katetrů 4435001</t>
  </si>
  <si>
    <t>ZA996</t>
  </si>
  <si>
    <t>Kanyla TS 8,0 s manžetou 100/800/080</t>
  </si>
  <si>
    <t>ZB103</t>
  </si>
  <si>
    <t>Láhev k odsávačce flovac 2l hadice 1,8 m 000-036-021</t>
  </si>
  <si>
    <t>ZB249</t>
  </si>
  <si>
    <t>Sáček močový 2000 ml s kříž.výpustí, sterilní A-TNU201601</t>
  </si>
  <si>
    <t>ZB724</t>
  </si>
  <si>
    <t>Kapilára sedimentační kalibrovaná 727111</t>
  </si>
  <si>
    <t>ZB754</t>
  </si>
  <si>
    <t>Zkumavka černá 2 ml 454073</t>
  </si>
  <si>
    <t>ZB755</t>
  </si>
  <si>
    <t>Zkumavka 1 ml K3 edta fialová 454034</t>
  </si>
  <si>
    <t>ZB757</t>
  </si>
  <si>
    <t>Zkumavka 6 ml K3 edta fialová 456036</t>
  </si>
  <si>
    <t>ZB759</t>
  </si>
  <si>
    <t>Zkumavka červená 8 ml gel 455071</t>
  </si>
  <si>
    <t>ZB761</t>
  </si>
  <si>
    <t>Zkumavka červená 4 ml 454092</t>
  </si>
  <si>
    <t>ZB763</t>
  </si>
  <si>
    <t>Zkumavka červená 9 ml 455092</t>
  </si>
  <si>
    <t>ZB767</t>
  </si>
  <si>
    <t>Jehla vakuová 226/38 mm černá 450075</t>
  </si>
  <si>
    <t>ZB768</t>
  </si>
  <si>
    <t>Jehla vakuová 216/38 mm zelená 450076</t>
  </si>
  <si>
    <t>ZB771</t>
  </si>
  <si>
    <t>Držák jehly základní 450201</t>
  </si>
  <si>
    <t>ZB775</t>
  </si>
  <si>
    <t>Zkumavka koagulace 4 ml modrá 454328</t>
  </si>
  <si>
    <t>ZB777</t>
  </si>
  <si>
    <t>Zkumavka červená 4 ml gel 454071</t>
  </si>
  <si>
    <t>ZC752</t>
  </si>
  <si>
    <t>Čepelka skalpelová 15 BB515</t>
  </si>
  <si>
    <t>ZD650</t>
  </si>
  <si>
    <t>Aquapak - sterilní voda  340 ml s adaptérem bal. á 20 ks 400340</t>
  </si>
  <si>
    <t>ZD808</t>
  </si>
  <si>
    <t>Kanyla vasofix 22G modrá safety 4269098S-01</t>
  </si>
  <si>
    <t>ZD809</t>
  </si>
  <si>
    <t>Kanyla vasofix 20G růžová safety 4269110S-01</t>
  </si>
  <si>
    <t>ZF159</t>
  </si>
  <si>
    <t>Nádoba na kontam.odpad 1 l 15-0002</t>
  </si>
  <si>
    <t>ZG515</t>
  </si>
  <si>
    <t>Zkumavka močová vacuette 10,5 ml bal. á 50 ks 331980455007</t>
  </si>
  <si>
    <t>ZH493</t>
  </si>
  <si>
    <t>Katetr močový foley CH16 180605-000160</t>
  </si>
  <si>
    <t>ZH816</t>
  </si>
  <si>
    <t>Katetr močový foley CH14 180605-000140</t>
  </si>
  <si>
    <t>ZH845</t>
  </si>
  <si>
    <t>Tyčinka vatová medcomfort + glyc. citónová příchuť bal. á 75 ks 09157-100</t>
  </si>
  <si>
    <t>ZJ312</t>
  </si>
  <si>
    <t>Sonda žaludeční CH16 1200mm s RTG linkou 412016</t>
  </si>
  <si>
    <t>ZJ569</t>
  </si>
  <si>
    <t>Proužky Accu-Check senzor komfort Pro Control á 50 ks</t>
  </si>
  <si>
    <t>ZJ695</t>
  </si>
  <si>
    <t>Sonda žaludeční CH14 1200mm s RTG linkou 412014</t>
  </si>
  <si>
    <t>ZJ696</t>
  </si>
  <si>
    <t>Sonda žaludeční CH18 1200mm s RTG linkou 412018</t>
  </si>
  <si>
    <t>ZK179</t>
  </si>
  <si>
    <t>Sonda žaludeční CH12 1200mm s RTG linkou bal. á 10 ks 412012</t>
  </si>
  <si>
    <t>ZK979</t>
  </si>
  <si>
    <t>Cévka odsávací CH18 s přerušovačem sání P01177a</t>
  </si>
  <si>
    <t>ZL105</t>
  </si>
  <si>
    <t>Nástavec pro odběr moče ke zkumavce vacuete 331980450251</t>
  </si>
  <si>
    <t>ZB557</t>
  </si>
  <si>
    <t>Přechodka adapter combifix 4090306</t>
  </si>
  <si>
    <t>ZB905</t>
  </si>
  <si>
    <t>Elektroda defibrilační CPR-D Zoll 8900-0800</t>
  </si>
  <si>
    <t>ZF186</t>
  </si>
  <si>
    <t>Stříkačka janett 150 ml balená 08151</t>
  </si>
  <si>
    <t>ZB856</t>
  </si>
  <si>
    <t>Manžeta k tonometru tensoval comfort 9001542</t>
  </si>
  <si>
    <t>ZA206</t>
  </si>
  <si>
    <t>Set perkutální PEG 24-PULL-1</t>
  </si>
  <si>
    <t>ZA715</t>
  </si>
  <si>
    <t>Set infuzní intrafix 4062957</t>
  </si>
  <si>
    <t>ZB461</t>
  </si>
  <si>
    <t>Šití silkam černý 3/0 bal. á 36 ks C0760307</t>
  </si>
  <si>
    <t>ZD736</t>
  </si>
  <si>
    <t>Šití silkam černý 4/0 bal. á 36 ks C0760293</t>
  </si>
  <si>
    <t>ZJ020</t>
  </si>
  <si>
    <t>Šití chirlac braided violet 4/0 bal. á 24ks PG 0261</t>
  </si>
  <si>
    <t>ZG140</t>
  </si>
  <si>
    <t>Šití silkam černý 2/0 bal. á 36 ks C0760420</t>
  </si>
  <si>
    <t>ZA360</t>
  </si>
  <si>
    <t>Jehla sterican 0,5 x 25 mm oranžová 9186158</t>
  </si>
  <si>
    <t>ZA834</t>
  </si>
  <si>
    <t>Jehla injekční 0,7 x   40 mm černá 4660021</t>
  </si>
  <si>
    <t>ZD370</t>
  </si>
  <si>
    <t>Rukavice nitril promedica bez p.M á 100 ks 98897</t>
  </si>
  <si>
    <t>ZD655</t>
  </si>
  <si>
    <t>Rukavice latex s p. S 942150 - povoleno pouze pro ÚČOCH a KZL</t>
  </si>
  <si>
    <t>ZD657</t>
  </si>
  <si>
    <t>Rukavice latex s p. M 942151- povoleno pouze pro ÚČOCH a KZL</t>
  </si>
  <si>
    <t>ZD658</t>
  </si>
  <si>
    <t>Rukavice latex s p. L 942152 - povoleno pouze pro ÚČOCH a KZL</t>
  </si>
  <si>
    <t>ZL388</t>
  </si>
  <si>
    <t>Rukavice nitril promedica bez p.S á 100 ks 98896</t>
  </si>
  <si>
    <t>803610</t>
  </si>
  <si>
    <t>-Diagnostická souprava ABO set monoklonální na 30 1536</t>
  </si>
  <si>
    <t>803929</t>
  </si>
  <si>
    <t>-Bactec Plus Aerobic 442192</t>
  </si>
  <si>
    <t>803930</t>
  </si>
  <si>
    <t>-Bactec Plus Anaerobic 442193</t>
  </si>
  <si>
    <t>ZA319</t>
  </si>
  <si>
    <t>Náplast durapore 2,5 x 9,15 bal. á 12 ks 1538-1</t>
  </si>
  <si>
    <t>ZA423</t>
  </si>
  <si>
    <t>Obinadlo elastické idealtex 12 cm x 5 m 931063</t>
  </si>
  <si>
    <t>ZA547</t>
  </si>
  <si>
    <t>Krytí inadine nepřilnavé 9,5 x 9,5 cm 1/10 SYS01512EE</t>
  </si>
  <si>
    <t>ZA554</t>
  </si>
  <si>
    <t>Krytí hypro-sorb R 10 x 10 x 10 mm bal. á 10 ks 006</t>
  </si>
  <si>
    <t>ZA798</t>
  </si>
  <si>
    <t>Traumacel P 2g ks bal. 1 ks 80521</t>
  </si>
  <si>
    <t>ZB084</t>
  </si>
  <si>
    <t>Náplast transpore 2,5   x 9,14 1527-1</t>
  </si>
  <si>
    <t>ZC100</t>
  </si>
  <si>
    <t>Vata buničitá dělená 2 role / 500 ks 40 x 50 mm 1230200310</t>
  </si>
  <si>
    <t>ZC399</t>
  </si>
  <si>
    <t>Traumacel taf light 1,5 x 5 cm bal. á 10 ks V0081946</t>
  </si>
  <si>
    <t>ZD111</t>
  </si>
  <si>
    <t>Náplast omnifix E 5 cm x 10 m 900649</t>
  </si>
  <si>
    <t>ZF351</t>
  </si>
  <si>
    <t>Náplast transpore bílá 1,25 cm x 9,15 m á 24 ks 1534-0</t>
  </si>
  <si>
    <t>ZF352</t>
  </si>
  <si>
    <t>Náplast transpore bílá 2,50 cm x 9,15 m á 12 ks 1534-1</t>
  </si>
  <si>
    <t>ZF598</t>
  </si>
  <si>
    <t>Krytí hypro-sorb Z bal. á 10 ks 009</t>
  </si>
  <si>
    <t>ZH011</t>
  </si>
  <si>
    <t>Náplast micropore 1,25 cm x 9,15 m 1530-0</t>
  </si>
  <si>
    <t>ZH012</t>
  </si>
  <si>
    <t>Náplast micropore 2,50 cm x 9,15 m 7600-1</t>
  </si>
  <si>
    <t>ZI558</t>
  </si>
  <si>
    <t>Náplast curapor   7 x   5 cm 22 120 ( náhrada za cosmopor )</t>
  </si>
  <si>
    <t>ZA533</t>
  </si>
  <si>
    <t>Váleček zubní Celluron č.2 á 600 ks 4301821</t>
  </si>
  <si>
    <t>ZA600</t>
  </si>
  <si>
    <t>Drenáž zubní sterilní 1 x 8 cm 0368</t>
  </si>
  <si>
    <t>ZA613</t>
  </si>
  <si>
    <t>Drenáž ústní sterilní 1 x 8 cm 0368</t>
  </si>
  <si>
    <t>ZL683</t>
  </si>
  <si>
    <t>Drenáž zubní sterilní s pevným okrajem 0358</t>
  </si>
  <si>
    <t>ZA690</t>
  </si>
  <si>
    <t>Čepelka skalpelová 10 BB510</t>
  </si>
  <si>
    <t>ZA727</t>
  </si>
  <si>
    <t>Kontejner 30 ml sterilní 331690251750</t>
  </si>
  <si>
    <t>ZA728</t>
  </si>
  <si>
    <t>Lopatka lékařská nesterilní 16-0001</t>
  </si>
  <si>
    <t>ZA749</t>
  </si>
  <si>
    <t>Stříkačka omnifix 50 ml 4617509F</t>
  </si>
  <si>
    <t>ZB780</t>
  </si>
  <si>
    <t>Kontejner 120 ml sterilní 331690250350</t>
  </si>
  <si>
    <t>ZB681</t>
  </si>
  <si>
    <t xml:space="preserve">Návlek na fix.tyčinku k OPG bal. á 200 ks 6644-IMG                              </t>
  </si>
  <si>
    <t>ZC873</t>
  </si>
  <si>
    <t>Filtr iso-gard přímý bal. á 25 ks 19211</t>
  </si>
  <si>
    <t>ZD082</t>
  </si>
  <si>
    <t>Výplň ve stříkačce R.T.R. 530334</t>
  </si>
  <si>
    <t>ZE428</t>
  </si>
  <si>
    <t>Kanyla introcan safety G14 4251717-01</t>
  </si>
  <si>
    <t>ZI143</t>
  </si>
  <si>
    <t>Šroubovák imbus extrakrátký 3224.3</t>
  </si>
  <si>
    <t>ZC031</t>
  </si>
  <si>
    <t>Film CP-G Plus 15 x 30 cm/100 ks ZO113-11361</t>
  </si>
  <si>
    <t>ZC020</t>
  </si>
  <si>
    <t>Film zubní AGFA 150 ks 582018</t>
  </si>
  <si>
    <t>ZC030</t>
  </si>
  <si>
    <t>Ustalovač G334I 2x25 LIT 392UO</t>
  </si>
  <si>
    <t>ZB653</t>
  </si>
  <si>
    <t>Drát měkký vázací 0,4 mm á 10 m 34520-04</t>
  </si>
  <si>
    <t>ZB676</t>
  </si>
  <si>
    <t>Drát měkký vázací 0,5 mm á 10 m 34520-05</t>
  </si>
  <si>
    <t>ZC196</t>
  </si>
  <si>
    <t>Implantát STI-BIO-C D5.1/L10 2551:3</t>
  </si>
  <si>
    <t>ZC233</t>
  </si>
  <si>
    <t>Implantát STI-BIO-C D3.7/L14 0451:3</t>
  </si>
  <si>
    <t>ZC234</t>
  </si>
  <si>
    <t>Implantát STI-BIO-C D3.7/L12 0351:3</t>
  </si>
  <si>
    <t>ZC235</t>
  </si>
  <si>
    <t>Implantát STI-BIO D5.1/L14 4551:3</t>
  </si>
  <si>
    <t>ZC237</t>
  </si>
  <si>
    <t>Implantát STI-BIO D5.1/L12 3551:3</t>
  </si>
  <si>
    <t>ZC299</t>
  </si>
  <si>
    <t>Dentiplast 4232110</t>
  </si>
  <si>
    <t>ZC325</t>
  </si>
  <si>
    <t>Gel Etching 4122505</t>
  </si>
  <si>
    <t>ZC517</t>
  </si>
  <si>
    <t>Nit dentální BT485</t>
  </si>
  <si>
    <t>ZC533</t>
  </si>
  <si>
    <t>Relyx temp NE001</t>
  </si>
  <si>
    <t>ZD715</t>
  </si>
  <si>
    <t>Šroub mini 2,0 x 6 mm 20-MN-006</t>
  </si>
  <si>
    <t>ZD767</t>
  </si>
  <si>
    <t>Aquasil soft Putty01</t>
  </si>
  <si>
    <t>ZD776</t>
  </si>
  <si>
    <t>Dlaha mini přímá 18 otv. 1,0 mm 20-ST-018R</t>
  </si>
  <si>
    <t>ZD777</t>
  </si>
  <si>
    <t>Šroub mini 2,0 x 8 mm 20-MN-008</t>
  </si>
  <si>
    <t>ZD845</t>
  </si>
  <si>
    <t>Dlaha mini přímá dlouhá 4 otv. 1,0 mm 20-ST-104R</t>
  </si>
  <si>
    <t>ZD933</t>
  </si>
  <si>
    <t>Listerine 1,0 l 450669</t>
  </si>
  <si>
    <t>ZE584</t>
  </si>
  <si>
    <t>Aquasil ultra XLV/regular set 678781</t>
  </si>
  <si>
    <t>ZE730</t>
  </si>
  <si>
    <t>Implantát bio-accel D4.4/L10 0221:3</t>
  </si>
  <si>
    <t>ZG191</t>
  </si>
  <si>
    <t>Stomaflex putty 1300g/solid/ 4215110</t>
  </si>
  <si>
    <t>ZL491</t>
  </si>
  <si>
    <t>Člen otiskovací se 6ti hranem A-Z prům. 3,5 a 4 mm 883540</t>
  </si>
  <si>
    <t>ZL492</t>
  </si>
  <si>
    <t>Člen otiskovací se 6ti hranem A-Z prům. 5 mm 888850</t>
  </si>
  <si>
    <t>ZL493</t>
  </si>
  <si>
    <t>Implantát manipulační s 12ti hranem A-Z prům. 3,5 mm 3500</t>
  </si>
  <si>
    <t>ZL517</t>
  </si>
  <si>
    <t>Klíč šestihranný A-Z ruční 345.1</t>
  </si>
  <si>
    <t>ZL518</t>
  </si>
  <si>
    <t>Klíč šestihranný A-Z do ráčny 345.2</t>
  </si>
  <si>
    <t>ZL519</t>
  </si>
  <si>
    <t>Ráčna 354151</t>
  </si>
  <si>
    <t>ZL578</t>
  </si>
  <si>
    <t>Stomaflex katalyst gel 60g 4215330</t>
  </si>
  <si>
    <t>ZA029</t>
  </si>
  <si>
    <t>Implantát šroubový BEKA pr.4 mm, délka 12 mm 412 BEKA</t>
  </si>
  <si>
    <t>ZB881</t>
  </si>
  <si>
    <t>Implantát SB D2.9/L12 02101:3</t>
  </si>
  <si>
    <t>ZC178</t>
  </si>
  <si>
    <t>Implantát STIO-C D2.9/L14 03101:3</t>
  </si>
  <si>
    <t>ZC232</t>
  </si>
  <si>
    <t>Implantát STI-BIO-C D3.7/L10 0251:3</t>
  </si>
  <si>
    <t>ZC382</t>
  </si>
  <si>
    <t>Opticor flow barva A2 1008A2</t>
  </si>
  <si>
    <t>ZC851</t>
  </si>
  <si>
    <t>Fréza křížová břit HM161RX0181045F</t>
  </si>
  <si>
    <t>ZD786</t>
  </si>
  <si>
    <t>Kanyla žl.mixing tips bal. á 40 ks 60578121</t>
  </si>
  <si>
    <t>ZE033</t>
  </si>
  <si>
    <t>Šroub mini 2,0 x 12 mm 20-MN-012</t>
  </si>
  <si>
    <t>ZE650</t>
  </si>
  <si>
    <t>Prostředek izolační isodent 250 ml DE4817220</t>
  </si>
  <si>
    <t>ZE700</t>
  </si>
  <si>
    <t>Nit zubní 0000877</t>
  </si>
  <si>
    <t>ZE962</t>
  </si>
  <si>
    <t>Implantát šroubový BEKA pr. 3,5 mm délka 12 mm 3512 BEKA</t>
  </si>
  <si>
    <t>ZJ592</t>
  </si>
  <si>
    <t>Implantát SuperLine FX 36 12 SW</t>
  </si>
  <si>
    <t>ZL337</t>
  </si>
  <si>
    <t>Člen otiskovací HEX krátký 4.0/17.0 DPU 4011 HL</t>
  </si>
  <si>
    <t>ZL338</t>
  </si>
  <si>
    <t>Člen otiskovací HEX dlouhý 4.0/21.0 DPU 4015 HL</t>
  </si>
  <si>
    <t>ZL339</t>
  </si>
  <si>
    <t>Člen otiskovací HEX krátký 4.5/17.0 DPU 4511 HLL</t>
  </si>
  <si>
    <t>ZL340</t>
  </si>
  <si>
    <t>Člen otiskovací HEX dlouhý 4.5/21.0 DPU 4515 HL</t>
  </si>
  <si>
    <t>ZL341</t>
  </si>
  <si>
    <t>Člen otiskovací HEX krátký 5.5/17.0 DPU 5511 HLL</t>
  </si>
  <si>
    <t>ZL342</t>
  </si>
  <si>
    <t>Člen otiskovací HEX dlouhý 5.5/21.0 DPU 5515 HL</t>
  </si>
  <si>
    <t>ZL343</t>
  </si>
  <si>
    <t>Člen otiskovací HEX krátký 6.5/17.0 DPU 6511 HLL</t>
  </si>
  <si>
    <t>ZL344</t>
  </si>
  <si>
    <t>Člen otiskovací HEX dlouhý 6.5/21.0 DPU 6515 HL</t>
  </si>
  <si>
    <t>ZL475</t>
  </si>
  <si>
    <t>Váleček vhojovací BEKA prům. 4 mm výška 3 mm 4003 BEKA</t>
  </si>
  <si>
    <t>ZL476</t>
  </si>
  <si>
    <t>Váleček vhojovací BEKA prům. 4 mm výška 4 mm 4004 BEKA</t>
  </si>
  <si>
    <t>ZL622</t>
  </si>
  <si>
    <t xml:space="preserve">Štětečky jednorázové bílé měkké, á 50 ks, DC702008 </t>
  </si>
  <si>
    <t>ZL652</t>
  </si>
  <si>
    <t>Implantát šroubový BEKA pr.4 mm, délka 10 mm 410 BEKA</t>
  </si>
  <si>
    <t>ZL815</t>
  </si>
  <si>
    <t>Implantát SuperLine FX 40 14 SW</t>
  </si>
  <si>
    <t>ZB446</t>
  </si>
  <si>
    <t>Šití silkam černý 2/0 bal. á 36 ks C0262064</t>
  </si>
  <si>
    <t>ZJ021</t>
  </si>
  <si>
    <t>Šití chirlac braided violet 3/0 bal. á 24ks PG 0262</t>
  </si>
  <si>
    <t>ZB444</t>
  </si>
  <si>
    <t>Šití silkam černý 4/0 bal. á 36 ks C0761290</t>
  </si>
  <si>
    <t>ZI634</t>
  </si>
  <si>
    <t>Šití chirlac braided violet 5/0 bal. á 24ks PG 0252</t>
  </si>
  <si>
    <t>ZI757</t>
  </si>
  <si>
    <t>Rukavice vinyl bez p. S á 100 ks EFEKTVR02</t>
  </si>
  <si>
    <t>ZD664</t>
  </si>
  <si>
    <t>Rukavice latex bez p. L 942162 - povoleno pouze pro ÚČOCH a KZL</t>
  </si>
  <si>
    <t>ZA518</t>
  </si>
  <si>
    <t>Kompresa NT 7,5 x 7,5 cm nesterilní 06102</t>
  </si>
  <si>
    <t>ZA544</t>
  </si>
  <si>
    <t>Krytí inadine nepřilnavé 5,0 x 5,0 cm 1/10 SYS01481EE</t>
  </si>
  <si>
    <t>ZA605</t>
  </si>
  <si>
    <t>Tamponáda s vaz.ster. 2,5 cm x 2 m / 1 ks 0342</t>
  </si>
  <si>
    <t>ZA628</t>
  </si>
  <si>
    <t>Drenáž zubní sterilní 1 x 10 cm 0364</t>
  </si>
  <si>
    <t>ZA640</t>
  </si>
  <si>
    <t>Traumacel taf light 7,5 x 5 cm bal. á 10 ks V0081947</t>
  </si>
  <si>
    <t>ZL301</t>
  </si>
  <si>
    <t>Nůžky chirurgické zahnuté hrotnaté 15 cm 397113080320</t>
  </si>
  <si>
    <t>ZC301</t>
  </si>
  <si>
    <t>Ypeen 800g dóza 721744</t>
  </si>
  <si>
    <t>ZC306</t>
  </si>
  <si>
    <t>Adhesor orig. 80g N-1</t>
  </si>
  <si>
    <t>ZC307</t>
  </si>
  <si>
    <t>Adhesor orig. 80g N-2</t>
  </si>
  <si>
    <t>ZC313</t>
  </si>
  <si>
    <t>Repin 800g orig. 4241110</t>
  </si>
  <si>
    <t>ZC328</t>
  </si>
  <si>
    <t>Calxyd ve stříkačce 4142120</t>
  </si>
  <si>
    <t>ZC360</t>
  </si>
  <si>
    <t>Premacryl liq.bezbarvý 250 ml 4342921</t>
  </si>
  <si>
    <t>ZC373</t>
  </si>
  <si>
    <t>Sprej cognoscin orig. 120 g 1IX1140</t>
  </si>
  <si>
    <t>ZC387</t>
  </si>
  <si>
    <t>Kavitan plus A2 4113231</t>
  </si>
  <si>
    <t>ZC456</t>
  </si>
  <si>
    <t>Savka UH 709, á 100 ks, 00709</t>
  </si>
  <si>
    <t>ZC471</t>
  </si>
  <si>
    <t>Spofacryl orig. 100g O 4318200</t>
  </si>
  <si>
    <t>ZC555</t>
  </si>
  <si>
    <t>Vosk měkký modelovací ceradent 4411115</t>
  </si>
  <si>
    <t>ZC723</t>
  </si>
  <si>
    <t>Spofacryl orig. 100g 1312</t>
  </si>
  <si>
    <t>ZC928</t>
  </si>
  <si>
    <t>Protahováček Hedstrém 073 025 015</t>
  </si>
  <si>
    <t>ZL577</t>
  </si>
  <si>
    <t>Sprej Kavo 4119640KA</t>
  </si>
  <si>
    <t>ZL583</t>
  </si>
  <si>
    <t>Adhesor orig. 80g N 1 4111111</t>
  </si>
  <si>
    <t>ZC431</t>
  </si>
  <si>
    <t>Pasta k devitalizaci Depulpin 3 g 720896</t>
  </si>
  <si>
    <t>ZC476</t>
  </si>
  <si>
    <t>Sprej Kavo 500 ml 4620402A</t>
  </si>
  <si>
    <t>ZD470</t>
  </si>
  <si>
    <t>Premacryl prášek transparent 500 g 4342400</t>
  </si>
  <si>
    <t>ZF508</t>
  </si>
  <si>
    <t>Cement výplňový provizorní 40 g 5304520</t>
  </si>
  <si>
    <t>ZF781</t>
  </si>
  <si>
    <t>Vrtáček diamantový 809RG016314</t>
  </si>
  <si>
    <t>ZI255</t>
  </si>
  <si>
    <t>Čep papírový č. 020 1569321</t>
  </si>
  <si>
    <t>ZI549</t>
  </si>
  <si>
    <t>Čep papírový 550 02 30</t>
  </si>
  <si>
    <t>ZL695</t>
  </si>
  <si>
    <t>Brousek diamantový 848H016314CC</t>
  </si>
  <si>
    <t>ZL696</t>
  </si>
  <si>
    <t>Brousek diamantový 848H018314CC</t>
  </si>
  <si>
    <t>ZB443</t>
  </si>
  <si>
    <t>Šití silkam černý 4/0 bal. á 36 ks C0760137</t>
  </si>
  <si>
    <t>ZB978</t>
  </si>
  <si>
    <t>Šití dafilon modrý 5/0 bal. á 36 ks C0932124</t>
  </si>
  <si>
    <t>ZB979</t>
  </si>
  <si>
    <t>Šití dafilon modrý 4/0 bal. á 36 ks C0932205</t>
  </si>
  <si>
    <t>ZJ017</t>
  </si>
  <si>
    <t>Šití chirlac braided violet 4/0 bal. á 24ks PG 0256</t>
  </si>
  <si>
    <t>ZJ018</t>
  </si>
  <si>
    <t>Šití chirlac braided violet 3/0 bal. á 24ks  PG 0257</t>
  </si>
  <si>
    <t>ZB556</t>
  </si>
  <si>
    <t>Jehla injekční 1,2 x   40 mm růžová 4665120</t>
  </si>
  <si>
    <t>ZL131</t>
  </si>
  <si>
    <t>Rukavice nitril promedica bez p.L á 100 ks 98898</t>
  </si>
  <si>
    <t>ZA416</t>
  </si>
  <si>
    <t>Krytí mastný tyl grassolind neutral 10 x 10 cm bal. á 10 ks 4993147</t>
  </si>
  <si>
    <t>ZA632</t>
  </si>
  <si>
    <t>Gáza skládaná nesterilní 13 x 13 cm, 24 vrstev, karton á 900 ks 11004</t>
  </si>
  <si>
    <t>ZC857</t>
  </si>
  <si>
    <t>Krytí mastný tyl grassolind 10 x 20 cm 4993368</t>
  </si>
  <si>
    <t>ZF080</t>
  </si>
  <si>
    <t>Tampon šitý 12 x 47 cm karton á 300 ks 1230100311</t>
  </si>
  <si>
    <t>ZD754</t>
  </si>
  <si>
    <t>Textilie obv.kombinov. 140-1510 COM 30</t>
  </si>
  <si>
    <t>ZA486</t>
  </si>
  <si>
    <t>Krytí mastný tyl jelonet   5 x 5 cm á 50 ks 7403</t>
  </si>
  <si>
    <t>ZA759</t>
  </si>
  <si>
    <t>Drén redon CH10 50 cm U2111000</t>
  </si>
  <si>
    <t>ZA760</t>
  </si>
  <si>
    <t>Drén redon   CH8 50 cm U2110800</t>
  </si>
  <si>
    <t>ZB869</t>
  </si>
  <si>
    <t>Vak k odsávačce monokit jednoraz.na sekret bal. á 50 ks 000-035-020</t>
  </si>
  <si>
    <t>ZC059</t>
  </si>
  <si>
    <t>Láhev redon drenofast 400 ml-kompletní bal. á 40 ks 28 400</t>
  </si>
  <si>
    <t>ZC753</t>
  </si>
  <si>
    <t>Čepelka skalpelová 20 BB520</t>
  </si>
  <si>
    <t>ZE173</t>
  </si>
  <si>
    <t>Nádoba na histologický mat.   200 ml 333 000 041 002</t>
  </si>
  <si>
    <t>ZG916</t>
  </si>
  <si>
    <t>Elektroda neutrální bipolární pro dospělé á 100 ks 2510</t>
  </si>
  <si>
    <t>ZB631</t>
  </si>
  <si>
    <t>Fólie PDS Plates 30 x 40 x 0,25 mm, bal. á 3 ks, ZX3</t>
  </si>
  <si>
    <t>ZB747</t>
  </si>
  <si>
    <t>Souprava odsávací orthopedic 07.049.08.620</t>
  </si>
  <si>
    <t>ZE174</t>
  </si>
  <si>
    <t>Nádoba na histologický mat. 920 ml 333000041024</t>
  </si>
  <si>
    <t>ZC267</t>
  </si>
  <si>
    <t>Dlaha mini dlouhá  90° 4 otv. 20-LR-104R</t>
  </si>
  <si>
    <t>ZE355</t>
  </si>
  <si>
    <t>Dlaha mini dlouhá   90° 4 otv. 20-LL-104R</t>
  </si>
  <si>
    <t>ZE594</t>
  </si>
  <si>
    <t>Dlaha mini dlouhá 100° 4 otv. 20-LR-204R</t>
  </si>
  <si>
    <t>ZE892</t>
  </si>
  <si>
    <t>Šroub midi 1,6 x 10 mm 16-MD-010</t>
  </si>
  <si>
    <t>ZG438</t>
  </si>
  <si>
    <t>Dlaha mini orbitální 9 otv. 20-CD-009</t>
  </si>
  <si>
    <t>ZH844</t>
  </si>
  <si>
    <t>Dlaha mini L levá 100° 4 otv. / 1 mm 20-LL-204R</t>
  </si>
  <si>
    <t>ZD714</t>
  </si>
  <si>
    <t>Dlaha mini přímá 16 otv. 1,0 mm 20-ST-016</t>
  </si>
  <si>
    <t>ZB984</t>
  </si>
  <si>
    <t>Pátradlo zubní lomené-krátké 397133510040</t>
  </si>
  <si>
    <t>ZD773</t>
  </si>
  <si>
    <t>Šroub micro 1,2 x  4 mm 12-MC-004</t>
  </si>
  <si>
    <t>ZD847</t>
  </si>
  <si>
    <t>Šroub mini 2,0 x 10 mm 20-MN-010</t>
  </si>
  <si>
    <t>ZG761</t>
  </si>
  <si>
    <t>Šroub mini 2,0 x 14 mm 20-MN-014</t>
  </si>
  <si>
    <t>ZD775</t>
  </si>
  <si>
    <t>Šroub midi 1,6 x   6 mm 16-MD-006</t>
  </si>
  <si>
    <t>ZD778</t>
  </si>
  <si>
    <t>Dlaha midi přímá 4 otv. 16-ST-004</t>
  </si>
  <si>
    <t>ZD779</t>
  </si>
  <si>
    <t>Šroub midi 1,6 x   8 mm 16-MD-008</t>
  </si>
  <si>
    <t>ZD846</t>
  </si>
  <si>
    <t>Dlaha mini přímá dlouhá 4 otv. 1,0 mm 20-ST-104</t>
  </si>
  <si>
    <t>ZE176</t>
  </si>
  <si>
    <t>Dlaha mini přímá 18 otv. 0,8 mm 20-ST-018M</t>
  </si>
  <si>
    <t>ZE839</t>
  </si>
  <si>
    <t>Dlaha micro přímá   2 otv. 12-ST-002</t>
  </si>
  <si>
    <t>ZH757</t>
  </si>
  <si>
    <t>Šroub mini 2,3 x   8 mm 23-MN-008</t>
  </si>
  <si>
    <t>ZH856</t>
  </si>
  <si>
    <t>Dlaha mini 5 otvorů Y/1,0 mm 20-TP-005R</t>
  </si>
  <si>
    <t>ZI462</t>
  </si>
  <si>
    <t>Dlaha midi přímá 12 otvorů 16-ST-012</t>
  </si>
  <si>
    <t>ZI323</t>
  </si>
  <si>
    <t>Šroub maxi 2,4 x 8 mm 24-MX-008</t>
  </si>
  <si>
    <t>ZK420</t>
  </si>
  <si>
    <t>Šroub maxi 2,4 x 10 mm 24-MX-010</t>
  </si>
  <si>
    <t>ZL816</t>
  </si>
  <si>
    <t>Vrták pr. 0,8 mm 316.385</t>
  </si>
  <si>
    <t>ZE993</t>
  </si>
  <si>
    <t>Rukavice operační ansell sensi - touch vel. 6,5 bal. á 40 párů 8050152</t>
  </si>
  <si>
    <t>ZK474</t>
  </si>
  <si>
    <t>Rukavice operační latexové s pudrem ansell medigrip plus vel. 6,5 302923</t>
  </si>
  <si>
    <t>ZK475</t>
  </si>
  <si>
    <t>Rukavice operační latexové s pudrem ansell medigrip plus vel. 7,0 302924</t>
  </si>
  <si>
    <t>ZK476</t>
  </si>
  <si>
    <t>Rukavice operační latexové s pudrem ansell medigrip plus vel. 7,5 302925</t>
  </si>
  <si>
    <t>ZK477</t>
  </si>
  <si>
    <t>Rukavice operační latexové s pudrem ansell medigrip plus vel. 8,0 302926</t>
  </si>
  <si>
    <t>ZK478</t>
  </si>
  <si>
    <t>Rukavice operační latexové s pudrem ansell medigrip plus vel. 8,5 302927</t>
  </si>
  <si>
    <t>ZL071</t>
  </si>
  <si>
    <t>Rukavice operační gammex bez pudru PF EnLite vel. 6,5 353383</t>
  </si>
  <si>
    <t>910093</t>
  </si>
  <si>
    <t>-CHLOROFORM P.A. UN 1888    1000 ML</t>
  </si>
  <si>
    <t>003 - Pracoviště LSPP</t>
  </si>
  <si>
    <t>014 - Pracoviště praktického zubního lékaře</t>
  </si>
  <si>
    <t>019 - Pracoviště stomatologické LSPP</t>
  </si>
  <si>
    <t>605 - Pracoviště čelistní a obličejové chirurgie</t>
  </si>
  <si>
    <t>003</t>
  </si>
  <si>
    <t>V</t>
  </si>
  <si>
    <t>00908</t>
  </si>
  <si>
    <t>AKUTNÍ OŠETŘENÍ A VYŠETŘENÍ NEREGISTROVANÉHO POJIŠ</t>
  </si>
  <si>
    <t>014</t>
  </si>
  <si>
    <t>4</t>
  </si>
  <si>
    <t>0074021</t>
  </si>
  <si>
    <t xml:space="preserve"> </t>
  </si>
  <si>
    <t>0081042</t>
  </si>
  <si>
    <t>0081052</t>
  </si>
  <si>
    <t>0081124</t>
  </si>
  <si>
    <t>0081132</t>
  </si>
  <si>
    <t>0081231</t>
  </si>
  <si>
    <t>0081312</t>
  </si>
  <si>
    <t>0081601</t>
  </si>
  <si>
    <t>0081611</t>
  </si>
  <si>
    <t>0081612</t>
  </si>
  <si>
    <t>0082001</t>
  </si>
  <si>
    <t>0082002</t>
  </si>
  <si>
    <t>0082201</t>
  </si>
  <si>
    <t>0082204</t>
  </si>
  <si>
    <t>0082211</t>
  </si>
  <si>
    <t>0082213</t>
  </si>
  <si>
    <t>0082301</t>
  </si>
  <si>
    <t>0082311</t>
  </si>
  <si>
    <t>0082331</t>
  </si>
  <si>
    <t>0083001</t>
  </si>
  <si>
    <t>0083003</t>
  </si>
  <si>
    <t>0084011</t>
  </si>
  <si>
    <t>0084021</t>
  </si>
  <si>
    <t>0084031</t>
  </si>
  <si>
    <t>0084001</t>
  </si>
  <si>
    <t>0081211</t>
  </si>
  <si>
    <t>00903</t>
  </si>
  <si>
    <t>VYŽÁDANÉ VYŠETŘENí ODBORNÍKEM NEBO SPECIALISTOU</t>
  </si>
  <si>
    <t>00906</t>
  </si>
  <si>
    <t>STOMATOLOGICKÉ OŠETŘENÍ POJIŠTĚNCE DO 6 LET NEBO H</t>
  </si>
  <si>
    <t>00907</t>
  </si>
  <si>
    <t>STOMATOLOGICKÉ OŠETŘENÍ  POJIŠTĚNCE OD 6 DO 15 LET</t>
  </si>
  <si>
    <t>00909</t>
  </si>
  <si>
    <t>KLINICKÉ STOMATOLOGICKÉ VYŠETŘENÍ</t>
  </si>
  <si>
    <t>00910</t>
  </si>
  <si>
    <t>ZHOTOVENÍ INTRAORÁLNÍHO RENTGENOVÉHO SNÍMKU</t>
  </si>
  <si>
    <t>00911</t>
  </si>
  <si>
    <t>ZHOTOVENÍ EXTRAORÁLNÍHO RENTGENOVÉHO SNÍMKU</t>
  </si>
  <si>
    <t>00912</t>
  </si>
  <si>
    <t>NÁPLŇ SLINNÉ ŽLÁZY KONTRASTNÍ LÁTKOU</t>
  </si>
  <si>
    <t>00913</t>
  </si>
  <si>
    <t>ZHOTOVENÍ ORTOPANTOMOGRAMU</t>
  </si>
  <si>
    <t>00914</t>
  </si>
  <si>
    <t>VYHODNOCENÍ ORTOPANTOMOGRAMU</t>
  </si>
  <si>
    <t>00915</t>
  </si>
  <si>
    <t>ZHOTOVENÍ TELERENTGENOVÉHO SNÍMKU LBI</t>
  </si>
  <si>
    <t>00916</t>
  </si>
  <si>
    <t>ANESTEZIE NA FORAMEN MANDIBULAE A INFRAORBITALE</t>
  </si>
  <si>
    <t>00917</t>
  </si>
  <si>
    <t>ANESTEZIE INFILTRAČNÍ</t>
  </si>
  <si>
    <t>00920</t>
  </si>
  <si>
    <t>OŠETŘENÍ ZUBNÍHO KAZU - STÁLÝ ZUB - FOTOKOMPOZITNÍ</t>
  </si>
  <si>
    <t>00921</t>
  </si>
  <si>
    <t>OŠETŘENÍ ZUBNÍHO KAZU - STÁLÝ ZUB</t>
  </si>
  <si>
    <t>00923</t>
  </si>
  <si>
    <t>KONZERVATIVNÍ LÉČBA KOMPLIKACÍ ZUBNÍHO KAZU - STÁL</t>
  </si>
  <si>
    <t>00925</t>
  </si>
  <si>
    <t>KONZERVATIVNÍ LÉČBA KOMPLIKACÍ ZUBNÍHO KAZU II - S</t>
  </si>
  <si>
    <t>00938</t>
  </si>
  <si>
    <t>PŘECHODNÉ DLAHY KE STABILIZACI ZUBŮ S OSLABENÝM PA</t>
  </si>
  <si>
    <t>00949</t>
  </si>
  <si>
    <t>EXTRAKCE DOČASNÉHO ZUBU</t>
  </si>
  <si>
    <t>00950</t>
  </si>
  <si>
    <t>EXTRAKCE STÁLÉHO ZUBU</t>
  </si>
  <si>
    <t>00951</t>
  </si>
  <si>
    <t>CHIRURGIE TVRDÝCH TKÁNÍ DUTINY ÚSTNÍ MALÉHO ROZSAH</t>
  </si>
  <si>
    <t>00952</t>
  </si>
  <si>
    <t>CHIRURGIE TVRDÝCH TKÁNÍ DUTINY ÚSTNÍ VELKÉHO ROZSA</t>
  </si>
  <si>
    <t>00954</t>
  </si>
  <si>
    <t>KONZERVAČNĚ - CHIRURGICKÁ LÉČBA KOMPLIKACÍ ZUBNÍHO</t>
  </si>
  <si>
    <t>00955</t>
  </si>
  <si>
    <t>CHIRURGIE MĚKKÝCH TKÁNÍ DUTINY ÚSTNÍ A JEJÍHO OKOL</t>
  </si>
  <si>
    <t>00956</t>
  </si>
  <si>
    <t>00957</t>
  </si>
  <si>
    <t>TRAUMATOLOGIE TVRDÝCH TKÁNÍ DUTINY ÚSTNÍ MALÉHO RO</t>
  </si>
  <si>
    <t>00958</t>
  </si>
  <si>
    <t>TRAUMATOLOGIE TVRDÝCH TKÁNÍ DUTINY ÚSTNÍ VELKÉHO R</t>
  </si>
  <si>
    <t>00959</t>
  </si>
  <si>
    <t>INTRAORÁLNÍ INCIZE</t>
  </si>
  <si>
    <t>00960</t>
  </si>
  <si>
    <t>ZEVNÍ INCIZE</t>
  </si>
  <si>
    <t>00961</t>
  </si>
  <si>
    <t xml:space="preserve">OŠETŘENÍ KOMPLIKACÍ CHIRURGICKÝCH VÝKONŮ V DUTINĚ </t>
  </si>
  <si>
    <t>00962</t>
  </si>
  <si>
    <t>KONZERVATIVNÍ LÉČBA TEMPOROMANDIBULÁRNÍCH PORUCH (</t>
  </si>
  <si>
    <t>00963</t>
  </si>
  <si>
    <t>INJEKCE I.M., I.V., I.D., S.C.</t>
  </si>
  <si>
    <t>00966</t>
  </si>
  <si>
    <t>SIGNÁLNÍ KÓD - INFORMACE O VYDÁNÍ ROZHODNUTÍ  O DO</t>
  </si>
  <si>
    <t>00967</t>
  </si>
  <si>
    <t>SIGNÁLNÍ KÓD - INFORMACE O VYDÁNÍ ROZHODNUTÍ  O UK</t>
  </si>
  <si>
    <t>00970</t>
  </si>
  <si>
    <t>SEJMUTÍ FIXNÍ NÁHRADY - ZA KAŽDOU PILÍŘOVOU KONSTR</t>
  </si>
  <si>
    <t>00971</t>
  </si>
  <si>
    <t>PROVIZORNÍ OCHRANNÁ KORUNKA</t>
  </si>
  <si>
    <t>00972</t>
  </si>
  <si>
    <t>00973</t>
  </si>
  <si>
    <t>OPRAVA NEBO ÚPRAVA SNÍMATELNÉ NÁHRADY V ORDINACI</t>
  </si>
  <si>
    <t>09543</t>
  </si>
  <si>
    <t>REGULAČNÍ POPLATEK ZA NÁVŠTĚVU -- POPLATEK UHRAZEN</t>
  </si>
  <si>
    <t>09547</t>
  </si>
  <si>
    <t>REGULAČNÍ POPLATEK -- POJIŠTĚNEC OD ÚHRADY POPLATK</t>
  </si>
  <si>
    <t>09545</t>
  </si>
  <si>
    <t>REGULAČNÍ POPLATEK ZA POHOTOVOSTNÍ SLUŽBU -- POPLA</t>
  </si>
  <si>
    <t>99999</t>
  </si>
  <si>
    <t>Nespecifikovany vykon</t>
  </si>
  <si>
    <t>00974</t>
  </si>
  <si>
    <t>ODEVZDÁNÍ STOMATOLOGICKÉHO VÝROBKU</t>
  </si>
  <si>
    <t>019</t>
  </si>
  <si>
    <t>00935</t>
  </si>
  <si>
    <t>SUBGINGIVÁLNÍ OŠETŘENÍ</t>
  </si>
  <si>
    <t>605</t>
  </si>
  <si>
    <t>1</t>
  </si>
  <si>
    <t>0002439</t>
  </si>
  <si>
    <t xml:space="preserve">MARCAINE 0,5%                                     </t>
  </si>
  <si>
    <t>0090044</t>
  </si>
  <si>
    <t xml:space="preserve">DEPO-MEDROL 40 MG/ML                              </t>
  </si>
  <si>
    <t>0093109</t>
  </si>
  <si>
    <t xml:space="preserve">SUPRACAIN 4%                                      </t>
  </si>
  <si>
    <t>04410</t>
  </si>
  <si>
    <t>INJEKČNÍ  ANESTESIE</t>
  </si>
  <si>
    <t>04750</t>
  </si>
  <si>
    <t>PRIMÁRNÍ UZÁVĚR OROANTRÁLNÍ KOMUNIKACE</t>
  </si>
  <si>
    <t>04760</t>
  </si>
  <si>
    <t>ANTROTOMIE</t>
  </si>
  <si>
    <t>04800</t>
  </si>
  <si>
    <t>04817</t>
  </si>
  <si>
    <t>EXSTIRPACE  ODONTOGENNÍ CYSTY VĚTŠÍ NEŽ 1 CM</t>
  </si>
  <si>
    <t>04860</t>
  </si>
  <si>
    <t>IMOBILIZACE ČELISTÍ</t>
  </si>
  <si>
    <t>04870</t>
  </si>
  <si>
    <t>MANUÁLNÍ REPOZICE LUXACE TMK</t>
  </si>
  <si>
    <t>04880</t>
  </si>
  <si>
    <t>SVALOVÉ CVIČENÍ S PŘEDEHŘÁTÍM VE STOMATOLOGII</t>
  </si>
  <si>
    <t>09115</t>
  </si>
  <si>
    <t>ODBĚR BIOLOGICKÉHO MATERIÁLU JINÉHO NEŽ KREV NA KV</t>
  </si>
  <si>
    <t>09119</t>
  </si>
  <si>
    <t xml:space="preserve">ODBĚR KRVE ZE ŽÍLY U DOSPĚLÉHO NEBO DÍTĚTE NAD 10 </t>
  </si>
  <si>
    <t>09215</t>
  </si>
  <si>
    <t>INJEKCE I. M., S. C., I. D.</t>
  </si>
  <si>
    <t>09220</t>
  </si>
  <si>
    <t>KANYLACE PERIFERNÍ ŽÍLY VČETNĚ INFÚZE</t>
  </si>
  <si>
    <t>09223</t>
  </si>
  <si>
    <t>INTRAVENÓZNÍ INFÚZE U DOSPĚLÉHO NEBO DÍTĚTE NAD 10</t>
  </si>
  <si>
    <t>09233</t>
  </si>
  <si>
    <t>INJEKČNÍ OKRSKOVÁ ANESTÉZIE</t>
  </si>
  <si>
    <t>09235</t>
  </si>
  <si>
    <t>ODSTRANĚNÍ MALÝCH LÉZÍ KŮŽE</t>
  </si>
  <si>
    <t>09237</t>
  </si>
  <si>
    <t>OŠETŘENÍ A PŘEVAZ RÁNY VČETNĚ OŠETŘENÍ KOŽNÍCH A P</t>
  </si>
  <si>
    <t>09239</t>
  </si>
  <si>
    <t>SUTURA RÁNY A PODKOŽÍ DO 5 CM</t>
  </si>
  <si>
    <t>09511</t>
  </si>
  <si>
    <t>MINIMÁLNÍ KONTAKT LÉKAŘE S PACIENTEM</t>
  </si>
  <si>
    <t>61129</t>
  </si>
  <si>
    <t>EXCIZE KOŽNÍ LÉZE, SUTURA OD 2 DO 10 CM</t>
  </si>
  <si>
    <t>61147</t>
  </si>
  <si>
    <t>UZAVŘENÍ DEFEKTU KOŽNÍM LALOKEM MÍSTNÍM DO 10 CM^2</t>
  </si>
  <si>
    <t>61149</t>
  </si>
  <si>
    <t xml:space="preserve">UZAVŘENÍ DEFEKTU  KOŽNÍM LALOKEM MÍSTNÍM OD 10 DO </t>
  </si>
  <si>
    <t>65023</t>
  </si>
  <si>
    <t>KONTROLNÍ VYŠETŘENÍ MAXILOFACIÁLNÍM CHIRURGEM</t>
  </si>
  <si>
    <t>65111</t>
  </si>
  <si>
    <t>DIAGNOSTICKÁ EXCIZE Z ÚSTNÍ DUTINY</t>
  </si>
  <si>
    <t>65215</t>
  </si>
  <si>
    <t>DENTÁLNÍ DRÁTĚNÁ DLAHA Z VOLNÉ RUKY - JEDNA ČELIST</t>
  </si>
  <si>
    <t>65216</t>
  </si>
  <si>
    <t>ODSTRANĚNÍ DENTÁLNÍ DRÁTĚNÉ DLAHY Z VOLNÉ RUKY - J</t>
  </si>
  <si>
    <t>65217</t>
  </si>
  <si>
    <t>PROVIZORNÍ OŠETŘENÍ ZLOMENINY ČELISTI DRÁTĚNÝMI VA</t>
  </si>
  <si>
    <t>66949</t>
  </si>
  <si>
    <t>PUNKCE KLOUBNÍ S APLIKACÍ LÉČIVA</t>
  </si>
  <si>
    <t>71213</t>
  </si>
  <si>
    <t>ENDOSKOPIE PARANASÁLNÍ DUTINY</t>
  </si>
  <si>
    <t>71653</t>
  </si>
  <si>
    <t>ZAVŘENÁ REPOZICE FRAKTURY KŮSTEK NOSNÍCH</t>
  </si>
  <si>
    <t>71661</t>
  </si>
  <si>
    <t>VÝPLACH ČELISTNÍ DUTINY</t>
  </si>
  <si>
    <t>71781</t>
  </si>
  <si>
    <t>SONDÁŽ, DILATACE, VÝPLACH SLINNÉ ŽLÁZY</t>
  </si>
  <si>
    <t>10 - DĚTSKÁ KLINIKA</t>
  </si>
  <si>
    <t>25 - KLINIKA ÚSTNÍ, ČELISTNÍ A OBLIČEJOVÉ CHIRURGIE</t>
  </si>
  <si>
    <t>10</t>
  </si>
  <si>
    <t>04801</t>
  </si>
  <si>
    <t>ZEVNÍ INCISE</t>
  </si>
  <si>
    <t>04130</t>
  </si>
  <si>
    <t>04131</t>
  </si>
  <si>
    <t>6F1</t>
  </si>
  <si>
    <t>56419</t>
  </si>
  <si>
    <t>POUŽITÍ OPERAČNÍHO MIKROSKOPU Á 15 MINUT</t>
  </si>
  <si>
    <t>61121</t>
  </si>
  <si>
    <t>CÉVNÍ ANASTOMOSA MIKROCHIRURGICKOU TECHNIKOU</t>
  </si>
  <si>
    <t>61125</t>
  </si>
  <si>
    <t>EXCIZE KOŽNÍ LÉZE NAD 10 CM^2, BEZ UZAVŘENÍ VZNIKL</t>
  </si>
  <si>
    <t>61165</t>
  </si>
  <si>
    <t>ROZPROSTŘENÍ NEBO MODELACE LALOKU</t>
  </si>
  <si>
    <t>61171</t>
  </si>
  <si>
    <t>VOLNÝ PŘENOS KOŽNÍHO A FASCIOKUTÁNNÍHO LALOKU MIKR</t>
  </si>
  <si>
    <t>61175</t>
  </si>
  <si>
    <t>VOLNÝ PŘENOS VASKULARIZOVANÉ KOSTI, PŘENOS PRSTU Z</t>
  </si>
  <si>
    <t>62510</t>
  </si>
  <si>
    <t>XENOTRANSPLANTACE DO 1% POVRCHU TĚLA</t>
  </si>
  <si>
    <t>62710</t>
  </si>
  <si>
    <t>SÍŤOVÁNÍ (MESHOVÁNÍ) ŠTĚPU DO ROZSAHU 5 % Z POVRCH</t>
  </si>
  <si>
    <t>6F5</t>
  </si>
  <si>
    <t>0003952</t>
  </si>
  <si>
    <t xml:space="preserve">AMIKIN 500 MG                                     </t>
  </si>
  <si>
    <t>0004234</t>
  </si>
  <si>
    <t xml:space="preserve">DALACIN C                                         </t>
  </si>
  <si>
    <t>0008807</t>
  </si>
  <si>
    <t>0011785</t>
  </si>
  <si>
    <t xml:space="preserve">AMIKIN 1 G                                        </t>
  </si>
  <si>
    <t>0015651</t>
  </si>
  <si>
    <t xml:space="preserve">CIPLOX INFÚZNÍ ROZTOK                             </t>
  </si>
  <si>
    <t>0016600</t>
  </si>
  <si>
    <t xml:space="preserve">UNASYN                                            </t>
  </si>
  <si>
    <t>0025746</t>
  </si>
  <si>
    <t xml:space="preserve">INVANZ 1 G                                        </t>
  </si>
  <si>
    <t>0053922</t>
  </si>
  <si>
    <t xml:space="preserve">CIPHIN PRO INFUSIONE 200 MG/100 ML                </t>
  </si>
  <si>
    <t>0065989</t>
  </si>
  <si>
    <t xml:space="preserve">MYCOMAX INF                                       </t>
  </si>
  <si>
    <t>0072972</t>
  </si>
  <si>
    <t xml:space="preserve">AMOKSIKLAV 1,2 G                                  </t>
  </si>
  <si>
    <t>0076204</t>
  </si>
  <si>
    <t xml:space="preserve">TAXOL PRO INJ.                                    </t>
  </si>
  <si>
    <t>0076354</t>
  </si>
  <si>
    <t xml:space="preserve">FORTUM 2 G                                        </t>
  </si>
  <si>
    <t>0076360</t>
  </si>
  <si>
    <t xml:space="preserve">ZINACEF 1,5 G                                     </t>
  </si>
  <si>
    <t>0087239</t>
  </si>
  <si>
    <t xml:space="preserve">FANHDI 50 I.U./ML                                 </t>
  </si>
  <si>
    <t>0087240</t>
  </si>
  <si>
    <t xml:space="preserve">FANHDI 100 I.U./ML                                </t>
  </si>
  <si>
    <t>0089028</t>
  </si>
  <si>
    <t xml:space="preserve">IMMUNATE STIM PLUS 500                            </t>
  </si>
  <si>
    <t>0089029</t>
  </si>
  <si>
    <t xml:space="preserve">IMMUNATE STIM PLUS 1000                           </t>
  </si>
  <si>
    <t>0092207</t>
  </si>
  <si>
    <t xml:space="preserve">AUGMENTIN 1,2 G                                   </t>
  </si>
  <si>
    <t>0096414</t>
  </si>
  <si>
    <t xml:space="preserve">GENTAMICIN LEK 80 MG/2 ML                         </t>
  </si>
  <si>
    <t>0097000</t>
  </si>
  <si>
    <t xml:space="preserve">METRONIDAZOLE 0.5%-POLPHARMA                      </t>
  </si>
  <si>
    <t>0097687</t>
  </si>
  <si>
    <t xml:space="preserve">TAZOCIN 4,5 G                                     </t>
  </si>
  <si>
    <t>0127717</t>
  </si>
  <si>
    <t xml:space="preserve">IMMUNINE BAXTER 600 IU                            </t>
  </si>
  <si>
    <t>0129767</t>
  </si>
  <si>
    <t xml:space="preserve">IMIPENEM/CILASTATIN KABI 500 MG/500 MG            </t>
  </si>
  <si>
    <t>0129836</t>
  </si>
  <si>
    <t xml:space="preserve">CLINDAMYCIN KABI 150 MG/ML                        </t>
  </si>
  <si>
    <t>0131656</t>
  </si>
  <si>
    <t xml:space="preserve">CEFTAZIDIM KABI 2 GM                              </t>
  </si>
  <si>
    <t>0162187</t>
  </si>
  <si>
    <t xml:space="preserve">CIPROFLOXACIN KABI 400 MG/200 ML INFUZNÍ ROZTOK   </t>
  </si>
  <si>
    <t>0164350</t>
  </si>
  <si>
    <t xml:space="preserve">TAZOCIN 4 G/0,5 G                                 </t>
  </si>
  <si>
    <t>2</t>
  </si>
  <si>
    <t>0007917</t>
  </si>
  <si>
    <t xml:space="preserve">ERYTROCYTY BEZ BUFFY COATU                        </t>
  </si>
  <si>
    <t>0007955</t>
  </si>
  <si>
    <t xml:space="preserve">ERYTROCYTY DELEUKOTIZOVANÉ                        </t>
  </si>
  <si>
    <t>0107959</t>
  </si>
  <si>
    <t xml:space="preserve">TROMBOCYTY Z AFERÉZY DELEUKOTIZOVANÉ              </t>
  </si>
  <si>
    <t>0207921</t>
  </si>
  <si>
    <t xml:space="preserve">PLAZMA ČERSTVÁ ZMRAZENÁ                           </t>
  </si>
  <si>
    <t>0507951</t>
  </si>
  <si>
    <t xml:space="preserve">ERYTROCYTY PRO AUTOTRANSFUZI                      </t>
  </si>
  <si>
    <t>3</t>
  </si>
  <si>
    <t>0012726</t>
  </si>
  <si>
    <t xml:space="preserve">IMPLANTÁT MAXILLOFACIÁLNÍ                         </t>
  </si>
  <si>
    <t>0012727</t>
  </si>
  <si>
    <t>0059979</t>
  </si>
  <si>
    <t xml:space="preserve">KLIPY EXTRA TITAN LT300,LT400                     </t>
  </si>
  <si>
    <t>0067160</t>
  </si>
  <si>
    <t xml:space="preserve">IMPLANTÁT ORBITÁLNÍ PDS ZX3,ZX4,ZX7 VSTŘEBATELNÝ  </t>
  </si>
  <si>
    <t>0069500</t>
  </si>
  <si>
    <t xml:space="preserve">KANYLA TRACHEOSTOMICKÁ  S NÍZKOTLAKOU  MANŽETOU   </t>
  </si>
  <si>
    <t>0081946</t>
  </si>
  <si>
    <t xml:space="preserve">PROSTŘEDEK HEMOSTATICKÝ - TRAUMACEL TAF LIGHT     </t>
  </si>
  <si>
    <t>0081947</t>
  </si>
  <si>
    <t>0082077</t>
  </si>
  <si>
    <t xml:space="preserve">KRYTÍ COM 30 OBVAZOVÁ TEXTÍLIE KOMBINOVANÁ        </t>
  </si>
  <si>
    <t>0163001</t>
  </si>
  <si>
    <t>IMPLANTÁT MANDIBULÁRNÍ DOLNÍ ČELIST MATRIX MANDIBL</t>
  </si>
  <si>
    <t>0163200</t>
  </si>
  <si>
    <t xml:space="preserve">IMPLANTÁT KRANIOFACIÁLNÍ LA FÓRTE SYSTÉM          </t>
  </si>
  <si>
    <t>0163201</t>
  </si>
  <si>
    <t>0163202</t>
  </si>
  <si>
    <t>0163208</t>
  </si>
  <si>
    <t>0163209</t>
  </si>
  <si>
    <t>0163210</t>
  </si>
  <si>
    <t>0163219</t>
  </si>
  <si>
    <t>0163240</t>
  </si>
  <si>
    <t>0163241</t>
  </si>
  <si>
    <t xml:space="preserve">IMPLANTÁT MAXILLOFACIÁLNÍ STŘEDNÍ OBLIČEJOVÁ ETÁŽ </t>
  </si>
  <si>
    <t>0163242</t>
  </si>
  <si>
    <t>0163243</t>
  </si>
  <si>
    <t>0163244</t>
  </si>
  <si>
    <t>0163248</t>
  </si>
  <si>
    <t>0163249</t>
  </si>
  <si>
    <t>0163251</t>
  </si>
  <si>
    <t>0163255</t>
  </si>
  <si>
    <t>0163258</t>
  </si>
  <si>
    <t>0163261</t>
  </si>
  <si>
    <t>0163264</t>
  </si>
  <si>
    <t>0163266</t>
  </si>
  <si>
    <t>0163267</t>
  </si>
  <si>
    <t>0163268</t>
  </si>
  <si>
    <t>0163276</t>
  </si>
  <si>
    <t xml:space="preserve">IMPLANTÁT MANDIBULÁRNÍ LA FÓRTE SYSTÉM            </t>
  </si>
  <si>
    <t>0163278</t>
  </si>
  <si>
    <t>0163289</t>
  </si>
  <si>
    <t>0163435</t>
  </si>
  <si>
    <t>IMPLANTÁT MANDIBULÁRNÍ DOLNÍ ČELIST FIXAČNÍ MATRIX</t>
  </si>
  <si>
    <t>0163440</t>
  </si>
  <si>
    <t>0163442</t>
  </si>
  <si>
    <t>0163445</t>
  </si>
  <si>
    <t>0163455</t>
  </si>
  <si>
    <t>0163458</t>
  </si>
  <si>
    <t xml:space="preserve">IMPLANTÁT MANDIBULÁRNÍ DOLNÍ ČELIST REKONSTRUKČNÍ </t>
  </si>
  <si>
    <t>0163459</t>
  </si>
  <si>
    <t>0163647</t>
  </si>
  <si>
    <t xml:space="preserve">IMPLANTÁT MANDIBULÁRNÍ KONDYLÁRNÍ NÁHRADA KLOUBU  </t>
  </si>
  <si>
    <t>0163648</t>
  </si>
  <si>
    <t xml:space="preserve">IMPLANTÁT MANDIBULÁRNÍ KONDYLÁRNÍ MATRIX MANDIBLE </t>
  </si>
  <si>
    <t>0163649</t>
  </si>
  <si>
    <t>0163292</t>
  </si>
  <si>
    <t>0083031</t>
  </si>
  <si>
    <t>00602</t>
  </si>
  <si>
    <t>OD TYPU 02 - PRO NEMOCNICE TYPU 3, (KATEGORIE 6)</t>
  </si>
  <si>
    <t>04040</t>
  </si>
  <si>
    <t>KOMPLEXNÍ VYŠETŘENÍ ODBORNÍKEM / NEBO KOMPLEXNÍ VY</t>
  </si>
  <si>
    <t>04041</t>
  </si>
  <si>
    <t xml:space="preserve">KONTROLNÍ VYŠETŘENÍ ODBORNÍKEM  (VČETNĚ VYŠETŘENÍ </t>
  </si>
  <si>
    <t>04110</t>
  </si>
  <si>
    <t>INTRAORÁLNÍ RTG</t>
  </si>
  <si>
    <t>04120</t>
  </si>
  <si>
    <t>EXTRAORÁLNÍ RTG SNÍMEK ČELISTI</t>
  </si>
  <si>
    <t>04400</t>
  </si>
  <si>
    <t>SVODNÁ ANESTEZIE</t>
  </si>
  <si>
    <t>04610</t>
  </si>
  <si>
    <t>EXTRAKCE PROSTÁ NERESORBOVANÉHO ZUBU</t>
  </si>
  <si>
    <t>04630</t>
  </si>
  <si>
    <t>EXTRAKCE ZUBU KOMPLIKOVANÁ</t>
  </si>
  <si>
    <t>04640</t>
  </si>
  <si>
    <t>CHIRURGICKÉ VYBAVENÍ ZUBU NEKOMPLIKOVANÉ</t>
  </si>
  <si>
    <t>04650</t>
  </si>
  <si>
    <t>CHIRURGICKÉ VYBAVENÍ ZUBU KOMPLIKOVANÉ</t>
  </si>
  <si>
    <t>04700</t>
  </si>
  <si>
    <t>KONZERVATIVNÍ OŠETŘENÍ V DENTOALVEOLÁRNÍ CHIRURGII</t>
  </si>
  <si>
    <t>04710</t>
  </si>
  <si>
    <t>SUTURA EXTRAKČNÍ RÁNY - NA ZUB</t>
  </si>
  <si>
    <t>04720</t>
  </si>
  <si>
    <t>STAVENÍ POZDNÍHO POSTEXTRAKČNÍHO KRVÁCENÍ</t>
  </si>
  <si>
    <t>04740</t>
  </si>
  <si>
    <t>ODSTRANĚNÍ SEKVESTRU</t>
  </si>
  <si>
    <t>04810</t>
  </si>
  <si>
    <t>AMPUTACE KOŘENOVÉHO HROTU - FRONTÁLNÍ ZUB</t>
  </si>
  <si>
    <t>04811</t>
  </si>
  <si>
    <t>AMPUTACE KOŘENOVÉHO HROTU - PREMOLÁR, MOLÁR</t>
  </si>
  <si>
    <t>04813</t>
  </si>
  <si>
    <t>PEROPERAČNÍ PLNĚNÍ</t>
  </si>
  <si>
    <t>04816</t>
  </si>
  <si>
    <t>EXSTIRPACE  ODONTOGENNÍ CYSTY DO 1 CM</t>
  </si>
  <si>
    <t>04825</t>
  </si>
  <si>
    <t>REPOZICE SUBLUX. ZUBU ČI FRAKTURY ALVEOLU, SEXT.</t>
  </si>
  <si>
    <t>04830</t>
  </si>
  <si>
    <t>SUTURA RÁNY SLIZNICE DO 5 CM, 1 VRSTVA</t>
  </si>
  <si>
    <t>04831</t>
  </si>
  <si>
    <t>SUTURA RÁNY SLIZNICE NAD 5 CM NEBO VÍCE VRSTEV</t>
  </si>
  <si>
    <t>04841</t>
  </si>
  <si>
    <t>PRAEPROTETICKÁ ÚPRAVA ALVEOLU VĚTŠÍHO ROZSAHU</t>
  </si>
  <si>
    <t>04842</t>
  </si>
  <si>
    <t>EXCISE VLAJÍCÍHO HŘEBENE - SEXTANT</t>
  </si>
  <si>
    <t>04844</t>
  </si>
  <si>
    <t>ODSTRANĚNÍ RUŠIVÝCH VLIVŮ VAZIVOVÝCH PRUHŮ</t>
  </si>
  <si>
    <t>04845</t>
  </si>
  <si>
    <t>NEOFORMACE ÚSTNÍ PŘEDSÍNĚ BEZ POUŽITÍ AUTOTRANSPLA</t>
  </si>
  <si>
    <t>04846</t>
  </si>
  <si>
    <t>CHIRURGICKÁ ÚPRAVA PROTÉZNÍHO LOŽE</t>
  </si>
  <si>
    <t>04850</t>
  </si>
  <si>
    <t>ODSTRANĚNÍ UZDIČKY JAZYKA</t>
  </si>
  <si>
    <t>09227</t>
  </si>
  <si>
    <t>I. V. APLIKACE KRVE NEBO KREVNÍCH DERIVÁTŮ</t>
  </si>
  <si>
    <t>42510</t>
  </si>
  <si>
    <t xml:space="preserve">NÁROČNÁ APLIKACE REŽIMŮ LÉČBY CYTOSTATIKY (1 DEN, </t>
  </si>
  <si>
    <t>42520</t>
  </si>
  <si>
    <t>APLIKACE PROTINÁDOROVÉ CHEMOTERAPIE</t>
  </si>
  <si>
    <t>61113</t>
  </si>
  <si>
    <t xml:space="preserve">REVIZE, EXCIZE A SUTURA PORANĚNÍ KŮŽE A PODKOŽÍ A </t>
  </si>
  <si>
    <t>61115</t>
  </si>
  <si>
    <t>61123</t>
  </si>
  <si>
    <t>EXCIZE KOŽNÍ LÉZE OD 2 DO 10 CM^2, BEZ UZAVŘENÍ VZ</t>
  </si>
  <si>
    <t>61131</t>
  </si>
  <si>
    <t>EXCIZE KOŽNÍ LÉZE, SUTURA VÍCE NEŽ 10 CM</t>
  </si>
  <si>
    <t>61151</t>
  </si>
  <si>
    <t>UZAVŘENÍ DEFEKTU KOŽNÍM LALOKEM MÍSTNÍM NAD 20 CM^</t>
  </si>
  <si>
    <t>61169</t>
  </si>
  <si>
    <t>TRANSPOZICE MUSKULÁRNÍHO LALOKU</t>
  </si>
  <si>
    <t>61173</t>
  </si>
  <si>
    <t>VOLNÝ PŘENOS SVALOVÉHO A SVALOVĚ KOŽNÍHO LALOKU MI</t>
  </si>
  <si>
    <t>61423</t>
  </si>
  <si>
    <t>RINOPLASTIKA - SEDLOVITÝ NOS (L-ŠTĚP, VČETNĚ ODBĚR</t>
  </si>
  <si>
    <t>65021</t>
  </si>
  <si>
    <t>KOMPLEXNÍ VYŠETŘENÍ MAXILOFACIÁLNÍM CHIRURGEM</t>
  </si>
  <si>
    <t>65022</t>
  </si>
  <si>
    <t>CÍLENÉ VYŠETŘENÍ MAXILOFACIÁLNÍM CHIRURGEM</t>
  </si>
  <si>
    <t>65211</t>
  </si>
  <si>
    <t>OŠETŘENÍ ZLOMENINY ČELISTI DESTIČKOVOU ŠROUBOVANOU</t>
  </si>
  <si>
    <t>65213</t>
  </si>
  <si>
    <t>OŠETŘENÍ ZLOMENIN ČELISTI KOSTNÍM STEHEM</t>
  </si>
  <si>
    <t>65219</t>
  </si>
  <si>
    <t>KOMPLEXNÍ OŠETŘENÍ VĚTŠÍCH OBLIČEJOVÝCH DEFEKTŮ</t>
  </si>
  <si>
    <t>65221</t>
  </si>
  <si>
    <t>ZÁVĚSY STŘEDNÍ OBLIČEJOVÉ ETÁŽE DRÁTĚNÉ PŘI ZLOMEN</t>
  </si>
  <si>
    <t>65311</t>
  </si>
  <si>
    <t>MANDIB. NEBO MAXIL. ŠTÍTKOVÁ OSTEOTOMIE PŘI HYPOPL</t>
  </si>
  <si>
    <t>65317</t>
  </si>
  <si>
    <t>OSTEOTOMIE HORNÍCH ČELISTÍ - 1 SEGMENT</t>
  </si>
  <si>
    <t>65319</t>
  </si>
  <si>
    <t>ZADNÍ DENTOALVEOLÁRNÍ OSTEOTOMIE MAXILLA - OBĚ STR</t>
  </si>
  <si>
    <t>65321</t>
  </si>
  <si>
    <t xml:space="preserve">KOREKCE BRADY - OSTEOTOMIE (VČETNĚ ZVĚTŠENÍ BRADY </t>
  </si>
  <si>
    <t>65323</t>
  </si>
  <si>
    <t>OSTEKTOMIE TĚLA MANDIBULY PROSTÁ - JEDNA STRANA</t>
  </si>
  <si>
    <t>65327</t>
  </si>
  <si>
    <t>SAGITÁLNÍ OSTEOTOMIE VĚTVE MANDIBULY - JEDNA STRAN</t>
  </si>
  <si>
    <t>65415</t>
  </si>
  <si>
    <t>RESEKCE HORNÍ ČELISTI TOTÁLNÍ (JEDNOSTRANNÁ)</t>
  </si>
  <si>
    <t>65417</t>
  </si>
  <si>
    <t>RESEKCE DOLNÍ ČELISTI S PŘERUŠENÍM KONTINUITY - JE</t>
  </si>
  <si>
    <t>65419</t>
  </si>
  <si>
    <t>RESEKCE KLOUBNÍHO VÝBĚŽKU DOLNÍ ČELISTI</t>
  </si>
  <si>
    <t>65421</t>
  </si>
  <si>
    <t xml:space="preserve">HORIZONTÁLNÍ RESEKCE ČERVENĚ DOLNÍHO NEBO HORNÍHO </t>
  </si>
  <si>
    <t>65423</t>
  </si>
  <si>
    <t>RESEKCE DOLNÍ ČELISTI BEZ PŘERUŠENÍ KONTINUITY - J</t>
  </si>
  <si>
    <t>65425</t>
  </si>
  <si>
    <t>RESEKCE HORNÍ ČELISTI PALATOALVEOLÁRNÍ (JEDNOSTRAN</t>
  </si>
  <si>
    <t>65427</t>
  </si>
  <si>
    <t>RESEKCE HORNÍ ČELISTI SUBTOTÁLNÍ (JEDNOSTRANNÁ)</t>
  </si>
  <si>
    <t>65511</t>
  </si>
  <si>
    <t>REKONSTRUKČNÍ OPERACE JAZYKA</t>
  </si>
  <si>
    <t>65513</t>
  </si>
  <si>
    <t>PŘÍPRAVA FASCIÁLNÍHO A PERIKRANIÁLNÍHO LALOKU K RE</t>
  </si>
  <si>
    <t>65515</t>
  </si>
  <si>
    <t>REKONSTRUKCE MANDIBULY SE ŠTĚPEM A EVENT. IMPLANTÁ</t>
  </si>
  <si>
    <t>65519</t>
  </si>
  <si>
    <t>REKONSTRUKCE DEFEKTU MANDIBULY S PŘERUŠENÍM KONTIN</t>
  </si>
  <si>
    <t>65521</t>
  </si>
  <si>
    <t>REKONSTRUKCE DEFEKTU DOLNÍ ČELISTI BEZ PŘERUŠENÍ K</t>
  </si>
  <si>
    <t>65527</t>
  </si>
  <si>
    <t>REKONSTRUKCE TEMPOROMANDIBULÁRNÍHO KLOUBU</t>
  </si>
  <si>
    <t>65611</t>
  </si>
  <si>
    <t>EXCIZE LÉZE V DUTINĚ ÚSTNÍ NAD 4 CM</t>
  </si>
  <si>
    <t>65613</t>
  </si>
  <si>
    <t>EXCIZE LÉZE V ÚSTNÍ DUTINĚ - OD 2 CM DO 4 CM</t>
  </si>
  <si>
    <t>65617</t>
  </si>
  <si>
    <t>KLÍNOVITÁ NEBO KVADRATICKÁ EXCIZE DOLNÍHO NEBO HOR</t>
  </si>
  <si>
    <t>65619</t>
  </si>
  <si>
    <t>EXCIZE HYPERPLASTICKÉ SLIZNICE ALVEONÁRNÍHO VÝBĚŽK</t>
  </si>
  <si>
    <t>65913</t>
  </si>
  <si>
    <t>ALVEOLOTOMIE DOLNÍ ČELISTI 1 SEGMENT</t>
  </si>
  <si>
    <t>65915</t>
  </si>
  <si>
    <t>ARTROPLASTIKA TEMPOROMANDIBULÁRNÍHO KLOUBU JEDNOST</t>
  </si>
  <si>
    <t>65917</t>
  </si>
  <si>
    <t>ARTROSKOPIE TEMPOROMANDIBULÁRNIHO KLOUBU</t>
  </si>
  <si>
    <t>65923</t>
  </si>
  <si>
    <t>EGALIZACE ALVEOLÁRNÍHO VÝBĚŽKU ČELISTI NAD JEDEN S</t>
  </si>
  <si>
    <t>65933</t>
  </si>
  <si>
    <t>TRANSPOZICE VÝVODU VELKÉ SLINNÉ ŽLÁZY</t>
  </si>
  <si>
    <t>65935</t>
  </si>
  <si>
    <t xml:space="preserve">REPOZICE A FIXACE ZLOMENINY ZYGOMATIKOMAXILÁRNÍHO </t>
  </si>
  <si>
    <t>65936</t>
  </si>
  <si>
    <t xml:space="preserve">REPOZICE ZLOMENINY ZYGOMATIKOMAXILÁRNÍHO KOMPLEXU </t>
  </si>
  <si>
    <t>65937</t>
  </si>
  <si>
    <t xml:space="preserve">KATETRIZACE A. CAROTIS EXTERNA PRO PROTINÁDOROVOU </t>
  </si>
  <si>
    <t>65939</t>
  </si>
  <si>
    <t>HEMIMANDIBULEKTOMIE S EXARTIKULACÍ</t>
  </si>
  <si>
    <t>65949</t>
  </si>
  <si>
    <t>OŠETŘENÍ KOLEMČELISTNÍHO ZÁNĚTU A DRENÁŽ</t>
  </si>
  <si>
    <t>65951</t>
  </si>
  <si>
    <t>GLOSEKTOMIE PARCIÁLNÍ</t>
  </si>
  <si>
    <t>65959</t>
  </si>
  <si>
    <t>AUTOGENNÍ IMPLANTACE</t>
  </si>
  <si>
    <t>65963</t>
  </si>
  <si>
    <t>SEKVESTROTOMIE</t>
  </si>
  <si>
    <t>65993</t>
  </si>
  <si>
    <t>EXSTIRPACE KOSTNÍHO TUMORU</t>
  </si>
  <si>
    <t>66813</t>
  </si>
  <si>
    <t>ODSTRANĚNÍ OSTEOSYNTETICKÉHO MATERIÁLU</t>
  </si>
  <si>
    <t>66833</t>
  </si>
  <si>
    <t>ODSTRANĚNÍ CIZÍHO TĚLESA Z RÁNY</t>
  </si>
  <si>
    <t>66839</t>
  </si>
  <si>
    <t>EXSTIRPACE NÁDORU MĚKKÝCH TKÁNÍ - POVRCHOVĚ ULOŽEN</t>
  </si>
  <si>
    <t>66841</t>
  </si>
  <si>
    <t>EXSTIRPACE NÁDORU MĚKKÝCH TKÁNÍ - HLUBOKO ULOŽENÝC</t>
  </si>
  <si>
    <t>71625</t>
  </si>
  <si>
    <t>PŘEDNÍ TAMPONÁDA  NOSNÍ PROVEDENÁ OTORINOLARYNGOLO</t>
  </si>
  <si>
    <t>71673</t>
  </si>
  <si>
    <t>CALDWELL-LUCOVA OPERACE</t>
  </si>
  <si>
    <t>71717</t>
  </si>
  <si>
    <t>TRACHEOTOMIE</t>
  </si>
  <si>
    <t>71747</t>
  </si>
  <si>
    <t>ČÁSTEČNÁ EXSTIRPACE KRČNÍCH UZLIN</t>
  </si>
  <si>
    <t>71749</t>
  </si>
  <si>
    <t>BLOKOVÁ DISEKCE KRČNÍCH UZLIN</t>
  </si>
  <si>
    <t>71751</t>
  </si>
  <si>
    <t>EXENTERACE KRČNÍCH UZLIN JEDNOSTRANNÁ</t>
  </si>
  <si>
    <t>71753</t>
  </si>
  <si>
    <t>UZÁVĚR OROANTRÁLNÍ KOMUNIKACE</t>
  </si>
  <si>
    <t>71767</t>
  </si>
  <si>
    <t>SIALOLITEKTOMIE</t>
  </si>
  <si>
    <t>71769</t>
  </si>
  <si>
    <t>EXSTIRPACE SUBMANDIBULÁRNÍ NEBO SUBLINGUÁLNÍ ŽLÁZY</t>
  </si>
  <si>
    <t>71775</t>
  </si>
  <si>
    <t>PAROTIDEKTOMIE LATERÁLNÍ KONZERVATIVNÍ</t>
  </si>
  <si>
    <t>71777</t>
  </si>
  <si>
    <t>PŘÍUŠNÍ ŽLÁZA - EXCIZE MALÉHO TUMORU, EVENT. BIOPS</t>
  </si>
  <si>
    <t>71779</t>
  </si>
  <si>
    <t>REKONSTRUKCE DUCTUS STENONI</t>
  </si>
  <si>
    <t>71811</t>
  </si>
  <si>
    <t>LIGATURA A. CAROTIS EXT.</t>
  </si>
  <si>
    <t>71813</t>
  </si>
  <si>
    <t>LIGATURA A. MAXILLARIS INT.</t>
  </si>
  <si>
    <t>71815</t>
  </si>
  <si>
    <t>EXSTIRPACE LYMFANGIOMU, HEMANGIOMU HLAVY A KRKU DO</t>
  </si>
  <si>
    <t>75381</t>
  </si>
  <si>
    <t>REKOSTRUKCE SPODINY OČNICE</t>
  </si>
  <si>
    <t>04730</t>
  </si>
  <si>
    <t>REVIZE EXTRAKČNÍ RÁNY</t>
  </si>
  <si>
    <t>04840</t>
  </si>
  <si>
    <t>PRAEPROTETICKÁ ÚPRAVA ALVEOLU - SEXTANT</t>
  </si>
  <si>
    <t>61313</t>
  </si>
  <si>
    <t>UZÁVĚR VESTIBULONASÁLNÍ KOMUNIKACE</t>
  </si>
  <si>
    <t>71755</t>
  </si>
  <si>
    <t>UZÁVĚR ANTROALVEOLÁRNÍ KOMUNIKACE</t>
  </si>
  <si>
    <t>00880</t>
  </si>
  <si>
    <t>ROZLIŠENÍ VYKÁZANÉ HOSPITALIZACE JAKO: = NOVÁ HOSP</t>
  </si>
  <si>
    <t>00881</t>
  </si>
  <si>
    <t>ROZLIŠENÍ VYKÁZANÉ HOSPITALIZACE JAKO: = POKRAČOVÁ</t>
  </si>
  <si>
    <t>09544</t>
  </si>
  <si>
    <t>REGULAČNÍ POPLATEK ZA KAŽDÝ DEN LŮŽKOVÉ PÉČE -- PO</t>
  </si>
  <si>
    <t>99980</t>
  </si>
  <si>
    <t>(VZP) PACIENT S DIAGNOSTIKOVANÝM POLYTRAUMATEM S I</t>
  </si>
  <si>
    <t>99981</t>
  </si>
  <si>
    <t xml:space="preserve">(VZP) PACIENT HOSPITALIZOVANÝ V LŮŽKOVÉM ZAŘÍZENÍ </t>
  </si>
  <si>
    <t>00699</t>
  </si>
  <si>
    <t>OD TYPU 99 - PRO NEMOCNICE TYPU 3, (KATEGORIE 6) -</t>
  </si>
  <si>
    <t>7F1</t>
  </si>
  <si>
    <t>71545</t>
  </si>
  <si>
    <t>MYRINGOPLASTIKA</t>
  </si>
  <si>
    <t>71551</t>
  </si>
  <si>
    <t>TYMPANOTOMIE</t>
  </si>
  <si>
    <t>71763</t>
  </si>
  <si>
    <t>TONZILEKTOMIE</t>
  </si>
  <si>
    <t>7F5</t>
  </si>
  <si>
    <t>75125</t>
  </si>
  <si>
    <t>DETAILNÍ VYŠETŘENÍ OKULOMOTORICKÉ ROVNOVÁHY A DIPL</t>
  </si>
  <si>
    <t>809</t>
  </si>
  <si>
    <t>00052</t>
  </si>
  <si>
    <t>A</t>
  </si>
  <si>
    <t xml:space="preserve">DLOUHODOBÁ MECHANICKÁ VENTILACE &gt; 96 HODIN (5-10 DNÍ) S CC                                          </t>
  </si>
  <si>
    <t>00131</t>
  </si>
  <si>
    <t xml:space="preserve">DLOUHODOBÁ MECHANICKÁ VENTILACE &gt; 96 HODIN (5-10 DNÍ) S EKONOMICKY NÁROČNÝM VÝKONEM BEZ CC          </t>
  </si>
  <si>
    <t>00132</t>
  </si>
  <si>
    <t xml:space="preserve">DLOUHODOBÁ MECHANICKÁ VENTILACE &gt; 96 HODIN (5-10 DNÍ) S EKONOMICKY NÁROČNÝM VÝKONEM S CC            </t>
  </si>
  <si>
    <t>00133</t>
  </si>
  <si>
    <t xml:space="preserve">DLOUHODOBÁ MECHANICKÁ VENTILACE &gt; 96 HODIN (5-10 DNÍ) S EKONOMICKY NÁROČNÝM VÝKONEM S MCC           </t>
  </si>
  <si>
    <t>00153</t>
  </si>
  <si>
    <t>C</t>
  </si>
  <si>
    <t xml:space="preserve">SEPARACE KOSTNÍ DŘENĚ S MCC                                                                         </t>
  </si>
  <si>
    <t>01061</t>
  </si>
  <si>
    <t xml:space="preserve">JINÉ VÝKONY PŘI ONEMOCNĚNÍCH A PORUCHÁCH NERVOVÉHO SYSTÉMU BEZ CC                                   </t>
  </si>
  <si>
    <t>01371</t>
  </si>
  <si>
    <t xml:space="preserve">PORUCHY KRANIÁLNÍCH A PERIFERNÍCH NERVŮ BEZ CC                                                      </t>
  </si>
  <si>
    <t>01451</t>
  </si>
  <si>
    <t xml:space="preserve">OTŘES MOZKU BEZ CC                                                                                  </t>
  </si>
  <si>
    <t>01461</t>
  </si>
  <si>
    <t xml:space="preserve">JINÉ PORUCHY NERVOVÉHO SYSTÉMU BEZ CC                                                               </t>
  </si>
  <si>
    <t>02011</t>
  </si>
  <si>
    <t xml:space="preserve">ENUKLEACE A VÝKONY NA OČNICI BEZ CC                                                                 </t>
  </si>
  <si>
    <t>02012</t>
  </si>
  <si>
    <t xml:space="preserve">ENUKLEACE A VÝKONY NA OČNICI S CC                                                                   </t>
  </si>
  <si>
    <t>02013</t>
  </si>
  <si>
    <t xml:space="preserve">ENUKLEACE A VÝKONY NA OČNICI S MCC                                                                  </t>
  </si>
  <si>
    <t>02321</t>
  </si>
  <si>
    <t xml:space="preserve">JINÉ PORUCHY OKA BEZ CC                                                                             </t>
  </si>
  <si>
    <t>02322</t>
  </si>
  <si>
    <t xml:space="preserve">JINÉ PORUCHY OKA S CC                                                                               </t>
  </si>
  <si>
    <t>03021</t>
  </si>
  <si>
    <t xml:space="preserve">JINÉ VELKÉ VÝKONY NA HLAVĚ A KRKU BEZ CC                                                            </t>
  </si>
  <si>
    <t>03022</t>
  </si>
  <si>
    <t xml:space="preserve">JINÉ VELKÉ VÝKONY NA HLAVĚ A KRKU S CC                                                              </t>
  </si>
  <si>
    <t>03023</t>
  </si>
  <si>
    <t xml:space="preserve">JINÉ VELKÉ VÝKONY NA HLAVĚ A KRKU S MCC                                                             </t>
  </si>
  <si>
    <t>03031</t>
  </si>
  <si>
    <t xml:space="preserve">VÝKONY NA OBLIČEJOVÝCH KOSTECH. KROMĚ VELKÝCH VÝKONŮ NA HLAVĚ A KRKU BEZ CC                         </t>
  </si>
  <si>
    <t>03032</t>
  </si>
  <si>
    <t xml:space="preserve">VÝKONY NA OBLIČEJOVÝCH KOSTECH. KROMĚ VELKÝCH VÝKONŮ NA HLAVĚ A KRKU S CC                           </t>
  </si>
  <si>
    <t>03033</t>
  </si>
  <si>
    <t xml:space="preserve">VÝKONY NA OBLIČEJOVÝCH KOSTECH. KROMĚ VELKÝCH VÝKONŮ NA HLAVĚ A KRKU S MCC                          </t>
  </si>
  <si>
    <t>03041</t>
  </si>
  <si>
    <t xml:space="preserve">VÝKONY NA ÚSTECH BEZ CC                                                                             </t>
  </si>
  <si>
    <t>03042</t>
  </si>
  <si>
    <t xml:space="preserve">VÝKONY NA ÚSTECH S CC                                                                               </t>
  </si>
  <si>
    <t>03043</t>
  </si>
  <si>
    <t xml:space="preserve">VÝKONY NA ÚSTECH S MCC                                                                              </t>
  </si>
  <si>
    <t>03051</t>
  </si>
  <si>
    <t xml:space="preserve">VÝKONY NA DUTINÁCH A MASTOIDU BEZ CC                                                                </t>
  </si>
  <si>
    <t>03052</t>
  </si>
  <si>
    <t xml:space="preserve">VÝKONY NA DUTINÁCH A MASTOIDU S CC                                                                  </t>
  </si>
  <si>
    <t>03053</t>
  </si>
  <si>
    <t xml:space="preserve">VÝKONY NA DUTINÁCH A MASTOIDU S MCC                                                                 </t>
  </si>
  <si>
    <t>03061</t>
  </si>
  <si>
    <t xml:space="preserve">VÝKONY NA SLINNÉ ŽLÁZE BEZ CC                                                                       </t>
  </si>
  <si>
    <t>03062</t>
  </si>
  <si>
    <t xml:space="preserve">VÝKONY NA SLINNÉ ŽLÁZE S CC                                                                         </t>
  </si>
  <si>
    <t>03081</t>
  </si>
  <si>
    <t xml:space="preserve">VÝKONY NA KRČNÍCH A NOSNÍCH MANDLÍCH BEZ CC                                                         </t>
  </si>
  <si>
    <t>03091</t>
  </si>
  <si>
    <t xml:space="preserve">JINÉ VÝKONY PŘI PORUCHÁCH A ONEMOCNĚNÍCH UŠÍ. NOSU. ÚST A HRDLA BEZ CC                              </t>
  </si>
  <si>
    <t>03092</t>
  </si>
  <si>
    <t xml:space="preserve">JINÉ VÝKONY PŘI PORUCHÁCH A ONEMOCNĚNÍCH UŠÍ. NOSU. ÚST A HRDLA S CC                                </t>
  </si>
  <si>
    <t>03093</t>
  </si>
  <si>
    <t xml:space="preserve">JINÉ VÝKONY PŘI PORUCHÁCH A ONEMOCNĚNÍCH UŠÍ. NOSU. ÚST A HRDLA S MCC                               </t>
  </si>
  <si>
    <t>03301</t>
  </si>
  <si>
    <t xml:space="preserve">MALIGNÍ ONEMOCNĚNÍ UCHA. NOSU. ÚST A HRDLA BEZ CC                                                   </t>
  </si>
  <si>
    <t>03302</t>
  </si>
  <si>
    <t xml:space="preserve">MALIGNÍ ONEMOCNĚNÍ UCHA. NOSU. ÚST A HRDLA S CC                                                     </t>
  </si>
  <si>
    <t>03303</t>
  </si>
  <si>
    <t xml:space="preserve">MALIGNÍ ONEMOCNĚNÍ UCHA. NOSU. ÚST A HRDLA S MCC                                                    </t>
  </si>
  <si>
    <t>03323</t>
  </si>
  <si>
    <t xml:space="preserve">EPISTAXE S MCC                                                                                      </t>
  </si>
  <si>
    <t>03331</t>
  </si>
  <si>
    <t xml:space="preserve">EPIGLOTITIS. OTITIS MEDIA. INFEKCE HORNÍCH CEST DÝCHACÍCH. LARYNGOTRACHEITIS BEZ CC                 </t>
  </si>
  <si>
    <t>03332</t>
  </si>
  <si>
    <t xml:space="preserve">EPIGLOTITIS. OTITIS MEDIA. INFEKCE HORNÍCH CEST DÝCHACÍCH. LARYNGOTRACHEITIS S CC                   </t>
  </si>
  <si>
    <t>03333</t>
  </si>
  <si>
    <t xml:space="preserve">EPIGLOTITIS. OTITIS MEDIA. INFEKCE HORNÍCH CEST DÝCHACÍCH. LARYNGOTRACHEITIS S MCC                  </t>
  </si>
  <si>
    <t>03341</t>
  </si>
  <si>
    <t xml:space="preserve">NEMOCI ZUBŮ A ÚST BEZ CC                                                                            </t>
  </si>
  <si>
    <t>03342</t>
  </si>
  <si>
    <t xml:space="preserve">NEMOCI ZUBŮ A ÚST S CC                                                                              </t>
  </si>
  <si>
    <t>03343</t>
  </si>
  <si>
    <t xml:space="preserve">NEMOCI ZUBŮ A ÚST S MCC                                                                             </t>
  </si>
  <si>
    <t>03351</t>
  </si>
  <si>
    <t xml:space="preserve">JINÉ PORUCHY UŠÍ. NOSU. ÚST A HRDLA BEZ CC                                                          </t>
  </si>
  <si>
    <t>03352</t>
  </si>
  <si>
    <t xml:space="preserve">JINÉ PORUCHY UŠÍ. NOSU. ÚST A HRDLA S CC                                                            </t>
  </si>
  <si>
    <t>04413</t>
  </si>
  <si>
    <t xml:space="preserve">PŘÍZNAKY. SYMPTOMY A JINÉ DIAGNÓZY DÝCHACÍHO SYSTÉMU S MCC                                          </t>
  </si>
  <si>
    <t>05141</t>
  </si>
  <si>
    <t xml:space="preserve">JINÉ VASKULÁRNÍ VÝKONY BEZ CC                                                                       </t>
  </si>
  <si>
    <t>05143</t>
  </si>
  <si>
    <t xml:space="preserve">JINÉ VASKULÁRNÍ VÝKONY S MCC                                                                        </t>
  </si>
  <si>
    <t>05471</t>
  </si>
  <si>
    <t xml:space="preserve">JINÉ PORUCHY OBĚHOVÉHO SYSTÉMU BEZ CC                                                               </t>
  </si>
  <si>
    <t>08051</t>
  </si>
  <si>
    <t xml:space="preserve">REKONSTRUKČNÍ VÝKONY KRANIÁLNÍCH A OBLIČEJOVÝCH KOSTÍ BEZ CC                                        </t>
  </si>
  <si>
    <t>08091</t>
  </si>
  <si>
    <t>TRANSPLANTACE KŮŽE NEBO TKÁNĚ PRO PORUCHY MUSKULOSKELETÁLNÍHO SYSTÉMU NEBO POJIVOVÉ TKÁNĚ KROMĚ RUKY</t>
  </si>
  <si>
    <t>08122</t>
  </si>
  <si>
    <t xml:space="preserve">VYJMUTÍ VNITŘNÍHO FIXAČNÍHO ZAŘÍZENÍ S CC                                                           </t>
  </si>
  <si>
    <t>08131</t>
  </si>
  <si>
    <t xml:space="preserve">MÍSTNÍ RESEKCE NA MUSKULOSKELETÁLNÍM SYSTÉMU BEZ CC                                                 </t>
  </si>
  <si>
    <t>08171</t>
  </si>
  <si>
    <t xml:space="preserve">JINÉ VÝKONY PŘI PORUCHÁCH A ONEMOCNĚNÍCH MUSKULOSKELETÁLNÍHO SYSTÉMU A POJIVOVÉ TKÁNĚ BEZ CC        </t>
  </si>
  <si>
    <t>08341</t>
  </si>
  <si>
    <t xml:space="preserve">OSTEOMYELITIDA BEZ CC                                                                               </t>
  </si>
  <si>
    <t>08401</t>
  </si>
  <si>
    <t xml:space="preserve">MUSKULOSKELETÁLNÍ PŘÍZNAKY. SYMPTOMY. VÝRONY A MÉNĚ VÝZNAMNÉ ZÁNĚTLIVÉ CHOROBY BEZ CC               </t>
  </si>
  <si>
    <t>08412</t>
  </si>
  <si>
    <t xml:space="preserve">JINÉ PORUCHY MUSKULOSKELETÁLNÍHO SYSTÉMU A POJIVOVÉ TKÁNĚ S CC                                      </t>
  </si>
  <si>
    <t>09011</t>
  </si>
  <si>
    <t xml:space="preserve">KOŽNÍ ŠTĚP A/NEBO DEBRIDEMENT BEZ CC                                                                </t>
  </si>
  <si>
    <t>09012</t>
  </si>
  <si>
    <t xml:space="preserve">KOŽNÍ ŠTĚP A/NEBO DEBRIDEMENT S CC                                                                  </t>
  </si>
  <si>
    <t>09031</t>
  </si>
  <si>
    <t xml:space="preserve">JINÉ VÝKONY PŘI PORUCHÁCH A ONEMOCNĚNÍCH KŮŽE. PODKOŽNÍ TKÁNĚ A PRSU BEZ CC                         </t>
  </si>
  <si>
    <t>09032</t>
  </si>
  <si>
    <t xml:space="preserve">JINÉ VÝKONY PŘI PORUCHÁCH A ONEMOCNĚNÍCH KŮŽE. PODKOŽNÍ TKÁNĚ A PRSU S CC                           </t>
  </si>
  <si>
    <t>09033</t>
  </si>
  <si>
    <t xml:space="preserve">JINÉ VÝKONY PŘI PORUCHÁCH A ONEMOCNĚNÍCH KŮŽE. PODKOŽNÍ TKÁNĚ A PRSU S MCC                          </t>
  </si>
  <si>
    <t>09321</t>
  </si>
  <si>
    <t xml:space="preserve">FLEGMÓNA BEZ CC                                                                                     </t>
  </si>
  <si>
    <t>09331</t>
  </si>
  <si>
    <t xml:space="preserve">PORANĚNÍ KŮŽE. PODKOŽNÍ TKÁNĚ A PRSU BEZ CC                                                         </t>
  </si>
  <si>
    <t>09341</t>
  </si>
  <si>
    <t xml:space="preserve">JINÉ PORUCHY KŮŽE A PRSU BEZ CC                                                                     </t>
  </si>
  <si>
    <t>10301</t>
  </si>
  <si>
    <t xml:space="preserve">DIABETES. NUTRIČNÍ A JINÉ METABOLICKÉ PORUCHY BEZ CC                                                </t>
  </si>
  <si>
    <t>16021</t>
  </si>
  <si>
    <t>B</t>
  </si>
  <si>
    <t xml:space="preserve">JINÉ VÝKONY PRO KREVNÍ ONEMOCNĚNÍ A NA KRVETVORNÝCH ORGÁNECH BEZ CC                                 </t>
  </si>
  <si>
    <t>16022</t>
  </si>
  <si>
    <t xml:space="preserve">JINÉ VÝKONY PRO KREVNÍ ONEMOCNĚNÍ A NA KRVETVORNÝCH ORGÁNECH S CC                                   </t>
  </si>
  <si>
    <t>16311</t>
  </si>
  <si>
    <t xml:space="preserve">PORUCHY SRÁŽLIVOSTI BEZ CC                                                                          </t>
  </si>
  <si>
    <t>16312</t>
  </si>
  <si>
    <t xml:space="preserve">PORUCHY SRÁŽLIVOSTI S CC                                                                            </t>
  </si>
  <si>
    <t>16331</t>
  </si>
  <si>
    <t xml:space="preserve">PORUCHY ČERVENÝCH KRVINEK. KROMĚ SRPKOVITÉ CHUDOKREVNOSTI BEZ CC                                    </t>
  </si>
  <si>
    <t>17041</t>
  </si>
  <si>
    <t xml:space="preserve">MYELOPROLIFERATIVNÍ PORUCHY A ŠPATNĚ DIFERENCOVANÉ NÁDORY S JINÝM VÝKONEM BEZ CC                    </t>
  </si>
  <si>
    <t>17312</t>
  </si>
  <si>
    <t xml:space="preserve">LYMFOM A NEAKUTNÍ LEUKÉMIE S CC                                                                     </t>
  </si>
  <si>
    <t>17341</t>
  </si>
  <si>
    <t xml:space="preserve">JINÉ MYELOPROLIFERATIVNÍ PORUCHY A DIAGNÓZA NEDIFERENCOVANÝCH NÁDORŮ BEZ CC                         </t>
  </si>
  <si>
    <t>21331</t>
  </si>
  <si>
    <t xml:space="preserve">KOMPLIKACE PŘI LÉČENÍ BEZ CC                                                                        </t>
  </si>
  <si>
    <t>21332</t>
  </si>
  <si>
    <t xml:space="preserve">KOMPLIKACE PŘI LÉČENÍ S CC                                                                          </t>
  </si>
  <si>
    <t>21333</t>
  </si>
  <si>
    <t xml:space="preserve">KOMPLIKACE PŘI LÉČENÍ S MCC                                                                         </t>
  </si>
  <si>
    <t>23321</t>
  </si>
  <si>
    <t xml:space="preserve">JINÉ FAKTORY OVLIVŇUJÍCÍ ZDRAVOTNÍ STAV BEZ CC                                                      </t>
  </si>
  <si>
    <t>25022</t>
  </si>
  <si>
    <t xml:space="preserve">JINÉ VÝKONY PŘI MNOHOČETNÉM ZÁVAŽNÉM TRAUMATU S CC                                                  </t>
  </si>
  <si>
    <t>25023</t>
  </si>
  <si>
    <t xml:space="preserve">JINÉ VÝKONY PŘI MNOHOČETNÉM ZÁVAŽNÉM TRAUMATU S MCC                                                 </t>
  </si>
  <si>
    <t>88871</t>
  </si>
  <si>
    <t xml:space="preserve">ROZSÁHLÉ VÝKONY. KTERÉ SE NETÝKAJÍ HLAVNÍ DIAGNÓZY BEZ CC                                           </t>
  </si>
  <si>
    <t>88891</t>
  </si>
  <si>
    <t xml:space="preserve">VÝKONY OMEZENÉHO ROZSAHU. KTERÉ SE NETÝKAJÍ HLAVNÍ DIAGNÓZY BEZ CC                                  </t>
  </si>
  <si>
    <t>88892</t>
  </si>
  <si>
    <t xml:space="preserve">VÝKONY OMEZENÉHO ROZSAHU. KTERÉ SE NETÝKAJÍ HLAVNÍ DIAGNÓZY S CC                                    </t>
  </si>
  <si>
    <t>22 - KLINIKA NUKLEÁRNÍ MEDICÍNY</t>
  </si>
  <si>
    <t>32 - HEMATO-ONKOLOGICKÁ KLINIKA</t>
  </si>
  <si>
    <t>33 - ODDĚLENÍ KLINICKÉ BIOCHEMIE</t>
  </si>
  <si>
    <t>34 - KLINIKA RADIOLOGICKÁ</t>
  </si>
  <si>
    <t>35 - TRANSFÚZNÍ ODDĚLENÍ</t>
  </si>
  <si>
    <t>37 - ÚSTAV PATOLOGIE</t>
  </si>
  <si>
    <t>40 - ÚSTAV MIKROBIOLOGIE</t>
  </si>
  <si>
    <t>41 - ÚSTAV IMUNOLOGIE</t>
  </si>
  <si>
    <t>22</t>
  </si>
  <si>
    <t>407</t>
  </si>
  <si>
    <t>0093625</t>
  </si>
  <si>
    <t xml:space="preserve">ULTRAVIST 370                                     </t>
  </si>
  <si>
    <t>0093626</t>
  </si>
  <si>
    <t>0095609</t>
  </si>
  <si>
    <t xml:space="preserve">MICROPAQUE CT                                     </t>
  </si>
  <si>
    <t>0002087</t>
  </si>
  <si>
    <t xml:space="preserve">18F-FDG                                           </t>
  </si>
  <si>
    <t>47355</t>
  </si>
  <si>
    <t>HYBRIDNÍ VÝPOČETNÍ A POZITRONOVÁ EMISNÍ TOMOGRAFIE</t>
  </si>
  <si>
    <t>32</t>
  </si>
  <si>
    <t>816</t>
  </si>
  <si>
    <t>94115</t>
  </si>
  <si>
    <t>IN SITU HYBRIDIZACE LIDSKÉ DNA SE ZNAČENOU SONDOU</t>
  </si>
  <si>
    <t>94119</t>
  </si>
  <si>
    <t>IZOLACE A UCHOVÁNÍ LIDSKÉ DNA (RNA)</t>
  </si>
  <si>
    <t>94123</t>
  </si>
  <si>
    <t>PCR ANALÝZA LIDSKÉ DNA</t>
  </si>
  <si>
    <t>94127</t>
  </si>
  <si>
    <t>ELEKTROFORÉZA NUKLEOVÝCH KYSELIN V POLYAKRYLAMIDU</t>
  </si>
  <si>
    <t>94141</t>
  </si>
  <si>
    <t>VYŠETŘENÍ CHROMOZOMŮ Z KRVE BEZ PHA STIMULACE S RU</t>
  </si>
  <si>
    <t>94145</t>
  </si>
  <si>
    <t>RUTINNÍ VYŠETŘENÍ KOSTNÍ DŘENĚ PŘÍMÉ A S KULTIVACÍ</t>
  </si>
  <si>
    <t>94181</t>
  </si>
  <si>
    <t>ZHOTOVENÍ KARYOTYPU Z JEDNÉ MITÓZY</t>
  </si>
  <si>
    <t>94195</t>
  </si>
  <si>
    <t>SYNTÉZA cDNA REVERZNÍ TRANSKRIPCÍ</t>
  </si>
  <si>
    <t>94199</t>
  </si>
  <si>
    <t>AMPLIFIKACE METODOU PCR</t>
  </si>
  <si>
    <t>94845</t>
  </si>
  <si>
    <t>(VZP) RUTINNÍ VYŠETŘENÍ KOSTNÍ DŘENĚ PŘÍMÉ A S KUL</t>
  </si>
  <si>
    <t>94881</t>
  </si>
  <si>
    <t>(VZP) ZHOTOVENÍ KARYOTYPU Z JEDNÉ MITÓZY</t>
  </si>
  <si>
    <t>818</t>
  </si>
  <si>
    <t>91427</t>
  </si>
  <si>
    <t>IZOLACE MONONUKLEÁRŮ Z PERIFERNÍ KRVE GRADIENTOVOU</t>
  </si>
  <si>
    <t>91431</t>
  </si>
  <si>
    <t>ZVLÁŠTĚ NÁROČNÉ IZOLACE BUNĚK GRADIENTOVOU CENTRIF</t>
  </si>
  <si>
    <t>91439</t>
  </si>
  <si>
    <t>IMUNOFENOTYPIZACE BUNĚČNÝCH SUBPOPULACÍ DLE POVRCH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</si>
  <si>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</si>
  <si>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</si>
  <si>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</si>
  <si>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</si>
  <si>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</si>
  <si>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</si>
  <si>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96193</t>
  </si>
  <si>
    <t>FAKTOR IX - STANOVENÍ AKTIVITY</t>
  </si>
  <si>
    <t>96315</t>
  </si>
  <si>
    <t>ANALÝZA KREVNÍHO NÁTĚRU PANOPTICKY OBARVENÉHO. IND</t>
  </si>
  <si>
    <t>96321</t>
  </si>
  <si>
    <t>POČET TROMBOCYTŮ MIKROSKOPICKY</t>
  </si>
  <si>
    <t>96325</t>
  </si>
  <si>
    <t>FIBRINOGEN (SÉRIE)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</si>
  <si>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</si>
  <si>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</si>
  <si>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</si>
  <si>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</si>
  <si>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</si>
  <si>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</si>
  <si>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96813</t>
  </si>
  <si>
    <t>ANTITROMBIN III, CHROMOGENNÍ METODOU (SÉRIE)</t>
  </si>
  <si>
    <t>96847</t>
  </si>
  <si>
    <t>FIBRIN/FIBRINOGEN DEGRADAČNÍ PRODUKTY SEMIKVANTITA</t>
  </si>
  <si>
    <t>96857</t>
  </si>
  <si>
    <t>STANOVENÍ POČTU RETIKULOCYTŮ NA AUTOMATICKÉM ANALY</t>
  </si>
  <si>
    <t>33</t>
  </si>
  <si>
    <t>801</t>
  </si>
  <si>
    <t>81111</t>
  </si>
  <si>
    <t>A L T  STATIM</t>
  </si>
  <si>
    <t>81113</t>
  </si>
  <si>
    <t>A S T  STATIM</t>
  </si>
  <si>
    <t>81115</t>
  </si>
  <si>
    <t>ALBUMIN SÉRUM (STATIM)</t>
  </si>
  <si>
    <t>81117</t>
  </si>
  <si>
    <t>AMYLASA (SÉRUM, MOČ) STATIM</t>
  </si>
  <si>
    <t>81121</t>
  </si>
  <si>
    <t>BILIRUBIN CELKOVÝ STATIM</t>
  </si>
  <si>
    <t>81123</t>
  </si>
  <si>
    <t>BILIRUBIN KONJUGOVANÝ STATIM</t>
  </si>
  <si>
    <t>81125</t>
  </si>
  <si>
    <t>BÍLKOVINY CELKOVÉ (SÉRUM) STATIM</t>
  </si>
  <si>
    <t>81135</t>
  </si>
  <si>
    <t>SODÍK STATIM</t>
  </si>
  <si>
    <t>81137</t>
  </si>
  <si>
    <t>UREA STATIM</t>
  </si>
  <si>
    <t>81139</t>
  </si>
  <si>
    <t>VÁPNÍK CELKOVÝ STATIM</t>
  </si>
  <si>
    <t>81141</t>
  </si>
  <si>
    <t>VÁPNÍK IONIZOVANÝ STATIM</t>
  </si>
  <si>
    <t>81143</t>
  </si>
  <si>
    <t>LAKTÁTDEHYDROGENÁZA STATIM</t>
  </si>
  <si>
    <t>81145</t>
  </si>
  <si>
    <t>DRASLÍK STATIM</t>
  </si>
  <si>
    <t>81147</t>
  </si>
  <si>
    <t>FOSFATÁZA ALKALICKÁ STATIM</t>
  </si>
  <si>
    <t>81149</t>
  </si>
  <si>
    <t>FOSFOR ANORGANICKÝ STATIM</t>
  </si>
  <si>
    <t>81153</t>
  </si>
  <si>
    <t>GAMA-GLUTAMYLTRANSFERÁZA (GMT) STATIM</t>
  </si>
  <si>
    <t>81155</t>
  </si>
  <si>
    <t>GLUKÓZA KVANTITATIVNÍ STANOVENÍ STATIM</t>
  </si>
  <si>
    <t>81157</t>
  </si>
  <si>
    <t>CHLORIDY STATIM</t>
  </si>
  <si>
    <t>81165</t>
  </si>
  <si>
    <t>KREATINKINÁZA (CK) STATIM</t>
  </si>
  <si>
    <t>81167</t>
  </si>
  <si>
    <t>KREATINKINÁZA IZOENZYMY (CK-MB) STATIM</t>
  </si>
  <si>
    <t>81169</t>
  </si>
  <si>
    <t>KREATININ STATIM</t>
  </si>
  <si>
    <t>81171</t>
  </si>
  <si>
    <t>KYSELINA MLÉČNÁ (LAKTÁT) STATIM</t>
  </si>
  <si>
    <t>81173</t>
  </si>
  <si>
    <t>LIPÁZA STATIM</t>
  </si>
  <si>
    <t>81227</t>
  </si>
  <si>
    <t>PROSTATICKÝ SPECIFICKÝ ANTIGEN (PSA) - VOLNÝ</t>
  </si>
  <si>
    <t>81235</t>
  </si>
  <si>
    <t>TUMORMARKERY CA 19-9, CA 15-3, CA 72-4, CA 125</t>
  </si>
  <si>
    <t>81237</t>
  </si>
  <si>
    <t>TROPONIN - T NEBO I ELISA</t>
  </si>
  <si>
    <t>81249</t>
  </si>
  <si>
    <t>CEA (MEIA)</t>
  </si>
  <si>
    <t>81329</t>
  </si>
  <si>
    <t>ALBUMIN (SÉRUM)</t>
  </si>
  <si>
    <t>81345</t>
  </si>
  <si>
    <t>AMYLÁZA</t>
  </si>
  <si>
    <t>81383</t>
  </si>
  <si>
    <t>LAKTÁTDEHYDROGENÁZA (L D)</t>
  </si>
  <si>
    <t>81397</t>
  </si>
  <si>
    <t>ELEKTROFORÉZA PROTEINŮ (SÉRUM)</t>
  </si>
  <si>
    <t>81423</t>
  </si>
  <si>
    <t>FOSFATÁZA ALKALICKÁ IZOENZYMY</t>
  </si>
  <si>
    <t>81427</t>
  </si>
  <si>
    <t>FOSFOR ANORGANICKÝ</t>
  </si>
  <si>
    <t>81465</t>
  </si>
  <si>
    <t>HOŘČÍK</t>
  </si>
  <si>
    <t>81473</t>
  </si>
  <si>
    <t>CHOLESTEROL HDL</t>
  </si>
  <si>
    <t>81527</t>
  </si>
  <si>
    <t>CHOLESTEROL LDL</t>
  </si>
  <si>
    <t>81533</t>
  </si>
  <si>
    <t>LIPÁZA</t>
  </si>
  <si>
    <t>81563</t>
  </si>
  <si>
    <t>OSMOLALITA (SÉRUM, MOČ)</t>
  </si>
  <si>
    <t>81585</t>
  </si>
  <si>
    <t>ACIDOBAZICKÁ ROVNOVÁHA</t>
  </si>
  <si>
    <t>81625</t>
  </si>
  <si>
    <t>VÁPNÍK CELKOVÝ</t>
  </si>
  <si>
    <t>81629</t>
  </si>
  <si>
    <t>VAZEBNÁ KAPACITA ŽELEZA</t>
  </si>
  <si>
    <t>81641</t>
  </si>
  <si>
    <t>ŽELEZO CELKOVÉ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</si>
  <si>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</si>
  <si>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</si>
  <si>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</si>
  <si>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</si>
  <si>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</si>
  <si>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</si>
  <si>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81733</t>
  </si>
  <si>
    <t>KVANTITATIVNÍ STANOVENÍ KRVE VE STOLICI NA ANALYZÁ</t>
  </si>
  <si>
    <t>91129</t>
  </si>
  <si>
    <t>STANOVENÍ IgG</t>
  </si>
  <si>
    <t>91131</t>
  </si>
  <si>
    <t>STANOVENÍ IgA</t>
  </si>
  <si>
    <t>91133</t>
  </si>
  <si>
    <t>STANOVENÍ IgM</t>
  </si>
  <si>
    <t>91137</t>
  </si>
  <si>
    <t>STANOVENÍ TRANSFERINU</t>
  </si>
  <si>
    <t>91143</t>
  </si>
  <si>
    <t>STANOVENÍ PREALBUMINU</t>
  </si>
  <si>
    <t>91153</t>
  </si>
  <si>
    <t>STANOVENÍ  C - REAKTIVNÍHO PROTEINU</t>
  </si>
  <si>
    <t>STANOVENÍ B2 - MIKROGLOBULINU ELISA</t>
  </si>
  <si>
    <t>91397</t>
  </si>
  <si>
    <t>ELEKTROFORESA S NÁSLEDNOU IMUNOFIXACÍ (KOMPLEX - I</t>
  </si>
  <si>
    <t>93115</t>
  </si>
  <si>
    <t>FOLÁTY</t>
  </si>
  <si>
    <t>93131</t>
  </si>
  <si>
    <t>KORTISOL</t>
  </si>
  <si>
    <t>93135</t>
  </si>
  <si>
    <t>MYOGLOBIN V SÉRII</t>
  </si>
  <si>
    <t>93151</t>
  </si>
  <si>
    <t>FERRITIN</t>
  </si>
  <si>
    <t>93171</t>
  </si>
  <si>
    <t>PARATHORMON</t>
  </si>
  <si>
    <t>93187</t>
  </si>
  <si>
    <t>TYROXIN CELKOVÝ (TT4)</t>
  </si>
  <si>
    <t>93189</t>
  </si>
  <si>
    <t>TYROXIN VOLNÝ (FT4)</t>
  </si>
  <si>
    <t>93195</t>
  </si>
  <si>
    <t>TYREOTROPIN (TSH)</t>
  </si>
  <si>
    <t>93213</t>
  </si>
  <si>
    <t>VITAMIN B12</t>
  </si>
  <si>
    <t>93215</t>
  </si>
  <si>
    <t>ALFA - 1 - FETOPROTEIN (AFP)</t>
  </si>
  <si>
    <t>93225</t>
  </si>
  <si>
    <t>PROSTATICKÝ SPECIFICKÝ ANTIGEN (PSA)</t>
  </si>
  <si>
    <t>93227</t>
  </si>
  <si>
    <t>ANTIGEN SQUAMÓZNÍCH NÁDOROVÝCH BUNĚK (SCC)</t>
  </si>
  <si>
    <t>93265</t>
  </si>
  <si>
    <t>CYFRA 21-1 (NÁDOROVÝ ANTIGEN, CYTOKERATIN FRAGMENT</t>
  </si>
  <si>
    <t>94189</t>
  </si>
  <si>
    <t>HYBRIDIZACE DNA SE ZNAČENOU SONDOU</t>
  </si>
  <si>
    <t>813</t>
  </si>
  <si>
    <t>91197</t>
  </si>
  <si>
    <t>STANOVENÍ CYTOKINU ELISA</t>
  </si>
  <si>
    <t>34</t>
  </si>
  <si>
    <t>0022075</t>
  </si>
  <si>
    <t xml:space="preserve">IOMERON 400                                       </t>
  </si>
  <si>
    <t>0042411</t>
  </si>
  <si>
    <t xml:space="preserve">VISIPAQUE 270 MG I/ML                             </t>
  </si>
  <si>
    <t>0042433</t>
  </si>
  <si>
    <t xml:space="preserve">VISIPAQUE 320 MG I/ML                             </t>
  </si>
  <si>
    <t>0045124</t>
  </si>
  <si>
    <t>0077015</t>
  </si>
  <si>
    <t xml:space="preserve">ULTRAVIST 240                                     </t>
  </si>
  <si>
    <t>0077019</t>
  </si>
  <si>
    <t>0038483</t>
  </si>
  <si>
    <t xml:space="preserve">DRÁT VODÍCÍ GUIDE WIRE M                          </t>
  </si>
  <si>
    <t>0038503</t>
  </si>
  <si>
    <t xml:space="preserve">SOUPRAVA ZAVÁDĚCÍ INTRODUCER                      </t>
  </si>
  <si>
    <t>0052140</t>
  </si>
  <si>
    <t xml:space="preserve">KATETR DILATAČNÍ PTA WANDA, SMASH                 </t>
  </si>
  <si>
    <t>0057298</t>
  </si>
  <si>
    <t>STENT VASKULÁRNÍ E-LUMINEXX,SAMOEXPANDIBILNÍ,NITIN</t>
  </si>
  <si>
    <t>0057823</t>
  </si>
  <si>
    <t>KATETR ANGIOGRAFICKÝ TORCON,PRŮMĚR 4.1 AŽ 7 FRENCH</t>
  </si>
  <si>
    <t>0059345</t>
  </si>
  <si>
    <t xml:space="preserve">INDEFLÁTOR 622510                                 </t>
  </si>
  <si>
    <t>89111</t>
  </si>
  <si>
    <t>RTG PRSTŮ A ZÁPRSTNÍCH KŮSTEK RUKY NEBO NOHY</t>
  </si>
  <si>
    <t>89113</t>
  </si>
  <si>
    <t>RTG LEBKY, CÍLENÉ SNÍMKY</t>
  </si>
  <si>
    <t>89115</t>
  </si>
  <si>
    <t>RTG LEBKY, PŘEHLEDNÉ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</si>
  <si>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</si>
  <si>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</si>
  <si>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</si>
  <si>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</si>
  <si>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</si>
  <si>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</si>
  <si>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89125</t>
  </si>
  <si>
    <t>RTG RAMENNÍHO KLOUBU</t>
  </si>
  <si>
    <t>89127</t>
  </si>
  <si>
    <t>RTG KOSTÍ A KLOUBŮ KONČETIN</t>
  </si>
  <si>
    <t>89129</t>
  </si>
  <si>
    <t>RTG ŽEBER A STERNA</t>
  </si>
  <si>
    <t>89131</t>
  </si>
  <si>
    <t>RTG HRUDNÍKU</t>
  </si>
  <si>
    <t>89143</t>
  </si>
  <si>
    <t>RTG BŘICHA</t>
  </si>
  <si>
    <t>89201</t>
  </si>
  <si>
    <t>SKIASKOPIE NA OPERAČNÍM ČI ZÁKROKOVÉM SÁLE MOBILNÍ</t>
  </si>
  <si>
    <t>89313</t>
  </si>
  <si>
    <t xml:space="preserve">PERKUTÁNNÍ PUNKCE NEBO BIOPSIE ŘÍZENÁ RDG METODOU </t>
  </si>
  <si>
    <t>89323</t>
  </si>
  <si>
    <t>TERAPEUTICKÁ EMBOLIZACE V CÉVNÍM ŘEČIŠTI</t>
  </si>
  <si>
    <t>89331</t>
  </si>
  <si>
    <t>ZAVEDENÍ STENTU DO TEPENNÉHO ČI ŽILNÍHO ŘEČIŠTĚ</t>
  </si>
  <si>
    <t>89411</t>
  </si>
  <si>
    <t>PŘEHLEDNÁ  ČI SELEKTIVNÍ ANGIOGRAFIE</t>
  </si>
  <si>
    <t>89415</t>
  </si>
  <si>
    <t xml:space="preserve">PŘEHLEDNÁ ČI SELEKTIVNÍ ANGIOGRAFIE NAVAZUJÍCÍ NA </t>
  </si>
  <si>
    <t>89417</t>
  </si>
  <si>
    <t>89419</t>
  </si>
  <si>
    <t>PUNKČNÍ ANGIOGRAFIE</t>
  </si>
  <si>
    <t>89423</t>
  </si>
  <si>
    <t>PERKUTÁNNÍ TRANSLUMINÁLNÍ ANGIOPLASTIKA</t>
  </si>
  <si>
    <t>89611</t>
  </si>
  <si>
    <t>CT VYŠETŘENÍ HLAVY NEBO TĚLA NATIVNÍ A KONTRASTNÍ</t>
  </si>
  <si>
    <t>89613</t>
  </si>
  <si>
    <t>CT VYŠETŘENÍ BEZ POUŽITÍ KONTRASTNÍ LÁTKY DO 30 SK</t>
  </si>
  <si>
    <t>89615</t>
  </si>
  <si>
    <t>CT VYŠETŘENÍ S VĚTŠÍM POČTEM SKENŮ (NAD 30), BEZ P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</si>
  <si>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</si>
  <si>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</si>
  <si>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</si>
  <si>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</si>
  <si>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</si>
  <si>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</si>
  <si>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89715</t>
  </si>
  <si>
    <t>MR ZOBRAZENÍ KRKU, HRUDNÍKU, BŘICHA, PÁNVE (VČETNĚ</t>
  </si>
  <si>
    <t>35</t>
  </si>
  <si>
    <t>222</t>
  </si>
  <si>
    <t>22111</t>
  </si>
  <si>
    <t>VYŠETŘENÍ KREVNÍ SKUPINY ABO RH (D) - STATIM</t>
  </si>
  <si>
    <t>22112</t>
  </si>
  <si>
    <t>VYŠETŘENÍ KREVNÍ SKUPINY ABO, RH (D) V SÉRII</t>
  </si>
  <si>
    <t>22117</t>
  </si>
  <si>
    <t>VYŠETŘENÍ KOMPATIBILITY TRANSFÚZNÍHO PŘÍPRAVKU OBS</t>
  </si>
  <si>
    <t>22119</t>
  </si>
  <si>
    <t>22129</t>
  </si>
  <si>
    <t xml:space="preserve">VYŠETŘENÍ JEDNOHO ERYTROCYTÁRNÍHO ANTIGENU (KROMĚ </t>
  </si>
  <si>
    <t>22131</t>
  </si>
  <si>
    <t>VYŠETŘENÍ CHLADOVÝCH AGLUTININŮ</t>
  </si>
  <si>
    <t>22133</t>
  </si>
  <si>
    <t>PŘÍMÝ ANTIGLOBULINOVÝ TEST</t>
  </si>
  <si>
    <t>22212</t>
  </si>
  <si>
    <t>SCREENING ANTIERYTROCYTÁRNÍCH PROTILÁTEK - STATIM,</t>
  </si>
  <si>
    <t>22214</t>
  </si>
  <si>
    <t>SCREENING ANTIERYTROCYTÁRNÍCH PROTILÁTEK - V SÉRII</t>
  </si>
  <si>
    <t>22219</t>
  </si>
  <si>
    <t>22221</t>
  </si>
  <si>
    <t>DOPLNĚNÍ SCREENINGU ANTIERYTROCYTÁRNÍCH PROTILÁTEK</t>
  </si>
  <si>
    <t>22223</t>
  </si>
  <si>
    <t>22325</t>
  </si>
  <si>
    <t>ABSORPCE PROTILÁTEK PROTI ERYTROCYTUM PŘI URČOVÁNÍ</t>
  </si>
  <si>
    <t>22347</t>
  </si>
  <si>
    <t>IDENTIFIKACE ANTIERYTROCYTÁRNÍCH PROTILÁTEK - SLOU</t>
  </si>
  <si>
    <t>22355</t>
  </si>
  <si>
    <t>KONZULTACE ODBORNÉHO TRANSFÚZIOLOGA - IMUNOHEMATOL</t>
  </si>
  <si>
    <t>37</t>
  </si>
  <si>
    <t>807</t>
  </si>
  <si>
    <t>87011</t>
  </si>
  <si>
    <t>KONZULTACE NÁLEZU PATOLOGEM CÍLENÁ NA ŽÁDOST OŠETŘ</t>
  </si>
  <si>
    <t>87127</t>
  </si>
  <si>
    <t>JEDNODUCHÝ BIOPTICKÝ VZOREK: MAKROSKOPICKÉ POSOUZE</t>
  </si>
  <si>
    <t>87129</t>
  </si>
  <si>
    <t>VÍCEČETNÉ MALÉ BIOPTICKÉ VZORKY: MAKROSKOPICKÉ POS</t>
  </si>
  <si>
    <t>87131</t>
  </si>
  <si>
    <t>BIOPTICKÝ MATERIÁL S ČÁSTEČNÉ NEBO RADIKÁLNÍ EKTOM</t>
  </si>
  <si>
    <t>87135</t>
  </si>
  <si>
    <t>VYŠETŘENÍ MORFOMETRICKÉ - ZA KAŽDÝ PARAMETR</t>
  </si>
  <si>
    <t>87213</t>
  </si>
  <si>
    <t>PEROPERAČNÍ BIOPSIE (TECHNICKÁ KOMPONENTA ZA KAŽDÝ</t>
  </si>
  <si>
    <t>87215</t>
  </si>
  <si>
    <t>DALŠÍ BLOK SE STANDARTNÍM PREPARÁTEM (OD 3. BIOPTI</t>
  </si>
  <si>
    <t>87217</t>
  </si>
  <si>
    <t>PROKRAJOVÁNÍ BLOKU (POLOSÉRIOVÉ ŘEZY) S 1-3 PREPAR</t>
  </si>
  <si>
    <t>87219</t>
  </si>
  <si>
    <t>ODVÁPNĚNÍ, ZMĚKČOVÁNÍ MATERIÁLU (ZA KAŽDÉ ZAPOČATÉ</t>
  </si>
  <si>
    <t>87223</t>
  </si>
  <si>
    <t>SPECIELNÍ BARVENÍ JEDNODUCHÉ (KAŽDÝ PREPARÁT Z PAR</t>
  </si>
  <si>
    <t>87225</t>
  </si>
  <si>
    <t>SPECIELNI BARVENÍ SLOŽITÉ (ZA KAŽDÝ PREPARÁT ZE ZM</t>
  </si>
  <si>
    <t>87227</t>
  </si>
  <si>
    <t>ENZYMOVÁ HISTOCHEMIE I. (ZA KAŽDÝ MARKER Z 1 BLOKU</t>
  </si>
  <si>
    <t>87231</t>
  </si>
  <si>
    <t>IMUNOHISTOCHEMIE (ZA KAŽDÝ MARKER Z 1 BLOKU)</t>
  </si>
  <si>
    <t>87235</t>
  </si>
  <si>
    <t>VYŠETŘENÍ PREPARÁTU SPECIELNĚ BARVENÉHO NA MIKROOR</t>
  </si>
  <si>
    <t>87411</t>
  </si>
  <si>
    <t>PEROPERAČNÍ CYTOLOGIE (TECHNICKÁ KOMPONENTA ZA KAŽ</t>
  </si>
  <si>
    <t>87413</t>
  </si>
  <si>
    <t>CYTOLOGICKÉ OTISKY A STĚRY -  ZA 1-3 PREPARÁTY</t>
  </si>
  <si>
    <t>87415</t>
  </si>
  <si>
    <t>CYTOLOGICKÉ OTISKY A STĚRY -  ZA 4-10 PREPARÁTŮ</t>
  </si>
  <si>
    <t>87433</t>
  </si>
  <si>
    <t>STANDARDNÍ CYTOLOGICKÉ BARVENÍ,  ZA 1-3 PREPARÁTY</t>
  </si>
  <si>
    <t>87435</t>
  </si>
  <si>
    <t>STANDARDNÍ CYTOLOGICKÉ BARVENÍ,  ZA 4-10  PREPARÁT</t>
  </si>
  <si>
    <t>87511</t>
  </si>
  <si>
    <t>STANOVENÍ BIOPTICKÉ DIAGNÓZY I. STUPNĚ OBTÍŽNOSTI</t>
  </si>
  <si>
    <t>87517</t>
  </si>
  <si>
    <t>STANOVENÍ BIOPTICKÉ DIAGNÓZY II. STUPNĚ OBTÍŽNOSTI</t>
  </si>
  <si>
    <t>87523</t>
  </si>
  <si>
    <t>STANOVENÍ BIOPTICKÉ DIAGNÓZY III. STUPNĚ OBTÍŽNOST</t>
  </si>
  <si>
    <t>87525</t>
  </si>
  <si>
    <t>STANOVENÍ CYTOLOGICKÉ DIAGNÓZY III. STUPNĚ OBTÍŽNO</t>
  </si>
  <si>
    <t>87611</t>
  </si>
  <si>
    <t>TECHNICKÁ KOMPONENTA MIKROSKOPICKÉHO VYŠETŘENÍ PIT</t>
  </si>
  <si>
    <t>87613</t>
  </si>
  <si>
    <t>TECHNICKO ADMINISTRATIVNÍ KOMPONENTA BIOPSIE (STAN</t>
  </si>
  <si>
    <t>40</t>
  </si>
  <si>
    <t>802</t>
  </si>
  <si>
    <t>82001</t>
  </si>
  <si>
    <t>KONSULTACE K MIKROBIOLOGICKÉMU, PARAZITOLOGICKÉMU,</t>
  </si>
  <si>
    <t>82003</t>
  </si>
  <si>
    <t>TELEFONICKÁ KONZULTACE K MIKROBIOLOGICKÉMU, PARAZI</t>
  </si>
  <si>
    <t>82057</t>
  </si>
  <si>
    <t>IDENTIFIKACE KMENE ORIENTAČNÍ JEDNODUCHÝM TESTEM</t>
  </si>
  <si>
    <t>82061</t>
  </si>
  <si>
    <t>IDENTIFIKACE ANAEROBNÍHO KMENE PODROBNÁ</t>
  </si>
  <si>
    <t>82063</t>
  </si>
  <si>
    <t>STANOVENÍ CITLIVOSTI NA ATB KVALITATIVNÍ METODOU</t>
  </si>
  <si>
    <t>82065</t>
  </si>
  <si>
    <t>STANOVENÍ CITLIVOSTI NA ATB KVANTITATIVNÍ METODOU</t>
  </si>
  <si>
    <t>82069</t>
  </si>
  <si>
    <t>STANOVENÍ PRODUKCE BETA-LAKTAMÁZY</t>
  </si>
  <si>
    <t>82077</t>
  </si>
  <si>
    <t>STANOVENÍ PROTILÁTEK PROTI ANTIGENŮM VIRŮ HEPATITI</t>
  </si>
  <si>
    <t>82079</t>
  </si>
  <si>
    <t>STANOVENÍ PROTILÁTEK PROTI ANTIGENŮM VIRŮ (MIMO VI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</si>
  <si>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</si>
  <si>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</si>
  <si>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</si>
  <si>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</si>
  <si>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</si>
  <si>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</si>
  <si>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</si>
  <si>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</si>
  <si>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41</t>
  </si>
  <si>
    <t>86413</t>
  </si>
  <si>
    <t>SCREENING PROTILÁTEK NA PANELU 30TI DÁRCŮ</t>
  </si>
  <si>
    <t xml:space="preserve">Ošetřovací den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</si>
</sst>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68" formatCode="0.0%"/>
    <numFmt numFmtId="169" formatCode="0.0"/>
    <numFmt numFmtId="170" formatCode="#,##0,"/>
    <numFmt numFmtId="171" formatCode="#\ ##0"/>
    <numFmt numFmtId="172" formatCode="0.000"/>
    <numFmt numFmtId="173" formatCode="#.##0"/>
    <numFmt numFmtId="174" formatCode="#,##0%"/>
    <numFmt numFmtId="175" formatCode="#,##0.000"/>
  </numFmts>
  <fonts count="7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2"/>
      <name val="Arial CE"/>
      <family val="2"/>
      <charset val="238"/>
    </font>
    <font>
      <sz val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8">
    <xf numFmtId="0" fontId="0" fillId="0" borderId="0"/>
    <xf numFmtId="0" fontId="35" fillId="0" borderId="0" applyNumberFormat="0" applyFill="0" applyBorder="0" applyAlignment="0" applyProtection="0"/>
    <xf numFmtId="164" fontId="28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32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16" fillId="0" borderId="0"/>
    <xf numFmtId="0" fontId="17" fillId="0" borderId="0"/>
    <xf numFmtId="0" fontId="4" fillId="0" borderId="0"/>
    <xf numFmtId="0" fontId="16" fillId="0" borderId="0"/>
    <xf numFmtId="0" fontId="16" fillId="0" borderId="0"/>
    <xf numFmtId="0" fontId="4" fillId="0" borderId="0"/>
    <xf numFmtId="0" fontId="18" fillId="0" borderId="0"/>
    <xf numFmtId="0" fontId="16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17" fillId="0" borderId="0"/>
    <xf numFmtId="0" fontId="4" fillId="0" borderId="0"/>
    <xf numFmtId="0" fontId="17" fillId="0" borderId="0"/>
    <xf numFmtId="0" fontId="4" fillId="0" borderId="0"/>
    <xf numFmtId="0" fontId="17" fillId="0" borderId="0"/>
    <xf numFmtId="0" fontId="4" fillId="0" borderId="0"/>
    <xf numFmtId="0" fontId="17" fillId="0" borderId="0"/>
    <xf numFmtId="0" fontId="4" fillId="0" borderId="0"/>
    <xf numFmtId="0" fontId="16" fillId="0" borderId="0"/>
    <xf numFmtId="0" fontId="30" fillId="0" borderId="0"/>
    <xf numFmtId="0" fontId="31" fillId="0" borderId="0"/>
    <xf numFmtId="0" fontId="36" fillId="0" borderId="0"/>
    <xf numFmtId="0" fontId="12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</cellStyleXfs>
  <cellXfs count="759">
    <xf numFmtId="0" fontId="0" fillId="0" borderId="0" xfId="0"/>
    <xf numFmtId="0" fontId="37" fillId="2" borderId="22" xfId="81" applyFont="1" applyFill="1" applyBorder="1"/>
    <xf numFmtId="0" fontId="38" fillId="2" borderId="23" xfId="81" applyFont="1" applyFill="1" applyBorder="1"/>
    <xf numFmtId="3" fontId="38" fillId="2" borderId="24" xfId="81" applyNumberFormat="1" applyFont="1" applyFill="1" applyBorder="1"/>
    <xf numFmtId="10" fontId="38" fillId="2" borderId="25" xfId="81" applyNumberFormat="1" applyFont="1" applyFill="1" applyBorder="1"/>
    <xf numFmtId="0" fontId="38" fillId="4" borderId="23" xfId="81" applyFont="1" applyFill="1" applyBorder="1"/>
    <xf numFmtId="3" fontId="39" fillId="0" borderId="10" xfId="26" applyNumberFormat="1" applyFont="1" applyFill="1" applyBorder="1" applyAlignment="1">
      <alignment horizontal="center"/>
    </xf>
    <xf numFmtId="3" fontId="39" fillId="0" borderId="12" xfId="26" applyNumberFormat="1" applyFont="1" applyFill="1" applyBorder="1" applyAlignment="1">
      <alignment horizontal="center"/>
    </xf>
    <xf numFmtId="3" fontId="39" fillId="0" borderId="29" xfId="26" applyNumberFormat="1" applyFont="1" applyFill="1" applyBorder="1" applyAlignment="1">
      <alignment horizontal="center"/>
    </xf>
    <xf numFmtId="3" fontId="39" fillId="0" borderId="30" xfId="26" applyNumberFormat="1" applyFont="1" applyFill="1" applyBorder="1" applyAlignment="1">
      <alignment horizontal="center"/>
    </xf>
    <xf numFmtId="3" fontId="38" fillId="4" borderId="24" xfId="81" applyNumberFormat="1" applyFont="1" applyFill="1" applyBorder="1"/>
    <xf numFmtId="10" fontId="38" fillId="4" borderId="25" xfId="81" applyNumberFormat="1" applyFont="1" applyFill="1" applyBorder="1"/>
    <xf numFmtId="172" fontId="38" fillId="3" borderId="24" xfId="81" applyNumberFormat="1" applyFont="1" applyFill="1" applyBorder="1"/>
    <xf numFmtId="10" fontId="38" fillId="3" borderId="25" xfId="81" applyNumberFormat="1" applyFont="1" applyFill="1" applyBorder="1" applyAlignment="1"/>
    <xf numFmtId="0" fontId="39" fillId="5" borderId="0" xfId="74" applyFont="1" applyFill="1"/>
    <xf numFmtId="0" fontId="45" fillId="5" borderId="0" xfId="74" applyFont="1" applyFill="1"/>
    <xf numFmtId="3" fontId="37" fillId="5" borderId="29" xfId="81" applyNumberFormat="1" applyFont="1" applyFill="1" applyBorder="1"/>
    <xf numFmtId="10" fontId="37" fillId="5" borderId="30" xfId="81" applyNumberFormat="1" applyFont="1" applyFill="1" applyBorder="1"/>
    <xf numFmtId="3" fontId="37" fillId="5" borderId="10" xfId="81" applyNumberFormat="1" applyFont="1" applyFill="1" applyBorder="1"/>
    <xf numFmtId="10" fontId="37" fillId="5" borderId="12" xfId="81" applyNumberFormat="1" applyFont="1" applyFill="1" applyBorder="1"/>
    <xf numFmtId="3" fontId="37" fillId="5" borderId="14" xfId="81" applyNumberFormat="1" applyFont="1" applyFill="1" applyBorder="1"/>
    <xf numFmtId="10" fontId="37" fillId="5" borderId="16" xfId="81" applyNumberFormat="1" applyFont="1" applyFill="1" applyBorder="1"/>
    <xf numFmtId="0" fontId="37" fillId="5" borderId="0" xfId="81" applyFont="1" applyFill="1"/>
    <xf numFmtId="10" fontId="37" fillId="5" borderId="0" xfId="81" applyNumberFormat="1" applyFont="1" applyFill="1"/>
    <xf numFmtId="0" fontId="50" fillId="2" borderId="38" xfId="0" applyFont="1" applyFill="1" applyBorder="1" applyAlignment="1">
      <alignment vertical="top"/>
    </xf>
    <xf numFmtId="0" fontId="50" fillId="2" borderId="39" xfId="0" applyFont="1" applyFill="1" applyBorder="1" applyAlignment="1">
      <alignment vertical="top"/>
    </xf>
    <xf numFmtId="0" fontId="47" fillId="2" borderId="39" xfId="0" applyFont="1" applyFill="1" applyBorder="1" applyAlignment="1">
      <alignment vertical="top"/>
    </xf>
    <xf numFmtId="0" fontId="51" fillId="2" borderId="39" xfId="0" applyFont="1" applyFill="1" applyBorder="1" applyAlignment="1">
      <alignment vertical="top"/>
    </xf>
    <xf numFmtId="0" fontId="49" fillId="2" borderId="39" xfId="0" applyFont="1" applyFill="1" applyBorder="1" applyAlignment="1">
      <alignment vertical="top"/>
    </xf>
    <xf numFmtId="0" fontId="47" fillId="2" borderId="40" xfId="0" applyFont="1" applyFill="1" applyBorder="1" applyAlignment="1">
      <alignment vertical="top"/>
    </xf>
    <xf numFmtId="0" fontId="50" fillId="2" borderId="10" xfId="0" applyFont="1" applyFill="1" applyBorder="1" applyAlignment="1">
      <alignment horizontal="center" vertical="center"/>
    </xf>
    <xf numFmtId="0" fontId="50" fillId="2" borderId="26" xfId="0" applyFont="1" applyFill="1" applyBorder="1" applyAlignment="1">
      <alignment horizontal="center" vertical="center"/>
    </xf>
    <xf numFmtId="0" fontId="50" fillId="2" borderId="28" xfId="0" applyFont="1" applyFill="1" applyBorder="1" applyAlignment="1">
      <alignment horizontal="center" vertical="center"/>
    </xf>
    <xf numFmtId="0" fontId="50" fillId="2" borderId="27" xfId="0" applyFont="1" applyFill="1" applyBorder="1" applyAlignment="1">
      <alignment horizontal="center" vertical="center"/>
    </xf>
    <xf numFmtId="0" fontId="51" fillId="2" borderId="26" xfId="0" applyFont="1" applyFill="1" applyBorder="1" applyAlignment="1">
      <alignment horizontal="center" vertical="center" wrapText="1"/>
    </xf>
    <xf numFmtId="0" fontId="51" fillId="2" borderId="28" xfId="0" applyFont="1" applyFill="1" applyBorder="1" applyAlignment="1">
      <alignment horizontal="center" vertical="center" wrapText="1"/>
    </xf>
    <xf numFmtId="0" fontId="49" fillId="2" borderId="28" xfId="0" applyFont="1" applyFill="1" applyBorder="1" applyAlignment="1">
      <alignment horizontal="center" vertical="center" wrapText="1"/>
    </xf>
    <xf numFmtId="3" fontId="37" fillId="5" borderId="5" xfId="81" applyNumberFormat="1" applyFont="1" applyFill="1" applyBorder="1"/>
    <xf numFmtId="3" fontId="37" fillId="5" borderId="34" xfId="81" applyNumberFormat="1" applyFont="1" applyFill="1" applyBorder="1"/>
    <xf numFmtId="3" fontId="37" fillId="5" borderId="30" xfId="81" applyNumberFormat="1" applyFont="1" applyFill="1" applyBorder="1"/>
    <xf numFmtId="3" fontId="37" fillId="5" borderId="11" xfId="81" applyNumberFormat="1" applyFont="1" applyFill="1" applyBorder="1"/>
    <xf numFmtId="3" fontId="37" fillId="5" borderId="12" xfId="81" applyNumberFormat="1" applyFont="1" applyFill="1" applyBorder="1"/>
    <xf numFmtId="3" fontId="37" fillId="5" borderId="15" xfId="81" applyNumberFormat="1" applyFont="1" applyFill="1" applyBorder="1"/>
    <xf numFmtId="3" fontId="37" fillId="5" borderId="16" xfId="81" applyNumberFormat="1" applyFont="1" applyFill="1" applyBorder="1"/>
    <xf numFmtId="3" fontId="38" fillId="2" borderId="32" xfId="81" applyNumberFormat="1" applyFont="1" applyFill="1" applyBorder="1"/>
    <xf numFmtId="3" fontId="38" fillId="2" borderId="25" xfId="81" applyNumberFormat="1" applyFont="1" applyFill="1" applyBorder="1"/>
    <xf numFmtId="3" fontId="38" fillId="4" borderId="32" xfId="81" applyNumberFormat="1" applyFont="1" applyFill="1" applyBorder="1"/>
    <xf numFmtId="3" fontId="38" fillId="4" borderId="25" xfId="81" applyNumberFormat="1" applyFont="1" applyFill="1" applyBorder="1"/>
    <xf numFmtId="172" fontId="38" fillId="3" borderId="32" xfId="81" applyNumberFormat="1" applyFont="1" applyFill="1" applyBorder="1"/>
    <xf numFmtId="172" fontId="38" fillId="3" borderId="25" xfId="81" applyNumberFormat="1" applyFont="1" applyFill="1" applyBorder="1"/>
    <xf numFmtId="0" fontId="44" fillId="2" borderId="28" xfId="74" applyFont="1" applyFill="1" applyBorder="1" applyAlignment="1">
      <alignment horizontal="center"/>
    </xf>
    <xf numFmtId="0" fontId="44" fillId="2" borderId="27" xfId="74" applyFont="1" applyFill="1" applyBorder="1" applyAlignment="1">
      <alignment horizontal="center"/>
    </xf>
    <xf numFmtId="0" fontId="44" fillId="2" borderId="29" xfId="81" applyFont="1" applyFill="1" applyBorder="1" applyAlignment="1">
      <alignment horizontal="center"/>
    </xf>
    <xf numFmtId="0" fontId="44" fillId="2" borderId="30" xfId="81" applyFont="1" applyFill="1" applyBorder="1" applyAlignment="1">
      <alignment horizontal="center"/>
    </xf>
    <xf numFmtId="0" fontId="52" fillId="0" borderId="2" xfId="0" applyFont="1" applyFill="1" applyBorder="1"/>
    <xf numFmtId="0" fontId="52" fillId="0" borderId="3" xfId="0" applyFont="1" applyFill="1" applyBorder="1"/>
    <xf numFmtId="3" fontId="38" fillId="0" borderId="32" xfId="78" applyNumberFormat="1" applyFont="1" applyFill="1" applyBorder="1" applyAlignment="1">
      <alignment horizontal="right"/>
    </xf>
    <xf numFmtId="9" fontId="38" fillId="0" borderId="32" xfId="78" applyNumberFormat="1" applyFont="1" applyFill="1" applyBorder="1" applyAlignment="1">
      <alignment horizontal="right"/>
    </xf>
    <xf numFmtId="3" fontId="38" fillId="0" borderId="25" xfId="78" applyNumberFormat="1" applyFont="1" applyFill="1" applyBorder="1" applyAlignment="1">
      <alignment horizontal="right"/>
    </xf>
    <xf numFmtId="0" fontId="44" fillId="2" borderId="26" xfId="81" applyFont="1" applyFill="1" applyBorder="1" applyAlignment="1">
      <alignment horizontal="center"/>
    </xf>
    <xf numFmtId="0" fontId="45" fillId="2" borderId="34" xfId="0" applyFont="1" applyFill="1" applyBorder="1" applyAlignment="1">
      <alignment horizontal="center" vertical="center"/>
    </xf>
    <xf numFmtId="0" fontId="50" fillId="2" borderId="11" xfId="0" applyFont="1" applyFill="1" applyBorder="1" applyAlignment="1">
      <alignment horizontal="center" vertical="center"/>
    </xf>
    <xf numFmtId="0" fontId="45" fillId="2" borderId="30" xfId="0" applyFont="1" applyFill="1" applyBorder="1" applyAlignment="1">
      <alignment horizontal="center" vertical="center"/>
    </xf>
    <xf numFmtId="0" fontId="51" fillId="2" borderId="11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/>
    <xf numFmtId="0" fontId="45" fillId="0" borderId="0" xfId="0" applyFont="1" applyFill="1"/>
    <xf numFmtId="0" fontId="45" fillId="0" borderId="49" xfId="0" applyFont="1" applyFill="1" applyBorder="1" applyAlignment="1"/>
    <xf numFmtId="0" fontId="54" fillId="0" borderId="0" xfId="0" applyFont="1" applyFill="1" applyBorder="1" applyAlignment="1"/>
    <xf numFmtId="0" fontId="45" fillId="0" borderId="55" xfId="0" applyFont="1" applyFill="1" applyBorder="1"/>
    <xf numFmtId="0" fontId="0" fillId="0" borderId="0" xfId="0" applyFill="1"/>
    <xf numFmtId="0" fontId="0" fillId="0" borderId="55" xfId="0" applyFill="1" applyBorder="1" applyAlignment="1"/>
    <xf numFmtId="0" fontId="9" fillId="0" borderId="0" xfId="81" applyFill="1"/>
    <xf numFmtId="0" fontId="10" fillId="0" borderId="49" xfId="81" applyFont="1" applyFill="1" applyBorder="1" applyAlignment="1"/>
    <xf numFmtId="3" fontId="46" fillId="0" borderId="8" xfId="0" applyNumberFormat="1" applyFont="1" applyFill="1" applyBorder="1" applyAlignment="1">
      <alignment horizontal="right" vertical="top"/>
    </xf>
    <xf numFmtId="3" fontId="46" fillId="0" borderId="6" xfId="0" applyNumberFormat="1" applyFont="1" applyFill="1" applyBorder="1" applyAlignment="1">
      <alignment horizontal="right" vertical="top"/>
    </xf>
    <xf numFmtId="3" fontId="47" fillId="0" borderId="6" xfId="0" applyNumberFormat="1" applyFont="1" applyFill="1" applyBorder="1" applyAlignment="1">
      <alignment horizontal="right" vertical="top"/>
    </xf>
    <xf numFmtId="3" fontId="46" fillId="0" borderId="13" xfId="0" applyNumberFormat="1" applyFont="1" applyFill="1" applyBorder="1" applyAlignment="1">
      <alignment horizontal="right" vertical="top"/>
    </xf>
    <xf numFmtId="3" fontId="46" fillId="0" borderId="11" xfId="0" applyNumberFormat="1" applyFont="1" applyFill="1" applyBorder="1" applyAlignment="1">
      <alignment horizontal="right" vertical="top"/>
    </xf>
    <xf numFmtId="3" fontId="47" fillId="0" borderId="11" xfId="0" applyNumberFormat="1" applyFont="1" applyFill="1" applyBorder="1" applyAlignment="1">
      <alignment horizontal="right" vertical="top"/>
    </xf>
    <xf numFmtId="3" fontId="48" fillId="0" borderId="13" xfId="0" applyNumberFormat="1" applyFont="1" applyFill="1" applyBorder="1" applyAlignment="1">
      <alignment horizontal="right" vertical="top"/>
    </xf>
    <xf numFmtId="3" fontId="48" fillId="0" borderId="11" xfId="0" applyNumberFormat="1" applyFont="1" applyFill="1" applyBorder="1" applyAlignment="1">
      <alignment horizontal="right" vertical="top"/>
    </xf>
    <xf numFmtId="3" fontId="49" fillId="0" borderId="11" xfId="0" applyNumberFormat="1" applyFont="1" applyFill="1" applyBorder="1" applyAlignment="1">
      <alignment horizontal="right" vertical="top"/>
    </xf>
    <xf numFmtId="3" fontId="46" fillId="0" borderId="37" xfId="0" applyNumberFormat="1" applyFont="1" applyFill="1" applyBorder="1" applyAlignment="1">
      <alignment horizontal="right" vertical="top"/>
    </xf>
    <xf numFmtId="3" fontId="46" fillId="0" borderId="28" xfId="0" applyNumberFormat="1" applyFont="1" applyFill="1" applyBorder="1" applyAlignment="1">
      <alignment horizontal="right" vertical="top"/>
    </xf>
    <xf numFmtId="3" fontId="47" fillId="0" borderId="28" xfId="0" applyNumberFormat="1" applyFont="1" applyFill="1" applyBorder="1" applyAlignment="1">
      <alignment horizontal="right" vertical="top"/>
    </xf>
    <xf numFmtId="0" fontId="8" fillId="0" borderId="0" xfId="82" applyFont="1" applyFill="1"/>
    <xf numFmtId="0" fontId="11" fillId="0" borderId="49" xfId="82" applyFont="1" applyFill="1" applyBorder="1" applyAlignment="1"/>
    <xf numFmtId="0" fontId="1" fillId="0" borderId="0" xfId="78" applyFill="1"/>
    <xf numFmtId="0" fontId="39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3" fontId="8" fillId="0" borderId="0" xfId="78" applyNumberFormat="1" applyFont="1" applyFill="1" applyAlignment="1">
      <alignment horizontal="left"/>
    </xf>
    <xf numFmtId="9" fontId="8" fillId="0" borderId="0" xfId="78" applyNumberFormat="1" applyFont="1" applyFill="1"/>
    <xf numFmtId="3" fontId="8" fillId="0" borderId="0" xfId="78" applyNumberFormat="1" applyFont="1" applyFill="1"/>
    <xf numFmtId="0" fontId="1" fillId="0" borderId="0" xfId="78" applyFill="1" applyBorder="1" applyAlignment="1"/>
    <xf numFmtId="3" fontId="1" fillId="0" borderId="0" xfId="78" applyNumberFormat="1" applyFill="1" applyBorder="1" applyAlignment="1"/>
    <xf numFmtId="3" fontId="0" fillId="0" borderId="0" xfId="0" applyNumberFormat="1" applyFill="1"/>
    <xf numFmtId="0" fontId="3" fillId="0" borderId="0" xfId="79" applyFont="1" applyFill="1" applyBorder="1" applyAlignment="1">
      <alignment horizontal="left"/>
    </xf>
    <xf numFmtId="3" fontId="3" fillId="0" borderId="47" xfId="79" applyNumberFormat="1" applyFont="1" applyFill="1" applyBorder="1"/>
    <xf numFmtId="9" fontId="3" fillId="0" borderId="47" xfId="79" applyNumberFormat="1" applyFont="1" applyFill="1" applyBorder="1"/>
    <xf numFmtId="9" fontId="3" fillId="0" borderId="48" xfId="79" applyNumberFormat="1" applyFont="1" applyFill="1" applyBorder="1"/>
    <xf numFmtId="0" fontId="3" fillId="0" borderId="42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3" xfId="79" applyFont="1" applyFill="1" applyBorder="1"/>
    <xf numFmtId="0" fontId="3" fillId="0" borderId="44" xfId="79" applyFont="1" applyFill="1" applyBorder="1"/>
    <xf numFmtId="0" fontId="0" fillId="0" borderId="0" xfId="0" applyFill="1" applyAlignment="1">
      <alignment horizontal="right"/>
    </xf>
    <xf numFmtId="166" fontId="0" fillId="0" borderId="0" xfId="0" applyNumberFormat="1" applyFill="1"/>
    <xf numFmtId="0" fontId="56" fillId="0" borderId="55" xfId="0" applyFont="1" applyFill="1" applyBorder="1" applyAlignment="1"/>
    <xf numFmtId="165" fontId="3" fillId="0" borderId="81" xfId="53" applyNumberFormat="1" applyFont="1" applyFill="1" applyBorder="1"/>
    <xf numFmtId="9" fontId="3" fillId="0" borderId="81" xfId="53" applyNumberFormat="1" applyFont="1" applyFill="1" applyBorder="1"/>
    <xf numFmtId="3" fontId="19" fillId="0" borderId="0" xfId="76" applyNumberFormat="1" applyFont="1" applyFill="1" applyBorder="1"/>
    <xf numFmtId="3" fontId="4" fillId="0" borderId="0" xfId="76" applyNumberFormat="1" applyFill="1"/>
    <xf numFmtId="0" fontId="2" fillId="0" borderId="55" xfId="26" applyFont="1" applyFill="1" applyBorder="1" applyAlignment="1"/>
    <xf numFmtId="3" fontId="40" fillId="0" borderId="0" xfId="26" applyNumberFormat="1" applyFont="1" applyFill="1" applyBorder="1"/>
    <xf numFmtId="9" fontId="19" fillId="0" borderId="0" xfId="76" applyNumberFormat="1" applyFont="1" applyFill="1" applyBorder="1" applyAlignment="1">
      <alignment horizontal="right"/>
    </xf>
    <xf numFmtId="9" fontId="19" fillId="0" borderId="0" xfId="76" applyNumberFormat="1" applyFont="1" applyFill="1" applyBorder="1"/>
    <xf numFmtId="9" fontId="4" fillId="0" borderId="0" xfId="76" applyNumberFormat="1" applyFill="1" applyAlignment="1">
      <alignment horizontal="right"/>
    </xf>
    <xf numFmtId="9" fontId="4" fillId="0" borderId="0" xfId="76" applyNumberFormat="1" applyFill="1"/>
    <xf numFmtId="0" fontId="39" fillId="0" borderId="0" xfId="26" applyFont="1" applyFill="1"/>
    <xf numFmtId="0" fontId="39" fillId="0" borderId="55" xfId="26" applyFont="1" applyFill="1" applyBorder="1" applyAlignment="1"/>
    <xf numFmtId="3" fontId="41" fillId="0" borderId="0" xfId="26" applyNumberFormat="1" applyFont="1" applyFill="1" applyBorder="1" applyAlignment="1">
      <alignment horizontal="center" vertical="center"/>
    </xf>
    <xf numFmtId="0" fontId="42" fillId="0" borderId="0" xfId="26" applyFont="1" applyFill="1" applyBorder="1" applyAlignment="1">
      <alignment horizontal="right"/>
    </xf>
    <xf numFmtId="171" fontId="39" fillId="0" borderId="29" xfId="26" applyNumberFormat="1" applyFont="1" applyFill="1" applyBorder="1"/>
    <xf numFmtId="9" fontId="39" fillId="0" borderId="30" xfId="26" applyNumberFormat="1" applyFont="1" applyFill="1" applyBorder="1"/>
    <xf numFmtId="171" fontId="39" fillId="0" borderId="52" xfId="26" applyNumberFormat="1" applyFont="1" applyFill="1" applyBorder="1"/>
    <xf numFmtId="9" fontId="42" fillId="0" borderId="0" xfId="26" applyNumberFormat="1" applyFont="1" applyFill="1" applyBorder="1" applyAlignment="1">
      <alignment horizontal="right"/>
    </xf>
    <xf numFmtId="171" fontId="39" fillId="0" borderId="10" xfId="26" applyNumberFormat="1" applyFont="1" applyFill="1" applyBorder="1"/>
    <xf numFmtId="9" fontId="39" fillId="0" borderId="12" xfId="26" applyNumberFormat="1" applyFont="1" applyFill="1" applyBorder="1"/>
    <xf numFmtId="171" fontId="39" fillId="0" borderId="41" xfId="26" applyNumberFormat="1" applyFont="1" applyFill="1" applyBorder="1"/>
    <xf numFmtId="3" fontId="43" fillId="0" borderId="0" xfId="26" applyNumberFormat="1" applyFont="1" applyFill="1" applyBorder="1"/>
    <xf numFmtId="171" fontId="39" fillId="0" borderId="26" xfId="26" applyNumberFormat="1" applyFont="1" applyFill="1" applyBorder="1"/>
    <xf numFmtId="9" fontId="39" fillId="0" borderId="27" xfId="26" applyNumberFormat="1" applyFont="1" applyFill="1" applyBorder="1"/>
    <xf numFmtId="171" fontId="39" fillId="0" borderId="54" xfId="26" applyNumberFormat="1" applyFont="1" applyFill="1" applyBorder="1"/>
    <xf numFmtId="0" fontId="5" fillId="0" borderId="0" xfId="26" applyFont="1" applyFill="1"/>
    <xf numFmtId="0" fontId="14" fillId="0" borderId="49" xfId="26" applyFont="1" applyFill="1" applyBorder="1" applyAlignment="1">
      <alignment vertical="center"/>
    </xf>
    <xf numFmtId="169" fontId="14" fillId="0" borderId="49" xfId="26" applyNumberFormat="1" applyFont="1" applyFill="1" applyBorder="1" applyAlignment="1">
      <alignment vertical="center"/>
    </xf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7" fontId="5" fillId="0" borderId="0" xfId="26" applyNumberFormat="1" applyFont="1" applyFill="1"/>
    <xf numFmtId="169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20" fillId="0" borderId="0" xfId="26" applyFont="1" applyFill="1"/>
    <xf numFmtId="3" fontId="20" fillId="0" borderId="0" xfId="26" applyNumberFormat="1" applyFont="1" applyFill="1"/>
    <xf numFmtId="0" fontId="0" fillId="0" borderId="0" xfId="0" applyFill="1" applyBorder="1" applyAlignment="1"/>
    <xf numFmtId="0" fontId="0" fillId="0" borderId="0" xfId="0" applyFont="1" applyFill="1"/>
    <xf numFmtId="0" fontId="56" fillId="0" borderId="0" xfId="0" applyFont="1" applyFill="1" applyBorder="1" applyAlignment="1"/>
    <xf numFmtId="3" fontId="0" fillId="0" borderId="0" xfId="0" applyNumberFormat="1" applyFill="1" applyBorder="1" applyAlignment="1"/>
    <xf numFmtId="0" fontId="45" fillId="0" borderId="35" xfId="0" applyFont="1" applyFill="1" applyBorder="1" applyAlignment="1"/>
    <xf numFmtId="0" fontId="45" fillId="0" borderId="36" xfId="0" applyFont="1" applyFill="1" applyBorder="1" applyAlignment="1"/>
    <xf numFmtId="0" fontId="45" fillId="0" borderId="73" xfId="0" applyFont="1" applyFill="1" applyBorder="1" applyAlignment="1"/>
    <xf numFmtId="0" fontId="38" fillId="2" borderId="31" xfId="78" applyFont="1" applyFill="1" applyBorder="1" applyAlignment="1">
      <alignment horizontal="right"/>
    </xf>
    <xf numFmtId="3" fontId="38" fillId="2" borderId="72" xfId="78" applyNumberFormat="1" applyFont="1" applyFill="1" applyBorder="1"/>
    <xf numFmtId="0" fontId="3" fillId="2" borderId="24" xfId="79" applyFont="1" applyFill="1" applyBorder="1" applyAlignment="1">
      <alignment horizontal="left"/>
    </xf>
    <xf numFmtId="0" fontId="3" fillId="2" borderId="32" xfId="79" applyFont="1" applyFill="1" applyBorder="1" applyAlignment="1">
      <alignment horizontal="left"/>
    </xf>
    <xf numFmtId="0" fontId="3" fillId="2" borderId="28" xfId="80" applyFont="1" applyFill="1" applyBorder="1"/>
    <xf numFmtId="0" fontId="3" fillId="2" borderId="27" xfId="80" applyFont="1" applyFill="1" applyBorder="1"/>
    <xf numFmtId="0" fontId="3" fillId="2" borderId="46" xfId="79" applyFont="1" applyFill="1" applyBorder="1"/>
    <xf numFmtId="0" fontId="3" fillId="2" borderId="45" xfId="79" applyFont="1" applyFill="1" applyBorder="1"/>
    <xf numFmtId="0" fontId="3" fillId="2" borderId="79" xfId="53" applyFont="1" applyFill="1" applyBorder="1" applyAlignment="1">
      <alignment horizontal="right"/>
    </xf>
    <xf numFmtId="3" fontId="39" fillId="7" borderId="11" xfId="26" applyNumberFormat="1" applyFont="1" applyFill="1" applyBorder="1"/>
    <xf numFmtId="3" fontId="39" fillId="7" borderId="6" xfId="26" applyNumberFormat="1" applyFont="1" applyFill="1" applyBorder="1"/>
    <xf numFmtId="3" fontId="44" fillId="2" borderId="24" xfId="26" applyNumberFormat="1" applyFont="1" applyFill="1" applyBorder="1"/>
    <xf numFmtId="3" fontId="44" fillId="2" borderId="32" xfId="26" applyNumberFormat="1" applyFont="1" applyFill="1" applyBorder="1"/>
    <xf numFmtId="3" fontId="44" fillId="4" borderId="24" xfId="26" applyNumberFormat="1" applyFont="1" applyFill="1" applyBorder="1"/>
    <xf numFmtId="3" fontId="44" fillId="7" borderId="4" xfId="26" applyNumberFormat="1" applyFont="1" applyFill="1" applyBorder="1"/>
    <xf numFmtId="3" fontId="44" fillId="7" borderId="9" xfId="26" applyNumberFormat="1" applyFont="1" applyFill="1" applyBorder="1"/>
    <xf numFmtId="3" fontId="44" fillId="2" borderId="31" xfId="26" applyNumberFormat="1" applyFont="1" applyFill="1" applyBorder="1"/>
    <xf numFmtId="3" fontId="39" fillId="7" borderId="5" xfId="26" applyNumberFormat="1" applyFont="1" applyFill="1" applyBorder="1"/>
    <xf numFmtId="3" fontId="39" fillId="7" borderId="10" xfId="26" applyNumberFormat="1" applyFont="1" applyFill="1" applyBorder="1"/>
    <xf numFmtId="3" fontId="39" fillId="5" borderId="0" xfId="26" applyNumberFormat="1" applyFont="1" applyFill="1" applyBorder="1"/>
    <xf numFmtId="3" fontId="66" fillId="5" borderId="0" xfId="26" applyNumberFormat="1" applyFont="1" applyFill="1" applyBorder="1"/>
    <xf numFmtId="168" fontId="39" fillId="5" borderId="0" xfId="26" applyNumberFormat="1" applyFont="1" applyFill="1" applyBorder="1"/>
    <xf numFmtId="0" fontId="44" fillId="2" borderId="1" xfId="26" applyNumberFormat="1" applyFont="1" applyFill="1" applyBorder="1" applyAlignment="1">
      <alignment horizontal="center"/>
    </xf>
    <xf numFmtId="0" fontId="44" fillId="2" borderId="2" xfId="26" applyNumberFormat="1" applyFont="1" applyFill="1" applyBorder="1" applyAlignment="1">
      <alignment horizontal="center"/>
    </xf>
    <xf numFmtId="168" fontId="44" fillId="2" borderId="3" xfId="26" applyNumberFormat="1" applyFont="1" applyFill="1" applyBorder="1" applyAlignment="1">
      <alignment horizontal="center"/>
    </xf>
    <xf numFmtId="3" fontId="44" fillId="2" borderId="24" xfId="26" applyNumberFormat="1" applyFont="1" applyFill="1" applyBorder="1" applyAlignment="1">
      <alignment horizontal="center"/>
    </xf>
    <xf numFmtId="168" fontId="44" fillId="2" borderId="25" xfId="26" applyNumberFormat="1" applyFont="1" applyFill="1" applyBorder="1" applyAlignment="1">
      <alignment horizontal="center"/>
    </xf>
    <xf numFmtId="168" fontId="44" fillId="7" borderId="7" xfId="86" applyNumberFormat="1" applyFont="1" applyFill="1" applyBorder="1" applyAlignment="1">
      <alignment horizontal="right"/>
    </xf>
    <xf numFmtId="3" fontId="39" fillId="7" borderId="8" xfId="26" applyNumberFormat="1" applyFont="1" applyFill="1" applyBorder="1"/>
    <xf numFmtId="168" fontId="44" fillId="7" borderId="7" xfId="86" applyNumberFormat="1" applyFont="1" applyFill="1" applyBorder="1"/>
    <xf numFmtId="168" fontId="44" fillId="7" borderId="12" xfId="86" applyNumberFormat="1" applyFont="1" applyFill="1" applyBorder="1" applyAlignment="1">
      <alignment horizontal="right"/>
    </xf>
    <xf numFmtId="3" fontId="39" fillId="7" borderId="13" xfId="26" applyNumberFormat="1" applyFont="1" applyFill="1" applyBorder="1"/>
    <xf numFmtId="168" fontId="44" fillId="7" borderId="12" xfId="86" applyNumberFormat="1" applyFont="1" applyFill="1" applyBorder="1"/>
    <xf numFmtId="168" fontId="44" fillId="2" borderId="25" xfId="86" applyNumberFormat="1" applyFont="1" applyFill="1" applyBorder="1" applyAlignment="1">
      <alignment horizontal="right"/>
    </xf>
    <xf numFmtId="3" fontId="44" fillId="2" borderId="33" xfId="26" applyNumberFormat="1" applyFont="1" applyFill="1" applyBorder="1"/>
    <xf numFmtId="168" fontId="44" fillId="2" borderId="25" xfId="86" applyNumberFormat="1" applyFont="1" applyFill="1" applyBorder="1"/>
    <xf numFmtId="3" fontId="44" fillId="2" borderId="25" xfId="26" applyNumberFormat="1" applyFont="1" applyFill="1" applyBorder="1" applyAlignment="1">
      <alignment horizontal="center"/>
    </xf>
    <xf numFmtId="3" fontId="44" fillId="7" borderId="0" xfId="26" applyNumberFormat="1" applyFont="1" applyFill="1" applyBorder="1" applyAlignment="1">
      <alignment horizontal="left"/>
    </xf>
    <xf numFmtId="3" fontId="40" fillId="7" borderId="0" xfId="26" applyNumberFormat="1" applyFont="1" applyFill="1" applyBorder="1"/>
    <xf numFmtId="0" fontId="44" fillId="3" borderId="1" xfId="26" applyNumberFormat="1" applyFont="1" applyFill="1" applyBorder="1" applyAlignment="1">
      <alignment horizontal="center"/>
    </xf>
    <xf numFmtId="0" fontId="44" fillId="3" borderId="2" xfId="26" applyNumberFormat="1" applyFont="1" applyFill="1" applyBorder="1" applyAlignment="1">
      <alignment horizontal="center"/>
    </xf>
    <xf numFmtId="168" fontId="44" fillId="3" borderId="3" xfId="26" applyNumberFormat="1" applyFont="1" applyFill="1" applyBorder="1" applyAlignment="1">
      <alignment horizontal="center"/>
    </xf>
    <xf numFmtId="3" fontId="44" fillId="3" borderId="24" xfId="26" applyNumberFormat="1" applyFont="1" applyFill="1" applyBorder="1" applyAlignment="1">
      <alignment horizontal="center"/>
    </xf>
    <xf numFmtId="168" fontId="44" fillId="3" borderId="25" xfId="26" applyNumberFormat="1" applyFont="1" applyFill="1" applyBorder="1" applyAlignment="1">
      <alignment horizontal="center"/>
    </xf>
    <xf numFmtId="3" fontId="39" fillId="7" borderId="29" xfId="26" applyNumberFormat="1" applyFont="1" applyFill="1" applyBorder="1" applyAlignment="1">
      <alignment horizontal="center"/>
    </xf>
    <xf numFmtId="3" fontId="39" fillId="7" borderId="30" xfId="26" applyNumberFormat="1" applyFont="1" applyFill="1" applyBorder="1" applyAlignment="1">
      <alignment horizontal="center"/>
    </xf>
    <xf numFmtId="3" fontId="39" fillId="7" borderId="10" xfId="26" applyNumberFormat="1" applyFont="1" applyFill="1" applyBorder="1" applyAlignment="1">
      <alignment horizontal="center"/>
    </xf>
    <xf numFmtId="3" fontId="39" fillId="7" borderId="12" xfId="26" applyNumberFormat="1" applyFont="1" applyFill="1" applyBorder="1" applyAlignment="1">
      <alignment horizontal="center"/>
    </xf>
    <xf numFmtId="3" fontId="44" fillId="3" borderId="31" xfId="26" applyNumberFormat="1" applyFont="1" applyFill="1" applyBorder="1"/>
    <xf numFmtId="3" fontId="44" fillId="3" borderId="24" xfId="26" applyNumberFormat="1" applyFont="1" applyFill="1" applyBorder="1"/>
    <xf numFmtId="3" fontId="44" fillId="3" borderId="32" xfId="26" applyNumberFormat="1" applyFont="1" applyFill="1" applyBorder="1"/>
    <xf numFmtId="168" fontId="44" fillId="3" borderId="25" xfId="86" applyNumberFormat="1" applyFont="1" applyFill="1" applyBorder="1" applyAlignment="1">
      <alignment horizontal="right"/>
    </xf>
    <xf numFmtId="168" fontId="44" fillId="3" borderId="25" xfId="86" applyNumberFormat="1" applyFont="1" applyFill="1" applyBorder="1"/>
    <xf numFmtId="3" fontId="44" fillId="3" borderId="25" xfId="26" applyNumberFormat="1" applyFont="1" applyFill="1" applyBorder="1" applyAlignment="1">
      <alignment horizontal="center"/>
    </xf>
    <xf numFmtId="3" fontId="44" fillId="7" borderId="0" xfId="26" applyNumberFormat="1" applyFont="1" applyFill="1" applyBorder="1"/>
    <xf numFmtId="3" fontId="39" fillId="7" borderId="0" xfId="26" applyNumberFormat="1" applyFont="1" applyFill="1" applyBorder="1"/>
    <xf numFmtId="168" fontId="39" fillId="7" borderId="0" xfId="26" applyNumberFormat="1" applyFont="1" applyFill="1" applyBorder="1"/>
    <xf numFmtId="0" fontId="44" fillId="6" borderId="1" xfId="26" applyNumberFormat="1" applyFont="1" applyFill="1" applyBorder="1" applyAlignment="1">
      <alignment horizontal="center"/>
    </xf>
    <xf numFmtId="0" fontId="44" fillId="6" borderId="2" xfId="26" applyNumberFormat="1" applyFont="1" applyFill="1" applyBorder="1" applyAlignment="1">
      <alignment horizontal="center"/>
    </xf>
    <xf numFmtId="0" fontId="44" fillId="6" borderId="3" xfId="26" applyNumberFormat="1" applyFont="1" applyFill="1" applyBorder="1" applyAlignment="1">
      <alignment horizontal="center"/>
    </xf>
    <xf numFmtId="3" fontId="44" fillId="7" borderId="18" xfId="26" applyNumberFormat="1" applyFont="1" applyFill="1" applyBorder="1"/>
    <xf numFmtId="168" fontId="44" fillId="7" borderId="18" xfId="86" applyNumberFormat="1" applyFont="1" applyFill="1" applyBorder="1"/>
    <xf numFmtId="3" fontId="44" fillId="7" borderId="19" xfId="26" applyNumberFormat="1" applyFont="1" applyFill="1" applyBorder="1"/>
    <xf numFmtId="168" fontId="44" fillId="7" borderId="19" xfId="86" applyNumberFormat="1" applyFont="1" applyFill="1" applyBorder="1"/>
    <xf numFmtId="3" fontId="44" fillId="6" borderId="31" xfId="26" applyNumberFormat="1" applyFont="1" applyFill="1" applyBorder="1"/>
    <xf numFmtId="3" fontId="44" fillId="6" borderId="24" xfId="26" applyNumberFormat="1" applyFont="1" applyFill="1" applyBorder="1"/>
    <xf numFmtId="3" fontId="44" fillId="6" borderId="32" xfId="26" applyNumberFormat="1" applyFont="1" applyFill="1" applyBorder="1"/>
    <xf numFmtId="168" fontId="44" fillId="6" borderId="25" xfId="86" applyNumberFormat="1" applyFont="1" applyFill="1" applyBorder="1" applyAlignment="1">
      <alignment horizontal="right"/>
    </xf>
    <xf numFmtId="3" fontId="44" fillId="6" borderId="33" xfId="26" applyNumberFormat="1" applyFont="1" applyFill="1" applyBorder="1"/>
    <xf numFmtId="168" fontId="44" fillId="6" borderId="58" xfId="86" applyNumberFormat="1" applyFont="1" applyFill="1" applyBorder="1"/>
    <xf numFmtId="168" fontId="39" fillId="7" borderId="0" xfId="26" applyNumberFormat="1" applyFont="1" applyFill="1" applyBorder="1" applyAlignment="1">
      <alignment horizontal="right"/>
    </xf>
    <xf numFmtId="0" fontId="44" fillId="4" borderId="1" xfId="26" applyNumberFormat="1" applyFont="1" applyFill="1" applyBorder="1" applyAlignment="1">
      <alignment horizontal="center"/>
    </xf>
    <xf numFmtId="0" fontId="44" fillId="4" borderId="2" xfId="26" applyNumberFormat="1" applyFont="1" applyFill="1" applyBorder="1" applyAlignment="1">
      <alignment horizontal="center"/>
    </xf>
    <xf numFmtId="168" fontId="44" fillId="4" borderId="3" xfId="26" applyNumberFormat="1" applyFont="1" applyFill="1" applyBorder="1" applyAlignment="1">
      <alignment horizontal="center"/>
    </xf>
    <xf numFmtId="3" fontId="44" fillId="4" borderId="24" xfId="26" applyNumberFormat="1" applyFont="1" applyFill="1" applyBorder="1" applyAlignment="1">
      <alignment horizontal="center"/>
    </xf>
    <xf numFmtId="168" fontId="44" fillId="4" borderId="25" xfId="26" applyNumberFormat="1" applyFont="1" applyFill="1" applyBorder="1" applyAlignment="1">
      <alignment horizontal="center"/>
    </xf>
    <xf numFmtId="3" fontId="44" fillId="4" borderId="31" xfId="26" applyNumberFormat="1" applyFont="1" applyFill="1" applyBorder="1"/>
    <xf numFmtId="3" fontId="44" fillId="4" borderId="32" xfId="26" applyNumberFormat="1" applyFont="1" applyFill="1" applyBorder="1"/>
    <xf numFmtId="168" fontId="44" fillId="4" borderId="25" xfId="86" applyNumberFormat="1" applyFont="1" applyFill="1" applyBorder="1" applyAlignment="1">
      <alignment horizontal="right"/>
    </xf>
    <xf numFmtId="3" fontId="44" fillId="4" borderId="33" xfId="26" applyNumberFormat="1" applyFont="1" applyFill="1" applyBorder="1"/>
    <xf numFmtId="168" fontId="44" fillId="4" borderId="25" xfId="86" applyNumberFormat="1" applyFont="1" applyFill="1" applyBorder="1"/>
    <xf numFmtId="3" fontId="44" fillId="4" borderId="25" xfId="26" applyNumberFormat="1" applyFont="1" applyFill="1" applyBorder="1" applyAlignment="1">
      <alignment horizontal="center"/>
    </xf>
    <xf numFmtId="3" fontId="63" fillId="0" borderId="0" xfId="26" applyNumberFormat="1" applyFont="1" applyFill="1" applyBorder="1" applyAlignment="1">
      <alignment horizontal="right" vertical="top"/>
    </xf>
    <xf numFmtId="0" fontId="53" fillId="0" borderId="0" xfId="0" applyFont="1" applyFill="1" applyBorder="1" applyAlignment="1">
      <alignment horizontal="right" vertical="top"/>
    </xf>
    <xf numFmtId="3" fontId="63" fillId="0" borderId="2" xfId="26" applyNumberFormat="1" applyFont="1" applyFill="1" applyBorder="1" applyAlignment="1">
      <alignment horizontal="right" vertical="top"/>
    </xf>
    <xf numFmtId="0" fontId="53" fillId="0" borderId="2" xfId="0" applyFont="1" applyFill="1" applyBorder="1" applyAlignment="1">
      <alignment horizontal="right" vertical="top"/>
    </xf>
    <xf numFmtId="9" fontId="3" fillId="2" borderId="35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1" fontId="44" fillId="2" borderId="51" xfId="26" quotePrefix="1" applyNumberFormat="1" applyFont="1" applyFill="1" applyBorder="1" applyAlignment="1">
      <alignment horizontal="center"/>
    </xf>
    <xf numFmtId="171" fontId="44" fillId="2" borderId="9" xfId="26" quotePrefix="1" applyNumberFormat="1" applyFont="1" applyFill="1" applyBorder="1" applyAlignment="1">
      <alignment horizontal="center"/>
    </xf>
    <xf numFmtId="171" fontId="44" fillId="2" borderId="53" xfId="26" quotePrefix="1" applyNumberFormat="1" applyFont="1" applyFill="1" applyBorder="1" applyAlignment="1">
      <alignment horizontal="center"/>
    </xf>
    <xf numFmtId="0" fontId="39" fillId="2" borderId="35" xfId="26" applyFont="1" applyFill="1" applyBorder="1"/>
    <xf numFmtId="0" fontId="3" fillId="2" borderId="73" xfId="33" applyFont="1" applyFill="1" applyBorder="1" applyAlignment="1">
      <alignment horizontal="center" vertical="center"/>
    </xf>
    <xf numFmtId="9" fontId="3" fillId="0" borderId="80" xfId="53" applyNumberFormat="1" applyFont="1" applyFill="1" applyBorder="1"/>
    <xf numFmtId="0" fontId="35" fillId="3" borderId="10" xfId="1" applyFill="1" applyBorder="1"/>
    <xf numFmtId="0" fontId="45" fillId="0" borderId="30" xfId="0" applyFont="1" applyBorder="1" applyAlignment="1"/>
    <xf numFmtId="0" fontId="35" fillId="3" borderId="5" xfId="1" applyFill="1" applyBorder="1"/>
    <xf numFmtId="0" fontId="45" fillId="5" borderId="7" xfId="0" applyFont="1" applyFill="1" applyBorder="1"/>
    <xf numFmtId="0" fontId="35" fillId="6" borderId="5" xfId="1" applyFill="1" applyBorder="1"/>
    <xf numFmtId="0" fontId="45" fillId="5" borderId="12" xfId="0" applyFont="1" applyFill="1" applyBorder="1"/>
    <xf numFmtId="0" fontId="35" fillId="6" borderId="71" xfId="1" applyFill="1" applyBorder="1"/>
    <xf numFmtId="0" fontId="45" fillId="5" borderId="27" xfId="0" applyFont="1" applyFill="1" applyBorder="1"/>
    <xf numFmtId="0" fontId="45" fillId="5" borderId="49" xfId="0" applyFont="1" applyFill="1" applyBorder="1"/>
    <xf numFmtId="0" fontId="35" fillId="2" borderId="5" xfId="1" applyFill="1" applyBorder="1"/>
    <xf numFmtId="0" fontId="45" fillId="5" borderId="55" xfId="0" applyFont="1" applyFill="1" applyBorder="1"/>
    <xf numFmtId="0" fontId="35" fillId="4" borderId="5" xfId="1" applyFill="1" applyBorder="1"/>
    <xf numFmtId="9" fontId="47" fillId="0" borderId="7" xfId="0" applyNumberFormat="1" applyFont="1" applyFill="1" applyBorder="1" applyAlignment="1">
      <alignment horizontal="right" vertical="top"/>
    </xf>
    <xf numFmtId="9" fontId="47" fillId="0" borderId="12" xfId="0" applyNumberFormat="1" applyFont="1" applyFill="1" applyBorder="1" applyAlignment="1">
      <alignment horizontal="right" vertical="top"/>
    </xf>
    <xf numFmtId="9" fontId="49" fillId="0" borderId="12" xfId="0" applyNumberFormat="1" applyFont="1" applyFill="1" applyBorder="1" applyAlignment="1">
      <alignment horizontal="right" vertical="top"/>
    </xf>
    <xf numFmtId="9" fontId="47" fillId="0" borderId="27" xfId="0" applyNumberFormat="1" applyFont="1" applyFill="1" applyBorder="1" applyAlignment="1">
      <alignment horizontal="right" vertical="top"/>
    </xf>
    <xf numFmtId="9" fontId="0" fillId="0" borderId="0" xfId="0" applyNumberFormat="1" applyFill="1" applyBorder="1" applyAlignment="1"/>
    <xf numFmtId="0" fontId="39" fillId="0" borderId="0" xfId="76" applyFont="1" applyFill="1"/>
    <xf numFmtId="0" fontId="39" fillId="0" borderId="0" xfId="26" applyFont="1" applyFill="1" applyBorder="1" applyAlignment="1"/>
    <xf numFmtId="0" fontId="39" fillId="0" borderId="2" xfId="76" applyFont="1" applyFill="1" applyBorder="1" applyAlignment="1"/>
    <xf numFmtId="0" fontId="44" fillId="2" borderId="79" xfId="53" applyFont="1" applyFill="1" applyBorder="1" applyAlignment="1">
      <alignment horizontal="right"/>
    </xf>
    <xf numFmtId="165" fontId="44" fillId="0" borderId="84" xfId="53" applyNumberFormat="1" applyFont="1" applyFill="1" applyBorder="1"/>
    <xf numFmtId="165" fontId="44" fillId="0" borderId="85" xfId="53" applyNumberFormat="1" applyFont="1" applyFill="1" applyBorder="1"/>
    <xf numFmtId="9" fontId="44" fillId="0" borderId="86" xfId="83" applyNumberFormat="1" applyFont="1" applyFill="1" applyBorder="1"/>
    <xf numFmtId="170" fontId="44" fillId="0" borderId="84" xfId="53" applyNumberFormat="1" applyFont="1" applyFill="1" applyBorder="1"/>
    <xf numFmtId="170" fontId="44" fillId="0" borderId="85" xfId="53" applyNumberFormat="1" applyFont="1" applyFill="1" applyBorder="1"/>
    <xf numFmtId="3" fontId="44" fillId="0" borderId="86" xfId="83" applyNumberFormat="1" applyFont="1" applyFill="1" applyBorder="1"/>
    <xf numFmtId="3" fontId="39" fillId="0" borderId="0" xfId="76" applyNumberFormat="1" applyFont="1" applyFill="1"/>
    <xf numFmtId="9" fontId="39" fillId="0" borderId="0" xfId="76" applyNumberFormat="1" applyFont="1" applyFill="1"/>
    <xf numFmtId="170" fontId="39" fillId="0" borderId="0" xfId="76" applyNumberFormat="1" applyFont="1" applyFill="1"/>
    <xf numFmtId="0" fontId="0" fillId="0" borderId="0" xfId="0" applyAlignment="1"/>
    <xf numFmtId="0" fontId="39" fillId="0" borderId="55" xfId="26" applyFont="1" applyFill="1" applyBorder="1" applyAlignment="1">
      <alignment horizontal="right"/>
    </xf>
    <xf numFmtId="3" fontId="40" fillId="0" borderId="0" xfId="26" applyNumberFormat="1" applyFont="1" applyFill="1" applyBorder="1" applyAlignment="1">
      <alignment horizontal="right"/>
    </xf>
    <xf numFmtId="171" fontId="39" fillId="0" borderId="51" xfId="26" quotePrefix="1" applyNumberFormat="1" applyFont="1" applyFill="1" applyBorder="1" applyAlignment="1">
      <alignment horizontal="right"/>
    </xf>
    <xf numFmtId="171" fontId="39" fillId="0" borderId="9" xfId="26" quotePrefix="1" applyNumberFormat="1" applyFont="1" applyFill="1" applyBorder="1" applyAlignment="1">
      <alignment horizontal="right"/>
    </xf>
    <xf numFmtId="171" fontId="39" fillId="0" borderId="53" xfId="26" quotePrefix="1" applyNumberFormat="1" applyFont="1" applyFill="1" applyBorder="1" applyAlignment="1">
      <alignment horizontal="right"/>
    </xf>
    <xf numFmtId="0" fontId="39" fillId="0" borderId="0" xfId="26" applyFont="1" applyFill="1" applyAlignment="1">
      <alignment horizontal="right"/>
    </xf>
    <xf numFmtId="0" fontId="3" fillId="2" borderId="32" xfId="79" applyFont="1" applyFill="1" applyBorder="1"/>
    <xf numFmtId="0" fontId="3" fillId="2" borderId="32" xfId="53" applyFont="1" applyFill="1" applyBorder="1" applyAlignment="1">
      <alignment horizontal="left"/>
    </xf>
    <xf numFmtId="3" fontId="3" fillId="2" borderId="25" xfId="53" applyNumberFormat="1" applyFont="1" applyFill="1" applyBorder="1" applyAlignment="1">
      <alignment horizontal="left"/>
    </xf>
    <xf numFmtId="165" fontId="55" fillId="0" borderId="0" xfId="78" applyNumberFormat="1" applyFont="1" applyFill="1" applyBorder="1" applyAlignment="1"/>
    <xf numFmtId="3" fontId="55" fillId="0" borderId="0" xfId="78" applyNumberFormat="1" applyFont="1" applyFill="1" applyBorder="1" applyAlignment="1"/>
    <xf numFmtId="3" fontId="44" fillId="0" borderId="34" xfId="53" applyNumberFormat="1" applyFont="1" applyFill="1" applyBorder="1"/>
    <xf numFmtId="3" fontId="44" fillId="0" borderId="30" xfId="53" applyNumberFormat="1" applyFont="1" applyFill="1" applyBorder="1"/>
    <xf numFmtId="0" fontId="0" fillId="0" borderId="0" xfId="0" applyBorder="1" applyAlignment="1"/>
    <xf numFmtId="165" fontId="44" fillId="2" borderId="29" xfId="53" applyNumberFormat="1" applyFont="1" applyFill="1" applyBorder="1" applyAlignment="1">
      <alignment horizontal="right"/>
    </xf>
    <xf numFmtId="170" fontId="0" fillId="0" borderId="0" xfId="0" applyNumberFormat="1" applyFill="1" applyBorder="1" applyAlignment="1"/>
    <xf numFmtId="0" fontId="0" fillId="0" borderId="55" xfId="0" applyFont="1" applyFill="1" applyBorder="1" applyAlignment="1"/>
    <xf numFmtId="0" fontId="33" fillId="0" borderId="0" xfId="0" applyFont="1" applyFill="1"/>
    <xf numFmtId="16" fontId="33" fillId="0" borderId="0" xfId="0" quotePrefix="1" applyNumberFormat="1" applyFont="1" applyFill="1"/>
    <xf numFmtId="0" fontId="33" fillId="0" borderId="0" xfId="0" quotePrefix="1" applyFont="1" applyFill="1"/>
    <xf numFmtId="172" fontId="33" fillId="0" borderId="0" xfId="0" applyNumberFormat="1" applyFont="1" applyFill="1"/>
    <xf numFmtId="173" fontId="33" fillId="0" borderId="0" xfId="0" applyNumberFormat="1" applyFont="1" applyFill="1"/>
    <xf numFmtId="3" fontId="33" fillId="0" borderId="0" xfId="0" applyNumberFormat="1" applyFont="1" applyFill="1"/>
    <xf numFmtId="0" fontId="38" fillId="0" borderId="3" xfId="78" applyFont="1" applyFill="1" applyBorder="1" applyAlignment="1">
      <alignment horizontal="left"/>
    </xf>
    <xf numFmtId="9" fontId="1" fillId="0" borderId="0" xfId="78" applyNumberFormat="1" applyFill="1" applyBorder="1" applyAlignment="1"/>
    <xf numFmtId="0" fontId="44" fillId="2" borderId="55" xfId="0" applyFont="1" applyFill="1" applyBorder="1" applyAlignment="1">
      <alignment horizontal="center"/>
    </xf>
    <xf numFmtId="170" fontId="0" fillId="0" borderId="0" xfId="0" applyNumberFormat="1" applyFill="1"/>
    <xf numFmtId="3" fontId="56" fillId="0" borderId="55" xfId="0" applyNumberFormat="1" applyFont="1" applyFill="1" applyBorder="1" applyAlignment="1"/>
    <xf numFmtId="3" fontId="3" fillId="0" borderId="80" xfId="53" applyNumberFormat="1" applyFont="1" applyFill="1" applyBorder="1"/>
    <xf numFmtId="3" fontId="3" fillId="0" borderId="81" xfId="53" applyNumberFormat="1" applyFont="1" applyFill="1" applyBorder="1"/>
    <xf numFmtId="3" fontId="3" fillId="0" borderId="82" xfId="53" applyNumberFormat="1" applyFont="1" applyFill="1" applyBorder="1"/>
    <xf numFmtId="9" fontId="56" fillId="0" borderId="55" xfId="0" applyNumberFormat="1" applyFont="1" applyFill="1" applyBorder="1" applyAlignment="1"/>
    <xf numFmtId="0" fontId="44" fillId="2" borderId="55" xfId="0" applyNumberFormat="1" applyFont="1" applyFill="1" applyBorder="1" applyAlignment="1">
      <alignment horizontal="center"/>
    </xf>
    <xf numFmtId="3" fontId="3" fillId="0" borderId="83" xfId="53" applyNumberFormat="1" applyFont="1" applyFill="1" applyBorder="1"/>
    <xf numFmtId="3" fontId="3" fillId="0" borderId="88" xfId="53" applyNumberFormat="1" applyFont="1" applyFill="1" applyBorder="1"/>
    <xf numFmtId="0" fontId="45" fillId="0" borderId="0" xfId="0" applyFont="1" applyFill="1"/>
    <xf numFmtId="0" fontId="45" fillId="0" borderId="0" xfId="0" applyFont="1" applyFill="1"/>
    <xf numFmtId="3" fontId="0" fillId="0" borderId="0" xfId="0" applyNumberFormat="1"/>
    <xf numFmtId="9" fontId="0" fillId="0" borderId="0" xfId="0" applyNumberFormat="1"/>
    <xf numFmtId="169" fontId="5" fillId="0" borderId="0" xfId="26" applyNumberFormat="1" applyFont="1" applyFill="1"/>
    <xf numFmtId="169" fontId="3" fillId="2" borderId="35" xfId="26" applyNumberFormat="1" applyFont="1" applyFill="1" applyBorder="1" applyAlignment="1">
      <alignment horizontal="left" vertical="top"/>
    </xf>
    <xf numFmtId="167" fontId="14" fillId="0" borderId="49" xfId="26" applyNumberFormat="1" applyFont="1" applyFill="1" applyBorder="1" applyAlignment="1">
      <alignment vertical="center"/>
    </xf>
    <xf numFmtId="167" fontId="3" fillId="2" borderId="35" xfId="24" applyNumberFormat="1" applyFont="1" applyFill="1" applyBorder="1" applyAlignment="1">
      <alignment horizontal="center" vertical="center" wrapText="1"/>
    </xf>
    <xf numFmtId="0" fontId="45" fillId="0" borderId="0" xfId="0" applyFont="1" applyFill="1"/>
    <xf numFmtId="0" fontId="3" fillId="2" borderId="34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1" fillId="0" borderId="0" xfId="78" applyFill="1" applyBorder="1" applyAlignment="1">
      <alignment horizontal="left"/>
    </xf>
    <xf numFmtId="0" fontId="0" fillId="0" borderId="0" xfId="0" applyBorder="1"/>
    <xf numFmtId="3" fontId="34" fillId="2" borderId="59" xfId="0" applyNumberFormat="1" applyFont="1" applyFill="1" applyBorder="1"/>
    <xf numFmtId="3" fontId="34" fillId="2" borderId="61" xfId="0" applyNumberFormat="1" applyFont="1" applyFill="1" applyBorder="1"/>
    <xf numFmtId="9" fontId="34" fillId="2" borderId="72" xfId="0" applyNumberFormat="1" applyFont="1" applyFill="1" applyBorder="1"/>
    <xf numFmtId="0" fontId="34" fillId="0" borderId="0" xfId="0" applyFont="1" applyFill="1" applyBorder="1" applyAlignment="1"/>
    <xf numFmtId="0" fontId="0" fillId="0" borderId="8" xfId="0" applyBorder="1" applyAlignment="1"/>
    <xf numFmtId="0" fontId="0" fillId="0" borderId="13" xfId="0" applyBorder="1" applyAlignment="1"/>
    <xf numFmtId="0" fontId="0" fillId="0" borderId="37" xfId="0" applyBorder="1" applyAlignment="1"/>
    <xf numFmtId="0" fontId="0" fillId="4" borderId="33" xfId="0" applyFill="1" applyBorder="1" applyAlignment="1"/>
    <xf numFmtId="0" fontId="0" fillId="3" borderId="33" xfId="0" applyFill="1" applyBorder="1" applyAlignment="1"/>
    <xf numFmtId="0" fontId="34" fillId="2" borderId="65" xfId="0" applyFont="1" applyFill="1" applyBorder="1" applyAlignment="1"/>
    <xf numFmtId="0" fontId="34" fillId="2" borderId="39" xfId="0" applyFont="1" applyFill="1" applyBorder="1" applyAlignment="1">
      <alignment horizontal="left" indent="2"/>
    </xf>
    <xf numFmtId="0" fontId="34" fillId="4" borderId="40" xfId="0" applyFont="1" applyFill="1" applyBorder="1" applyAlignment="1">
      <alignment horizontal="left" indent="2"/>
    </xf>
    <xf numFmtId="0" fontId="34" fillId="3" borderId="23" xfId="0" applyFont="1" applyFill="1" applyBorder="1" applyAlignment="1"/>
    <xf numFmtId="0" fontId="0" fillId="2" borderId="33" xfId="0" applyFill="1" applyBorder="1" applyAlignment="1"/>
    <xf numFmtId="9" fontId="0" fillId="0" borderId="11" xfId="0" applyNumberFormat="1" applyBorder="1" applyAlignment="1"/>
    <xf numFmtId="3" fontId="0" fillId="0" borderId="11" xfId="0" applyNumberFormat="1" applyBorder="1" applyAlignment="1"/>
    <xf numFmtId="9" fontId="0" fillId="2" borderId="25" xfId="0" applyNumberFormat="1" applyFill="1" applyBorder="1" applyAlignment="1"/>
    <xf numFmtId="9" fontId="0" fillId="0" borderId="12" xfId="0" applyNumberFormat="1" applyBorder="1" applyAlignment="1"/>
    <xf numFmtId="9" fontId="0" fillId="0" borderId="27" xfId="0" applyNumberFormat="1" applyBorder="1" applyAlignment="1"/>
    <xf numFmtId="9" fontId="0" fillId="0" borderId="49" xfId="0" applyNumberFormat="1" applyBorder="1" applyAlignment="1"/>
    <xf numFmtId="9" fontId="0" fillId="4" borderId="25" xfId="0" applyNumberFormat="1" applyFill="1" applyBorder="1" applyAlignment="1"/>
    <xf numFmtId="9" fontId="0" fillId="0" borderId="55" xfId="0" applyNumberFormat="1" applyBorder="1" applyAlignment="1"/>
    <xf numFmtId="9" fontId="0" fillId="3" borderId="25" xfId="0" applyNumberFormat="1" applyFill="1" applyBorder="1" applyAlignment="1"/>
    <xf numFmtId="3" fontId="0" fillId="2" borderId="32" xfId="0" applyNumberFormat="1" applyFill="1" applyBorder="1" applyAlignment="1"/>
    <xf numFmtId="3" fontId="0" fillId="0" borderId="6" xfId="0" applyNumberFormat="1" applyBorder="1" applyAlignment="1"/>
    <xf numFmtId="3" fontId="0" fillId="0" borderId="28" xfId="0" applyNumberFormat="1" applyBorder="1" applyAlignment="1"/>
    <xf numFmtId="3" fontId="0" fillId="0" borderId="0" xfId="0" applyNumberFormat="1" applyAlignment="1"/>
    <xf numFmtId="3" fontId="0" fillId="4" borderId="32" xfId="0" applyNumberFormat="1" applyFill="1" applyBorder="1" applyAlignment="1"/>
    <xf numFmtId="3" fontId="0" fillId="3" borderId="32" xfId="0" applyNumberFormat="1" applyFill="1" applyBorder="1" applyAlignment="1"/>
    <xf numFmtId="0" fontId="34" fillId="0" borderId="49" xfId="0" applyFont="1" applyFill="1" applyBorder="1" applyAlignment="1">
      <alignment horizontal="left" indent="2"/>
    </xf>
    <xf numFmtId="0" fontId="0" fillId="0" borderId="49" xfId="0" applyBorder="1" applyAlignment="1"/>
    <xf numFmtId="3" fontId="0" fillId="0" borderId="49" xfId="0" applyNumberFormat="1" applyBorder="1" applyAlignment="1"/>
    <xf numFmtId="9" fontId="0" fillId="0" borderId="11" xfId="0" applyNumberFormat="1" applyBorder="1" applyAlignment="1">
      <alignment horizontal="right"/>
    </xf>
    <xf numFmtId="0" fontId="35" fillId="2" borderId="22" xfId="1" applyFill="1" applyBorder="1"/>
    <xf numFmtId="0" fontId="35" fillId="0" borderId="0" xfId="1" applyFill="1"/>
    <xf numFmtId="0" fontId="35" fillId="4" borderId="38" xfId="1" applyFill="1" applyBorder="1"/>
    <xf numFmtId="0" fontId="35" fillId="4" borderId="22" xfId="1" applyFill="1" applyBorder="1"/>
    <xf numFmtId="0" fontId="35" fillId="2" borderId="39" xfId="1" applyFill="1" applyBorder="1" applyAlignment="1">
      <alignment horizontal="left" indent="2"/>
    </xf>
    <xf numFmtId="0" fontId="35" fillId="2" borderId="39" xfId="1" applyFill="1" applyBorder="1" applyAlignment="1">
      <alignment horizontal="left" indent="4"/>
    </xf>
    <xf numFmtId="0" fontId="35" fillId="4" borderId="39" xfId="1" applyFill="1" applyBorder="1" applyAlignment="1">
      <alignment horizontal="left" indent="2"/>
    </xf>
    <xf numFmtId="0" fontId="35" fillId="4" borderId="39" xfId="1" applyFill="1" applyBorder="1" applyAlignment="1">
      <alignment horizontal="left" indent="4"/>
    </xf>
    <xf numFmtId="0" fontId="35" fillId="4" borderId="39" xfId="1" applyFill="1" applyBorder="1" applyAlignment="1">
      <alignment horizontal="left" wrapText="1" indent="2"/>
    </xf>
    <xf numFmtId="0" fontId="67" fillId="2" borderId="39" xfId="1" applyFont="1" applyFill="1" applyBorder="1" applyAlignment="1">
      <alignment horizontal="left" indent="2"/>
    </xf>
    <xf numFmtId="0" fontId="67" fillId="2" borderId="39" xfId="1" applyFont="1" applyFill="1" applyBorder="1" applyAlignment="1"/>
    <xf numFmtId="0" fontId="68" fillId="3" borderId="23" xfId="1" applyFont="1" applyFill="1" applyBorder="1"/>
    <xf numFmtId="0" fontId="68" fillId="2" borderId="39" xfId="1" applyFont="1" applyFill="1" applyBorder="1" applyAlignment="1"/>
    <xf numFmtId="0" fontId="68" fillId="4" borderId="23" xfId="1" applyFont="1" applyFill="1" applyBorder="1" applyAlignment="1">
      <alignment horizontal="left"/>
    </xf>
    <xf numFmtId="0" fontId="68" fillId="2" borderId="23" xfId="1" applyFont="1" applyFill="1" applyBorder="1" applyAlignment="1"/>
    <xf numFmtId="0" fontId="68" fillId="4" borderId="65" xfId="1" applyFont="1" applyFill="1" applyBorder="1" applyAlignment="1">
      <alignment horizontal="left"/>
    </xf>
    <xf numFmtId="0" fontId="68" fillId="4" borderId="39" xfId="1" applyFont="1" applyFill="1" applyBorder="1" applyAlignment="1">
      <alignment horizontal="left"/>
    </xf>
    <xf numFmtId="0" fontId="34" fillId="2" borderId="31" xfId="0" applyFont="1" applyFill="1" applyBorder="1" applyAlignment="1">
      <alignment horizontal="right"/>
    </xf>
    <xf numFmtId="170" fontId="34" fillId="0" borderId="24" xfId="0" applyNumberFormat="1" applyFont="1" applyFill="1" applyBorder="1" applyAlignment="1"/>
    <xf numFmtId="170" fontId="34" fillId="0" borderId="32" xfId="0" applyNumberFormat="1" applyFont="1" applyFill="1" applyBorder="1" applyAlignment="1"/>
    <xf numFmtId="9" fontId="34" fillId="0" borderId="58" xfId="0" applyNumberFormat="1" applyFont="1" applyFill="1" applyBorder="1" applyAlignment="1"/>
    <xf numFmtId="9" fontId="34" fillId="0" borderId="25" xfId="0" applyNumberFormat="1" applyFont="1" applyFill="1" applyBorder="1" applyAlignment="1"/>
    <xf numFmtId="170" fontId="34" fillId="0" borderId="33" xfId="0" applyNumberFormat="1" applyFont="1" applyFill="1" applyBorder="1" applyAlignment="1"/>
    <xf numFmtId="0" fontId="52" fillId="3" borderId="31" xfId="0" applyFont="1" applyFill="1" applyBorder="1" applyAlignment="1"/>
    <xf numFmtId="0" fontId="0" fillId="0" borderId="50" xfId="0" applyBorder="1" applyAlignment="1"/>
    <xf numFmtId="0" fontId="52" fillId="2" borderId="31" xfId="0" applyFont="1" applyFill="1" applyBorder="1" applyAlignment="1"/>
    <xf numFmtId="0" fontId="52" fillId="4" borderId="31" xfId="0" applyFont="1" applyFill="1" applyBorder="1" applyAlignment="1"/>
    <xf numFmtId="0" fontId="56" fillId="0" borderId="2" xfId="0" applyFont="1" applyFill="1" applyBorder="1" applyAlignment="1"/>
    <xf numFmtId="0" fontId="0" fillId="0" borderId="2" xfId="0" applyFill="1" applyBorder="1" applyAlignment="1"/>
    <xf numFmtId="0" fontId="0" fillId="0" borderId="2" xfId="0" applyBorder="1" applyAlignment="1"/>
    <xf numFmtId="0" fontId="57" fillId="5" borderId="21" xfId="81" applyFont="1" applyFill="1" applyBorder="1" applyAlignment="1">
      <alignment horizontal="center" vertical="center"/>
    </xf>
    <xf numFmtId="0" fontId="58" fillId="0" borderId="3" xfId="0" applyFont="1" applyBorder="1" applyAlignment="1">
      <alignment horizontal="center" vertical="center"/>
    </xf>
    <xf numFmtId="0" fontId="44" fillId="2" borderId="29" xfId="74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0" xfId="0" applyBorder="1" applyAlignment="1">
      <alignment horizontal="center"/>
    </xf>
    <xf numFmtId="0" fontId="44" fillId="2" borderId="26" xfId="81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" xfId="0" applyFont="1" applyFill="1" applyBorder="1" applyAlignment="1"/>
    <xf numFmtId="0" fontId="45" fillId="0" borderId="0" xfId="0" applyFont="1" applyFill="1"/>
    <xf numFmtId="0" fontId="2" fillId="0" borderId="2" xfId="0" applyFont="1" applyFill="1" applyBorder="1" applyAlignment="1"/>
    <xf numFmtId="0" fontId="51" fillId="2" borderId="29" xfId="0" applyFont="1" applyFill="1" applyBorder="1" applyAlignment="1">
      <alignment horizontal="center" vertical="center"/>
    </xf>
    <xf numFmtId="0" fontId="45" fillId="2" borderId="34" xfId="0" applyFont="1" applyFill="1" applyBorder="1" applyAlignment="1">
      <alignment horizontal="center" vertical="center"/>
    </xf>
    <xf numFmtId="0" fontId="50" fillId="2" borderId="11" xfId="0" applyFont="1" applyFill="1" applyBorder="1" applyAlignment="1">
      <alignment horizontal="center" vertical="center"/>
    </xf>
    <xf numFmtId="0" fontId="45" fillId="2" borderId="12" xfId="0" applyFont="1" applyFill="1" applyBorder="1" applyAlignment="1">
      <alignment horizontal="center" vertical="center"/>
    </xf>
    <xf numFmtId="0" fontId="59" fillId="0" borderId="0" xfId="0" applyFont="1" applyFill="1" applyAlignment="1">
      <alignment vertical="center" wrapText="1"/>
    </xf>
    <xf numFmtId="0" fontId="6" fillId="0" borderId="2" xfId="0" applyFont="1" applyFill="1" applyBorder="1" applyAlignment="1"/>
    <xf numFmtId="0" fontId="45" fillId="2" borderId="10" xfId="0" applyFont="1" applyFill="1" applyBorder="1" applyAlignment="1">
      <alignment horizontal="center" vertical="center"/>
    </xf>
    <xf numFmtId="0" fontId="45" fillId="2" borderId="11" xfId="0" applyFont="1" applyFill="1" applyBorder="1" applyAlignment="1">
      <alignment horizontal="center" vertical="center"/>
    </xf>
    <xf numFmtId="0" fontId="51" fillId="2" borderId="34" xfId="0" applyFont="1" applyFill="1" applyBorder="1" applyAlignment="1">
      <alignment horizontal="center" vertical="center"/>
    </xf>
    <xf numFmtId="0" fontId="45" fillId="2" borderId="30" xfId="0" applyFont="1" applyFill="1" applyBorder="1" applyAlignment="1">
      <alignment horizontal="center" vertical="center"/>
    </xf>
    <xf numFmtId="0" fontId="51" fillId="2" borderId="11" xfId="0" applyFont="1" applyFill="1" applyBorder="1" applyAlignment="1">
      <alignment horizontal="center" vertical="center" wrapText="1"/>
    </xf>
    <xf numFmtId="0" fontId="45" fillId="2" borderId="28" xfId="0" applyFont="1" applyFill="1" applyBorder="1" applyAlignment="1">
      <alignment horizontal="center" vertical="center" wrapText="1"/>
    </xf>
    <xf numFmtId="0" fontId="49" fillId="2" borderId="11" xfId="0" applyFont="1" applyFill="1" applyBorder="1" applyAlignment="1">
      <alignment horizontal="center" vertical="center" wrapText="1"/>
    </xf>
    <xf numFmtId="0" fontId="49" fillId="2" borderId="12" xfId="0" applyFont="1" applyFill="1" applyBorder="1" applyAlignment="1">
      <alignment horizontal="center" vertical="center" wrapText="1"/>
    </xf>
    <xf numFmtId="0" fontId="45" fillId="2" borderId="27" xfId="0" applyFont="1" applyFill="1" applyBorder="1" applyAlignment="1">
      <alignment horizontal="center" vertical="center" wrapText="1"/>
    </xf>
    <xf numFmtId="0" fontId="2" fillId="0" borderId="2" xfId="14" applyFont="1" applyFill="1" applyBorder="1" applyAlignment="1"/>
    <xf numFmtId="0" fontId="32" fillId="0" borderId="2" xfId="14" applyFill="1" applyBorder="1" applyAlignment="1"/>
    <xf numFmtId="165" fontId="44" fillId="0" borderId="0" xfId="53" applyNumberFormat="1" applyFont="1" applyFill="1" applyBorder="1" applyAlignment="1">
      <alignment horizontal="center"/>
    </xf>
    <xf numFmtId="165" fontId="39" fillId="0" borderId="0" xfId="79" applyNumberFormat="1" applyFont="1" applyFill="1" applyBorder="1" applyAlignment="1">
      <alignment horizontal="center"/>
    </xf>
    <xf numFmtId="165" fontId="44" fillId="2" borderId="29" xfId="53" applyNumberFormat="1" applyFont="1" applyFill="1" applyBorder="1" applyAlignment="1">
      <alignment horizontal="right"/>
    </xf>
    <xf numFmtId="165" fontId="39" fillId="2" borderId="34" xfId="79" applyNumberFormat="1" applyFont="1" applyFill="1" applyBorder="1" applyAlignment="1">
      <alignment horizontal="right"/>
    </xf>
    <xf numFmtId="165" fontId="60" fillId="0" borderId="2" xfId="14" applyNumberFormat="1" applyFont="1" applyFill="1" applyBorder="1" applyAlignment="1"/>
    <xf numFmtId="0" fontId="6" fillId="0" borderId="2" xfId="14" applyFont="1" applyFill="1" applyBorder="1" applyAlignment="1"/>
    <xf numFmtId="3" fontId="38" fillId="2" borderId="74" xfId="78" applyNumberFormat="1" applyFont="1" applyFill="1" applyBorder="1" applyAlignment="1">
      <alignment horizontal="left"/>
    </xf>
    <xf numFmtId="0" fontId="45" fillId="2" borderId="60" xfId="0" applyFont="1" applyFill="1" applyBorder="1" applyAlignment="1"/>
    <xf numFmtId="3" fontId="38" fillId="2" borderId="62" xfId="78" applyNumberFormat="1" applyFont="1" applyFill="1" applyBorder="1" applyAlignment="1"/>
    <xf numFmtId="0" fontId="52" fillId="2" borderId="74" xfId="0" applyFont="1" applyFill="1" applyBorder="1" applyAlignment="1">
      <alignment horizontal="left"/>
    </xf>
    <xf numFmtId="0" fontId="0" fillId="2" borderId="55" xfId="0" applyFill="1" applyBorder="1" applyAlignment="1">
      <alignment horizontal="left"/>
    </xf>
    <xf numFmtId="0" fontId="0" fillId="2" borderId="60" xfId="0" applyFill="1" applyBorder="1" applyAlignment="1">
      <alignment horizontal="left"/>
    </xf>
    <xf numFmtId="0" fontId="52" fillId="2" borderId="62" xfId="0" applyFont="1" applyFill="1" applyBorder="1" applyAlignment="1">
      <alignment horizontal="left"/>
    </xf>
    <xf numFmtId="3" fontId="52" fillId="2" borderId="62" xfId="0" applyNumberFormat="1" applyFont="1" applyFill="1" applyBorder="1" applyAlignment="1">
      <alignment horizontal="left"/>
    </xf>
    <xf numFmtId="3" fontId="0" fillId="2" borderId="56" xfId="0" applyNumberFormat="1" applyFill="1" applyBorder="1" applyAlignment="1">
      <alignment horizontal="left"/>
    </xf>
    <xf numFmtId="0" fontId="7" fillId="0" borderId="2" xfId="14" applyFont="1" applyFill="1" applyBorder="1" applyAlignment="1"/>
    <xf numFmtId="0" fontId="3" fillId="2" borderId="34" xfId="80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63" xfId="80" applyFont="1" applyFill="1" applyBorder="1" applyAlignment="1">
      <alignment horizontal="left"/>
    </xf>
    <xf numFmtId="0" fontId="3" fillId="2" borderId="45" xfId="79" applyFont="1" applyFill="1" applyBorder="1" applyAlignment="1"/>
    <xf numFmtId="0" fontId="5" fillId="2" borderId="45" xfId="79" applyFont="1" applyFill="1" applyBorder="1" applyAlignment="1"/>
    <xf numFmtId="0" fontId="5" fillId="2" borderId="7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5" xfId="53" applyFont="1" applyFill="1" applyBorder="1" applyAlignment="1">
      <alignment horizontal="right"/>
    </xf>
    <xf numFmtId="0" fontId="5" fillId="2" borderId="76" xfId="79" applyFont="1" applyFill="1" applyBorder="1" applyAlignment="1"/>
    <xf numFmtId="0" fontId="3" fillId="2" borderId="46" xfId="79" applyFont="1" applyFill="1" applyBorder="1" applyAlignment="1">
      <alignment horizontal="left"/>
    </xf>
    <xf numFmtId="0" fontId="5" fillId="2" borderId="45" xfId="79" applyFont="1" applyFill="1" applyBorder="1" applyAlignment="1">
      <alignment horizontal="left"/>
    </xf>
    <xf numFmtId="0" fontId="3" fillId="2" borderId="45" xfId="79" applyFont="1" applyFill="1" applyBorder="1" applyAlignment="1">
      <alignment horizontal="left"/>
    </xf>
    <xf numFmtId="0" fontId="5" fillId="2" borderId="77" xfId="79" applyFont="1" applyFill="1" applyBorder="1" applyAlignment="1">
      <alignment horizontal="left"/>
    </xf>
    <xf numFmtId="0" fontId="2" fillId="0" borderId="2" xfId="26" applyFont="1" applyFill="1" applyBorder="1" applyAlignment="1"/>
    <xf numFmtId="0" fontId="4" fillId="0" borderId="2" xfId="26" applyFill="1" applyBorder="1" applyAlignment="1"/>
    <xf numFmtId="0" fontId="2" fillId="0" borderId="2" xfId="0" applyFont="1" applyFill="1" applyBorder="1" applyAlignment="1">
      <alignment wrapText="1"/>
    </xf>
    <xf numFmtId="0" fontId="34" fillId="2" borderId="72" xfId="0" applyFont="1" applyFill="1" applyBorder="1" applyAlignment="1">
      <alignment vertical="center"/>
    </xf>
    <xf numFmtId="3" fontId="44" fillId="2" borderId="74" xfId="26" applyNumberFormat="1" applyFont="1" applyFill="1" applyBorder="1" applyAlignment="1">
      <alignment horizontal="center"/>
    </xf>
    <xf numFmtId="3" fontId="44" fillId="2" borderId="55" xfId="26" applyNumberFormat="1" applyFont="1" applyFill="1" applyBorder="1" applyAlignment="1">
      <alignment horizontal="center"/>
    </xf>
    <xf numFmtId="3" fontId="44" fillId="2" borderId="56" xfId="26" applyNumberFormat="1" applyFont="1" applyFill="1" applyBorder="1" applyAlignment="1">
      <alignment horizontal="center"/>
    </xf>
    <xf numFmtId="3" fontId="44" fillId="2" borderId="56" xfId="0" applyNumberFormat="1" applyFont="1" applyFill="1" applyBorder="1" applyAlignment="1">
      <alignment horizontal="center" vertical="top"/>
    </xf>
    <xf numFmtId="0" fontId="44" fillId="2" borderId="35" xfId="0" applyFont="1" applyFill="1" applyBorder="1" applyAlignment="1">
      <alignment horizontal="center" vertical="top" wrapText="1"/>
    </xf>
    <xf numFmtId="0" fontId="44" fillId="2" borderId="35" xfId="0" applyFont="1" applyFill="1" applyBorder="1" applyAlignment="1">
      <alignment horizontal="center" vertical="top"/>
    </xf>
    <xf numFmtId="49" fontId="44" fillId="2" borderId="35" xfId="0" applyNumberFormat="1" applyFont="1" applyFill="1" applyBorder="1" applyAlignment="1">
      <alignment horizontal="center" vertical="top"/>
    </xf>
    <xf numFmtId="0" fontId="44" fillId="2" borderId="35" xfId="0" applyFont="1" applyFill="1" applyBorder="1" applyAlignment="1">
      <alignment horizontal="center" vertical="center"/>
    </xf>
    <xf numFmtId="0" fontId="44" fillId="2" borderId="74" xfId="0" quotePrefix="1" applyFont="1" applyFill="1" applyBorder="1" applyAlignment="1">
      <alignment horizontal="center"/>
    </xf>
    <xf numFmtId="0" fontId="44" fillId="2" borderId="56" xfId="0" applyFont="1" applyFill="1" applyBorder="1" applyAlignment="1">
      <alignment horizontal="center"/>
    </xf>
    <xf numFmtId="9" fontId="61" fillId="2" borderId="56" xfId="0" applyNumberFormat="1" applyFont="1" applyFill="1" applyBorder="1" applyAlignment="1">
      <alignment horizontal="center" vertical="top"/>
    </xf>
    <xf numFmtId="0" fontId="44" fillId="2" borderId="74" xfId="0" quotePrefix="1" applyNumberFormat="1" applyFont="1" applyFill="1" applyBorder="1" applyAlignment="1">
      <alignment horizontal="center"/>
    </xf>
    <xf numFmtId="0" fontId="44" fillId="2" borderId="56" xfId="0" applyNumberFormat="1" applyFont="1" applyFill="1" applyBorder="1" applyAlignment="1">
      <alignment horizontal="center"/>
    </xf>
    <xf numFmtId="0" fontId="61" fillId="2" borderId="56" xfId="0" applyNumberFormat="1" applyFont="1" applyFill="1" applyBorder="1" applyAlignment="1">
      <alignment horizontal="center" vertical="top"/>
    </xf>
    <xf numFmtId="3" fontId="63" fillId="0" borderId="55" xfId="26" applyNumberFormat="1" applyFont="1" applyFill="1" applyBorder="1" applyAlignment="1">
      <alignment horizontal="right" vertical="top"/>
    </xf>
    <xf numFmtId="0" fontId="53" fillId="0" borderId="55" xfId="0" applyFont="1" applyFill="1" applyBorder="1" applyAlignment="1">
      <alignment horizontal="right" vertical="top"/>
    </xf>
    <xf numFmtId="3" fontId="64" fillId="4" borderId="74" xfId="26" applyNumberFormat="1" applyFont="1" applyFill="1" applyBorder="1" applyAlignment="1">
      <alignment horizontal="center" vertical="center" wrapText="1"/>
    </xf>
    <xf numFmtId="3" fontId="64" fillId="4" borderId="1" xfId="26" applyNumberFormat="1" applyFont="1" applyFill="1" applyBorder="1" applyAlignment="1">
      <alignment horizontal="center" vertical="center" wrapText="1"/>
    </xf>
    <xf numFmtId="3" fontId="44" fillId="4" borderId="74" xfId="26" applyNumberFormat="1" applyFont="1" applyFill="1" applyBorder="1" applyAlignment="1">
      <alignment horizontal="center"/>
    </xf>
    <xf numFmtId="3" fontId="44" fillId="4" borderId="55" xfId="26" applyNumberFormat="1" applyFont="1" applyFill="1" applyBorder="1" applyAlignment="1">
      <alignment horizontal="center"/>
    </xf>
    <xf numFmtId="3" fontId="44" fillId="4" borderId="56" xfId="26" applyNumberFormat="1" applyFont="1" applyFill="1" applyBorder="1" applyAlignment="1">
      <alignment horizontal="center"/>
    </xf>
    <xf numFmtId="3" fontId="64" fillId="3" borderId="74" xfId="26" applyNumberFormat="1" applyFont="1" applyFill="1" applyBorder="1" applyAlignment="1">
      <alignment horizontal="center" vertical="center"/>
    </xf>
    <xf numFmtId="3" fontId="64" fillId="3" borderId="1" xfId="26" applyNumberFormat="1" applyFont="1" applyFill="1" applyBorder="1" applyAlignment="1">
      <alignment horizontal="center" vertical="center"/>
    </xf>
    <xf numFmtId="3" fontId="44" fillId="3" borderId="74" xfId="26" applyNumberFormat="1" applyFont="1" applyFill="1" applyBorder="1" applyAlignment="1">
      <alignment horizontal="center"/>
    </xf>
    <xf numFmtId="3" fontId="44" fillId="3" borderId="55" xfId="26" applyNumberFormat="1" applyFont="1" applyFill="1" applyBorder="1" applyAlignment="1">
      <alignment horizontal="center"/>
    </xf>
    <xf numFmtId="3" fontId="44" fillId="3" borderId="56" xfId="26" applyNumberFormat="1" applyFont="1" applyFill="1" applyBorder="1" applyAlignment="1">
      <alignment horizontal="center"/>
    </xf>
    <xf numFmtId="3" fontId="64" fillId="6" borderId="74" xfId="26" applyNumberFormat="1" applyFont="1" applyFill="1" applyBorder="1" applyAlignment="1">
      <alignment horizontal="center" vertical="center" wrapText="1"/>
    </xf>
    <xf numFmtId="3" fontId="64" fillId="6" borderId="1" xfId="26" applyNumberFormat="1" applyFont="1" applyFill="1" applyBorder="1" applyAlignment="1">
      <alignment horizontal="center" vertical="center" wrapText="1"/>
    </xf>
    <xf numFmtId="3" fontId="44" fillId="6" borderId="74" xfId="26" applyNumberFormat="1" applyFont="1" applyFill="1" applyBorder="1" applyAlignment="1">
      <alignment horizontal="center"/>
    </xf>
    <xf numFmtId="3" fontId="44" fillId="6" borderId="55" xfId="26" applyNumberFormat="1" applyFont="1" applyFill="1" applyBorder="1" applyAlignment="1">
      <alignment horizontal="center"/>
    </xf>
    <xf numFmtId="3" fontId="44" fillId="6" borderId="56" xfId="26" applyNumberFormat="1" applyFont="1" applyFill="1" applyBorder="1" applyAlignment="1">
      <alignment horizontal="center"/>
    </xf>
    <xf numFmtId="3" fontId="63" fillId="5" borderId="20" xfId="26" applyNumberFormat="1" applyFont="1" applyFill="1" applyBorder="1" applyAlignment="1">
      <alignment horizontal="center"/>
    </xf>
    <xf numFmtId="0" fontId="53" fillId="0" borderId="0" xfId="0" applyFont="1" applyBorder="1" applyAlignment="1">
      <alignment horizontal="center"/>
    </xf>
    <xf numFmtId="3" fontId="63" fillId="0" borderId="20" xfId="26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168" fontId="65" fillId="5" borderId="20" xfId="26" applyNumberFormat="1" applyFont="1" applyFill="1" applyBorder="1" applyAlignment="1">
      <alignment horizontal="center"/>
    </xf>
    <xf numFmtId="0" fontId="6" fillId="0" borderId="2" xfId="26" applyFont="1" applyFill="1" applyBorder="1" applyAlignment="1"/>
    <xf numFmtId="0" fontId="4" fillId="0" borderId="2" xfId="26" applyFont="1" applyFill="1" applyBorder="1" applyAlignment="1"/>
    <xf numFmtId="3" fontId="64" fillId="2" borderId="35" xfId="26" applyNumberFormat="1" applyFont="1" applyFill="1" applyBorder="1" applyAlignment="1">
      <alignment horizontal="center" vertical="center"/>
    </xf>
    <xf numFmtId="3" fontId="64" fillId="2" borderId="73" xfId="26" applyNumberFormat="1" applyFont="1" applyFill="1" applyBorder="1" applyAlignment="1">
      <alignment horizontal="center" vertical="center"/>
    </xf>
    <xf numFmtId="0" fontId="56" fillId="0" borderId="2" xfId="14" applyFont="1" applyFill="1" applyBorder="1" applyAlignment="1"/>
    <xf numFmtId="3" fontId="3" fillId="2" borderId="74" xfId="27" applyNumberFormat="1" applyFont="1" applyFill="1" applyBorder="1" applyAlignment="1">
      <alignment horizontal="center"/>
    </xf>
    <xf numFmtId="0" fontId="32" fillId="2" borderId="55" xfId="14" applyFill="1" applyBorder="1" applyAlignment="1">
      <alignment horizontal="center"/>
    </xf>
    <xf numFmtId="0" fontId="32" fillId="2" borderId="56" xfId="14" applyFill="1" applyBorder="1" applyAlignment="1">
      <alignment horizontal="center"/>
    </xf>
    <xf numFmtId="3" fontId="3" fillId="2" borderId="74" xfId="24" applyNumberFormat="1" applyFont="1" applyFill="1" applyBorder="1" applyAlignment="1">
      <alignment horizontal="center"/>
    </xf>
    <xf numFmtId="0" fontId="4" fillId="2" borderId="55" xfId="26" applyFill="1" applyBorder="1" applyAlignment="1">
      <alignment horizontal="center"/>
    </xf>
    <xf numFmtId="169" fontId="3" fillId="2" borderId="35" xfId="26" applyNumberFormat="1" applyFont="1" applyFill="1" applyBorder="1" applyAlignment="1">
      <alignment horizontal="left" vertical="top"/>
    </xf>
    <xf numFmtId="3" fontId="3" fillId="2" borderId="35" xfId="26" applyNumberFormat="1" applyFont="1" applyFill="1" applyBorder="1" applyAlignment="1">
      <alignment horizontal="center" vertical="top"/>
    </xf>
    <xf numFmtId="3" fontId="3" fillId="2" borderId="74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5" xfId="26" applyNumberFormat="1" applyFont="1" applyFill="1" applyBorder="1" applyAlignment="1">
      <alignment horizontal="left" vertical="top"/>
    </xf>
    <xf numFmtId="169" fontId="3" fillId="2" borderId="74" xfId="26" quotePrefix="1" applyNumberFormat="1" applyFont="1" applyFill="1" applyBorder="1" applyAlignment="1">
      <alignment horizontal="center" vertical="top"/>
    </xf>
    <xf numFmtId="169" fontId="3" fillId="2" borderId="55" xfId="26" applyNumberFormat="1" applyFont="1" applyFill="1" applyBorder="1" applyAlignment="1">
      <alignment horizontal="center" vertical="top"/>
    </xf>
    <xf numFmtId="169" fontId="3" fillId="2" borderId="56" xfId="26" applyNumberFormat="1" applyFont="1" applyFill="1" applyBorder="1" applyAlignment="1">
      <alignment horizontal="center" vertical="top"/>
    </xf>
    <xf numFmtId="169" fontId="3" fillId="2" borderId="35" xfId="26" applyNumberFormat="1" applyFont="1" applyFill="1" applyBorder="1" applyAlignment="1">
      <alignment horizontal="left" vertical="top" wrapText="1"/>
    </xf>
    <xf numFmtId="0" fontId="44" fillId="2" borderId="35" xfId="0" applyFont="1" applyFill="1" applyBorder="1" applyAlignment="1">
      <alignment vertical="center" wrapText="1"/>
    </xf>
    <xf numFmtId="0" fontId="60" fillId="0" borderId="2" xfId="26" applyFont="1" applyFill="1" applyBorder="1" applyAlignment="1"/>
    <xf numFmtId="0" fontId="39" fillId="0" borderId="2" xfId="26" applyFont="1" applyFill="1" applyBorder="1" applyAlignment="1"/>
    <xf numFmtId="3" fontId="44" fillId="2" borderId="59" xfId="76" applyNumberFormat="1" applyFont="1" applyFill="1" applyBorder="1" applyAlignment="1">
      <alignment horizontal="center" vertical="center"/>
    </xf>
    <xf numFmtId="3" fontId="44" fillId="2" borderId="61" xfId="76" applyNumberFormat="1" applyFont="1" applyFill="1" applyBorder="1" applyAlignment="1">
      <alignment horizontal="center" vertical="center"/>
    </xf>
    <xf numFmtId="3" fontId="44" fillId="2" borderId="6" xfId="76" applyNumberFormat="1" applyFont="1" applyFill="1" applyBorder="1" applyAlignment="1">
      <alignment horizontal="center"/>
    </xf>
    <xf numFmtId="3" fontId="44" fillId="2" borderId="87" xfId="76" applyNumberFormat="1" applyFont="1" applyFill="1" applyBorder="1" applyAlignment="1">
      <alignment horizontal="center"/>
    </xf>
    <xf numFmtId="3" fontId="44" fillId="2" borderId="8" xfId="76" applyNumberFormat="1" applyFont="1" applyFill="1" applyBorder="1" applyAlignment="1">
      <alignment horizontal="center"/>
    </xf>
    <xf numFmtId="3" fontId="44" fillId="2" borderId="7" xfId="76" applyNumberFormat="1" applyFont="1" applyFill="1" applyBorder="1" applyAlignment="1">
      <alignment horizontal="center"/>
    </xf>
    <xf numFmtId="0" fontId="69" fillId="0" borderId="0" xfId="1" applyFont="1" applyFill="1"/>
    <xf numFmtId="3" fontId="46" fillId="8" borderId="90" xfId="0" applyNumberFormat="1" applyFont="1" applyFill="1" applyBorder="1" applyAlignment="1">
      <alignment horizontal="right" vertical="top"/>
    </xf>
    <xf numFmtId="3" fontId="46" fillId="8" borderId="91" xfId="0" applyNumberFormat="1" applyFont="1" applyFill="1" applyBorder="1" applyAlignment="1">
      <alignment horizontal="right" vertical="top"/>
    </xf>
    <xf numFmtId="174" fontId="46" fillId="8" borderId="92" xfId="0" applyNumberFormat="1" applyFont="1" applyFill="1" applyBorder="1" applyAlignment="1">
      <alignment horizontal="right" vertical="top"/>
    </xf>
    <xf numFmtId="3" fontId="46" fillId="0" borderId="90" xfId="0" applyNumberFormat="1" applyFont="1" applyBorder="1" applyAlignment="1">
      <alignment horizontal="right" vertical="top"/>
    </xf>
    <xf numFmtId="174" fontId="46" fillId="8" borderId="93" xfId="0" applyNumberFormat="1" applyFont="1" applyFill="1" applyBorder="1" applyAlignment="1">
      <alignment horizontal="right" vertical="top"/>
    </xf>
    <xf numFmtId="3" fontId="48" fillId="8" borderId="95" xfId="0" applyNumberFormat="1" applyFont="1" applyFill="1" applyBorder="1" applyAlignment="1">
      <alignment horizontal="right" vertical="top"/>
    </xf>
    <xf numFmtId="3" fontId="48" fillId="8" borderId="96" xfId="0" applyNumberFormat="1" applyFont="1" applyFill="1" applyBorder="1" applyAlignment="1">
      <alignment horizontal="right" vertical="top"/>
    </xf>
    <xf numFmtId="174" fontId="48" fillId="8" borderId="97" xfId="0" applyNumberFormat="1" applyFont="1" applyFill="1" applyBorder="1" applyAlignment="1">
      <alignment horizontal="right" vertical="top"/>
    </xf>
    <xf numFmtId="3" fontId="48" fillId="0" borderId="95" xfId="0" applyNumberFormat="1" applyFont="1" applyBorder="1" applyAlignment="1">
      <alignment horizontal="right" vertical="top"/>
    </xf>
    <xf numFmtId="0" fontId="48" fillId="8" borderId="98" xfId="0" applyFont="1" applyFill="1" applyBorder="1" applyAlignment="1">
      <alignment horizontal="right" vertical="top"/>
    </xf>
    <xf numFmtId="0" fontId="46" fillId="8" borderId="93" xfId="0" applyFont="1" applyFill="1" applyBorder="1" applyAlignment="1">
      <alignment horizontal="right" vertical="top"/>
    </xf>
    <xf numFmtId="174" fontId="48" fillId="8" borderId="98" xfId="0" applyNumberFormat="1" applyFont="1" applyFill="1" applyBorder="1" applyAlignment="1">
      <alignment horizontal="right" vertical="top"/>
    </xf>
    <xf numFmtId="0" fontId="46" fillId="8" borderId="92" xfId="0" applyFont="1" applyFill="1" applyBorder="1" applyAlignment="1">
      <alignment horizontal="right" vertical="top"/>
    </xf>
    <xf numFmtId="0" fontId="48" fillId="8" borderId="97" xfId="0" applyFont="1" applyFill="1" applyBorder="1" applyAlignment="1">
      <alignment horizontal="right" vertical="top"/>
    </xf>
    <xf numFmtId="3" fontId="48" fillId="0" borderId="99" xfId="0" applyNumberFormat="1" applyFont="1" applyBorder="1" applyAlignment="1">
      <alignment horizontal="right" vertical="top"/>
    </xf>
    <xf numFmtId="3" fontId="48" fillId="0" borderId="100" xfId="0" applyNumberFormat="1" applyFont="1" applyBorder="1" applyAlignment="1">
      <alignment horizontal="right" vertical="top"/>
    </xf>
    <xf numFmtId="3" fontId="48" fillId="0" borderId="101" xfId="0" applyNumberFormat="1" applyFont="1" applyBorder="1" applyAlignment="1">
      <alignment horizontal="right" vertical="top"/>
    </xf>
    <xf numFmtId="174" fontId="48" fillId="8" borderId="102" xfId="0" applyNumberFormat="1" applyFont="1" applyFill="1" applyBorder="1" applyAlignment="1">
      <alignment horizontal="right" vertical="top"/>
    </xf>
    <xf numFmtId="0" fontId="50" fillId="9" borderId="89" xfId="0" applyFont="1" applyFill="1" applyBorder="1" applyAlignment="1">
      <alignment vertical="top"/>
    </xf>
    <xf numFmtId="0" fontId="50" fillId="9" borderId="89" xfId="0" applyFont="1" applyFill="1" applyBorder="1" applyAlignment="1">
      <alignment vertical="top" indent="2"/>
    </xf>
    <xf numFmtId="0" fontId="50" fillId="9" borderId="89" xfId="0" applyFont="1" applyFill="1" applyBorder="1" applyAlignment="1">
      <alignment vertical="top" indent="4"/>
    </xf>
    <xf numFmtId="0" fontId="51" fillId="9" borderId="94" xfId="0" applyFont="1" applyFill="1" applyBorder="1" applyAlignment="1">
      <alignment vertical="top" indent="6"/>
    </xf>
    <xf numFmtId="0" fontId="50" fillId="9" borderId="89" xfId="0" applyFont="1" applyFill="1" applyBorder="1" applyAlignment="1">
      <alignment vertical="top" indent="8"/>
    </xf>
    <xf numFmtId="0" fontId="51" fillId="9" borderId="94" xfId="0" applyFont="1" applyFill="1" applyBorder="1" applyAlignment="1">
      <alignment vertical="top" indent="2"/>
    </xf>
    <xf numFmtId="0" fontId="51" fillId="9" borderId="94" xfId="0" applyFont="1" applyFill="1" applyBorder="1" applyAlignment="1">
      <alignment vertical="top" indent="4"/>
    </xf>
    <xf numFmtId="0" fontId="45" fillId="9" borderId="89" xfId="0" applyFont="1" applyFill="1" applyBorder="1"/>
    <xf numFmtId="0" fontId="51" fillId="9" borderId="23" xfId="0" applyFont="1" applyFill="1" applyBorder="1" applyAlignment="1">
      <alignment vertical="top"/>
    </xf>
    <xf numFmtId="0" fontId="39" fillId="0" borderId="0" xfId="0" applyNumberFormat="1" applyFont="1" applyFill="1" applyBorder="1" applyAlignment="1">
      <alignment horizontal="left"/>
    </xf>
    <xf numFmtId="3" fontId="39" fillId="0" borderId="0" xfId="0" applyNumberFormat="1" applyFont="1" applyFill="1" applyBorder="1" applyAlignment="1">
      <alignment horizontal="left"/>
    </xf>
    <xf numFmtId="3" fontId="39" fillId="0" borderId="0" xfId="0" applyNumberFormat="1" applyFont="1" applyFill="1" applyBorder="1"/>
    <xf numFmtId="9" fontId="39" fillId="0" borderId="0" xfId="0" applyNumberFormat="1" applyFont="1" applyFill="1" applyBorder="1"/>
    <xf numFmtId="165" fontId="44" fillId="2" borderId="59" xfId="53" applyNumberFormat="1" applyFont="1" applyFill="1" applyBorder="1" applyAlignment="1">
      <alignment horizontal="left"/>
    </xf>
    <xf numFmtId="165" fontId="44" fillId="2" borderId="61" xfId="53" applyNumberFormat="1" applyFont="1" applyFill="1" applyBorder="1" applyAlignment="1">
      <alignment horizontal="left"/>
    </xf>
    <xf numFmtId="165" fontId="44" fillId="2" borderId="69" xfId="53" applyNumberFormat="1" applyFont="1" applyFill="1" applyBorder="1" applyAlignment="1">
      <alignment horizontal="left"/>
    </xf>
    <xf numFmtId="3" fontId="44" fillId="2" borderId="69" xfId="53" applyNumberFormat="1" applyFont="1" applyFill="1" applyBorder="1" applyAlignment="1">
      <alignment horizontal="left"/>
    </xf>
    <xf numFmtId="3" fontId="44" fillId="2" borderId="78" xfId="53" applyNumberFormat="1" applyFont="1" applyFill="1" applyBorder="1" applyAlignment="1">
      <alignment horizontal="left"/>
    </xf>
    <xf numFmtId="0" fontId="0" fillId="0" borderId="29" xfId="0" applyFill="1" applyBorder="1"/>
    <xf numFmtId="0" fontId="0" fillId="0" borderId="34" xfId="0" applyFill="1" applyBorder="1"/>
    <xf numFmtId="165" fontId="0" fillId="0" borderId="34" xfId="0" applyNumberFormat="1" applyFill="1" applyBorder="1"/>
    <xf numFmtId="165" fontId="0" fillId="0" borderId="34" xfId="0" applyNumberFormat="1" applyFill="1" applyBorder="1" applyAlignment="1">
      <alignment horizontal="right"/>
    </xf>
    <xf numFmtId="3" fontId="0" fillId="0" borderId="34" xfId="0" applyNumberFormat="1" applyFill="1" applyBorder="1"/>
    <xf numFmtId="3" fontId="0" fillId="0" borderId="30" xfId="0" applyNumberFormat="1" applyFill="1" applyBorder="1"/>
    <xf numFmtId="0" fontId="0" fillId="0" borderId="10" xfId="0" applyFill="1" applyBorder="1"/>
    <xf numFmtId="0" fontId="0" fillId="0" borderId="11" xfId="0" applyFill="1" applyBorder="1"/>
    <xf numFmtId="165" fontId="0" fillId="0" borderId="11" xfId="0" applyNumberFormat="1" applyFill="1" applyBorder="1"/>
    <xf numFmtId="165" fontId="0" fillId="0" borderId="11" xfId="0" applyNumberFormat="1" applyFill="1" applyBorder="1" applyAlignment="1">
      <alignment horizontal="right"/>
    </xf>
    <xf numFmtId="3" fontId="0" fillId="0" borderId="11" xfId="0" applyNumberFormat="1" applyFill="1" applyBorder="1"/>
    <xf numFmtId="3" fontId="0" fillId="0" borderId="12" xfId="0" applyNumberFormat="1" applyFill="1" applyBorder="1"/>
    <xf numFmtId="0" fontId="0" fillId="0" borderId="26" xfId="0" applyFill="1" applyBorder="1"/>
    <xf numFmtId="0" fontId="0" fillId="0" borderId="28" xfId="0" applyFill="1" applyBorder="1"/>
    <xf numFmtId="165" fontId="0" fillId="0" borderId="28" xfId="0" applyNumberFormat="1" applyFill="1" applyBorder="1"/>
    <xf numFmtId="165" fontId="0" fillId="0" borderId="28" xfId="0" applyNumberFormat="1" applyFill="1" applyBorder="1" applyAlignment="1">
      <alignment horizontal="right"/>
    </xf>
    <xf numFmtId="3" fontId="0" fillId="0" borderId="28" xfId="0" applyNumberFormat="1" applyFill="1" applyBorder="1"/>
    <xf numFmtId="3" fontId="0" fillId="0" borderId="27" xfId="0" applyNumberFormat="1" applyFill="1" applyBorder="1"/>
    <xf numFmtId="0" fontId="52" fillId="2" borderId="59" xfId="0" applyFont="1" applyFill="1" applyBorder="1"/>
    <xf numFmtId="3" fontId="52" fillId="2" borderId="70" xfId="0" applyNumberFormat="1" applyFont="1" applyFill="1" applyBorder="1"/>
    <xf numFmtId="9" fontId="52" fillId="2" borderId="68" xfId="0" applyNumberFormat="1" applyFont="1" applyFill="1" applyBorder="1"/>
    <xf numFmtId="3" fontId="52" fillId="2" borderId="78" xfId="0" applyNumberFormat="1" applyFont="1" applyFill="1" applyBorder="1"/>
    <xf numFmtId="9" fontId="0" fillId="0" borderId="34" xfId="0" applyNumberFormat="1" applyFill="1" applyBorder="1"/>
    <xf numFmtId="9" fontId="0" fillId="0" borderId="11" xfId="0" applyNumberFormat="1" applyFill="1" applyBorder="1"/>
    <xf numFmtId="9" fontId="0" fillId="0" borderId="28" xfId="0" applyNumberFormat="1" applyFill="1" applyBorder="1"/>
    <xf numFmtId="3" fontId="0" fillId="0" borderId="15" xfId="0" applyNumberFormat="1" applyFill="1" applyBorder="1"/>
    <xf numFmtId="9" fontId="0" fillId="0" borderId="15" xfId="0" applyNumberFormat="1" applyFill="1" applyBorder="1"/>
    <xf numFmtId="3" fontId="0" fillId="0" borderId="16" xfId="0" applyNumberFormat="1" applyFill="1" applyBorder="1"/>
    <xf numFmtId="0" fontId="34" fillId="9" borderId="24" xfId="0" applyFont="1" applyFill="1" applyBorder="1"/>
    <xf numFmtId="3" fontId="34" fillId="9" borderId="32" xfId="0" applyNumberFormat="1" applyFont="1" applyFill="1" applyBorder="1"/>
    <xf numFmtId="9" fontId="34" fillId="9" borderId="32" xfId="0" applyNumberFormat="1" applyFont="1" applyFill="1" applyBorder="1"/>
    <xf numFmtId="3" fontId="34" fillId="9" borderId="25" xfId="0" applyNumberFormat="1" applyFont="1" applyFill="1" applyBorder="1"/>
    <xf numFmtId="0" fontId="34" fillId="0" borderId="29" xfId="0" applyFont="1" applyFill="1" applyBorder="1"/>
    <xf numFmtId="0" fontId="34" fillId="0" borderId="10" xfId="0" applyFont="1" applyFill="1" applyBorder="1"/>
    <xf numFmtId="0" fontId="34" fillId="0" borderId="14" xfId="0" applyFont="1" applyFill="1" applyBorder="1"/>
    <xf numFmtId="0" fontId="52" fillId="2" borderId="61" xfId="0" applyFont="1" applyFill="1" applyBorder="1"/>
    <xf numFmtId="3" fontId="52" fillId="2" borderId="0" xfId="0" applyNumberFormat="1" applyFont="1" applyFill="1" applyBorder="1"/>
    <xf numFmtId="3" fontId="52" fillId="2" borderId="21" xfId="0" applyNumberFormat="1" applyFont="1" applyFill="1" applyBorder="1"/>
    <xf numFmtId="0" fontId="3" fillId="2" borderId="59" xfId="79" applyFont="1" applyFill="1" applyBorder="1" applyAlignment="1">
      <alignment horizontal="left"/>
    </xf>
    <xf numFmtId="0" fontId="34" fillId="9" borderId="51" xfId="0" applyFont="1" applyFill="1" applyBorder="1"/>
    <xf numFmtId="0" fontId="34" fillId="9" borderId="9" xfId="0" applyFont="1" applyFill="1" applyBorder="1"/>
    <xf numFmtId="0" fontId="34" fillId="9" borderId="53" xfId="0" applyFont="1" applyFill="1" applyBorder="1"/>
    <xf numFmtId="3" fontId="3" fillId="2" borderId="15" xfId="80" applyNumberFormat="1" applyFont="1" applyFill="1" applyBorder="1"/>
    <xf numFmtId="0" fontId="3" fillId="2" borderId="15" xfId="80" applyFont="1" applyFill="1" applyBorder="1"/>
    <xf numFmtId="3" fontId="0" fillId="0" borderId="29" xfId="0" applyNumberFormat="1" applyFill="1" applyBorder="1"/>
    <xf numFmtId="3" fontId="0" fillId="0" borderId="10" xfId="0" applyNumberFormat="1" applyFill="1" applyBorder="1"/>
    <xf numFmtId="3" fontId="0" fillId="0" borderId="26" xfId="0" applyNumberFormat="1" applyFill="1" applyBorder="1"/>
    <xf numFmtId="3" fontId="0" fillId="0" borderId="64" xfId="0" applyNumberFormat="1" applyFill="1" applyBorder="1"/>
    <xf numFmtId="3" fontId="0" fillId="0" borderId="19" xfId="0" applyNumberFormat="1" applyFill="1" applyBorder="1"/>
    <xf numFmtId="3" fontId="0" fillId="0" borderId="66" xfId="0" applyNumberFormat="1" applyFill="1" applyBorder="1"/>
    <xf numFmtId="9" fontId="3" fillId="2" borderId="15" xfId="80" applyNumberFormat="1" applyFont="1" applyFill="1" applyBorder="1"/>
    <xf numFmtId="9" fontId="3" fillId="2" borderId="16" xfId="80" applyNumberFormat="1" applyFont="1" applyFill="1" applyBorder="1"/>
    <xf numFmtId="9" fontId="0" fillId="0" borderId="30" xfId="0" applyNumberFormat="1" applyFill="1" applyBorder="1"/>
    <xf numFmtId="9" fontId="0" fillId="0" borderId="12" xfId="0" applyNumberFormat="1" applyFill="1" applyBorder="1"/>
    <xf numFmtId="9" fontId="0" fillId="0" borderId="27" xfId="0" applyNumberFormat="1" applyFill="1" applyBorder="1"/>
    <xf numFmtId="0" fontId="0" fillId="0" borderId="51" xfId="0" applyFill="1" applyBorder="1"/>
    <xf numFmtId="0" fontId="0" fillId="0" borderId="9" xfId="0" applyFill="1" applyBorder="1"/>
    <xf numFmtId="0" fontId="0" fillId="0" borderId="53" xfId="0" applyFill="1" applyBorder="1"/>
    <xf numFmtId="3" fontId="0" fillId="0" borderId="63" xfId="0" applyNumberFormat="1" applyFill="1" applyBorder="1"/>
    <xf numFmtId="3" fontId="0" fillId="0" borderId="13" xfId="0" applyNumberFormat="1" applyFill="1" applyBorder="1"/>
    <xf numFmtId="3" fontId="0" fillId="0" borderId="37" xfId="0" applyNumberFormat="1" applyFill="1" applyBorder="1"/>
    <xf numFmtId="0" fontId="3" fillId="2" borderId="104" xfId="79" applyFont="1" applyFill="1" applyBorder="1" applyAlignment="1">
      <alignment horizontal="left"/>
    </xf>
    <xf numFmtId="0" fontId="3" fillId="2" borderId="105" xfId="79" applyFont="1" applyFill="1" applyBorder="1" applyAlignment="1">
      <alignment horizontal="left"/>
    </xf>
    <xf numFmtId="0" fontId="3" fillId="2" borderId="106" xfId="80" applyFont="1" applyFill="1" applyBorder="1" applyAlignment="1">
      <alignment horizontal="left"/>
    </xf>
    <xf numFmtId="0" fontId="3" fillId="2" borderId="106" xfId="79" applyFont="1" applyFill="1" applyBorder="1" applyAlignment="1">
      <alignment horizontal="left"/>
    </xf>
    <xf numFmtId="0" fontId="3" fillId="2" borderId="107" xfId="79" applyFont="1" applyFill="1" applyBorder="1" applyAlignment="1">
      <alignment horizontal="left"/>
    </xf>
    <xf numFmtId="0" fontId="0" fillId="0" borderId="34" xfId="0" applyFill="1" applyBorder="1" applyAlignment="1">
      <alignment horizontal="right"/>
    </xf>
    <xf numFmtId="0" fontId="0" fillId="0" borderId="34" xfId="0" applyFill="1" applyBorder="1" applyAlignment="1">
      <alignment horizontal="left"/>
    </xf>
    <xf numFmtId="166" fontId="0" fillId="0" borderId="34" xfId="0" applyNumberFormat="1" applyFill="1" applyBorder="1"/>
    <xf numFmtId="0" fontId="0" fillId="0" borderId="11" xfId="0" applyFill="1" applyBorder="1" applyAlignment="1">
      <alignment horizontal="right"/>
    </xf>
    <xf numFmtId="0" fontId="0" fillId="0" borderId="11" xfId="0" applyFill="1" applyBorder="1" applyAlignment="1">
      <alignment horizontal="left"/>
    </xf>
    <xf numFmtId="166" fontId="0" fillId="0" borderId="11" xfId="0" applyNumberFormat="1" applyFill="1" applyBorder="1"/>
    <xf numFmtId="0" fontId="0" fillId="0" borderId="28" xfId="0" applyFill="1" applyBorder="1" applyAlignment="1">
      <alignment horizontal="right"/>
    </xf>
    <xf numFmtId="0" fontId="0" fillId="0" borderId="28" xfId="0" applyFill="1" applyBorder="1" applyAlignment="1">
      <alignment horizontal="left"/>
    </xf>
    <xf numFmtId="166" fontId="0" fillId="0" borderId="28" xfId="0" applyNumberFormat="1" applyFill="1" applyBorder="1"/>
    <xf numFmtId="0" fontId="0" fillId="2" borderId="78" xfId="0" applyFill="1" applyBorder="1" applyAlignment="1">
      <alignment vertical="center"/>
    </xf>
    <xf numFmtId="0" fontId="44" fillId="2" borderId="20" xfId="26" applyNumberFormat="1" applyFont="1" applyFill="1" applyBorder="1"/>
    <xf numFmtId="0" fontId="44" fillId="2" borderId="0" xfId="26" applyNumberFormat="1" applyFont="1" applyFill="1" applyBorder="1"/>
    <xf numFmtId="0" fontId="44" fillId="2" borderId="21" xfId="26" applyNumberFormat="1" applyFont="1" applyFill="1" applyBorder="1" applyAlignment="1">
      <alignment horizontal="right"/>
    </xf>
    <xf numFmtId="170" fontId="0" fillId="0" borderId="34" xfId="0" applyNumberFormat="1" applyFill="1" applyBorder="1"/>
    <xf numFmtId="170" fontId="0" fillId="0" borderId="11" xfId="0" applyNumberFormat="1" applyFill="1" applyBorder="1"/>
    <xf numFmtId="170" fontId="0" fillId="0" borderId="28" xfId="0" applyNumberFormat="1" applyFill="1" applyBorder="1"/>
    <xf numFmtId="0" fontId="34" fillId="0" borderId="26" xfId="0" applyFont="1" applyFill="1" applyBorder="1"/>
    <xf numFmtId="0" fontId="0" fillId="2" borderId="36" xfId="0" applyFill="1" applyBorder="1" applyAlignment="1">
      <alignment horizontal="center" vertical="top" wrapText="1"/>
    </xf>
    <xf numFmtId="0" fontId="44" fillId="2" borderId="36" xfId="0" applyFont="1" applyFill="1" applyBorder="1" applyAlignment="1">
      <alignment horizontal="center" vertical="top"/>
    </xf>
    <xf numFmtId="49" fontId="44" fillId="2" borderId="36" xfId="0" applyNumberFormat="1" applyFont="1" applyFill="1" applyBorder="1" applyAlignment="1">
      <alignment horizontal="center" vertical="top"/>
    </xf>
    <xf numFmtId="0" fontId="44" fillId="2" borderId="36" xfId="0" applyFont="1" applyFill="1" applyBorder="1" applyAlignment="1">
      <alignment horizontal="center" vertical="center"/>
    </xf>
    <xf numFmtId="3" fontId="44" fillId="2" borderId="20" xfId="0" applyNumberFormat="1" applyFont="1" applyFill="1" applyBorder="1" applyAlignment="1">
      <alignment horizontal="left"/>
    </xf>
    <xf numFmtId="3" fontId="44" fillId="2" borderId="21" xfId="0" applyNumberFormat="1" applyFont="1" applyFill="1" applyBorder="1" applyAlignment="1">
      <alignment horizontal="center"/>
    </xf>
    <xf numFmtId="3" fontId="44" fillId="2" borderId="0" xfId="0" applyNumberFormat="1" applyFont="1" applyFill="1" applyBorder="1" applyAlignment="1">
      <alignment horizontal="center"/>
    </xf>
    <xf numFmtId="9" fontId="61" fillId="2" borderId="21" xfId="0" applyNumberFormat="1" applyFont="1" applyFill="1" applyBorder="1" applyAlignment="1">
      <alignment horizontal="center" vertical="top"/>
    </xf>
    <xf numFmtId="3" fontId="44" fillId="2" borderId="21" xfId="0" applyNumberFormat="1" applyFont="1" applyFill="1" applyBorder="1" applyAlignment="1">
      <alignment horizontal="center" vertical="top"/>
    </xf>
    <xf numFmtId="0" fontId="44" fillId="2" borderId="20" xfId="0" applyNumberFormat="1" applyFont="1" applyFill="1" applyBorder="1" applyAlignment="1">
      <alignment horizontal="left"/>
    </xf>
    <xf numFmtId="0" fontId="44" fillId="2" borderId="21" xfId="0" applyNumberFormat="1" applyFont="1" applyFill="1" applyBorder="1" applyAlignment="1">
      <alignment horizontal="left"/>
    </xf>
    <xf numFmtId="0" fontId="44" fillId="2" borderId="0" xfId="0" applyNumberFormat="1" applyFont="1" applyFill="1" applyBorder="1" applyAlignment="1">
      <alignment horizontal="left"/>
    </xf>
    <xf numFmtId="0" fontId="61" fillId="2" borderId="21" xfId="0" applyNumberFormat="1" applyFont="1" applyFill="1" applyBorder="1" applyAlignment="1">
      <alignment horizontal="center" vertical="top"/>
    </xf>
    <xf numFmtId="3" fontId="15" fillId="0" borderId="103" xfId="0" applyNumberFormat="1" applyFont="1" applyBorder="1" applyAlignment="1">
      <alignment horizontal="right"/>
    </xf>
    <xf numFmtId="167" fontId="15" fillId="0" borderId="103" xfId="0" applyNumberFormat="1" applyFont="1" applyBorder="1" applyAlignment="1">
      <alignment horizontal="right"/>
    </xf>
    <xf numFmtId="167" fontId="15" fillId="0" borderId="57" xfId="0" applyNumberFormat="1" applyFont="1" applyBorder="1" applyAlignment="1">
      <alignment horizontal="right"/>
    </xf>
    <xf numFmtId="3" fontId="5" fillId="0" borderId="103" xfId="0" applyNumberFormat="1" applyFont="1" applyBorder="1" applyAlignment="1">
      <alignment horizontal="right"/>
    </xf>
    <xf numFmtId="167" fontId="5" fillId="0" borderId="103" xfId="0" applyNumberFormat="1" applyFont="1" applyBorder="1" applyAlignment="1">
      <alignment horizontal="right"/>
    </xf>
    <xf numFmtId="167" fontId="5" fillId="0" borderId="57" xfId="0" applyNumberFormat="1" applyFont="1" applyBorder="1" applyAlignment="1">
      <alignment horizontal="right"/>
    </xf>
    <xf numFmtId="175" fontId="5" fillId="0" borderId="103" xfId="0" applyNumberFormat="1" applyFont="1" applyBorder="1" applyAlignment="1">
      <alignment horizontal="right"/>
    </xf>
    <xf numFmtId="4" fontId="5" fillId="0" borderId="103" xfId="0" applyNumberFormat="1" applyFont="1" applyBorder="1" applyAlignment="1">
      <alignment horizontal="right"/>
    </xf>
    <xf numFmtId="3" fontId="5" fillId="0" borderId="103" xfId="0" applyNumberFormat="1" applyFont="1" applyBorder="1"/>
    <xf numFmtId="3" fontId="13" fillId="0" borderId="22" xfId="0" applyNumberFormat="1" applyFont="1" applyBorder="1" applyAlignment="1">
      <alignment horizontal="center"/>
    </xf>
    <xf numFmtId="3" fontId="15" fillId="0" borderId="103" xfId="0" applyNumberFormat="1" applyFont="1" applyBorder="1"/>
    <xf numFmtId="167" fontId="15" fillId="0" borderId="103" xfId="0" applyNumberFormat="1" applyFont="1" applyBorder="1"/>
    <xf numFmtId="167" fontId="15" fillId="0" borderId="57" xfId="0" applyNumberFormat="1" applyFont="1" applyBorder="1"/>
    <xf numFmtId="167" fontId="13" fillId="0" borderId="57" xfId="0" applyNumberFormat="1" applyFont="1" applyBorder="1" applyAlignment="1">
      <alignment horizontal="right"/>
    </xf>
    <xf numFmtId="167" fontId="15" fillId="0" borderId="21" xfId="0" applyNumberFormat="1" applyFont="1" applyBorder="1"/>
    <xf numFmtId="167" fontId="5" fillId="0" borderId="21" xfId="0" applyNumberFormat="1" applyFont="1" applyBorder="1" applyAlignment="1">
      <alignment horizontal="right"/>
    </xf>
    <xf numFmtId="3" fontId="13" fillId="0" borderId="36" xfId="0" applyNumberFormat="1" applyFont="1" applyBorder="1" applyAlignment="1">
      <alignment horizontal="center"/>
    </xf>
    <xf numFmtId="167" fontId="13" fillId="0" borderId="21" xfId="0" applyNumberFormat="1" applyFont="1" applyBorder="1" applyAlignment="1">
      <alignment horizontal="right"/>
    </xf>
    <xf numFmtId="167" fontId="15" fillId="0" borderId="21" xfId="0" applyNumberFormat="1" applyFont="1" applyBorder="1" applyAlignment="1">
      <alignment horizontal="right"/>
    </xf>
    <xf numFmtId="3" fontId="45" fillId="0" borderId="103" xfId="0" applyNumberFormat="1" applyFont="1" applyBorder="1"/>
    <xf numFmtId="167" fontId="45" fillId="0" borderId="103" xfId="0" applyNumberFormat="1" applyFont="1" applyBorder="1"/>
    <xf numFmtId="167" fontId="45" fillId="0" borderId="57" xfId="0" applyNumberFormat="1" applyFont="1" applyBorder="1"/>
    <xf numFmtId="0" fontId="5" fillId="0" borderId="103" xfId="0" applyFont="1" applyBorder="1"/>
    <xf numFmtId="9" fontId="45" fillId="0" borderId="103" xfId="0" applyNumberFormat="1" applyFont="1" applyBorder="1"/>
    <xf numFmtId="3" fontId="45" fillId="0" borderId="103" xfId="0" applyNumberFormat="1" applyFont="1" applyBorder="1" applyAlignment="1">
      <alignment horizontal="right"/>
    </xf>
    <xf numFmtId="167" fontId="45" fillId="0" borderId="21" xfId="0" applyNumberFormat="1" applyFont="1" applyBorder="1"/>
    <xf numFmtId="49" fontId="3" fillId="2" borderId="36" xfId="26" applyNumberFormat="1" applyFont="1" applyFill="1" applyBorder="1" applyAlignment="1">
      <alignment horizontal="left" vertical="top"/>
    </xf>
    <xf numFmtId="169" fontId="3" fillId="2" borderId="20" xfId="26" applyNumberFormat="1" applyFont="1" applyFill="1" applyBorder="1" applyAlignment="1">
      <alignment horizontal="left" vertical="top"/>
    </xf>
    <xf numFmtId="169" fontId="3" fillId="2" borderId="0" xfId="26" applyNumberFormat="1" applyFont="1" applyFill="1" applyBorder="1" applyAlignment="1">
      <alignment horizontal="left" vertical="top"/>
    </xf>
    <xf numFmtId="169" fontId="3" fillId="2" borderId="21" xfId="26" applyNumberFormat="1" applyFont="1" applyFill="1" applyBorder="1" applyAlignment="1">
      <alignment horizontal="left" vertical="top"/>
    </xf>
    <xf numFmtId="169" fontId="3" fillId="2" borderId="36" xfId="26" applyNumberFormat="1" applyFont="1" applyFill="1" applyBorder="1" applyAlignment="1">
      <alignment horizontal="left" vertical="top" wrapText="1"/>
    </xf>
    <xf numFmtId="169" fontId="3" fillId="2" borderId="36" xfId="26" applyNumberFormat="1" applyFont="1" applyFill="1" applyBorder="1" applyAlignment="1">
      <alignment horizontal="left" vertical="top"/>
    </xf>
    <xf numFmtId="169" fontId="3" fillId="2" borderId="36" xfId="26" applyNumberFormat="1" applyFont="1" applyFill="1" applyBorder="1" applyAlignment="1">
      <alignment horizontal="left" vertical="top"/>
    </xf>
    <xf numFmtId="3" fontId="3" fillId="2" borderId="36" xfId="26" applyNumberFormat="1" applyFont="1" applyFill="1" applyBorder="1" applyAlignment="1">
      <alignment horizontal="center" vertical="top"/>
    </xf>
    <xf numFmtId="3" fontId="3" fillId="2" borderId="20" xfId="26" applyNumberFormat="1" applyFont="1" applyFill="1" applyBorder="1" applyAlignment="1">
      <alignment horizontal="left" vertical="center"/>
    </xf>
    <xf numFmtId="3" fontId="3" fillId="2" borderId="21" xfId="26" applyNumberFormat="1" applyFont="1" applyFill="1" applyBorder="1" applyAlignment="1">
      <alignment horizontal="left" vertical="center"/>
    </xf>
    <xf numFmtId="169" fontId="3" fillId="2" borderId="20" xfId="24" applyNumberFormat="1" applyFont="1" applyFill="1" applyBorder="1" applyAlignment="1">
      <alignment horizontal="left" vertical="center" wrapText="1"/>
    </xf>
    <xf numFmtId="169" fontId="3" fillId="2" borderId="0" xfId="24" applyNumberFormat="1" applyFont="1" applyFill="1" applyBorder="1" applyAlignment="1">
      <alignment horizontal="left" vertical="center" wrapText="1"/>
    </xf>
    <xf numFmtId="9" fontId="3" fillId="2" borderId="21" xfId="24" applyNumberFormat="1" applyFont="1" applyFill="1" applyBorder="1" applyAlignment="1">
      <alignment horizontal="left" vertical="center" wrapText="1"/>
    </xf>
    <xf numFmtId="167" fontId="3" fillId="2" borderId="21" xfId="24" applyNumberFormat="1" applyFont="1" applyFill="1" applyBorder="1" applyAlignment="1">
      <alignment horizontal="left" vertical="center" wrapText="1"/>
    </xf>
    <xf numFmtId="3" fontId="45" fillId="0" borderId="55" xfId="0" applyNumberFormat="1" applyFont="1" applyBorder="1"/>
    <xf numFmtId="167" fontId="45" fillId="0" borderId="55" xfId="0" applyNumberFormat="1" applyFont="1" applyBorder="1"/>
    <xf numFmtId="167" fontId="45" fillId="0" borderId="56" xfId="0" applyNumberFormat="1" applyFont="1" applyBorder="1"/>
    <xf numFmtId="3" fontId="15" fillId="0" borderId="55" xfId="0" applyNumberFormat="1" applyFont="1" applyBorder="1" applyAlignment="1">
      <alignment horizontal="right"/>
    </xf>
    <xf numFmtId="167" fontId="15" fillId="0" borderId="55" xfId="0" applyNumberFormat="1" applyFont="1" applyBorder="1" applyAlignment="1">
      <alignment horizontal="right"/>
    </xf>
    <xf numFmtId="167" fontId="15" fillId="0" borderId="56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167" fontId="5" fillId="0" borderId="55" xfId="0" applyNumberFormat="1" applyFont="1" applyBorder="1" applyAlignment="1">
      <alignment horizontal="right"/>
    </xf>
    <xf numFmtId="167" fontId="5" fillId="0" borderId="56" xfId="0" applyNumberFormat="1" applyFont="1" applyBorder="1" applyAlignment="1">
      <alignment horizontal="right"/>
    </xf>
    <xf numFmtId="175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9" fontId="45" fillId="0" borderId="55" xfId="0" applyNumberFormat="1" applyFont="1" applyBorder="1"/>
    <xf numFmtId="3" fontId="13" fillId="0" borderId="35" xfId="0" applyNumberFormat="1" applyFont="1" applyBorder="1" applyAlignment="1">
      <alignment horizontal="center"/>
    </xf>
    <xf numFmtId="3" fontId="15" fillId="0" borderId="0" xfId="0" applyNumberFormat="1" applyFont="1" applyBorder="1"/>
    <xf numFmtId="167" fontId="15" fillId="0" borderId="0" xfId="0" applyNumberFormat="1" applyFont="1" applyBorder="1"/>
    <xf numFmtId="3" fontId="45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5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45" fillId="0" borderId="0" xfId="0" applyNumberFormat="1" applyFont="1" applyBorder="1"/>
    <xf numFmtId="9" fontId="45" fillId="0" borderId="0" xfId="0" applyNumberFormat="1" applyFont="1" applyBorder="1"/>
    <xf numFmtId="167" fontId="45" fillId="0" borderId="0" xfId="0" applyNumberFormat="1" applyFont="1" applyBorder="1"/>
    <xf numFmtId="3" fontId="15" fillId="0" borderId="0" xfId="0" applyNumberFormat="1" applyFont="1" applyBorder="1" applyAlignment="1">
      <alignment horizontal="right"/>
    </xf>
    <xf numFmtId="167" fontId="15" fillId="0" borderId="0" xfId="0" applyNumberFormat="1" applyFont="1" applyBorder="1" applyAlignment="1">
      <alignment horizontal="right"/>
    </xf>
    <xf numFmtId="49" fontId="3" fillId="0" borderId="35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36" xfId="0" applyNumberFormat="1" applyFont="1" applyBorder="1" applyAlignment="1">
      <alignment horizontal="center"/>
    </xf>
    <xf numFmtId="49" fontId="3" fillId="0" borderId="73" xfId="0" applyNumberFormat="1" applyFont="1" applyBorder="1" applyAlignment="1">
      <alignment horizontal="center"/>
    </xf>
    <xf numFmtId="3" fontId="45" fillId="0" borderId="2" xfId="0" applyNumberFormat="1" applyFont="1" applyBorder="1"/>
    <xf numFmtId="167" fontId="45" fillId="0" borderId="2" xfId="0" applyNumberFormat="1" applyFont="1" applyBorder="1"/>
    <xf numFmtId="167" fontId="45" fillId="0" borderId="3" xfId="0" applyNumberFormat="1" applyFont="1" applyBorder="1"/>
    <xf numFmtId="3" fontId="15" fillId="0" borderId="2" xfId="0" applyNumberFormat="1" applyFont="1" applyBorder="1" applyAlignment="1">
      <alignment horizontal="right"/>
    </xf>
    <xf numFmtId="167" fontId="15" fillId="0" borderId="2" xfId="0" applyNumberFormat="1" applyFont="1" applyBorder="1" applyAlignment="1">
      <alignment horizontal="right"/>
    </xf>
    <xf numFmtId="167" fontId="15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67" fontId="5" fillId="0" borderId="2" xfId="0" applyNumberFormat="1" applyFont="1" applyBorder="1" applyAlignment="1">
      <alignment horizontal="right"/>
    </xf>
    <xf numFmtId="167" fontId="5" fillId="0" borderId="3" xfId="0" applyNumberFormat="1" applyFont="1" applyBorder="1" applyAlignment="1">
      <alignment horizontal="right"/>
    </xf>
    <xf numFmtId="175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9" fontId="45" fillId="0" borderId="2" xfId="0" applyNumberFormat="1" applyFont="1" applyBorder="1"/>
    <xf numFmtId="3" fontId="13" fillId="0" borderId="73" xfId="0" applyNumberFormat="1" applyFont="1" applyBorder="1" applyAlignment="1">
      <alignment horizontal="center"/>
    </xf>
    <xf numFmtId="0" fontId="62" fillId="2" borderId="36" xfId="0" applyFont="1" applyFill="1" applyBorder="1" applyAlignment="1">
      <alignment vertical="center" wrapText="1"/>
    </xf>
    <xf numFmtId="0" fontId="44" fillId="2" borderId="20" xfId="26" applyNumberFormat="1" applyFont="1" applyFill="1" applyBorder="1" applyAlignment="1">
      <alignment horizontal="right"/>
    </xf>
    <xf numFmtId="0" fontId="44" fillId="2" borderId="0" xfId="26" applyNumberFormat="1" applyFont="1" applyFill="1" applyBorder="1" applyAlignment="1">
      <alignment horizontal="right"/>
    </xf>
    <xf numFmtId="3" fontId="44" fillId="2" borderId="67" xfId="76" applyNumberFormat="1" applyFont="1" applyFill="1" applyBorder="1" applyAlignment="1">
      <alignment horizontal="center" vertical="center"/>
    </xf>
    <xf numFmtId="3" fontId="44" fillId="2" borderId="69" xfId="76" applyNumberFormat="1" applyFont="1" applyFill="1" applyBorder="1" applyAlignment="1">
      <alignment horizontal="center" vertical="center"/>
    </xf>
    <xf numFmtId="0" fontId="39" fillId="0" borderId="24" xfId="76" applyFont="1" applyFill="1" applyBorder="1"/>
    <xf numFmtId="0" fontId="39" fillId="0" borderId="58" xfId="76" applyFont="1" applyFill="1" applyBorder="1"/>
    <xf numFmtId="0" fontId="44" fillId="2" borderId="15" xfId="76" applyNumberFormat="1" applyFont="1" applyFill="1" applyBorder="1" applyAlignment="1">
      <alignment horizontal="left"/>
    </xf>
    <xf numFmtId="0" fontId="44" fillId="2" borderId="108" xfId="76" applyNumberFormat="1" applyFont="1" applyFill="1" applyBorder="1" applyAlignment="1">
      <alignment horizontal="left"/>
    </xf>
    <xf numFmtId="3" fontId="39" fillId="0" borderId="24" xfId="76" applyNumberFormat="1" applyFont="1" applyFill="1" applyBorder="1"/>
    <xf numFmtId="3" fontId="39" fillId="0" borderId="32" xfId="76" applyNumberFormat="1" applyFont="1" applyFill="1" applyBorder="1"/>
    <xf numFmtId="9" fontId="39" fillId="0" borderId="58" xfId="76" applyNumberFormat="1" applyFont="1" applyFill="1" applyBorder="1"/>
    <xf numFmtId="0" fontId="44" fillId="2" borderId="17" xfId="76" applyNumberFormat="1" applyFont="1" applyFill="1" applyBorder="1" applyAlignment="1">
      <alignment horizontal="left"/>
    </xf>
    <xf numFmtId="170" fontId="39" fillId="0" borderId="24" xfId="76" applyNumberFormat="1" applyFont="1" applyFill="1" applyBorder="1"/>
    <xf numFmtId="170" fontId="39" fillId="0" borderId="32" xfId="76" applyNumberFormat="1" applyFont="1" applyFill="1" applyBorder="1"/>
    <xf numFmtId="0" fontId="44" fillId="2" borderId="16" xfId="76" applyNumberFormat="1" applyFont="1" applyFill="1" applyBorder="1" applyAlignment="1">
      <alignment horizontal="left"/>
    </xf>
    <xf numFmtId="3" fontId="39" fillId="0" borderId="25" xfId="76" applyNumberFormat="1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0.90294613732082107</c:v>
                </c:pt>
                <c:pt idx="1">
                  <c:v>1.0308908601461249</c:v>
                </c:pt>
                <c:pt idx="2">
                  <c:v>1.104143785000588</c:v>
                </c:pt>
                <c:pt idx="3">
                  <c:v>1.1229423993240064</c:v>
                </c:pt>
                <c:pt idx="4">
                  <c:v>1.1328945935611983</c:v>
                </c:pt>
                <c:pt idx="5">
                  <c:v>1.1184499245160011</c:v>
                </c:pt>
                <c:pt idx="6">
                  <c:v>1.079748427736229</c:v>
                </c:pt>
                <c:pt idx="7">
                  <c:v>1.0878121268485164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716544"/>
        <c:axId val="29673100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1.2806083357631397</c:v>
                </c:pt>
                <c:pt idx="1">
                  <c:v>1.2806083357631397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6732928"/>
        <c:axId val="423836288"/>
      </c:scatterChart>
      <c:catAx>
        <c:axId val="296716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96731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67310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96716544"/>
        <c:crosses val="autoZero"/>
        <c:crossBetween val="between"/>
      </c:valAx>
      <c:valAx>
        <c:axId val="29673292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423836288"/>
        <c:crosses val="max"/>
        <c:crossBetween val="midCat"/>
      </c:valAx>
      <c:valAx>
        <c:axId val="42383628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9673292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ALOS!$E$33:$E$40</c:f>
              <c:numCache>
                <c:formatCode>0%</c:formatCode>
                <c:ptCount val="8"/>
                <c:pt idx="0">
                  <c:v>1.0163297933082107</c:v>
                </c:pt>
                <c:pt idx="1">
                  <c:v>0.95238095238095244</c:v>
                </c:pt>
                <c:pt idx="2">
                  <c:v>0.95162223216526798</c:v>
                </c:pt>
                <c:pt idx="3">
                  <c:v>0.95794736068225261</c:v>
                </c:pt>
                <c:pt idx="4">
                  <c:v>0.97658250344906539</c:v>
                </c:pt>
                <c:pt idx="5">
                  <c:v>0.98914179085082821</c:v>
                </c:pt>
                <c:pt idx="6">
                  <c:v>0.99036043212473257</c:v>
                </c:pt>
                <c:pt idx="7">
                  <c:v>1.0155902004454342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532352"/>
        <c:axId val="781552256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1685888"/>
        <c:axId val="781687808"/>
      </c:scatterChart>
      <c:catAx>
        <c:axId val="780532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81552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155225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780532352"/>
        <c:crosses val="autoZero"/>
        <c:crossBetween val="between"/>
      </c:valAx>
      <c:valAx>
        <c:axId val="7816858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781687808"/>
        <c:crosses val="max"/>
        <c:crossBetween val="midCat"/>
      </c:valAx>
      <c:valAx>
        <c:axId val="781687808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781685888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65" bestFit="1" customWidth="1"/>
    <col min="2" max="2" width="89.109375" style="65" bestFit="1" customWidth="1"/>
    <col min="3" max="3" width="16.109375" style="67" customWidth="1"/>
    <col min="4" max="16384" width="8.88671875" style="65"/>
  </cols>
  <sheetData>
    <row r="1" spans="1:3" ht="18.600000000000001" customHeight="1" thickBot="1" x14ac:dyDescent="0.4">
      <c r="A1" s="392" t="s">
        <v>173</v>
      </c>
      <c r="B1" s="393"/>
      <c r="C1" s="64"/>
    </row>
    <row r="2" spans="1:3" ht="14.4" customHeight="1" thickBot="1" x14ac:dyDescent="0.35">
      <c r="A2" s="521" t="s">
        <v>245</v>
      </c>
      <c r="B2" s="66"/>
    </row>
    <row r="3" spans="1:3" ht="14.4" customHeight="1" thickBot="1" x14ac:dyDescent="0.35">
      <c r="A3" s="388" t="s">
        <v>225</v>
      </c>
      <c r="B3" s="389"/>
      <c r="C3" s="64"/>
    </row>
    <row r="4" spans="1:3" ht="14.4" customHeight="1" x14ac:dyDescent="0.3">
      <c r="A4" s="252" t="str">
        <f t="shared" ref="A4:A8" si="0">HYPERLINK("#'"&amp;C4&amp;"'!A1",C4)</f>
        <v>Motivace</v>
      </c>
      <c r="B4" s="253" t="s">
        <v>192</v>
      </c>
      <c r="C4" s="64" t="s">
        <v>193</v>
      </c>
    </row>
    <row r="5" spans="1:3" ht="14.4" customHeight="1" x14ac:dyDescent="0.3">
      <c r="A5" s="254" t="str">
        <f t="shared" si="0"/>
        <v>HI</v>
      </c>
      <c r="B5" s="255" t="s">
        <v>215</v>
      </c>
      <c r="C5" s="67" t="s">
        <v>178</v>
      </c>
    </row>
    <row r="6" spans="1:3" ht="14.4" customHeight="1" x14ac:dyDescent="0.3">
      <c r="A6" s="256" t="str">
        <f t="shared" si="0"/>
        <v>HI Graf</v>
      </c>
      <c r="B6" s="257" t="s">
        <v>170</v>
      </c>
      <c r="C6" s="67" t="s">
        <v>179</v>
      </c>
    </row>
    <row r="7" spans="1:3" ht="14.4" customHeight="1" x14ac:dyDescent="0.3">
      <c r="A7" s="256" t="str">
        <f t="shared" si="0"/>
        <v>Man Tab</v>
      </c>
      <c r="B7" s="257" t="s">
        <v>247</v>
      </c>
      <c r="C7" s="67" t="s">
        <v>180</v>
      </c>
    </row>
    <row r="8" spans="1:3" ht="14.4" customHeight="1" thickBot="1" x14ac:dyDescent="0.35">
      <c r="A8" s="258" t="str">
        <f t="shared" si="0"/>
        <v>HV</v>
      </c>
      <c r="B8" s="259" t="s">
        <v>79</v>
      </c>
      <c r="C8" s="67" t="s">
        <v>90</v>
      </c>
    </row>
    <row r="9" spans="1:3" ht="14.4" customHeight="1" thickBot="1" x14ac:dyDescent="0.35">
      <c r="A9" s="260"/>
      <c r="B9" s="260"/>
    </row>
    <row r="10" spans="1:3" ht="14.4" customHeight="1" thickBot="1" x14ac:dyDescent="0.35">
      <c r="A10" s="390" t="s">
        <v>174</v>
      </c>
      <c r="B10" s="389"/>
      <c r="C10" s="64"/>
    </row>
    <row r="11" spans="1:3" ht="14.4" customHeight="1" x14ac:dyDescent="0.3">
      <c r="A11" s="261" t="str">
        <f t="shared" ref="A11:A21" si="1">HYPERLINK("#'"&amp;C11&amp;"'!A1",C11)</f>
        <v>Léky Žádanky</v>
      </c>
      <c r="B11" s="255" t="s">
        <v>217</v>
      </c>
      <c r="C11" s="67" t="s">
        <v>181</v>
      </c>
    </row>
    <row r="12" spans="1:3" ht="14.4" customHeight="1" x14ac:dyDescent="0.3">
      <c r="A12" s="256" t="str">
        <f t="shared" si="1"/>
        <v>LŽ Detail</v>
      </c>
      <c r="B12" s="257" t="s">
        <v>216</v>
      </c>
      <c r="C12" s="67" t="s">
        <v>182</v>
      </c>
    </row>
    <row r="13" spans="1:3" ht="14.4" customHeight="1" x14ac:dyDescent="0.3">
      <c r="A13" s="256" t="str">
        <f t="shared" si="1"/>
        <v>LŽ PL</v>
      </c>
      <c r="B13" s="257" t="s">
        <v>843</v>
      </c>
      <c r="C13" s="67" t="s">
        <v>230</v>
      </c>
    </row>
    <row r="14" spans="1:3" s="318" customFormat="1" ht="14.4" customHeight="1" x14ac:dyDescent="0.3">
      <c r="A14" s="256" t="str">
        <f t="shared" si="1"/>
        <v>LŽ PL Detail</v>
      </c>
      <c r="B14" s="257" t="s">
        <v>212</v>
      </c>
      <c r="C14" s="67" t="s">
        <v>232</v>
      </c>
    </row>
    <row r="15" spans="1:3" ht="14.4" customHeight="1" x14ac:dyDescent="0.3">
      <c r="A15" s="256" t="str">
        <f t="shared" si="1"/>
        <v>Léky Recepty</v>
      </c>
      <c r="B15" s="257" t="s">
        <v>218</v>
      </c>
      <c r="C15" s="67" t="s">
        <v>183</v>
      </c>
    </row>
    <row r="16" spans="1:3" s="326" customFormat="1" ht="14.4" customHeight="1" x14ac:dyDescent="0.3">
      <c r="A16" s="256" t="str">
        <f t="shared" si="1"/>
        <v>LRp Lékaři</v>
      </c>
      <c r="B16" s="257" t="s">
        <v>235</v>
      </c>
      <c r="C16" s="67" t="s">
        <v>236</v>
      </c>
    </row>
    <row r="17" spans="1:3" ht="14.4" customHeight="1" x14ac:dyDescent="0.3">
      <c r="A17" s="256" t="str">
        <f t="shared" si="1"/>
        <v>LRp Detail</v>
      </c>
      <c r="B17" s="257" t="s">
        <v>219</v>
      </c>
      <c r="C17" s="67" t="s">
        <v>184</v>
      </c>
    </row>
    <row r="18" spans="1:3" ht="14.4" customHeight="1" x14ac:dyDescent="0.3">
      <c r="A18" s="256" t="str">
        <f t="shared" si="1"/>
        <v>LRp PL</v>
      </c>
      <c r="B18" s="257" t="s">
        <v>1531</v>
      </c>
      <c r="C18" s="67" t="s">
        <v>231</v>
      </c>
    </row>
    <row r="19" spans="1:3" s="319" customFormat="1" ht="14.4" customHeight="1" x14ac:dyDescent="0.3">
      <c r="A19" s="256" t="str">
        <f t="shared" ref="A19" si="2">HYPERLINK("#'"&amp;C19&amp;"'!A1",C19)</f>
        <v>LRp PL Detail</v>
      </c>
      <c r="B19" s="257" t="s">
        <v>214</v>
      </c>
      <c r="C19" s="67" t="s">
        <v>233</v>
      </c>
    </row>
    <row r="20" spans="1:3" ht="14.4" customHeight="1" x14ac:dyDescent="0.3">
      <c r="A20" s="261" t="str">
        <f t="shared" si="1"/>
        <v>Materiál Žádanky</v>
      </c>
      <c r="B20" s="257" t="s">
        <v>220</v>
      </c>
      <c r="C20" s="67" t="s">
        <v>185</v>
      </c>
    </row>
    <row r="21" spans="1:3" ht="14.4" customHeight="1" thickBot="1" x14ac:dyDescent="0.35">
      <c r="A21" s="256" t="str">
        <f t="shared" si="1"/>
        <v>MŽ Detail</v>
      </c>
      <c r="B21" s="257" t="s">
        <v>221</v>
      </c>
      <c r="C21" s="67" t="s">
        <v>186</v>
      </c>
    </row>
    <row r="22" spans="1:3" ht="14.4" customHeight="1" thickBot="1" x14ac:dyDescent="0.35">
      <c r="A22" s="262"/>
      <c r="B22" s="262"/>
    </row>
    <row r="23" spans="1:3" ht="14.4" customHeight="1" thickBot="1" x14ac:dyDescent="0.35">
      <c r="A23" s="391" t="s">
        <v>175</v>
      </c>
      <c r="B23" s="389"/>
      <c r="C23" s="64"/>
    </row>
    <row r="24" spans="1:3" ht="14.4" customHeight="1" x14ac:dyDescent="0.3">
      <c r="A24" s="263" t="str">
        <f t="shared" ref="A24:A33" si="3">HYPERLINK("#'"&amp;C24&amp;"'!A1",C24)</f>
        <v>ZV Vykáz.-A</v>
      </c>
      <c r="B24" s="255" t="s">
        <v>198</v>
      </c>
      <c r="C24" s="67" t="s">
        <v>194</v>
      </c>
    </row>
    <row r="25" spans="1:3" ht="14.4" customHeight="1" x14ac:dyDescent="0.3">
      <c r="A25" s="256" t="str">
        <f t="shared" si="3"/>
        <v>ZV Vykáz.-A Detail</v>
      </c>
      <c r="B25" s="257" t="s">
        <v>199</v>
      </c>
      <c r="C25" s="67" t="s">
        <v>195</v>
      </c>
    </row>
    <row r="26" spans="1:3" ht="14.4" customHeight="1" x14ac:dyDescent="0.3">
      <c r="A26" s="256" t="str">
        <f t="shared" si="3"/>
        <v>ZV Vykáz.-H</v>
      </c>
      <c r="B26" s="257" t="s">
        <v>200</v>
      </c>
      <c r="C26" s="67" t="s">
        <v>196</v>
      </c>
    </row>
    <row r="27" spans="1:3" ht="14.4" customHeight="1" x14ac:dyDescent="0.3">
      <c r="A27" s="256" t="str">
        <f t="shared" si="3"/>
        <v>ZV Vykáz.-H Detail</v>
      </c>
      <c r="B27" s="257" t="s">
        <v>201</v>
      </c>
      <c r="C27" s="67" t="s">
        <v>197</v>
      </c>
    </row>
    <row r="28" spans="1:3" ht="14.4" customHeight="1" x14ac:dyDescent="0.3">
      <c r="A28" s="263" t="str">
        <f t="shared" si="3"/>
        <v>CaseMix</v>
      </c>
      <c r="B28" s="257" t="s">
        <v>176</v>
      </c>
      <c r="C28" s="67" t="s">
        <v>187</v>
      </c>
    </row>
    <row r="29" spans="1:3" ht="14.4" customHeight="1" x14ac:dyDescent="0.3">
      <c r="A29" s="256" t="str">
        <f t="shared" si="3"/>
        <v>ALOS</v>
      </c>
      <c r="B29" s="257" t="s">
        <v>153</v>
      </c>
      <c r="C29" s="67" t="s">
        <v>124</v>
      </c>
    </row>
    <row r="30" spans="1:3" ht="14.4" customHeight="1" x14ac:dyDescent="0.3">
      <c r="A30" s="256" t="str">
        <f t="shared" si="3"/>
        <v>Total</v>
      </c>
      <c r="B30" s="257" t="s">
        <v>177</v>
      </c>
      <c r="C30" s="67" t="s">
        <v>188</v>
      </c>
    </row>
    <row r="31" spans="1:3" ht="14.4" customHeight="1" x14ac:dyDescent="0.3">
      <c r="A31" s="256" t="str">
        <f t="shared" si="3"/>
        <v>ZV Vyžád.</v>
      </c>
      <c r="B31" s="257" t="s">
        <v>202</v>
      </c>
      <c r="C31" s="67" t="s">
        <v>191</v>
      </c>
    </row>
    <row r="32" spans="1:3" ht="14.4" customHeight="1" x14ac:dyDescent="0.3">
      <c r="A32" s="256" t="str">
        <f t="shared" si="3"/>
        <v>ZV Vyžád. Detail</v>
      </c>
      <c r="B32" s="257" t="s">
        <v>203</v>
      </c>
      <c r="C32" s="67" t="s">
        <v>190</v>
      </c>
    </row>
    <row r="33" spans="1:3" ht="14.4" customHeight="1" thickBot="1" x14ac:dyDescent="0.35">
      <c r="A33" s="258" t="str">
        <f t="shared" si="3"/>
        <v>OD TISS</v>
      </c>
      <c r="B33" s="259" t="s">
        <v>224</v>
      </c>
      <c r="C33" s="67" t="s">
        <v>189</v>
      </c>
    </row>
    <row r="34" spans="1:3" ht="14.4" customHeight="1" x14ac:dyDescent="0.3">
      <c r="A34" s="68"/>
      <c r="B34" s="68"/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52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69" bestFit="1" customWidth="1"/>
    <col min="2" max="2" width="8.88671875" style="69" bestFit="1" customWidth="1"/>
    <col min="3" max="3" width="7" style="69" bestFit="1" customWidth="1"/>
    <col min="4" max="4" width="53.44140625" style="69" bestFit="1" customWidth="1"/>
    <col min="5" max="5" width="28.44140625" style="69" bestFit="1" customWidth="1"/>
    <col min="6" max="6" width="6.6640625" style="98" customWidth="1"/>
    <col min="7" max="7" width="10" style="98" customWidth="1"/>
    <col min="8" max="8" width="6.77734375" style="91" bestFit="1" customWidth="1"/>
    <col min="9" max="9" width="6.6640625" style="98" customWidth="1"/>
    <col min="10" max="10" width="10" style="98" customWidth="1"/>
    <col min="11" max="11" width="6.77734375" style="91" bestFit="1" customWidth="1"/>
    <col min="12" max="12" width="6.6640625" style="98" customWidth="1"/>
    <col min="13" max="13" width="10" style="98" customWidth="1"/>
    <col min="14" max="16384" width="8.88671875" style="69"/>
  </cols>
  <sheetData>
    <row r="1" spans="1:13" ht="18.600000000000001" customHeight="1" thickBot="1" x14ac:dyDescent="0.4">
      <c r="A1" s="427" t="s">
        <v>212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393"/>
      <c r="M1" s="393"/>
    </row>
    <row r="2" spans="1:13" ht="14.4" customHeight="1" thickBot="1" x14ac:dyDescent="0.35">
      <c r="A2" s="521" t="s">
        <v>245</v>
      </c>
      <c r="B2" s="96"/>
      <c r="C2" s="96"/>
      <c r="D2" s="96"/>
      <c r="E2" s="96"/>
      <c r="F2" s="97"/>
      <c r="G2" s="97"/>
      <c r="H2" s="307"/>
      <c r="I2" s="97"/>
      <c r="J2" s="97"/>
      <c r="K2" s="307"/>
      <c r="L2" s="97"/>
    </row>
    <row r="3" spans="1:13" ht="14.4" customHeight="1" thickBot="1" x14ac:dyDescent="0.35">
      <c r="E3" s="155" t="s">
        <v>204</v>
      </c>
      <c r="F3" s="56">
        <f>SUBTOTAL(9,F6:F1048576)</f>
        <v>58</v>
      </c>
      <c r="G3" s="56">
        <f>SUBTOTAL(9,G6:G1048576)</f>
        <v>7039.7324636226795</v>
      </c>
      <c r="H3" s="57">
        <f>IF(M3=0,0,G3/M3)</f>
        <v>4.4422441349627736E-2</v>
      </c>
      <c r="I3" s="56">
        <f>SUBTOTAL(9,I6:I1048576)</f>
        <v>876.18333333333328</v>
      </c>
      <c r="J3" s="56">
        <f>SUBTOTAL(9,J6:J1048576)</f>
        <v>151432.70285834264</v>
      </c>
      <c r="K3" s="57">
        <f>IF(M3=0,0,J3/M3)</f>
        <v>0.95557755865037231</v>
      </c>
      <c r="L3" s="56">
        <f>SUBTOTAL(9,L6:L1048576)</f>
        <v>934.18333333333339</v>
      </c>
      <c r="M3" s="58">
        <f>SUBTOTAL(9,M6:M1048576)</f>
        <v>158472.43532196531</v>
      </c>
    </row>
    <row r="4" spans="1:13" ht="14.4" customHeight="1" thickBot="1" x14ac:dyDescent="0.35">
      <c r="A4" s="54"/>
      <c r="B4" s="54"/>
      <c r="C4" s="54"/>
      <c r="D4" s="54"/>
      <c r="E4" s="55"/>
      <c r="F4" s="431" t="s">
        <v>206</v>
      </c>
      <c r="G4" s="432"/>
      <c r="H4" s="433"/>
      <c r="I4" s="434" t="s">
        <v>205</v>
      </c>
      <c r="J4" s="432"/>
      <c r="K4" s="433"/>
      <c r="L4" s="435" t="s">
        <v>6</v>
      </c>
      <c r="M4" s="436"/>
    </row>
    <row r="5" spans="1:13" ht="14.4" customHeight="1" thickBot="1" x14ac:dyDescent="0.35">
      <c r="A5" s="576" t="s">
        <v>207</v>
      </c>
      <c r="B5" s="593" t="s">
        <v>208</v>
      </c>
      <c r="C5" s="593" t="s">
        <v>128</v>
      </c>
      <c r="D5" s="593" t="s">
        <v>209</v>
      </c>
      <c r="E5" s="593" t="s">
        <v>210</v>
      </c>
      <c r="F5" s="594" t="s">
        <v>32</v>
      </c>
      <c r="G5" s="594" t="s">
        <v>17</v>
      </c>
      <c r="H5" s="578" t="s">
        <v>211</v>
      </c>
      <c r="I5" s="577" t="s">
        <v>32</v>
      </c>
      <c r="J5" s="594" t="s">
        <v>17</v>
      </c>
      <c r="K5" s="578" t="s">
        <v>211</v>
      </c>
      <c r="L5" s="577" t="s">
        <v>32</v>
      </c>
      <c r="M5" s="595" t="s">
        <v>17</v>
      </c>
    </row>
    <row r="6" spans="1:13" ht="14.4" customHeight="1" x14ac:dyDescent="0.3">
      <c r="A6" s="558" t="s">
        <v>468</v>
      </c>
      <c r="B6" s="559" t="s">
        <v>877</v>
      </c>
      <c r="C6" s="559" t="s">
        <v>878</v>
      </c>
      <c r="D6" s="559" t="s">
        <v>566</v>
      </c>
      <c r="E6" s="559" t="s">
        <v>567</v>
      </c>
      <c r="F6" s="562"/>
      <c r="G6" s="562"/>
      <c r="H6" s="580">
        <v>0</v>
      </c>
      <c r="I6" s="562">
        <v>2</v>
      </c>
      <c r="J6" s="562">
        <v>657.5</v>
      </c>
      <c r="K6" s="580">
        <v>1</v>
      </c>
      <c r="L6" s="562">
        <v>2</v>
      </c>
      <c r="M6" s="563">
        <v>657.5</v>
      </c>
    </row>
    <row r="7" spans="1:13" ht="14.4" customHeight="1" x14ac:dyDescent="0.3">
      <c r="A7" s="564" t="s">
        <v>468</v>
      </c>
      <c r="B7" s="565" t="s">
        <v>879</v>
      </c>
      <c r="C7" s="565" t="s">
        <v>880</v>
      </c>
      <c r="D7" s="565" t="s">
        <v>726</v>
      </c>
      <c r="E7" s="565" t="s">
        <v>727</v>
      </c>
      <c r="F7" s="568"/>
      <c r="G7" s="568"/>
      <c r="H7" s="581">
        <v>0</v>
      </c>
      <c r="I7" s="568">
        <v>6</v>
      </c>
      <c r="J7" s="568">
        <v>426.29999999999995</v>
      </c>
      <c r="K7" s="581">
        <v>1</v>
      </c>
      <c r="L7" s="568">
        <v>6</v>
      </c>
      <c r="M7" s="569">
        <v>426.29999999999995</v>
      </c>
    </row>
    <row r="8" spans="1:13" ht="14.4" customHeight="1" x14ac:dyDescent="0.3">
      <c r="A8" s="564" t="s">
        <v>468</v>
      </c>
      <c r="B8" s="565" t="s">
        <v>881</v>
      </c>
      <c r="C8" s="565" t="s">
        <v>882</v>
      </c>
      <c r="D8" s="565" t="s">
        <v>883</v>
      </c>
      <c r="E8" s="565" t="s">
        <v>720</v>
      </c>
      <c r="F8" s="568"/>
      <c r="G8" s="568"/>
      <c r="H8" s="581">
        <v>0</v>
      </c>
      <c r="I8" s="568">
        <v>1</v>
      </c>
      <c r="J8" s="568">
        <v>784.9</v>
      </c>
      <c r="K8" s="581">
        <v>1</v>
      </c>
      <c r="L8" s="568">
        <v>1</v>
      </c>
      <c r="M8" s="569">
        <v>784.9</v>
      </c>
    </row>
    <row r="9" spans="1:13" ht="14.4" customHeight="1" x14ac:dyDescent="0.3">
      <c r="A9" s="564" t="s">
        <v>468</v>
      </c>
      <c r="B9" s="565" t="s">
        <v>884</v>
      </c>
      <c r="C9" s="565" t="s">
        <v>885</v>
      </c>
      <c r="D9" s="565" t="s">
        <v>728</v>
      </c>
      <c r="E9" s="565" t="s">
        <v>886</v>
      </c>
      <c r="F9" s="568"/>
      <c r="G9" s="568"/>
      <c r="H9" s="581">
        <v>0</v>
      </c>
      <c r="I9" s="568">
        <v>1</v>
      </c>
      <c r="J9" s="568">
        <v>76.640209044569005</v>
      </c>
      <c r="K9" s="581">
        <v>1</v>
      </c>
      <c r="L9" s="568">
        <v>1</v>
      </c>
      <c r="M9" s="569">
        <v>76.640209044569005</v>
      </c>
    </row>
    <row r="10" spans="1:13" ht="14.4" customHeight="1" x14ac:dyDescent="0.3">
      <c r="A10" s="564" t="s">
        <v>468</v>
      </c>
      <c r="B10" s="565" t="s">
        <v>887</v>
      </c>
      <c r="C10" s="565" t="s">
        <v>888</v>
      </c>
      <c r="D10" s="565" t="s">
        <v>723</v>
      </c>
      <c r="E10" s="565" t="s">
        <v>724</v>
      </c>
      <c r="F10" s="568"/>
      <c r="G10" s="568"/>
      <c r="H10" s="581">
        <v>0</v>
      </c>
      <c r="I10" s="568">
        <v>14</v>
      </c>
      <c r="J10" s="568">
        <v>5796.0015869865283</v>
      </c>
      <c r="K10" s="581">
        <v>1</v>
      </c>
      <c r="L10" s="568">
        <v>14</v>
      </c>
      <c r="M10" s="569">
        <v>5796.0015869865283</v>
      </c>
    </row>
    <row r="11" spans="1:13" ht="14.4" customHeight="1" x14ac:dyDescent="0.3">
      <c r="A11" s="564" t="s">
        <v>468</v>
      </c>
      <c r="B11" s="565" t="s">
        <v>887</v>
      </c>
      <c r="C11" s="565" t="s">
        <v>889</v>
      </c>
      <c r="D11" s="565" t="s">
        <v>723</v>
      </c>
      <c r="E11" s="565" t="s">
        <v>725</v>
      </c>
      <c r="F11" s="568"/>
      <c r="G11" s="568"/>
      <c r="H11" s="581">
        <v>0</v>
      </c>
      <c r="I11" s="568">
        <v>5</v>
      </c>
      <c r="J11" s="568">
        <v>2460.9991277576219</v>
      </c>
      <c r="K11" s="581">
        <v>1</v>
      </c>
      <c r="L11" s="568">
        <v>5</v>
      </c>
      <c r="M11" s="569">
        <v>2460.9991277576219</v>
      </c>
    </row>
    <row r="12" spans="1:13" ht="14.4" customHeight="1" x14ac:dyDescent="0.3">
      <c r="A12" s="564" t="s">
        <v>468</v>
      </c>
      <c r="B12" s="565" t="s">
        <v>890</v>
      </c>
      <c r="C12" s="565" t="s">
        <v>891</v>
      </c>
      <c r="D12" s="565" t="s">
        <v>737</v>
      </c>
      <c r="E12" s="565" t="s">
        <v>738</v>
      </c>
      <c r="F12" s="568"/>
      <c r="G12" s="568"/>
      <c r="H12" s="581">
        <v>0</v>
      </c>
      <c r="I12" s="568">
        <v>1</v>
      </c>
      <c r="J12" s="568">
        <v>315.02</v>
      </c>
      <c r="K12" s="581">
        <v>1</v>
      </c>
      <c r="L12" s="568">
        <v>1</v>
      </c>
      <c r="M12" s="569">
        <v>315.02</v>
      </c>
    </row>
    <row r="13" spans="1:13" ht="14.4" customHeight="1" x14ac:dyDescent="0.3">
      <c r="A13" s="564" t="s">
        <v>468</v>
      </c>
      <c r="B13" s="565" t="s">
        <v>892</v>
      </c>
      <c r="C13" s="565" t="s">
        <v>893</v>
      </c>
      <c r="D13" s="565" t="s">
        <v>733</v>
      </c>
      <c r="E13" s="565" t="s">
        <v>734</v>
      </c>
      <c r="F13" s="568"/>
      <c r="G13" s="568"/>
      <c r="H13" s="581">
        <v>0</v>
      </c>
      <c r="I13" s="568">
        <v>1</v>
      </c>
      <c r="J13" s="568">
        <v>135.47</v>
      </c>
      <c r="K13" s="581">
        <v>1</v>
      </c>
      <c r="L13" s="568">
        <v>1</v>
      </c>
      <c r="M13" s="569">
        <v>135.47</v>
      </c>
    </row>
    <row r="14" spans="1:13" ht="14.4" customHeight="1" x14ac:dyDescent="0.3">
      <c r="A14" s="564" t="s">
        <v>468</v>
      </c>
      <c r="B14" s="565" t="s">
        <v>894</v>
      </c>
      <c r="C14" s="565" t="s">
        <v>895</v>
      </c>
      <c r="D14" s="565" t="s">
        <v>739</v>
      </c>
      <c r="E14" s="565" t="s">
        <v>740</v>
      </c>
      <c r="F14" s="568"/>
      <c r="G14" s="568"/>
      <c r="H14" s="581">
        <v>0</v>
      </c>
      <c r="I14" s="568">
        <v>1</v>
      </c>
      <c r="J14" s="568">
        <v>46.22</v>
      </c>
      <c r="K14" s="581">
        <v>1</v>
      </c>
      <c r="L14" s="568">
        <v>1</v>
      </c>
      <c r="M14" s="569">
        <v>46.22</v>
      </c>
    </row>
    <row r="15" spans="1:13" ht="14.4" customHeight="1" x14ac:dyDescent="0.3">
      <c r="A15" s="564" t="s">
        <v>468</v>
      </c>
      <c r="B15" s="565" t="s">
        <v>896</v>
      </c>
      <c r="C15" s="565" t="s">
        <v>897</v>
      </c>
      <c r="D15" s="565" t="s">
        <v>716</v>
      </c>
      <c r="E15" s="565" t="s">
        <v>679</v>
      </c>
      <c r="F15" s="568"/>
      <c r="G15" s="568"/>
      <c r="H15" s="581">
        <v>0</v>
      </c>
      <c r="I15" s="568">
        <v>1</v>
      </c>
      <c r="J15" s="568">
        <v>130.650356363165</v>
      </c>
      <c r="K15" s="581">
        <v>1</v>
      </c>
      <c r="L15" s="568">
        <v>1</v>
      </c>
      <c r="M15" s="569">
        <v>130.650356363165</v>
      </c>
    </row>
    <row r="16" spans="1:13" ht="14.4" customHeight="1" x14ac:dyDescent="0.3">
      <c r="A16" s="564" t="s">
        <v>468</v>
      </c>
      <c r="B16" s="565" t="s">
        <v>898</v>
      </c>
      <c r="C16" s="565" t="s">
        <v>899</v>
      </c>
      <c r="D16" s="565" t="s">
        <v>482</v>
      </c>
      <c r="E16" s="565" t="s">
        <v>483</v>
      </c>
      <c r="F16" s="568">
        <v>2</v>
      </c>
      <c r="G16" s="568">
        <v>241.18036939432102</v>
      </c>
      <c r="H16" s="581">
        <v>1</v>
      </c>
      <c r="I16" s="568"/>
      <c r="J16" s="568"/>
      <c r="K16" s="581">
        <v>0</v>
      </c>
      <c r="L16" s="568">
        <v>2</v>
      </c>
      <c r="M16" s="569">
        <v>241.18036939432102</v>
      </c>
    </row>
    <row r="17" spans="1:13" ht="14.4" customHeight="1" x14ac:dyDescent="0.3">
      <c r="A17" s="564" t="s">
        <v>468</v>
      </c>
      <c r="B17" s="565" t="s">
        <v>900</v>
      </c>
      <c r="C17" s="565" t="s">
        <v>901</v>
      </c>
      <c r="D17" s="565" t="s">
        <v>711</v>
      </c>
      <c r="E17" s="565" t="s">
        <v>712</v>
      </c>
      <c r="F17" s="568"/>
      <c r="G17" s="568"/>
      <c r="H17" s="581">
        <v>0</v>
      </c>
      <c r="I17" s="568">
        <v>1</v>
      </c>
      <c r="J17" s="568">
        <v>65.6099999999999</v>
      </c>
      <c r="K17" s="581">
        <v>1</v>
      </c>
      <c r="L17" s="568">
        <v>1</v>
      </c>
      <c r="M17" s="569">
        <v>65.6099999999999</v>
      </c>
    </row>
    <row r="18" spans="1:13" ht="14.4" customHeight="1" x14ac:dyDescent="0.3">
      <c r="A18" s="564" t="s">
        <v>468</v>
      </c>
      <c r="B18" s="565" t="s">
        <v>902</v>
      </c>
      <c r="C18" s="565" t="s">
        <v>903</v>
      </c>
      <c r="D18" s="565" t="s">
        <v>730</v>
      </c>
      <c r="E18" s="565" t="s">
        <v>679</v>
      </c>
      <c r="F18" s="568"/>
      <c r="G18" s="568"/>
      <c r="H18" s="581">
        <v>0</v>
      </c>
      <c r="I18" s="568">
        <v>1</v>
      </c>
      <c r="J18" s="568">
        <v>125.07</v>
      </c>
      <c r="K18" s="581">
        <v>1</v>
      </c>
      <c r="L18" s="568">
        <v>1</v>
      </c>
      <c r="M18" s="569">
        <v>125.07</v>
      </c>
    </row>
    <row r="19" spans="1:13" ht="14.4" customHeight="1" x14ac:dyDescent="0.3">
      <c r="A19" s="564" t="s">
        <v>468</v>
      </c>
      <c r="B19" s="565" t="s">
        <v>904</v>
      </c>
      <c r="C19" s="565" t="s">
        <v>905</v>
      </c>
      <c r="D19" s="565" t="s">
        <v>480</v>
      </c>
      <c r="E19" s="565" t="s">
        <v>481</v>
      </c>
      <c r="F19" s="568">
        <v>1</v>
      </c>
      <c r="G19" s="568">
        <v>195.187413451536</v>
      </c>
      <c r="H19" s="581">
        <v>1</v>
      </c>
      <c r="I19" s="568"/>
      <c r="J19" s="568"/>
      <c r="K19" s="581">
        <v>0</v>
      </c>
      <c r="L19" s="568">
        <v>1</v>
      </c>
      <c r="M19" s="569">
        <v>195.187413451536</v>
      </c>
    </row>
    <row r="20" spans="1:13" ht="14.4" customHeight="1" x14ac:dyDescent="0.3">
      <c r="A20" s="564" t="s">
        <v>468</v>
      </c>
      <c r="B20" s="565" t="s">
        <v>906</v>
      </c>
      <c r="C20" s="565" t="s">
        <v>907</v>
      </c>
      <c r="D20" s="565" t="s">
        <v>735</v>
      </c>
      <c r="E20" s="565" t="s">
        <v>736</v>
      </c>
      <c r="F20" s="568"/>
      <c r="G20" s="568"/>
      <c r="H20" s="581">
        <v>0</v>
      </c>
      <c r="I20" s="568">
        <v>1</v>
      </c>
      <c r="J20" s="568">
        <v>278.92</v>
      </c>
      <c r="K20" s="581">
        <v>1</v>
      </c>
      <c r="L20" s="568">
        <v>1</v>
      </c>
      <c r="M20" s="569">
        <v>278.92</v>
      </c>
    </row>
    <row r="21" spans="1:13" ht="14.4" customHeight="1" x14ac:dyDescent="0.3">
      <c r="A21" s="564" t="s">
        <v>468</v>
      </c>
      <c r="B21" s="565" t="s">
        <v>908</v>
      </c>
      <c r="C21" s="565" t="s">
        <v>909</v>
      </c>
      <c r="D21" s="565" t="s">
        <v>717</v>
      </c>
      <c r="E21" s="565" t="s">
        <v>910</v>
      </c>
      <c r="F21" s="568"/>
      <c r="G21" s="568"/>
      <c r="H21" s="581">
        <v>0</v>
      </c>
      <c r="I21" s="568">
        <v>1</v>
      </c>
      <c r="J21" s="568">
        <v>123.29</v>
      </c>
      <c r="K21" s="581">
        <v>1</v>
      </c>
      <c r="L21" s="568">
        <v>1</v>
      </c>
      <c r="M21" s="569">
        <v>123.29</v>
      </c>
    </row>
    <row r="22" spans="1:13" ht="14.4" customHeight="1" x14ac:dyDescent="0.3">
      <c r="A22" s="564" t="s">
        <v>468</v>
      </c>
      <c r="B22" s="565" t="s">
        <v>911</v>
      </c>
      <c r="C22" s="565" t="s">
        <v>912</v>
      </c>
      <c r="D22" s="565" t="s">
        <v>913</v>
      </c>
      <c r="E22" s="565" t="s">
        <v>914</v>
      </c>
      <c r="F22" s="568"/>
      <c r="G22" s="568"/>
      <c r="H22" s="581">
        <v>0</v>
      </c>
      <c r="I22" s="568">
        <v>202</v>
      </c>
      <c r="J22" s="568">
        <v>7334.1076337676323</v>
      </c>
      <c r="K22" s="581">
        <v>1</v>
      </c>
      <c r="L22" s="568">
        <v>202</v>
      </c>
      <c r="M22" s="569">
        <v>7334.1076337676323</v>
      </c>
    </row>
    <row r="23" spans="1:13" ht="14.4" customHeight="1" x14ac:dyDescent="0.3">
      <c r="A23" s="564" t="s">
        <v>468</v>
      </c>
      <c r="B23" s="565" t="s">
        <v>915</v>
      </c>
      <c r="C23" s="565" t="s">
        <v>916</v>
      </c>
      <c r="D23" s="565" t="s">
        <v>917</v>
      </c>
      <c r="E23" s="565" t="s">
        <v>918</v>
      </c>
      <c r="F23" s="568">
        <v>1</v>
      </c>
      <c r="G23" s="568">
        <v>78.25</v>
      </c>
      <c r="H23" s="581">
        <v>1</v>
      </c>
      <c r="I23" s="568"/>
      <c r="J23" s="568"/>
      <c r="K23" s="581">
        <v>0</v>
      </c>
      <c r="L23" s="568">
        <v>1</v>
      </c>
      <c r="M23" s="569">
        <v>78.25</v>
      </c>
    </row>
    <row r="24" spans="1:13" ht="14.4" customHeight="1" x14ac:dyDescent="0.3">
      <c r="A24" s="564" t="s">
        <v>468</v>
      </c>
      <c r="B24" s="565" t="s">
        <v>919</v>
      </c>
      <c r="C24" s="565" t="s">
        <v>920</v>
      </c>
      <c r="D24" s="565" t="s">
        <v>767</v>
      </c>
      <c r="E24" s="565" t="s">
        <v>768</v>
      </c>
      <c r="F24" s="568"/>
      <c r="G24" s="568"/>
      <c r="H24" s="581">
        <v>0</v>
      </c>
      <c r="I24" s="568">
        <v>4</v>
      </c>
      <c r="J24" s="568">
        <v>183.4</v>
      </c>
      <c r="K24" s="581">
        <v>1</v>
      </c>
      <c r="L24" s="568">
        <v>4</v>
      </c>
      <c r="M24" s="569">
        <v>183.4</v>
      </c>
    </row>
    <row r="25" spans="1:13" ht="14.4" customHeight="1" x14ac:dyDescent="0.3">
      <c r="A25" s="564" t="s">
        <v>468</v>
      </c>
      <c r="B25" s="565" t="s">
        <v>921</v>
      </c>
      <c r="C25" s="565" t="s">
        <v>922</v>
      </c>
      <c r="D25" s="565" t="s">
        <v>923</v>
      </c>
      <c r="E25" s="565" t="s">
        <v>924</v>
      </c>
      <c r="F25" s="568"/>
      <c r="G25" s="568"/>
      <c r="H25" s="581">
        <v>0</v>
      </c>
      <c r="I25" s="568">
        <v>134</v>
      </c>
      <c r="J25" s="568">
        <v>37238.980177259888</v>
      </c>
      <c r="K25" s="581">
        <v>1</v>
      </c>
      <c r="L25" s="568">
        <v>134</v>
      </c>
      <c r="M25" s="569">
        <v>37238.980177259888</v>
      </c>
    </row>
    <row r="26" spans="1:13" ht="14.4" customHeight="1" x14ac:dyDescent="0.3">
      <c r="A26" s="564" t="s">
        <v>468</v>
      </c>
      <c r="B26" s="565" t="s">
        <v>921</v>
      </c>
      <c r="C26" s="565" t="s">
        <v>925</v>
      </c>
      <c r="D26" s="565" t="s">
        <v>926</v>
      </c>
      <c r="E26" s="565" t="s">
        <v>927</v>
      </c>
      <c r="F26" s="568"/>
      <c r="G26" s="568"/>
      <c r="H26" s="581">
        <v>0</v>
      </c>
      <c r="I26" s="568">
        <v>127.99999999999997</v>
      </c>
      <c r="J26" s="568">
        <v>28976.071915388377</v>
      </c>
      <c r="K26" s="581">
        <v>1</v>
      </c>
      <c r="L26" s="568">
        <v>127.99999999999997</v>
      </c>
      <c r="M26" s="569">
        <v>28976.071915388377</v>
      </c>
    </row>
    <row r="27" spans="1:13" ht="14.4" customHeight="1" x14ac:dyDescent="0.3">
      <c r="A27" s="564" t="s">
        <v>468</v>
      </c>
      <c r="B27" s="565" t="s">
        <v>928</v>
      </c>
      <c r="C27" s="565" t="s">
        <v>929</v>
      </c>
      <c r="D27" s="565" t="s">
        <v>930</v>
      </c>
      <c r="E27" s="565" t="s">
        <v>931</v>
      </c>
      <c r="F27" s="568"/>
      <c r="G27" s="568"/>
      <c r="H27" s="581">
        <v>0</v>
      </c>
      <c r="I27" s="568">
        <v>3.583333333333333</v>
      </c>
      <c r="J27" s="568">
        <v>13502.937229646026</v>
      </c>
      <c r="K27" s="581">
        <v>1</v>
      </c>
      <c r="L27" s="568">
        <v>3.583333333333333</v>
      </c>
      <c r="M27" s="569">
        <v>13502.937229646026</v>
      </c>
    </row>
    <row r="28" spans="1:13" ht="14.4" customHeight="1" x14ac:dyDescent="0.3">
      <c r="A28" s="564" t="s">
        <v>468</v>
      </c>
      <c r="B28" s="565" t="s">
        <v>932</v>
      </c>
      <c r="C28" s="565" t="s">
        <v>933</v>
      </c>
      <c r="D28" s="565" t="s">
        <v>934</v>
      </c>
      <c r="E28" s="565" t="s">
        <v>935</v>
      </c>
      <c r="F28" s="568">
        <v>1</v>
      </c>
      <c r="G28" s="568">
        <v>133.88999999999999</v>
      </c>
      <c r="H28" s="581">
        <v>1</v>
      </c>
      <c r="I28" s="568"/>
      <c r="J28" s="568"/>
      <c r="K28" s="581">
        <v>0</v>
      </c>
      <c r="L28" s="568">
        <v>1</v>
      </c>
      <c r="M28" s="569">
        <v>133.88999999999999</v>
      </c>
    </row>
    <row r="29" spans="1:13" ht="14.4" customHeight="1" x14ac:dyDescent="0.3">
      <c r="A29" s="564" t="s">
        <v>468</v>
      </c>
      <c r="B29" s="565" t="s">
        <v>932</v>
      </c>
      <c r="C29" s="565" t="s">
        <v>936</v>
      </c>
      <c r="D29" s="565" t="s">
        <v>771</v>
      </c>
      <c r="E29" s="565" t="s">
        <v>935</v>
      </c>
      <c r="F29" s="568"/>
      <c r="G29" s="568"/>
      <c r="H29" s="581">
        <v>0</v>
      </c>
      <c r="I29" s="568">
        <v>14</v>
      </c>
      <c r="J29" s="568">
        <v>2636.510339934578</v>
      </c>
      <c r="K29" s="581">
        <v>1</v>
      </c>
      <c r="L29" s="568">
        <v>14</v>
      </c>
      <c r="M29" s="569">
        <v>2636.510339934578</v>
      </c>
    </row>
    <row r="30" spans="1:13" ht="14.4" customHeight="1" x14ac:dyDescent="0.3">
      <c r="A30" s="564" t="s">
        <v>468</v>
      </c>
      <c r="B30" s="565" t="s">
        <v>932</v>
      </c>
      <c r="C30" s="565" t="s">
        <v>937</v>
      </c>
      <c r="D30" s="565" t="s">
        <v>938</v>
      </c>
      <c r="E30" s="565" t="s">
        <v>768</v>
      </c>
      <c r="F30" s="568"/>
      <c r="G30" s="568"/>
      <c r="H30" s="581">
        <v>0</v>
      </c>
      <c r="I30" s="568">
        <v>3</v>
      </c>
      <c r="J30" s="568">
        <v>225.89999999999998</v>
      </c>
      <c r="K30" s="581">
        <v>1</v>
      </c>
      <c r="L30" s="568">
        <v>3</v>
      </c>
      <c r="M30" s="569">
        <v>225.89999999999998</v>
      </c>
    </row>
    <row r="31" spans="1:13" ht="14.4" customHeight="1" x14ac:dyDescent="0.3">
      <c r="A31" s="564" t="s">
        <v>468</v>
      </c>
      <c r="B31" s="565" t="s">
        <v>939</v>
      </c>
      <c r="C31" s="565" t="s">
        <v>940</v>
      </c>
      <c r="D31" s="565" t="s">
        <v>570</v>
      </c>
      <c r="E31" s="565" t="s">
        <v>571</v>
      </c>
      <c r="F31" s="568"/>
      <c r="G31" s="568"/>
      <c r="H31" s="581">
        <v>0</v>
      </c>
      <c r="I31" s="568">
        <v>1.4</v>
      </c>
      <c r="J31" s="568">
        <v>1129.3189205239605</v>
      </c>
      <c r="K31" s="581">
        <v>1</v>
      </c>
      <c r="L31" s="568">
        <v>1.4</v>
      </c>
      <c r="M31" s="569">
        <v>1129.3189205239605</v>
      </c>
    </row>
    <row r="32" spans="1:13" ht="14.4" customHeight="1" x14ac:dyDescent="0.3">
      <c r="A32" s="564" t="s">
        <v>468</v>
      </c>
      <c r="B32" s="565" t="s">
        <v>941</v>
      </c>
      <c r="C32" s="565" t="s">
        <v>942</v>
      </c>
      <c r="D32" s="565" t="s">
        <v>721</v>
      </c>
      <c r="E32" s="565" t="s">
        <v>722</v>
      </c>
      <c r="F32" s="568"/>
      <c r="G32" s="568"/>
      <c r="H32" s="581">
        <v>0</v>
      </c>
      <c r="I32" s="568">
        <v>4.2</v>
      </c>
      <c r="J32" s="568">
        <v>9065.3280177354081</v>
      </c>
      <c r="K32" s="581">
        <v>1</v>
      </c>
      <c r="L32" s="568">
        <v>4.2</v>
      </c>
      <c r="M32" s="569">
        <v>9065.3280177354081</v>
      </c>
    </row>
    <row r="33" spans="1:13" ht="14.4" customHeight="1" x14ac:dyDescent="0.3">
      <c r="A33" s="564" t="s">
        <v>468</v>
      </c>
      <c r="B33" s="565" t="s">
        <v>943</v>
      </c>
      <c r="C33" s="565" t="s">
        <v>944</v>
      </c>
      <c r="D33" s="565" t="s">
        <v>774</v>
      </c>
      <c r="E33" s="565" t="s">
        <v>945</v>
      </c>
      <c r="F33" s="568"/>
      <c r="G33" s="568"/>
      <c r="H33" s="581">
        <v>0</v>
      </c>
      <c r="I33" s="568">
        <v>1</v>
      </c>
      <c r="J33" s="568">
        <v>305.79000000000002</v>
      </c>
      <c r="K33" s="581">
        <v>1</v>
      </c>
      <c r="L33" s="568">
        <v>1</v>
      </c>
      <c r="M33" s="569">
        <v>305.79000000000002</v>
      </c>
    </row>
    <row r="34" spans="1:13" ht="14.4" customHeight="1" x14ac:dyDescent="0.3">
      <c r="A34" s="564" t="s">
        <v>468</v>
      </c>
      <c r="B34" s="565" t="s">
        <v>946</v>
      </c>
      <c r="C34" s="565" t="s">
        <v>947</v>
      </c>
      <c r="D34" s="565" t="s">
        <v>780</v>
      </c>
      <c r="E34" s="565" t="s">
        <v>781</v>
      </c>
      <c r="F34" s="568"/>
      <c r="G34" s="568"/>
      <c r="H34" s="581">
        <v>0</v>
      </c>
      <c r="I34" s="568">
        <v>28</v>
      </c>
      <c r="J34" s="568">
        <v>2923.7629283963679</v>
      </c>
      <c r="K34" s="581">
        <v>1</v>
      </c>
      <c r="L34" s="568">
        <v>28</v>
      </c>
      <c r="M34" s="569">
        <v>2923.7629283963679</v>
      </c>
    </row>
    <row r="35" spans="1:13" ht="14.4" customHeight="1" x14ac:dyDescent="0.3">
      <c r="A35" s="564" t="s">
        <v>468</v>
      </c>
      <c r="B35" s="565" t="s">
        <v>946</v>
      </c>
      <c r="C35" s="565" t="s">
        <v>948</v>
      </c>
      <c r="D35" s="565" t="s">
        <v>949</v>
      </c>
      <c r="E35" s="565" t="s">
        <v>950</v>
      </c>
      <c r="F35" s="568"/>
      <c r="G35" s="568"/>
      <c r="H35" s="581">
        <v>0</v>
      </c>
      <c r="I35" s="568">
        <v>95</v>
      </c>
      <c r="J35" s="568">
        <v>8652.8905047975313</v>
      </c>
      <c r="K35" s="581">
        <v>1</v>
      </c>
      <c r="L35" s="568">
        <v>95</v>
      </c>
      <c r="M35" s="569">
        <v>8652.8905047975313</v>
      </c>
    </row>
    <row r="36" spans="1:13" ht="14.4" customHeight="1" x14ac:dyDescent="0.3">
      <c r="A36" s="564" t="s">
        <v>468</v>
      </c>
      <c r="B36" s="565" t="s">
        <v>951</v>
      </c>
      <c r="C36" s="565" t="s">
        <v>952</v>
      </c>
      <c r="D36" s="565" t="s">
        <v>773</v>
      </c>
      <c r="E36" s="565" t="s">
        <v>935</v>
      </c>
      <c r="F36" s="568"/>
      <c r="G36" s="568"/>
      <c r="H36" s="581">
        <v>0</v>
      </c>
      <c r="I36" s="568">
        <v>2</v>
      </c>
      <c r="J36" s="568">
        <v>114.74</v>
      </c>
      <c r="K36" s="581">
        <v>1</v>
      </c>
      <c r="L36" s="568">
        <v>2</v>
      </c>
      <c r="M36" s="569">
        <v>114.74</v>
      </c>
    </row>
    <row r="37" spans="1:13" ht="14.4" customHeight="1" x14ac:dyDescent="0.3">
      <c r="A37" s="564" t="s">
        <v>468</v>
      </c>
      <c r="B37" s="565" t="s">
        <v>953</v>
      </c>
      <c r="C37" s="565" t="s">
        <v>954</v>
      </c>
      <c r="D37" s="565" t="s">
        <v>955</v>
      </c>
      <c r="E37" s="565" t="s">
        <v>956</v>
      </c>
      <c r="F37" s="568"/>
      <c r="G37" s="568"/>
      <c r="H37" s="581">
        <v>0</v>
      </c>
      <c r="I37" s="568">
        <v>52</v>
      </c>
      <c r="J37" s="568">
        <v>4768.9198214915859</v>
      </c>
      <c r="K37" s="581">
        <v>1</v>
      </c>
      <c r="L37" s="568">
        <v>52</v>
      </c>
      <c r="M37" s="569">
        <v>4768.9198214915859</v>
      </c>
    </row>
    <row r="38" spans="1:13" ht="14.4" customHeight="1" x14ac:dyDescent="0.3">
      <c r="A38" s="564" t="s">
        <v>468</v>
      </c>
      <c r="B38" s="565" t="s">
        <v>957</v>
      </c>
      <c r="C38" s="565" t="s">
        <v>958</v>
      </c>
      <c r="D38" s="565" t="s">
        <v>556</v>
      </c>
      <c r="E38" s="565" t="s">
        <v>959</v>
      </c>
      <c r="F38" s="568"/>
      <c r="G38" s="568"/>
      <c r="H38" s="581">
        <v>0</v>
      </c>
      <c r="I38" s="568">
        <v>8</v>
      </c>
      <c r="J38" s="568">
        <v>1039.930477697259</v>
      </c>
      <c r="K38" s="581">
        <v>1</v>
      </c>
      <c r="L38" s="568">
        <v>8</v>
      </c>
      <c r="M38" s="569">
        <v>1039.930477697259</v>
      </c>
    </row>
    <row r="39" spans="1:13" ht="14.4" customHeight="1" x14ac:dyDescent="0.3">
      <c r="A39" s="564" t="s">
        <v>468</v>
      </c>
      <c r="B39" s="565" t="s">
        <v>957</v>
      </c>
      <c r="C39" s="565" t="s">
        <v>960</v>
      </c>
      <c r="D39" s="565" t="s">
        <v>478</v>
      </c>
      <c r="E39" s="565" t="s">
        <v>961</v>
      </c>
      <c r="F39" s="568">
        <v>51</v>
      </c>
      <c r="G39" s="568">
        <v>6131.2177500245816</v>
      </c>
      <c r="H39" s="581">
        <v>1</v>
      </c>
      <c r="I39" s="568"/>
      <c r="J39" s="568"/>
      <c r="K39" s="581">
        <v>0</v>
      </c>
      <c r="L39" s="568">
        <v>51</v>
      </c>
      <c r="M39" s="569">
        <v>6131.2177500245816</v>
      </c>
    </row>
    <row r="40" spans="1:13" ht="14.4" customHeight="1" x14ac:dyDescent="0.3">
      <c r="A40" s="564" t="s">
        <v>468</v>
      </c>
      <c r="B40" s="565" t="s">
        <v>962</v>
      </c>
      <c r="C40" s="565" t="s">
        <v>963</v>
      </c>
      <c r="D40" s="565" t="s">
        <v>964</v>
      </c>
      <c r="E40" s="565" t="s">
        <v>965</v>
      </c>
      <c r="F40" s="568"/>
      <c r="G40" s="568"/>
      <c r="H40" s="581">
        <v>0</v>
      </c>
      <c r="I40" s="568">
        <v>1</v>
      </c>
      <c r="J40" s="568">
        <v>2360.9</v>
      </c>
      <c r="K40" s="581">
        <v>1</v>
      </c>
      <c r="L40" s="568">
        <v>1</v>
      </c>
      <c r="M40" s="569">
        <v>2360.9</v>
      </c>
    </row>
    <row r="41" spans="1:13" ht="14.4" customHeight="1" x14ac:dyDescent="0.3">
      <c r="A41" s="564" t="s">
        <v>468</v>
      </c>
      <c r="B41" s="565" t="s">
        <v>966</v>
      </c>
      <c r="C41" s="565" t="s">
        <v>967</v>
      </c>
      <c r="D41" s="565" t="s">
        <v>968</v>
      </c>
      <c r="E41" s="565" t="s">
        <v>969</v>
      </c>
      <c r="F41" s="568"/>
      <c r="G41" s="568"/>
      <c r="H41" s="581">
        <v>0</v>
      </c>
      <c r="I41" s="568">
        <v>2</v>
      </c>
      <c r="J41" s="568">
        <v>86.209861338062694</v>
      </c>
      <c r="K41" s="581">
        <v>1</v>
      </c>
      <c r="L41" s="568">
        <v>2</v>
      </c>
      <c r="M41" s="569">
        <v>86.209861338062694</v>
      </c>
    </row>
    <row r="42" spans="1:13" ht="14.4" customHeight="1" x14ac:dyDescent="0.3">
      <c r="A42" s="564" t="s">
        <v>468</v>
      </c>
      <c r="B42" s="565" t="s">
        <v>970</v>
      </c>
      <c r="C42" s="565" t="s">
        <v>971</v>
      </c>
      <c r="D42" s="565" t="s">
        <v>484</v>
      </c>
      <c r="E42" s="565" t="s">
        <v>485</v>
      </c>
      <c r="F42" s="568">
        <v>1</v>
      </c>
      <c r="G42" s="568">
        <v>139.356930752241</v>
      </c>
      <c r="H42" s="581">
        <v>1</v>
      </c>
      <c r="I42" s="568"/>
      <c r="J42" s="568"/>
      <c r="K42" s="581">
        <v>0</v>
      </c>
      <c r="L42" s="568">
        <v>1</v>
      </c>
      <c r="M42" s="569">
        <v>139.356930752241</v>
      </c>
    </row>
    <row r="43" spans="1:13" ht="14.4" customHeight="1" x14ac:dyDescent="0.3">
      <c r="A43" s="564" t="s">
        <v>468</v>
      </c>
      <c r="B43" s="565" t="s">
        <v>972</v>
      </c>
      <c r="C43" s="565" t="s">
        <v>973</v>
      </c>
      <c r="D43" s="565" t="s">
        <v>746</v>
      </c>
      <c r="E43" s="565" t="s">
        <v>974</v>
      </c>
      <c r="F43" s="568"/>
      <c r="G43" s="568"/>
      <c r="H43" s="581">
        <v>0</v>
      </c>
      <c r="I43" s="568">
        <v>33</v>
      </c>
      <c r="J43" s="568">
        <v>6830.9978713738838</v>
      </c>
      <c r="K43" s="581">
        <v>1</v>
      </c>
      <c r="L43" s="568">
        <v>33</v>
      </c>
      <c r="M43" s="569">
        <v>6830.9978713738838</v>
      </c>
    </row>
    <row r="44" spans="1:13" ht="14.4" customHeight="1" x14ac:dyDescent="0.3">
      <c r="A44" s="564" t="s">
        <v>468</v>
      </c>
      <c r="B44" s="565" t="s">
        <v>972</v>
      </c>
      <c r="C44" s="565" t="s">
        <v>975</v>
      </c>
      <c r="D44" s="565" t="s">
        <v>748</v>
      </c>
      <c r="E44" s="565" t="s">
        <v>749</v>
      </c>
      <c r="F44" s="568"/>
      <c r="G44" s="568"/>
      <c r="H44" s="581">
        <v>0</v>
      </c>
      <c r="I44" s="568">
        <v>1</v>
      </c>
      <c r="J44" s="568">
        <v>198.25999160353999</v>
      </c>
      <c r="K44" s="581">
        <v>1</v>
      </c>
      <c r="L44" s="568">
        <v>1</v>
      </c>
      <c r="M44" s="569">
        <v>198.25999160353999</v>
      </c>
    </row>
    <row r="45" spans="1:13" ht="14.4" customHeight="1" x14ac:dyDescent="0.3">
      <c r="A45" s="564" t="s">
        <v>472</v>
      </c>
      <c r="B45" s="565" t="s">
        <v>911</v>
      </c>
      <c r="C45" s="565" t="s">
        <v>976</v>
      </c>
      <c r="D45" s="565" t="s">
        <v>977</v>
      </c>
      <c r="E45" s="565" t="s">
        <v>978</v>
      </c>
      <c r="F45" s="568"/>
      <c r="G45" s="568"/>
      <c r="H45" s="581">
        <v>0</v>
      </c>
      <c r="I45" s="568">
        <v>30</v>
      </c>
      <c r="J45" s="568">
        <v>1193.3411470506894</v>
      </c>
      <c r="K45" s="581">
        <v>1</v>
      </c>
      <c r="L45" s="568">
        <v>30</v>
      </c>
      <c r="M45" s="569">
        <v>1193.3411470506894</v>
      </c>
    </row>
    <row r="46" spans="1:13" ht="14.4" customHeight="1" x14ac:dyDescent="0.3">
      <c r="A46" s="564" t="s">
        <v>472</v>
      </c>
      <c r="B46" s="565" t="s">
        <v>921</v>
      </c>
      <c r="C46" s="565" t="s">
        <v>922</v>
      </c>
      <c r="D46" s="565" t="s">
        <v>923</v>
      </c>
      <c r="E46" s="565" t="s">
        <v>924</v>
      </c>
      <c r="F46" s="568"/>
      <c r="G46" s="568"/>
      <c r="H46" s="581">
        <v>0</v>
      </c>
      <c r="I46" s="568">
        <v>8</v>
      </c>
      <c r="J46" s="568">
        <v>2235.0401362939056</v>
      </c>
      <c r="K46" s="581">
        <v>1</v>
      </c>
      <c r="L46" s="568">
        <v>8</v>
      </c>
      <c r="M46" s="569">
        <v>2235.0401362939056</v>
      </c>
    </row>
    <row r="47" spans="1:13" ht="14.4" customHeight="1" x14ac:dyDescent="0.3">
      <c r="A47" s="564" t="s">
        <v>472</v>
      </c>
      <c r="B47" s="565" t="s">
        <v>946</v>
      </c>
      <c r="C47" s="565" t="s">
        <v>947</v>
      </c>
      <c r="D47" s="565" t="s">
        <v>780</v>
      </c>
      <c r="E47" s="565" t="s">
        <v>781</v>
      </c>
      <c r="F47" s="568"/>
      <c r="G47" s="568"/>
      <c r="H47" s="581">
        <v>0</v>
      </c>
      <c r="I47" s="568">
        <v>2</v>
      </c>
      <c r="J47" s="568">
        <v>206.91</v>
      </c>
      <c r="K47" s="581">
        <v>1</v>
      </c>
      <c r="L47" s="568">
        <v>2</v>
      </c>
      <c r="M47" s="569">
        <v>206.91</v>
      </c>
    </row>
    <row r="48" spans="1:13" ht="14.4" customHeight="1" x14ac:dyDescent="0.3">
      <c r="A48" s="564" t="s">
        <v>472</v>
      </c>
      <c r="B48" s="565" t="s">
        <v>979</v>
      </c>
      <c r="C48" s="565" t="s">
        <v>980</v>
      </c>
      <c r="D48" s="565" t="s">
        <v>805</v>
      </c>
      <c r="E48" s="565" t="s">
        <v>981</v>
      </c>
      <c r="F48" s="568"/>
      <c r="G48" s="568"/>
      <c r="H48" s="581">
        <v>0</v>
      </c>
      <c r="I48" s="568">
        <v>1</v>
      </c>
      <c r="J48" s="568">
        <v>83.769434793662299</v>
      </c>
      <c r="K48" s="581">
        <v>1</v>
      </c>
      <c r="L48" s="568">
        <v>1</v>
      </c>
      <c r="M48" s="569">
        <v>83.769434793662299</v>
      </c>
    </row>
    <row r="49" spans="1:13" ht="14.4" customHeight="1" x14ac:dyDescent="0.3">
      <c r="A49" s="564" t="s">
        <v>474</v>
      </c>
      <c r="B49" s="565" t="s">
        <v>921</v>
      </c>
      <c r="C49" s="565" t="s">
        <v>922</v>
      </c>
      <c r="D49" s="565" t="s">
        <v>923</v>
      </c>
      <c r="E49" s="565" t="s">
        <v>924</v>
      </c>
      <c r="F49" s="568"/>
      <c r="G49" s="568"/>
      <c r="H49" s="581">
        <v>0</v>
      </c>
      <c r="I49" s="568">
        <v>23</v>
      </c>
      <c r="J49" s="568">
        <v>5827.0247220193596</v>
      </c>
      <c r="K49" s="581">
        <v>1</v>
      </c>
      <c r="L49" s="568">
        <v>23</v>
      </c>
      <c r="M49" s="569">
        <v>5827.0247220193596</v>
      </c>
    </row>
    <row r="50" spans="1:13" ht="14.4" customHeight="1" x14ac:dyDescent="0.3">
      <c r="A50" s="564" t="s">
        <v>474</v>
      </c>
      <c r="B50" s="565" t="s">
        <v>921</v>
      </c>
      <c r="C50" s="565" t="s">
        <v>982</v>
      </c>
      <c r="D50" s="565" t="s">
        <v>983</v>
      </c>
      <c r="E50" s="565" t="s">
        <v>984</v>
      </c>
      <c r="F50" s="568"/>
      <c r="G50" s="568"/>
      <c r="H50" s="581">
        <v>0</v>
      </c>
      <c r="I50" s="568">
        <v>3</v>
      </c>
      <c r="J50" s="568">
        <v>896.33999999999992</v>
      </c>
      <c r="K50" s="581">
        <v>1</v>
      </c>
      <c r="L50" s="568">
        <v>3</v>
      </c>
      <c r="M50" s="569">
        <v>896.33999999999992</v>
      </c>
    </row>
    <row r="51" spans="1:13" ht="14.4" customHeight="1" x14ac:dyDescent="0.3">
      <c r="A51" s="564" t="s">
        <v>476</v>
      </c>
      <c r="B51" s="565" t="s">
        <v>911</v>
      </c>
      <c r="C51" s="565" t="s">
        <v>912</v>
      </c>
      <c r="D51" s="565" t="s">
        <v>913</v>
      </c>
      <c r="E51" s="565" t="s">
        <v>914</v>
      </c>
      <c r="F51" s="568"/>
      <c r="G51" s="568"/>
      <c r="H51" s="581">
        <v>0</v>
      </c>
      <c r="I51" s="568">
        <v>55</v>
      </c>
      <c r="J51" s="568">
        <v>1992.7304470790568</v>
      </c>
      <c r="K51" s="581">
        <v>1</v>
      </c>
      <c r="L51" s="568">
        <v>55</v>
      </c>
      <c r="M51" s="569">
        <v>1992.7304470790568</v>
      </c>
    </row>
    <row r="52" spans="1:13" ht="14.4" customHeight="1" thickBot="1" x14ac:dyDescent="0.35">
      <c r="A52" s="570" t="s">
        <v>476</v>
      </c>
      <c r="B52" s="571" t="s">
        <v>957</v>
      </c>
      <c r="C52" s="571" t="s">
        <v>960</v>
      </c>
      <c r="D52" s="571" t="s">
        <v>478</v>
      </c>
      <c r="E52" s="571" t="s">
        <v>961</v>
      </c>
      <c r="F52" s="574">
        <v>1</v>
      </c>
      <c r="G52" s="574">
        <v>120.65</v>
      </c>
      <c r="H52" s="582">
        <v>1</v>
      </c>
      <c r="I52" s="574"/>
      <c r="J52" s="574"/>
      <c r="K52" s="582">
        <v>0</v>
      </c>
      <c r="L52" s="574">
        <v>1</v>
      </c>
      <c r="M52" s="575">
        <v>120.65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3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M24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69" customWidth="1"/>
    <col min="2" max="2" width="34.21875" style="69" customWidth="1"/>
    <col min="3" max="3" width="11.109375" style="69" bestFit="1" customWidth="1"/>
    <col min="4" max="4" width="7.33203125" style="69" bestFit="1" customWidth="1"/>
    <col min="5" max="5" width="11.109375" style="69" bestFit="1" customWidth="1"/>
    <col min="6" max="6" width="5.33203125" style="69" customWidth="1"/>
    <col min="7" max="7" width="7.33203125" style="69" bestFit="1" customWidth="1"/>
    <col min="8" max="8" width="5.33203125" style="69" customWidth="1"/>
    <col min="9" max="9" width="11.109375" style="69" customWidth="1"/>
    <col min="10" max="10" width="5.33203125" style="69" customWidth="1"/>
    <col min="11" max="11" width="7.33203125" style="69" customWidth="1"/>
    <col min="12" max="12" width="5.33203125" style="69" customWidth="1"/>
    <col min="13" max="13" width="0" style="69" hidden="1" customWidth="1"/>
    <col min="14" max="16384" width="8.88671875" style="69"/>
  </cols>
  <sheetData>
    <row r="1" spans="1:13" ht="18.600000000000001" customHeight="1" thickBot="1" x14ac:dyDescent="0.4">
      <c r="A1" s="427" t="s">
        <v>218</v>
      </c>
      <c r="B1" s="437"/>
      <c r="C1" s="437"/>
      <c r="D1" s="437"/>
      <c r="E1" s="437"/>
      <c r="F1" s="437"/>
      <c r="G1" s="437"/>
      <c r="H1" s="437"/>
      <c r="I1" s="394"/>
      <c r="J1" s="394"/>
      <c r="K1" s="394"/>
      <c r="L1" s="394"/>
    </row>
    <row r="2" spans="1:13" ht="14.4" customHeight="1" thickBot="1" x14ac:dyDescent="0.35">
      <c r="A2" s="521" t="s">
        <v>245</v>
      </c>
      <c r="B2" s="96"/>
      <c r="C2" s="96"/>
      <c r="D2" s="96"/>
      <c r="E2" s="96"/>
      <c r="F2" s="96"/>
      <c r="G2" s="96"/>
      <c r="H2" s="96"/>
    </row>
    <row r="3" spans="1:13" ht="14.4" customHeight="1" thickBot="1" x14ac:dyDescent="0.35">
      <c r="A3" s="99"/>
      <c r="B3" s="99"/>
      <c r="C3" s="439" t="s">
        <v>19</v>
      </c>
      <c r="D3" s="438"/>
      <c r="E3" s="438" t="s">
        <v>20</v>
      </c>
      <c r="F3" s="438"/>
      <c r="G3" s="438"/>
      <c r="H3" s="438"/>
      <c r="I3" s="438" t="s">
        <v>234</v>
      </c>
      <c r="J3" s="438"/>
      <c r="K3" s="438"/>
      <c r="L3" s="440"/>
    </row>
    <row r="4" spans="1:13" ht="14.4" customHeight="1" thickBot="1" x14ac:dyDescent="0.35">
      <c r="A4" s="157" t="s">
        <v>21</v>
      </c>
      <c r="B4" s="158" t="s">
        <v>22</v>
      </c>
      <c r="C4" s="159" t="s">
        <v>23</v>
      </c>
      <c r="D4" s="159" t="s">
        <v>24</v>
      </c>
      <c r="E4" s="159" t="s">
        <v>23</v>
      </c>
      <c r="F4" s="159" t="s">
        <v>5</v>
      </c>
      <c r="G4" s="159" t="s">
        <v>24</v>
      </c>
      <c r="H4" s="159" t="s">
        <v>5</v>
      </c>
      <c r="I4" s="159" t="s">
        <v>23</v>
      </c>
      <c r="J4" s="159" t="s">
        <v>5</v>
      </c>
      <c r="K4" s="159" t="s">
        <v>24</v>
      </c>
      <c r="L4" s="160" t="s">
        <v>5</v>
      </c>
    </row>
    <row r="5" spans="1:13" ht="14.4" customHeight="1" x14ac:dyDescent="0.3">
      <c r="A5" s="549">
        <v>25</v>
      </c>
      <c r="B5" s="550" t="s">
        <v>458</v>
      </c>
      <c r="C5" s="551">
        <v>408441.31999999983</v>
      </c>
      <c r="D5" s="551">
        <v>1410</v>
      </c>
      <c r="E5" s="551">
        <v>154577.86999999988</v>
      </c>
      <c r="F5" s="552">
        <v>0.37845796306798718</v>
      </c>
      <c r="G5" s="551">
        <v>532</v>
      </c>
      <c r="H5" s="552">
        <v>0.37730496453900708</v>
      </c>
      <c r="I5" s="551">
        <v>253863.44999999995</v>
      </c>
      <c r="J5" s="552">
        <v>0.62154203693201282</v>
      </c>
      <c r="K5" s="551">
        <v>878</v>
      </c>
      <c r="L5" s="552">
        <v>0.62269503546099292</v>
      </c>
      <c r="M5" s="551" t="s">
        <v>110</v>
      </c>
    </row>
    <row r="6" spans="1:13" ht="14.4" customHeight="1" x14ac:dyDescent="0.3">
      <c r="A6" s="549">
        <v>25</v>
      </c>
      <c r="B6" s="550" t="s">
        <v>985</v>
      </c>
      <c r="C6" s="551">
        <v>408441.31999999983</v>
      </c>
      <c r="D6" s="551">
        <v>1405</v>
      </c>
      <c r="E6" s="551">
        <v>154577.86999999988</v>
      </c>
      <c r="F6" s="552">
        <v>0.37845796306798718</v>
      </c>
      <c r="G6" s="551">
        <v>527</v>
      </c>
      <c r="H6" s="552">
        <v>0.37508896797153024</v>
      </c>
      <c r="I6" s="551">
        <v>253863.44999999995</v>
      </c>
      <c r="J6" s="552">
        <v>0.62154203693201282</v>
      </c>
      <c r="K6" s="551">
        <v>878</v>
      </c>
      <c r="L6" s="552">
        <v>0.62491103202846976</v>
      </c>
      <c r="M6" s="551" t="s">
        <v>2</v>
      </c>
    </row>
    <row r="7" spans="1:13" ht="14.4" customHeight="1" x14ac:dyDescent="0.3">
      <c r="A7" s="549">
        <v>25</v>
      </c>
      <c r="B7" s="550" t="s">
        <v>986</v>
      </c>
      <c r="C7" s="551">
        <v>0</v>
      </c>
      <c r="D7" s="551">
        <v>5</v>
      </c>
      <c r="E7" s="551">
        <v>0</v>
      </c>
      <c r="F7" s="552" t="s">
        <v>457</v>
      </c>
      <c r="G7" s="551">
        <v>5</v>
      </c>
      <c r="H7" s="552">
        <v>1</v>
      </c>
      <c r="I7" s="551" t="s">
        <v>457</v>
      </c>
      <c r="J7" s="552" t="s">
        <v>457</v>
      </c>
      <c r="K7" s="551" t="s">
        <v>457</v>
      </c>
      <c r="L7" s="552">
        <v>0</v>
      </c>
      <c r="M7" s="551" t="s">
        <v>2</v>
      </c>
    </row>
    <row r="8" spans="1:13" ht="14.4" customHeight="1" x14ac:dyDescent="0.3">
      <c r="A8" s="549" t="s">
        <v>456</v>
      </c>
      <c r="B8" s="550" t="s">
        <v>6</v>
      </c>
      <c r="C8" s="551">
        <v>408441.31999999983</v>
      </c>
      <c r="D8" s="551">
        <v>1410</v>
      </c>
      <c r="E8" s="551">
        <v>154577.86999999988</v>
      </c>
      <c r="F8" s="552">
        <v>0.37845796306798718</v>
      </c>
      <c r="G8" s="551">
        <v>532</v>
      </c>
      <c r="H8" s="552">
        <v>0.37730496453900708</v>
      </c>
      <c r="I8" s="551">
        <v>253863.44999999995</v>
      </c>
      <c r="J8" s="552">
        <v>0.62154203693201282</v>
      </c>
      <c r="K8" s="551">
        <v>878</v>
      </c>
      <c r="L8" s="552">
        <v>0.62269503546099292</v>
      </c>
      <c r="M8" s="551" t="s">
        <v>467</v>
      </c>
    </row>
    <row r="10" spans="1:13" ht="14.4" customHeight="1" x14ac:dyDescent="0.3">
      <c r="A10" s="549">
        <v>25</v>
      </c>
      <c r="B10" s="550" t="s">
        <v>458</v>
      </c>
      <c r="C10" s="551" t="s">
        <v>457</v>
      </c>
      <c r="D10" s="551" t="s">
        <v>457</v>
      </c>
      <c r="E10" s="551" t="s">
        <v>457</v>
      </c>
      <c r="F10" s="552" t="s">
        <v>457</v>
      </c>
      <c r="G10" s="551" t="s">
        <v>457</v>
      </c>
      <c r="H10" s="552" t="s">
        <v>457</v>
      </c>
      <c r="I10" s="551" t="s">
        <v>457</v>
      </c>
      <c r="J10" s="552" t="s">
        <v>457</v>
      </c>
      <c r="K10" s="551" t="s">
        <v>457</v>
      </c>
      <c r="L10" s="552" t="s">
        <v>457</v>
      </c>
      <c r="M10" s="551" t="s">
        <v>110</v>
      </c>
    </row>
    <row r="11" spans="1:13" ht="14.4" customHeight="1" x14ac:dyDescent="0.3">
      <c r="A11" s="549">
        <v>89301251</v>
      </c>
      <c r="B11" s="550" t="s">
        <v>985</v>
      </c>
      <c r="C11" s="551">
        <v>23050.93</v>
      </c>
      <c r="D11" s="551">
        <v>77</v>
      </c>
      <c r="E11" s="551">
        <v>10059.68</v>
      </c>
      <c r="F11" s="552">
        <v>0.43641102549875427</v>
      </c>
      <c r="G11" s="551">
        <v>27</v>
      </c>
      <c r="H11" s="552">
        <v>0.35064935064935066</v>
      </c>
      <c r="I11" s="551">
        <v>12991.250000000002</v>
      </c>
      <c r="J11" s="552">
        <v>0.56358897450124579</v>
      </c>
      <c r="K11" s="551">
        <v>50</v>
      </c>
      <c r="L11" s="552">
        <v>0.64935064935064934</v>
      </c>
      <c r="M11" s="551" t="s">
        <v>2</v>
      </c>
    </row>
    <row r="12" spans="1:13" ht="14.4" customHeight="1" x14ac:dyDescent="0.3">
      <c r="A12" s="549" t="s">
        <v>987</v>
      </c>
      <c r="B12" s="550" t="s">
        <v>988</v>
      </c>
      <c r="C12" s="551">
        <v>23050.93</v>
      </c>
      <c r="D12" s="551">
        <v>77</v>
      </c>
      <c r="E12" s="551">
        <v>10059.68</v>
      </c>
      <c r="F12" s="552">
        <v>0.43641102549875427</v>
      </c>
      <c r="G12" s="551">
        <v>27</v>
      </c>
      <c r="H12" s="552">
        <v>0.35064935064935066</v>
      </c>
      <c r="I12" s="551">
        <v>12991.250000000002</v>
      </c>
      <c r="J12" s="552">
        <v>0.56358897450124579</v>
      </c>
      <c r="K12" s="551">
        <v>50</v>
      </c>
      <c r="L12" s="552">
        <v>0.64935064935064934</v>
      </c>
      <c r="M12" s="551" t="s">
        <v>470</v>
      </c>
    </row>
    <row r="13" spans="1:13" ht="14.4" customHeight="1" x14ac:dyDescent="0.3">
      <c r="A13" s="549" t="s">
        <v>457</v>
      </c>
      <c r="B13" s="550" t="s">
        <v>457</v>
      </c>
      <c r="C13" s="551" t="s">
        <v>457</v>
      </c>
      <c r="D13" s="551" t="s">
        <v>457</v>
      </c>
      <c r="E13" s="551" t="s">
        <v>457</v>
      </c>
      <c r="F13" s="552" t="s">
        <v>457</v>
      </c>
      <c r="G13" s="551" t="s">
        <v>457</v>
      </c>
      <c r="H13" s="552" t="s">
        <v>457</v>
      </c>
      <c r="I13" s="551" t="s">
        <v>457</v>
      </c>
      <c r="J13" s="552" t="s">
        <v>457</v>
      </c>
      <c r="K13" s="551" t="s">
        <v>457</v>
      </c>
      <c r="L13" s="552" t="s">
        <v>457</v>
      </c>
      <c r="M13" s="551" t="s">
        <v>471</v>
      </c>
    </row>
    <row r="14" spans="1:13" ht="14.4" customHeight="1" x14ac:dyDescent="0.3">
      <c r="A14" s="549">
        <v>89301252</v>
      </c>
      <c r="B14" s="550" t="s">
        <v>985</v>
      </c>
      <c r="C14" s="551">
        <v>279566.31999999995</v>
      </c>
      <c r="D14" s="551">
        <v>967</v>
      </c>
      <c r="E14" s="551">
        <v>136274.8299999999</v>
      </c>
      <c r="F14" s="552">
        <v>0.48745081310223609</v>
      </c>
      <c r="G14" s="551">
        <v>469</v>
      </c>
      <c r="H14" s="552">
        <v>0.48500517063081694</v>
      </c>
      <c r="I14" s="551">
        <v>143291.49000000002</v>
      </c>
      <c r="J14" s="552">
        <v>0.51254918689776385</v>
      </c>
      <c r="K14" s="551">
        <v>498</v>
      </c>
      <c r="L14" s="552">
        <v>0.51499482936918306</v>
      </c>
      <c r="M14" s="551" t="s">
        <v>2</v>
      </c>
    </row>
    <row r="15" spans="1:13" ht="14.4" customHeight="1" x14ac:dyDescent="0.3">
      <c r="A15" s="549">
        <v>89301252</v>
      </c>
      <c r="B15" s="550" t="s">
        <v>986</v>
      </c>
      <c r="C15" s="551">
        <v>0</v>
      </c>
      <c r="D15" s="551">
        <v>5</v>
      </c>
      <c r="E15" s="551">
        <v>0</v>
      </c>
      <c r="F15" s="552" t="s">
        <v>457</v>
      </c>
      <c r="G15" s="551">
        <v>5</v>
      </c>
      <c r="H15" s="552">
        <v>1</v>
      </c>
      <c r="I15" s="551" t="s">
        <v>457</v>
      </c>
      <c r="J15" s="552" t="s">
        <v>457</v>
      </c>
      <c r="K15" s="551" t="s">
        <v>457</v>
      </c>
      <c r="L15" s="552">
        <v>0</v>
      </c>
      <c r="M15" s="551" t="s">
        <v>2</v>
      </c>
    </row>
    <row r="16" spans="1:13" ht="14.4" customHeight="1" x14ac:dyDescent="0.3">
      <c r="A16" s="549" t="s">
        <v>989</v>
      </c>
      <c r="B16" s="550" t="s">
        <v>990</v>
      </c>
      <c r="C16" s="551">
        <v>279566.31999999995</v>
      </c>
      <c r="D16" s="551">
        <v>972</v>
      </c>
      <c r="E16" s="551">
        <v>136274.8299999999</v>
      </c>
      <c r="F16" s="552">
        <v>0.48745081310223609</v>
      </c>
      <c r="G16" s="551">
        <v>474</v>
      </c>
      <c r="H16" s="552">
        <v>0.48765432098765432</v>
      </c>
      <c r="I16" s="551">
        <v>143291.49000000002</v>
      </c>
      <c r="J16" s="552">
        <v>0.51254918689776385</v>
      </c>
      <c r="K16" s="551">
        <v>498</v>
      </c>
      <c r="L16" s="552">
        <v>0.51234567901234573</v>
      </c>
      <c r="M16" s="551" t="s">
        <v>470</v>
      </c>
    </row>
    <row r="17" spans="1:13" ht="14.4" customHeight="1" x14ac:dyDescent="0.3">
      <c r="A17" s="549" t="s">
        <v>457</v>
      </c>
      <c r="B17" s="550" t="s">
        <v>457</v>
      </c>
      <c r="C17" s="551" t="s">
        <v>457</v>
      </c>
      <c r="D17" s="551" t="s">
        <v>457</v>
      </c>
      <c r="E17" s="551" t="s">
        <v>457</v>
      </c>
      <c r="F17" s="552" t="s">
        <v>457</v>
      </c>
      <c r="G17" s="551" t="s">
        <v>457</v>
      </c>
      <c r="H17" s="552" t="s">
        <v>457</v>
      </c>
      <c r="I17" s="551" t="s">
        <v>457</v>
      </c>
      <c r="J17" s="552" t="s">
        <v>457</v>
      </c>
      <c r="K17" s="551" t="s">
        <v>457</v>
      </c>
      <c r="L17" s="552" t="s">
        <v>457</v>
      </c>
      <c r="M17" s="551" t="s">
        <v>471</v>
      </c>
    </row>
    <row r="18" spans="1:13" ht="14.4" customHeight="1" x14ac:dyDescent="0.3">
      <c r="A18" s="549">
        <v>89305252</v>
      </c>
      <c r="B18" s="550" t="s">
        <v>985</v>
      </c>
      <c r="C18" s="551">
        <v>14436.97</v>
      </c>
      <c r="D18" s="551">
        <v>52</v>
      </c>
      <c r="E18" s="551">
        <v>7243.4299999999994</v>
      </c>
      <c r="F18" s="552">
        <v>0.50172785563729783</v>
      </c>
      <c r="G18" s="551">
        <v>28</v>
      </c>
      <c r="H18" s="552">
        <v>0.53846153846153844</v>
      </c>
      <c r="I18" s="551">
        <v>7193.54</v>
      </c>
      <c r="J18" s="552">
        <v>0.49827214436270217</v>
      </c>
      <c r="K18" s="551">
        <v>24</v>
      </c>
      <c r="L18" s="552">
        <v>0.46153846153846156</v>
      </c>
      <c r="M18" s="551" t="s">
        <v>2</v>
      </c>
    </row>
    <row r="19" spans="1:13" ht="14.4" customHeight="1" x14ac:dyDescent="0.3">
      <c r="A19" s="549" t="s">
        <v>991</v>
      </c>
      <c r="B19" s="550" t="s">
        <v>992</v>
      </c>
      <c r="C19" s="551">
        <v>14436.97</v>
      </c>
      <c r="D19" s="551">
        <v>52</v>
      </c>
      <c r="E19" s="551">
        <v>7243.4299999999994</v>
      </c>
      <c r="F19" s="552">
        <v>0.50172785563729783</v>
      </c>
      <c r="G19" s="551">
        <v>28</v>
      </c>
      <c r="H19" s="552">
        <v>0.53846153846153844</v>
      </c>
      <c r="I19" s="551">
        <v>7193.54</v>
      </c>
      <c r="J19" s="552">
        <v>0.49827214436270217</v>
      </c>
      <c r="K19" s="551">
        <v>24</v>
      </c>
      <c r="L19" s="552">
        <v>0.46153846153846156</v>
      </c>
      <c r="M19" s="551" t="s">
        <v>470</v>
      </c>
    </row>
    <row r="20" spans="1:13" ht="14.4" customHeight="1" x14ac:dyDescent="0.3">
      <c r="A20" s="549" t="s">
        <v>457</v>
      </c>
      <c r="B20" s="550" t="s">
        <v>457</v>
      </c>
      <c r="C20" s="551" t="s">
        <v>457</v>
      </c>
      <c r="D20" s="551" t="s">
        <v>457</v>
      </c>
      <c r="E20" s="551" t="s">
        <v>457</v>
      </c>
      <c r="F20" s="552" t="s">
        <v>457</v>
      </c>
      <c r="G20" s="551" t="s">
        <v>457</v>
      </c>
      <c r="H20" s="552" t="s">
        <v>457</v>
      </c>
      <c r="I20" s="551" t="s">
        <v>457</v>
      </c>
      <c r="J20" s="552" t="s">
        <v>457</v>
      </c>
      <c r="K20" s="551" t="s">
        <v>457</v>
      </c>
      <c r="L20" s="552" t="s">
        <v>457</v>
      </c>
      <c r="M20" s="551" t="s">
        <v>471</v>
      </c>
    </row>
    <row r="21" spans="1:13" ht="14.4" customHeight="1" x14ac:dyDescent="0.3">
      <c r="A21" s="549">
        <v>89870255</v>
      </c>
      <c r="B21" s="550" t="s">
        <v>985</v>
      </c>
      <c r="C21" s="551">
        <v>91387.099999999977</v>
      </c>
      <c r="D21" s="551">
        <v>309</v>
      </c>
      <c r="E21" s="551">
        <v>999.93000000000006</v>
      </c>
      <c r="F21" s="552">
        <v>1.0941697460582515E-2</v>
      </c>
      <c r="G21" s="551">
        <v>3</v>
      </c>
      <c r="H21" s="552">
        <v>9.7087378640776691E-3</v>
      </c>
      <c r="I21" s="551">
        <v>90387.169999999984</v>
      </c>
      <c r="J21" s="552">
        <v>0.98905830253941751</v>
      </c>
      <c r="K21" s="551">
        <v>306</v>
      </c>
      <c r="L21" s="552">
        <v>0.99029126213592233</v>
      </c>
      <c r="M21" s="551" t="s">
        <v>2</v>
      </c>
    </row>
    <row r="22" spans="1:13" ht="14.4" customHeight="1" x14ac:dyDescent="0.3">
      <c r="A22" s="549" t="s">
        <v>993</v>
      </c>
      <c r="B22" s="550" t="s">
        <v>994</v>
      </c>
      <c r="C22" s="551">
        <v>91387.099999999977</v>
      </c>
      <c r="D22" s="551">
        <v>309</v>
      </c>
      <c r="E22" s="551">
        <v>999.93000000000006</v>
      </c>
      <c r="F22" s="552">
        <v>1.0941697460582515E-2</v>
      </c>
      <c r="G22" s="551">
        <v>3</v>
      </c>
      <c r="H22" s="552">
        <v>9.7087378640776691E-3</v>
      </c>
      <c r="I22" s="551">
        <v>90387.169999999984</v>
      </c>
      <c r="J22" s="552">
        <v>0.98905830253941751</v>
      </c>
      <c r="K22" s="551">
        <v>306</v>
      </c>
      <c r="L22" s="552">
        <v>0.99029126213592233</v>
      </c>
      <c r="M22" s="551" t="s">
        <v>470</v>
      </c>
    </row>
    <row r="23" spans="1:13" ht="14.4" customHeight="1" x14ac:dyDescent="0.3">
      <c r="A23" s="549" t="s">
        <v>457</v>
      </c>
      <c r="B23" s="550" t="s">
        <v>457</v>
      </c>
      <c r="C23" s="551" t="s">
        <v>457</v>
      </c>
      <c r="D23" s="551" t="s">
        <v>457</v>
      </c>
      <c r="E23" s="551" t="s">
        <v>457</v>
      </c>
      <c r="F23" s="552" t="s">
        <v>457</v>
      </c>
      <c r="G23" s="551" t="s">
        <v>457</v>
      </c>
      <c r="H23" s="552" t="s">
        <v>457</v>
      </c>
      <c r="I23" s="551" t="s">
        <v>457</v>
      </c>
      <c r="J23" s="552" t="s">
        <v>457</v>
      </c>
      <c r="K23" s="551" t="s">
        <v>457</v>
      </c>
      <c r="L23" s="552" t="s">
        <v>457</v>
      </c>
      <c r="M23" s="551" t="s">
        <v>471</v>
      </c>
    </row>
    <row r="24" spans="1:13" ht="14.4" customHeight="1" x14ac:dyDescent="0.3">
      <c r="A24" s="549" t="s">
        <v>456</v>
      </c>
      <c r="B24" s="550" t="s">
        <v>995</v>
      </c>
      <c r="C24" s="551">
        <v>408441.31999999989</v>
      </c>
      <c r="D24" s="551">
        <v>1410</v>
      </c>
      <c r="E24" s="551">
        <v>154577.86999999988</v>
      </c>
      <c r="F24" s="552">
        <v>0.37845796306798712</v>
      </c>
      <c r="G24" s="551">
        <v>532</v>
      </c>
      <c r="H24" s="552">
        <v>0.37730496453900708</v>
      </c>
      <c r="I24" s="551">
        <v>253863.45</v>
      </c>
      <c r="J24" s="552">
        <v>0.62154203693201282</v>
      </c>
      <c r="K24" s="551">
        <v>878</v>
      </c>
      <c r="L24" s="552">
        <v>0.62269503546099292</v>
      </c>
      <c r="M24" s="551" t="s">
        <v>467</v>
      </c>
    </row>
  </sheetData>
  <autoFilter ref="A4:M4"/>
  <mergeCells count="4">
    <mergeCell ref="E3:H3"/>
    <mergeCell ref="C3:D3"/>
    <mergeCell ref="I3:L3"/>
    <mergeCell ref="A1:L1"/>
  </mergeCells>
  <conditionalFormatting sqref="F4 F9 F25:F1048576">
    <cfRule type="cellIs" dxfId="52" priority="15" stopIfTrue="1" operator="lessThan">
      <formula>0.6</formula>
    </cfRule>
  </conditionalFormatting>
  <conditionalFormatting sqref="B5:B8">
    <cfRule type="expression" dxfId="51" priority="12">
      <formula>AND(LEFT(M5,6)&lt;&gt;"mezera",M5&lt;&gt;"")</formula>
    </cfRule>
  </conditionalFormatting>
  <conditionalFormatting sqref="A5:A8">
    <cfRule type="expression" dxfId="50" priority="9">
      <formula>AND(M5&lt;&gt;"",M5&lt;&gt;"mezeraKL")</formula>
    </cfRule>
  </conditionalFormatting>
  <conditionalFormatting sqref="B5:L8">
    <cfRule type="expression" dxfId="49" priority="10">
      <formula>$M5="SumaNS"</formula>
    </cfRule>
    <cfRule type="expression" dxfId="48" priority="11">
      <formula>OR($M5="KL",$M5="SumaKL")</formula>
    </cfRule>
  </conditionalFormatting>
  <conditionalFormatting sqref="F5:F8">
    <cfRule type="cellIs" dxfId="47" priority="8" operator="lessThan">
      <formula>0.6</formula>
    </cfRule>
  </conditionalFormatting>
  <conditionalFormatting sqref="A5:L8">
    <cfRule type="expression" dxfId="46" priority="7">
      <formula>$M5&lt;&gt;""</formula>
    </cfRule>
  </conditionalFormatting>
  <conditionalFormatting sqref="B10:B24">
    <cfRule type="expression" dxfId="45" priority="6">
      <formula>AND(LEFT(M10,6)&lt;&gt;"mezera",M10&lt;&gt;"")</formula>
    </cfRule>
  </conditionalFormatting>
  <conditionalFormatting sqref="A10:A24">
    <cfRule type="expression" dxfId="44" priority="3">
      <formula>AND(M10&lt;&gt;"",M10&lt;&gt;"mezeraKL")</formula>
    </cfRule>
  </conditionalFormatting>
  <conditionalFormatting sqref="B10:L24">
    <cfRule type="expression" dxfId="43" priority="4">
      <formula>$M10="SumaNS"</formula>
    </cfRule>
    <cfRule type="expression" dxfId="42" priority="5">
      <formula>OR($M10="KL",$M10="SumaKL")</formula>
    </cfRule>
  </conditionalFormatting>
  <conditionalFormatting sqref="F10:F24">
    <cfRule type="cellIs" dxfId="41" priority="2" operator="lessThan">
      <formula>0.6</formula>
    </cfRule>
  </conditionalFormatting>
  <conditionalFormatting sqref="A10:L24">
    <cfRule type="expression" dxfId="40" priority="1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34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69" customWidth="1"/>
    <col min="2" max="2" width="11.109375" style="98" bestFit="1" customWidth="1"/>
    <col min="3" max="3" width="11.109375" style="69" hidden="1" customWidth="1"/>
    <col min="4" max="4" width="7.33203125" style="98" bestFit="1" customWidth="1"/>
    <col min="5" max="5" width="7.33203125" style="69" hidden="1" customWidth="1"/>
    <col min="6" max="6" width="11.109375" style="98" bestFit="1" customWidth="1"/>
    <col min="7" max="7" width="5.33203125" style="91" customWidth="1"/>
    <col min="8" max="8" width="7.33203125" style="98" bestFit="1" customWidth="1"/>
    <col min="9" max="9" width="5.33203125" style="91" customWidth="1"/>
    <col min="10" max="10" width="11.109375" style="98" customWidth="1"/>
    <col min="11" max="11" width="5.33203125" style="91" customWidth="1"/>
    <col min="12" max="12" width="7.33203125" style="98" customWidth="1"/>
    <col min="13" max="13" width="5.33203125" style="91" customWidth="1"/>
    <col min="14" max="14" width="0" style="69" hidden="1" customWidth="1"/>
    <col min="15" max="16384" width="8.88671875" style="69"/>
  </cols>
  <sheetData>
    <row r="1" spans="1:13" ht="18.600000000000001" customHeight="1" thickBot="1" x14ac:dyDescent="0.4">
      <c r="A1" s="427" t="s">
        <v>235</v>
      </c>
      <c r="B1" s="437"/>
      <c r="C1" s="437"/>
      <c r="D1" s="437"/>
      <c r="E1" s="437"/>
      <c r="F1" s="437"/>
      <c r="G1" s="437"/>
      <c r="H1" s="437"/>
      <c r="I1" s="437"/>
      <c r="J1" s="394"/>
      <c r="K1" s="394"/>
      <c r="L1" s="394"/>
      <c r="M1" s="394"/>
    </row>
    <row r="2" spans="1:13" ht="14.4" customHeight="1" thickBot="1" x14ac:dyDescent="0.35">
      <c r="A2" s="521" t="s">
        <v>245</v>
      </c>
      <c r="B2" s="97"/>
      <c r="C2" s="96"/>
      <c r="D2" s="97"/>
      <c r="E2" s="96"/>
      <c r="F2" s="97"/>
      <c r="G2" s="307"/>
      <c r="H2" s="97"/>
      <c r="I2" s="307"/>
    </row>
    <row r="3" spans="1:13" ht="14.4" customHeight="1" thickBot="1" x14ac:dyDescent="0.35">
      <c r="A3" s="328"/>
      <c r="B3" s="439" t="s">
        <v>19</v>
      </c>
      <c r="C3" s="441"/>
      <c r="D3" s="438"/>
      <c r="E3" s="327"/>
      <c r="F3" s="438" t="s">
        <v>20</v>
      </c>
      <c r="G3" s="438"/>
      <c r="H3" s="438"/>
      <c r="I3" s="438"/>
      <c r="J3" s="438" t="s">
        <v>234</v>
      </c>
      <c r="K3" s="438"/>
      <c r="L3" s="438"/>
      <c r="M3" s="440"/>
    </row>
    <row r="4" spans="1:13" ht="14.4" customHeight="1" thickBot="1" x14ac:dyDescent="0.35">
      <c r="A4" s="596" t="s">
        <v>213</v>
      </c>
      <c r="B4" s="600" t="s">
        <v>23</v>
      </c>
      <c r="C4" s="601"/>
      <c r="D4" s="600" t="s">
        <v>24</v>
      </c>
      <c r="E4" s="601"/>
      <c r="F4" s="600" t="s">
        <v>23</v>
      </c>
      <c r="G4" s="608" t="s">
        <v>5</v>
      </c>
      <c r="H4" s="600" t="s">
        <v>24</v>
      </c>
      <c r="I4" s="608" t="s">
        <v>5</v>
      </c>
      <c r="J4" s="600" t="s">
        <v>23</v>
      </c>
      <c r="K4" s="608" t="s">
        <v>5</v>
      </c>
      <c r="L4" s="600" t="s">
        <v>24</v>
      </c>
      <c r="M4" s="609" t="s">
        <v>5</v>
      </c>
    </row>
    <row r="5" spans="1:13" ht="14.4" customHeight="1" x14ac:dyDescent="0.3">
      <c r="A5" s="597" t="s">
        <v>996</v>
      </c>
      <c r="B5" s="602">
        <v>2202.1799999999998</v>
      </c>
      <c r="C5" s="559">
        <v>1</v>
      </c>
      <c r="D5" s="605">
        <v>14</v>
      </c>
      <c r="E5" s="613" t="s">
        <v>996</v>
      </c>
      <c r="F5" s="602"/>
      <c r="G5" s="580">
        <v>0</v>
      </c>
      <c r="H5" s="562"/>
      <c r="I5" s="610">
        <v>0</v>
      </c>
      <c r="J5" s="616">
        <v>2202.1799999999998</v>
      </c>
      <c r="K5" s="580">
        <v>1</v>
      </c>
      <c r="L5" s="562">
        <v>14</v>
      </c>
      <c r="M5" s="610">
        <v>1</v>
      </c>
    </row>
    <row r="6" spans="1:13" ht="14.4" customHeight="1" x14ac:dyDescent="0.3">
      <c r="A6" s="598" t="s">
        <v>997</v>
      </c>
      <c r="B6" s="603">
        <v>6821.5700000000006</v>
      </c>
      <c r="C6" s="565">
        <v>1</v>
      </c>
      <c r="D6" s="606">
        <v>23</v>
      </c>
      <c r="E6" s="614" t="s">
        <v>997</v>
      </c>
      <c r="F6" s="603">
        <v>630.5</v>
      </c>
      <c r="G6" s="581">
        <v>9.2427403075831513E-2</v>
      </c>
      <c r="H6" s="568">
        <v>4</v>
      </c>
      <c r="I6" s="611">
        <v>0.17391304347826086</v>
      </c>
      <c r="J6" s="617">
        <v>6191.0700000000006</v>
      </c>
      <c r="K6" s="581">
        <v>0.90757259692416847</v>
      </c>
      <c r="L6" s="568">
        <v>19</v>
      </c>
      <c r="M6" s="611">
        <v>0.82608695652173914</v>
      </c>
    </row>
    <row r="7" spans="1:13" ht="14.4" customHeight="1" x14ac:dyDescent="0.3">
      <c r="A7" s="598" t="s">
        <v>998</v>
      </c>
      <c r="B7" s="603">
        <v>2250.4900000000002</v>
      </c>
      <c r="C7" s="565">
        <v>1</v>
      </c>
      <c r="D7" s="606">
        <v>8</v>
      </c>
      <c r="E7" s="614" t="s">
        <v>998</v>
      </c>
      <c r="F7" s="603"/>
      <c r="G7" s="581">
        <v>0</v>
      </c>
      <c r="H7" s="568"/>
      <c r="I7" s="611">
        <v>0</v>
      </c>
      <c r="J7" s="617">
        <v>2250.4900000000002</v>
      </c>
      <c r="K7" s="581">
        <v>1</v>
      </c>
      <c r="L7" s="568">
        <v>8</v>
      </c>
      <c r="M7" s="611">
        <v>1</v>
      </c>
    </row>
    <row r="8" spans="1:13" ht="14.4" customHeight="1" x14ac:dyDescent="0.3">
      <c r="A8" s="598" t="s">
        <v>999</v>
      </c>
      <c r="B8" s="603">
        <v>7263.5500000000011</v>
      </c>
      <c r="C8" s="565">
        <v>1</v>
      </c>
      <c r="D8" s="606">
        <v>4</v>
      </c>
      <c r="E8" s="614" t="s">
        <v>999</v>
      </c>
      <c r="F8" s="603">
        <v>1017.32</v>
      </c>
      <c r="G8" s="581">
        <v>0.1400582359865355</v>
      </c>
      <c r="H8" s="568">
        <v>1</v>
      </c>
      <c r="I8" s="611">
        <v>0.25</v>
      </c>
      <c r="J8" s="617">
        <v>6246.2300000000014</v>
      </c>
      <c r="K8" s="581">
        <v>0.85994176401346456</v>
      </c>
      <c r="L8" s="568">
        <v>3</v>
      </c>
      <c r="M8" s="611">
        <v>0.75</v>
      </c>
    </row>
    <row r="9" spans="1:13" ht="14.4" customHeight="1" x14ac:dyDescent="0.3">
      <c r="A9" s="598" t="s">
        <v>1000</v>
      </c>
      <c r="B9" s="603">
        <v>6459.9600000000009</v>
      </c>
      <c r="C9" s="565">
        <v>1</v>
      </c>
      <c r="D9" s="606">
        <v>21</v>
      </c>
      <c r="E9" s="614" t="s">
        <v>1000</v>
      </c>
      <c r="F9" s="603">
        <v>666.62</v>
      </c>
      <c r="G9" s="581">
        <v>0.1031925894277983</v>
      </c>
      <c r="H9" s="568">
        <v>2</v>
      </c>
      <c r="I9" s="611">
        <v>9.5238095238095233E-2</v>
      </c>
      <c r="J9" s="617">
        <v>5793.3400000000011</v>
      </c>
      <c r="K9" s="581">
        <v>0.8968074105722017</v>
      </c>
      <c r="L9" s="568">
        <v>19</v>
      </c>
      <c r="M9" s="611">
        <v>0.90476190476190477</v>
      </c>
    </row>
    <row r="10" spans="1:13" ht="14.4" customHeight="1" x14ac:dyDescent="0.3">
      <c r="A10" s="598" t="s">
        <v>1001</v>
      </c>
      <c r="B10" s="603">
        <v>48768.82</v>
      </c>
      <c r="C10" s="565">
        <v>1</v>
      </c>
      <c r="D10" s="606">
        <v>200</v>
      </c>
      <c r="E10" s="614" t="s">
        <v>1001</v>
      </c>
      <c r="F10" s="603">
        <v>12105.160000000003</v>
      </c>
      <c r="G10" s="581">
        <v>0.24821515058186774</v>
      </c>
      <c r="H10" s="568">
        <v>51</v>
      </c>
      <c r="I10" s="611">
        <v>0.255</v>
      </c>
      <c r="J10" s="617">
        <v>36663.659999999996</v>
      </c>
      <c r="K10" s="581">
        <v>0.75178484941813228</v>
      </c>
      <c r="L10" s="568">
        <v>149</v>
      </c>
      <c r="M10" s="611">
        <v>0.745</v>
      </c>
    </row>
    <row r="11" spans="1:13" ht="14.4" customHeight="1" x14ac:dyDescent="0.3">
      <c r="A11" s="598" t="s">
        <v>1002</v>
      </c>
      <c r="B11" s="603">
        <v>628.26</v>
      </c>
      <c r="C11" s="565">
        <v>1</v>
      </c>
      <c r="D11" s="606">
        <v>5</v>
      </c>
      <c r="E11" s="614" t="s">
        <v>1002</v>
      </c>
      <c r="F11" s="603">
        <v>75.36</v>
      </c>
      <c r="G11" s="581">
        <v>0.11995033903161112</v>
      </c>
      <c r="H11" s="568">
        <v>1</v>
      </c>
      <c r="I11" s="611">
        <v>0.2</v>
      </c>
      <c r="J11" s="617">
        <v>552.9</v>
      </c>
      <c r="K11" s="581">
        <v>0.88004966096838888</v>
      </c>
      <c r="L11" s="568">
        <v>4</v>
      </c>
      <c r="M11" s="611">
        <v>0.8</v>
      </c>
    </row>
    <row r="12" spans="1:13" ht="14.4" customHeight="1" x14ac:dyDescent="0.3">
      <c r="A12" s="598" t="s">
        <v>1003</v>
      </c>
      <c r="B12" s="603">
        <v>1072.8700000000001</v>
      </c>
      <c r="C12" s="565">
        <v>1</v>
      </c>
      <c r="D12" s="606">
        <v>4</v>
      </c>
      <c r="E12" s="614" t="s">
        <v>1003</v>
      </c>
      <c r="F12" s="603"/>
      <c r="G12" s="581">
        <v>0</v>
      </c>
      <c r="H12" s="568"/>
      <c r="I12" s="611">
        <v>0</v>
      </c>
      <c r="J12" s="617">
        <v>1072.8700000000001</v>
      </c>
      <c r="K12" s="581">
        <v>1</v>
      </c>
      <c r="L12" s="568">
        <v>4</v>
      </c>
      <c r="M12" s="611">
        <v>1</v>
      </c>
    </row>
    <row r="13" spans="1:13" ht="14.4" customHeight="1" x14ac:dyDescent="0.3">
      <c r="A13" s="598" t="s">
        <v>1004</v>
      </c>
      <c r="B13" s="603">
        <v>745.98</v>
      </c>
      <c r="C13" s="565">
        <v>1</v>
      </c>
      <c r="D13" s="606">
        <v>3</v>
      </c>
      <c r="E13" s="614" t="s">
        <v>1004</v>
      </c>
      <c r="F13" s="603"/>
      <c r="G13" s="581">
        <v>0</v>
      </c>
      <c r="H13" s="568"/>
      <c r="I13" s="611">
        <v>0</v>
      </c>
      <c r="J13" s="617">
        <v>745.98</v>
      </c>
      <c r="K13" s="581">
        <v>1</v>
      </c>
      <c r="L13" s="568">
        <v>3</v>
      </c>
      <c r="M13" s="611">
        <v>1</v>
      </c>
    </row>
    <row r="14" spans="1:13" ht="14.4" customHeight="1" x14ac:dyDescent="0.3">
      <c r="A14" s="598" t="s">
        <v>1005</v>
      </c>
      <c r="B14" s="603">
        <v>15068.180000000002</v>
      </c>
      <c r="C14" s="565">
        <v>1</v>
      </c>
      <c r="D14" s="606">
        <v>58</v>
      </c>
      <c r="E14" s="614" t="s">
        <v>1005</v>
      </c>
      <c r="F14" s="603">
        <v>6962.420000000001</v>
      </c>
      <c r="G14" s="581">
        <v>0.46206111156091845</v>
      </c>
      <c r="H14" s="568">
        <v>26</v>
      </c>
      <c r="I14" s="611">
        <v>0.44827586206896552</v>
      </c>
      <c r="J14" s="617">
        <v>8105.7600000000011</v>
      </c>
      <c r="K14" s="581">
        <v>0.53793888843908155</v>
      </c>
      <c r="L14" s="568">
        <v>32</v>
      </c>
      <c r="M14" s="611">
        <v>0.55172413793103448</v>
      </c>
    </row>
    <row r="15" spans="1:13" ht="14.4" customHeight="1" x14ac:dyDescent="0.3">
      <c r="A15" s="598" t="s">
        <v>1006</v>
      </c>
      <c r="B15" s="603">
        <v>2423.7399999999998</v>
      </c>
      <c r="C15" s="565">
        <v>1</v>
      </c>
      <c r="D15" s="606">
        <v>15</v>
      </c>
      <c r="E15" s="614" t="s">
        <v>1006</v>
      </c>
      <c r="F15" s="603">
        <v>666.52</v>
      </c>
      <c r="G15" s="581">
        <v>0.27499649302317908</v>
      </c>
      <c r="H15" s="568">
        <v>4</v>
      </c>
      <c r="I15" s="611">
        <v>0.26666666666666666</v>
      </c>
      <c r="J15" s="617">
        <v>1757.22</v>
      </c>
      <c r="K15" s="581">
        <v>0.72500350697682103</v>
      </c>
      <c r="L15" s="568">
        <v>11</v>
      </c>
      <c r="M15" s="611">
        <v>0.73333333333333328</v>
      </c>
    </row>
    <row r="16" spans="1:13" ht="14.4" customHeight="1" x14ac:dyDescent="0.3">
      <c r="A16" s="598" t="s">
        <v>1007</v>
      </c>
      <c r="B16" s="603">
        <v>11760.369999999999</v>
      </c>
      <c r="C16" s="565">
        <v>1</v>
      </c>
      <c r="D16" s="606">
        <v>42</v>
      </c>
      <c r="E16" s="614" t="s">
        <v>1007</v>
      </c>
      <c r="F16" s="603">
        <v>6786.0099999999993</v>
      </c>
      <c r="G16" s="581">
        <v>0.57702351201535329</v>
      </c>
      <c r="H16" s="568">
        <v>25</v>
      </c>
      <c r="I16" s="611">
        <v>0.59523809523809523</v>
      </c>
      <c r="J16" s="617">
        <v>4974.3599999999997</v>
      </c>
      <c r="K16" s="581">
        <v>0.42297648798464677</v>
      </c>
      <c r="L16" s="568">
        <v>17</v>
      </c>
      <c r="M16" s="611">
        <v>0.40476190476190477</v>
      </c>
    </row>
    <row r="17" spans="1:13" ht="14.4" customHeight="1" x14ac:dyDescent="0.3">
      <c r="A17" s="598" t="s">
        <v>1008</v>
      </c>
      <c r="B17" s="603">
        <v>42017.37000000001</v>
      </c>
      <c r="C17" s="565">
        <v>1</v>
      </c>
      <c r="D17" s="606">
        <v>133</v>
      </c>
      <c r="E17" s="614" t="s">
        <v>1008</v>
      </c>
      <c r="F17" s="603">
        <v>19150.920000000006</v>
      </c>
      <c r="G17" s="581">
        <v>0.45578578573575645</v>
      </c>
      <c r="H17" s="568">
        <v>57</v>
      </c>
      <c r="I17" s="611">
        <v>0.42857142857142855</v>
      </c>
      <c r="J17" s="617">
        <v>22866.450000000004</v>
      </c>
      <c r="K17" s="581">
        <v>0.54421421426424355</v>
      </c>
      <c r="L17" s="568">
        <v>76</v>
      </c>
      <c r="M17" s="611">
        <v>0.5714285714285714</v>
      </c>
    </row>
    <row r="18" spans="1:13" ht="14.4" customHeight="1" x14ac:dyDescent="0.3">
      <c r="A18" s="598" t="s">
        <v>1009</v>
      </c>
      <c r="B18" s="603">
        <v>8015.2500000000009</v>
      </c>
      <c r="C18" s="565">
        <v>1</v>
      </c>
      <c r="D18" s="606">
        <v>25</v>
      </c>
      <c r="E18" s="614" t="s">
        <v>1009</v>
      </c>
      <c r="F18" s="603">
        <v>843.35</v>
      </c>
      <c r="G18" s="581">
        <v>0.10521817784847633</v>
      </c>
      <c r="H18" s="568">
        <v>3</v>
      </c>
      <c r="I18" s="611">
        <v>0.12</v>
      </c>
      <c r="J18" s="617">
        <v>7171.9000000000005</v>
      </c>
      <c r="K18" s="581">
        <v>0.89478182215152358</v>
      </c>
      <c r="L18" s="568">
        <v>22</v>
      </c>
      <c r="M18" s="611">
        <v>0.88</v>
      </c>
    </row>
    <row r="19" spans="1:13" ht="14.4" customHeight="1" x14ac:dyDescent="0.3">
      <c r="A19" s="598" t="s">
        <v>1010</v>
      </c>
      <c r="B19" s="603">
        <v>39430.98000000001</v>
      </c>
      <c r="C19" s="565">
        <v>1</v>
      </c>
      <c r="D19" s="606">
        <v>155</v>
      </c>
      <c r="E19" s="614" t="s">
        <v>1010</v>
      </c>
      <c r="F19" s="603">
        <v>24088.370000000003</v>
      </c>
      <c r="G19" s="581">
        <v>0.61089960229241058</v>
      </c>
      <c r="H19" s="568">
        <v>91</v>
      </c>
      <c r="I19" s="611">
        <v>0.58709677419354833</v>
      </c>
      <c r="J19" s="617">
        <v>15342.610000000004</v>
      </c>
      <c r="K19" s="581">
        <v>0.38910039770758931</v>
      </c>
      <c r="L19" s="568">
        <v>64</v>
      </c>
      <c r="M19" s="611">
        <v>0.41290322580645161</v>
      </c>
    </row>
    <row r="20" spans="1:13" ht="14.4" customHeight="1" x14ac:dyDescent="0.3">
      <c r="A20" s="598" t="s">
        <v>1011</v>
      </c>
      <c r="B20" s="603">
        <v>7756.67</v>
      </c>
      <c r="C20" s="565">
        <v>1</v>
      </c>
      <c r="D20" s="606">
        <v>3</v>
      </c>
      <c r="E20" s="614" t="s">
        <v>1011</v>
      </c>
      <c r="F20" s="603">
        <v>3926.8300000000004</v>
      </c>
      <c r="G20" s="581">
        <v>0.50625203856809697</v>
      </c>
      <c r="H20" s="568">
        <v>1</v>
      </c>
      <c r="I20" s="611">
        <v>0.33333333333333331</v>
      </c>
      <c r="J20" s="617">
        <v>3829.8399999999997</v>
      </c>
      <c r="K20" s="581">
        <v>0.49374796143190308</v>
      </c>
      <c r="L20" s="568">
        <v>2</v>
      </c>
      <c r="M20" s="611">
        <v>0.66666666666666663</v>
      </c>
    </row>
    <row r="21" spans="1:13" ht="14.4" customHeight="1" x14ac:dyDescent="0.3">
      <c r="A21" s="598" t="s">
        <v>1012</v>
      </c>
      <c r="B21" s="603">
        <v>35103.72</v>
      </c>
      <c r="C21" s="565">
        <v>1</v>
      </c>
      <c r="D21" s="606">
        <v>141</v>
      </c>
      <c r="E21" s="614" t="s">
        <v>1012</v>
      </c>
      <c r="F21" s="603">
        <v>10958.510000000002</v>
      </c>
      <c r="G21" s="581">
        <v>0.31217517687584112</v>
      </c>
      <c r="H21" s="568">
        <v>46</v>
      </c>
      <c r="I21" s="611">
        <v>0.32624113475177308</v>
      </c>
      <c r="J21" s="617">
        <v>24145.210000000003</v>
      </c>
      <c r="K21" s="581">
        <v>0.68782482312415893</v>
      </c>
      <c r="L21" s="568">
        <v>95</v>
      </c>
      <c r="M21" s="611">
        <v>0.67375886524822692</v>
      </c>
    </row>
    <row r="22" spans="1:13" ht="14.4" customHeight="1" x14ac:dyDescent="0.3">
      <c r="A22" s="598" t="s">
        <v>1013</v>
      </c>
      <c r="B22" s="603">
        <v>2422.0699999999997</v>
      </c>
      <c r="C22" s="565">
        <v>1</v>
      </c>
      <c r="D22" s="606">
        <v>9</v>
      </c>
      <c r="E22" s="614" t="s">
        <v>1013</v>
      </c>
      <c r="F22" s="603"/>
      <c r="G22" s="581">
        <v>0</v>
      </c>
      <c r="H22" s="568"/>
      <c r="I22" s="611">
        <v>0</v>
      </c>
      <c r="J22" s="617">
        <v>2422.0699999999997</v>
      </c>
      <c r="K22" s="581">
        <v>1</v>
      </c>
      <c r="L22" s="568">
        <v>9</v>
      </c>
      <c r="M22" s="611">
        <v>1</v>
      </c>
    </row>
    <row r="23" spans="1:13" ht="14.4" customHeight="1" x14ac:dyDescent="0.3">
      <c r="A23" s="598" t="s">
        <v>1014</v>
      </c>
      <c r="B23" s="603">
        <v>35231.960000000006</v>
      </c>
      <c r="C23" s="565">
        <v>1</v>
      </c>
      <c r="D23" s="606">
        <v>50</v>
      </c>
      <c r="E23" s="614" t="s">
        <v>1014</v>
      </c>
      <c r="F23" s="603">
        <v>12668.42</v>
      </c>
      <c r="G23" s="581">
        <v>0.35957182058562731</v>
      </c>
      <c r="H23" s="568">
        <v>18</v>
      </c>
      <c r="I23" s="611">
        <v>0.36</v>
      </c>
      <c r="J23" s="617">
        <v>22563.540000000005</v>
      </c>
      <c r="K23" s="581">
        <v>0.64042817941437269</v>
      </c>
      <c r="L23" s="568">
        <v>32</v>
      </c>
      <c r="M23" s="611">
        <v>0.64</v>
      </c>
    </row>
    <row r="24" spans="1:13" ht="14.4" customHeight="1" x14ac:dyDescent="0.3">
      <c r="A24" s="598" t="s">
        <v>1015</v>
      </c>
      <c r="B24" s="603">
        <v>15077.490000000003</v>
      </c>
      <c r="C24" s="565">
        <v>1</v>
      </c>
      <c r="D24" s="606">
        <v>63</v>
      </c>
      <c r="E24" s="614" t="s">
        <v>1015</v>
      </c>
      <c r="F24" s="603">
        <v>8322.3100000000031</v>
      </c>
      <c r="G24" s="581">
        <v>0.55196919381143683</v>
      </c>
      <c r="H24" s="568">
        <v>35</v>
      </c>
      <c r="I24" s="611">
        <v>0.55555555555555558</v>
      </c>
      <c r="J24" s="617">
        <v>6755.18</v>
      </c>
      <c r="K24" s="581">
        <v>0.44803080618856311</v>
      </c>
      <c r="L24" s="568">
        <v>28</v>
      </c>
      <c r="M24" s="611">
        <v>0.44444444444444442</v>
      </c>
    </row>
    <row r="25" spans="1:13" ht="14.4" customHeight="1" x14ac:dyDescent="0.3">
      <c r="A25" s="598" t="s">
        <v>1016</v>
      </c>
      <c r="B25" s="603">
        <v>331.68</v>
      </c>
      <c r="C25" s="565">
        <v>1</v>
      </c>
      <c r="D25" s="606">
        <v>5</v>
      </c>
      <c r="E25" s="614" t="s">
        <v>1016</v>
      </c>
      <c r="F25" s="603">
        <v>82.92</v>
      </c>
      <c r="G25" s="581">
        <v>0.25</v>
      </c>
      <c r="H25" s="568">
        <v>1</v>
      </c>
      <c r="I25" s="611">
        <v>0.2</v>
      </c>
      <c r="J25" s="617">
        <v>248.76</v>
      </c>
      <c r="K25" s="581">
        <v>0.75</v>
      </c>
      <c r="L25" s="568">
        <v>4</v>
      </c>
      <c r="M25" s="611">
        <v>0.8</v>
      </c>
    </row>
    <row r="26" spans="1:13" ht="14.4" customHeight="1" x14ac:dyDescent="0.3">
      <c r="A26" s="598" t="s">
        <v>1017</v>
      </c>
      <c r="B26" s="603">
        <v>24647.85</v>
      </c>
      <c r="C26" s="565">
        <v>1</v>
      </c>
      <c r="D26" s="606">
        <v>71</v>
      </c>
      <c r="E26" s="614" t="s">
        <v>1017</v>
      </c>
      <c r="F26" s="603">
        <v>12982.050000000001</v>
      </c>
      <c r="G26" s="581">
        <v>0.52670111186168378</v>
      </c>
      <c r="H26" s="568">
        <v>35</v>
      </c>
      <c r="I26" s="611">
        <v>0.49295774647887325</v>
      </c>
      <c r="J26" s="617">
        <v>11665.8</v>
      </c>
      <c r="K26" s="581">
        <v>0.47329888813831633</v>
      </c>
      <c r="L26" s="568">
        <v>36</v>
      </c>
      <c r="M26" s="611">
        <v>0.50704225352112675</v>
      </c>
    </row>
    <row r="27" spans="1:13" ht="14.4" customHeight="1" x14ac:dyDescent="0.3">
      <c r="A27" s="598" t="s">
        <v>1018</v>
      </c>
      <c r="B27" s="603">
        <v>21093.129999999997</v>
      </c>
      <c r="C27" s="565">
        <v>1</v>
      </c>
      <c r="D27" s="606">
        <v>79</v>
      </c>
      <c r="E27" s="614" t="s">
        <v>1018</v>
      </c>
      <c r="F27" s="603">
        <v>10169.879999999997</v>
      </c>
      <c r="G27" s="581">
        <v>0.48214181584240928</v>
      </c>
      <c r="H27" s="568">
        <v>48</v>
      </c>
      <c r="I27" s="611">
        <v>0.60759493670886078</v>
      </c>
      <c r="J27" s="617">
        <v>10923.249999999998</v>
      </c>
      <c r="K27" s="581">
        <v>0.51785818415759066</v>
      </c>
      <c r="L27" s="568">
        <v>31</v>
      </c>
      <c r="M27" s="611">
        <v>0.39240506329113922</v>
      </c>
    </row>
    <row r="28" spans="1:13" ht="14.4" customHeight="1" x14ac:dyDescent="0.3">
      <c r="A28" s="598" t="s">
        <v>1019</v>
      </c>
      <c r="B28" s="603">
        <v>999.93000000000006</v>
      </c>
      <c r="C28" s="565">
        <v>1</v>
      </c>
      <c r="D28" s="606">
        <v>3</v>
      </c>
      <c r="E28" s="614" t="s">
        <v>1019</v>
      </c>
      <c r="F28" s="603"/>
      <c r="G28" s="581">
        <v>0</v>
      </c>
      <c r="H28" s="568"/>
      <c r="I28" s="611">
        <v>0</v>
      </c>
      <c r="J28" s="617">
        <v>999.93000000000006</v>
      </c>
      <c r="K28" s="581">
        <v>1</v>
      </c>
      <c r="L28" s="568">
        <v>3</v>
      </c>
      <c r="M28" s="611">
        <v>1</v>
      </c>
    </row>
    <row r="29" spans="1:13" ht="14.4" customHeight="1" x14ac:dyDescent="0.3">
      <c r="A29" s="598" t="s">
        <v>1020</v>
      </c>
      <c r="B29" s="603">
        <v>38097.130000000012</v>
      </c>
      <c r="C29" s="565">
        <v>1</v>
      </c>
      <c r="D29" s="606">
        <v>138</v>
      </c>
      <c r="E29" s="614" t="s">
        <v>1020</v>
      </c>
      <c r="F29" s="603">
        <v>13497.950000000003</v>
      </c>
      <c r="G29" s="581">
        <v>0.35430359189786731</v>
      </c>
      <c r="H29" s="568">
        <v>48</v>
      </c>
      <c r="I29" s="611">
        <v>0.34782608695652173</v>
      </c>
      <c r="J29" s="617">
        <v>24599.180000000008</v>
      </c>
      <c r="K29" s="581">
        <v>0.64569640810213258</v>
      </c>
      <c r="L29" s="568">
        <v>90</v>
      </c>
      <c r="M29" s="611">
        <v>0.65217391304347827</v>
      </c>
    </row>
    <row r="30" spans="1:13" ht="14.4" customHeight="1" x14ac:dyDescent="0.3">
      <c r="A30" s="598" t="s">
        <v>1021</v>
      </c>
      <c r="B30" s="603">
        <v>4271.63</v>
      </c>
      <c r="C30" s="565">
        <v>1</v>
      </c>
      <c r="D30" s="606">
        <v>28</v>
      </c>
      <c r="E30" s="614" t="s">
        <v>1021</v>
      </c>
      <c r="F30" s="603">
        <v>143.18</v>
      </c>
      <c r="G30" s="581">
        <v>3.3518820684375755E-2</v>
      </c>
      <c r="H30" s="568">
        <v>4</v>
      </c>
      <c r="I30" s="611">
        <v>0.14285714285714285</v>
      </c>
      <c r="J30" s="617">
        <v>4128.45</v>
      </c>
      <c r="K30" s="581">
        <v>0.96648117931562416</v>
      </c>
      <c r="L30" s="568">
        <v>24</v>
      </c>
      <c r="M30" s="611">
        <v>0.8571428571428571</v>
      </c>
    </row>
    <row r="31" spans="1:13" ht="14.4" customHeight="1" x14ac:dyDescent="0.3">
      <c r="A31" s="598" t="s">
        <v>1022</v>
      </c>
      <c r="B31" s="603">
        <v>2803.02</v>
      </c>
      <c r="C31" s="565">
        <v>1</v>
      </c>
      <c r="D31" s="606">
        <v>23</v>
      </c>
      <c r="E31" s="614" t="s">
        <v>1022</v>
      </c>
      <c r="F31" s="603">
        <v>1470.54</v>
      </c>
      <c r="G31" s="581">
        <v>0.52462700943981844</v>
      </c>
      <c r="H31" s="568">
        <v>11</v>
      </c>
      <c r="I31" s="611">
        <v>0.47826086956521741</v>
      </c>
      <c r="J31" s="617">
        <v>1332.48</v>
      </c>
      <c r="K31" s="581">
        <v>0.47537299056018151</v>
      </c>
      <c r="L31" s="568">
        <v>12</v>
      </c>
      <c r="M31" s="611">
        <v>0.52173913043478259</v>
      </c>
    </row>
    <row r="32" spans="1:13" ht="14.4" customHeight="1" x14ac:dyDescent="0.3">
      <c r="A32" s="598" t="s">
        <v>1023</v>
      </c>
      <c r="B32" s="603">
        <v>7009.6000000000022</v>
      </c>
      <c r="C32" s="565">
        <v>1</v>
      </c>
      <c r="D32" s="606">
        <v>23</v>
      </c>
      <c r="E32" s="614" t="s">
        <v>1023</v>
      </c>
      <c r="F32" s="603"/>
      <c r="G32" s="581">
        <v>0</v>
      </c>
      <c r="H32" s="568"/>
      <c r="I32" s="611">
        <v>0</v>
      </c>
      <c r="J32" s="617">
        <v>7009.6000000000022</v>
      </c>
      <c r="K32" s="581">
        <v>1</v>
      </c>
      <c r="L32" s="568">
        <v>23</v>
      </c>
      <c r="M32" s="611">
        <v>1</v>
      </c>
    </row>
    <row r="33" spans="1:13" ht="14.4" customHeight="1" x14ac:dyDescent="0.3">
      <c r="A33" s="598" t="s">
        <v>1024</v>
      </c>
      <c r="B33" s="603">
        <v>7995.07</v>
      </c>
      <c r="C33" s="565">
        <v>1</v>
      </c>
      <c r="D33" s="606">
        <v>22</v>
      </c>
      <c r="E33" s="614" t="s">
        <v>1024</v>
      </c>
      <c r="F33" s="603">
        <v>5932.4699999999993</v>
      </c>
      <c r="G33" s="581">
        <v>0.74201601737070466</v>
      </c>
      <c r="H33" s="568">
        <v>14</v>
      </c>
      <c r="I33" s="611">
        <v>0.63636363636363635</v>
      </c>
      <c r="J33" s="617">
        <v>2062.6000000000004</v>
      </c>
      <c r="K33" s="581">
        <v>0.25798398262929534</v>
      </c>
      <c r="L33" s="568">
        <v>8</v>
      </c>
      <c r="M33" s="611">
        <v>0.36363636363636365</v>
      </c>
    </row>
    <row r="34" spans="1:13" ht="14.4" customHeight="1" thickBot="1" x14ac:dyDescent="0.35">
      <c r="A34" s="599" t="s">
        <v>1025</v>
      </c>
      <c r="B34" s="604">
        <v>10670.800000000003</v>
      </c>
      <c r="C34" s="571">
        <v>1</v>
      </c>
      <c r="D34" s="607">
        <v>42</v>
      </c>
      <c r="E34" s="615" t="s">
        <v>1025</v>
      </c>
      <c r="F34" s="604">
        <v>1430.26</v>
      </c>
      <c r="G34" s="582">
        <v>0.13403493646212089</v>
      </c>
      <c r="H34" s="574">
        <v>6</v>
      </c>
      <c r="I34" s="612">
        <v>0.14285714285714285</v>
      </c>
      <c r="J34" s="618">
        <v>9240.5400000000027</v>
      </c>
      <c r="K34" s="582">
        <v>0.86596506353787905</v>
      </c>
      <c r="L34" s="574">
        <v>36</v>
      </c>
      <c r="M34" s="612">
        <v>0.8571428571428571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39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466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69" hidden="1" customWidth="1" outlineLevel="1"/>
    <col min="2" max="2" width="28.33203125" style="69" hidden="1" customWidth="1" outlineLevel="1"/>
    <col min="3" max="3" width="9" style="69" customWidth="1" collapsed="1"/>
    <col min="4" max="4" width="18.77734375" style="108" customWidth="1"/>
    <col min="5" max="5" width="13.5546875" style="89" customWidth="1"/>
    <col min="6" max="6" width="6" style="69" bestFit="1" customWidth="1"/>
    <col min="7" max="7" width="8.77734375" style="69" customWidth="1"/>
    <col min="8" max="8" width="5" style="69" bestFit="1" customWidth="1"/>
    <col min="9" max="9" width="8.5546875" style="69" hidden="1" customWidth="1" outlineLevel="1"/>
    <col min="10" max="10" width="25.77734375" style="69" customWidth="1" collapsed="1"/>
    <col min="11" max="11" width="8.77734375" style="69" customWidth="1"/>
    <col min="12" max="12" width="7.77734375" style="90" customWidth="1"/>
    <col min="13" max="13" width="11.109375" style="90" customWidth="1"/>
    <col min="14" max="14" width="7.77734375" style="69" customWidth="1"/>
    <col min="15" max="15" width="7.77734375" style="109" customWidth="1"/>
    <col min="16" max="16" width="11.109375" style="90" customWidth="1"/>
    <col min="17" max="17" width="5.44140625" style="91" bestFit="1" customWidth="1"/>
    <col min="18" max="18" width="7.77734375" style="69" customWidth="1"/>
    <col min="19" max="19" width="5.44140625" style="91" bestFit="1" customWidth="1"/>
    <col min="20" max="20" width="6.6640625" style="109" customWidth="1"/>
    <col min="21" max="21" width="5.44140625" style="91" bestFit="1" customWidth="1"/>
    <col min="22" max="16384" width="8.88671875" style="69"/>
  </cols>
  <sheetData>
    <row r="1" spans="1:21" ht="18.600000000000001" customHeight="1" thickBot="1" x14ac:dyDescent="0.4">
      <c r="A1" s="420" t="s">
        <v>219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</row>
    <row r="2" spans="1:21" ht="14.4" customHeight="1" thickBot="1" x14ac:dyDescent="0.35">
      <c r="A2" s="521" t="s">
        <v>245</v>
      </c>
      <c r="B2" s="87"/>
      <c r="C2" s="96"/>
      <c r="D2" s="96"/>
      <c r="E2" s="330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</row>
    <row r="3" spans="1:21" ht="14.4" customHeight="1" thickBot="1" x14ac:dyDescent="0.35">
      <c r="A3" s="445"/>
      <c r="B3" s="446"/>
      <c r="C3" s="446"/>
      <c r="D3" s="446"/>
      <c r="E3" s="446"/>
      <c r="F3" s="446"/>
      <c r="G3" s="446"/>
      <c r="H3" s="446"/>
      <c r="I3" s="446"/>
      <c r="J3" s="446"/>
      <c r="K3" s="447" t="s">
        <v>204</v>
      </c>
      <c r="L3" s="448"/>
      <c r="M3" s="100">
        <f>SUBTOTAL(9,M7:M1048576)</f>
        <v>408441.31999999972</v>
      </c>
      <c r="N3" s="100">
        <f>SUBTOTAL(9,N7:N1048576)</f>
        <v>1754</v>
      </c>
      <c r="O3" s="100">
        <f>SUBTOTAL(9,O7:O1048576)</f>
        <v>1410</v>
      </c>
      <c r="P3" s="100">
        <f>SUBTOTAL(9,P7:P1048576)</f>
        <v>154577.87000000002</v>
      </c>
      <c r="Q3" s="101">
        <f>IF(M3=0,0,P3/M3)</f>
        <v>0.37845796306798768</v>
      </c>
      <c r="R3" s="100">
        <f>SUBTOTAL(9,R7:R1048576)</f>
        <v>670</v>
      </c>
      <c r="S3" s="101">
        <f>IF(N3=0,0,R3/N3)</f>
        <v>0.38198403648802737</v>
      </c>
      <c r="T3" s="100">
        <f>SUBTOTAL(9,T7:T1048576)</f>
        <v>532</v>
      </c>
      <c r="U3" s="102">
        <f>IF(O3=0,0,T3/O3)</f>
        <v>0.37730496453900708</v>
      </c>
    </row>
    <row r="4" spans="1:21" ht="14.4" customHeight="1" x14ac:dyDescent="0.3">
      <c r="A4" s="103"/>
      <c r="B4" s="104"/>
      <c r="C4" s="104"/>
      <c r="D4" s="105"/>
      <c r="E4" s="329"/>
      <c r="F4" s="104"/>
      <c r="G4" s="104"/>
      <c r="H4" s="104"/>
      <c r="I4" s="104"/>
      <c r="J4" s="104"/>
      <c r="K4" s="104"/>
      <c r="L4" s="104"/>
      <c r="M4" s="449" t="s">
        <v>19</v>
      </c>
      <c r="N4" s="450"/>
      <c r="O4" s="450"/>
      <c r="P4" s="451" t="s">
        <v>25</v>
      </c>
      <c r="Q4" s="450"/>
      <c r="R4" s="450"/>
      <c r="S4" s="450"/>
      <c r="T4" s="450"/>
      <c r="U4" s="452"/>
    </row>
    <row r="5" spans="1:21" ht="14.4" customHeight="1" thickBot="1" x14ac:dyDescent="0.35">
      <c r="A5" s="106"/>
      <c r="B5" s="107"/>
      <c r="C5" s="104"/>
      <c r="D5" s="105"/>
      <c r="E5" s="329"/>
      <c r="F5" s="104"/>
      <c r="G5" s="104"/>
      <c r="H5" s="104"/>
      <c r="I5" s="104"/>
      <c r="J5" s="104"/>
      <c r="K5" s="104"/>
      <c r="L5" s="104"/>
      <c r="M5" s="161" t="s">
        <v>26</v>
      </c>
      <c r="N5" s="162" t="s">
        <v>16</v>
      </c>
      <c r="O5" s="162" t="s">
        <v>24</v>
      </c>
      <c r="P5" s="442" t="s">
        <v>26</v>
      </c>
      <c r="Q5" s="443"/>
      <c r="R5" s="442" t="s">
        <v>16</v>
      </c>
      <c r="S5" s="443"/>
      <c r="T5" s="442" t="s">
        <v>24</v>
      </c>
      <c r="U5" s="444"/>
    </row>
    <row r="6" spans="1:21" s="89" customFormat="1" ht="14.4" customHeight="1" thickBot="1" x14ac:dyDescent="0.35">
      <c r="A6" s="619" t="s">
        <v>27</v>
      </c>
      <c r="B6" s="620" t="s">
        <v>8</v>
      </c>
      <c r="C6" s="619" t="s">
        <v>28</v>
      </c>
      <c r="D6" s="620" t="s">
        <v>9</v>
      </c>
      <c r="E6" s="620" t="s">
        <v>237</v>
      </c>
      <c r="F6" s="620" t="s">
        <v>29</v>
      </c>
      <c r="G6" s="620" t="s">
        <v>30</v>
      </c>
      <c r="H6" s="620" t="s">
        <v>11</v>
      </c>
      <c r="I6" s="620" t="s">
        <v>13</v>
      </c>
      <c r="J6" s="620" t="s">
        <v>14</v>
      </c>
      <c r="K6" s="620" t="s">
        <v>15</v>
      </c>
      <c r="L6" s="620" t="s">
        <v>31</v>
      </c>
      <c r="M6" s="621" t="s">
        <v>17</v>
      </c>
      <c r="N6" s="622" t="s">
        <v>32</v>
      </c>
      <c r="O6" s="622" t="s">
        <v>32</v>
      </c>
      <c r="P6" s="622" t="s">
        <v>17</v>
      </c>
      <c r="Q6" s="622" t="s">
        <v>5</v>
      </c>
      <c r="R6" s="622" t="s">
        <v>32</v>
      </c>
      <c r="S6" s="622" t="s">
        <v>5</v>
      </c>
      <c r="T6" s="622" t="s">
        <v>32</v>
      </c>
      <c r="U6" s="623" t="s">
        <v>5</v>
      </c>
    </row>
    <row r="7" spans="1:21" ht="14.4" customHeight="1" x14ac:dyDescent="0.3">
      <c r="A7" s="558">
        <v>25</v>
      </c>
      <c r="B7" s="559" t="s">
        <v>458</v>
      </c>
      <c r="C7" s="559">
        <v>89301251</v>
      </c>
      <c r="D7" s="624" t="s">
        <v>1527</v>
      </c>
      <c r="E7" s="625" t="s">
        <v>1005</v>
      </c>
      <c r="F7" s="559" t="s">
        <v>985</v>
      </c>
      <c r="G7" s="559" t="s">
        <v>1026</v>
      </c>
      <c r="H7" s="559" t="s">
        <v>710</v>
      </c>
      <c r="I7" s="559" t="s">
        <v>922</v>
      </c>
      <c r="J7" s="559" t="s">
        <v>923</v>
      </c>
      <c r="K7" s="559" t="s">
        <v>924</v>
      </c>
      <c r="L7" s="560">
        <v>333.31</v>
      </c>
      <c r="M7" s="560">
        <v>666.62</v>
      </c>
      <c r="N7" s="559">
        <v>2</v>
      </c>
      <c r="O7" s="626">
        <v>2</v>
      </c>
      <c r="P7" s="560"/>
      <c r="Q7" s="580">
        <v>0</v>
      </c>
      <c r="R7" s="559"/>
      <c r="S7" s="580">
        <v>0</v>
      </c>
      <c r="T7" s="626"/>
      <c r="U7" s="610">
        <v>0</v>
      </c>
    </row>
    <row r="8" spans="1:21" ht="14.4" customHeight="1" x14ac:dyDescent="0.3">
      <c r="A8" s="564">
        <v>25</v>
      </c>
      <c r="B8" s="565" t="s">
        <v>458</v>
      </c>
      <c r="C8" s="565">
        <v>89301251</v>
      </c>
      <c r="D8" s="627" t="s">
        <v>1527</v>
      </c>
      <c r="E8" s="628" t="s">
        <v>1005</v>
      </c>
      <c r="F8" s="565" t="s">
        <v>985</v>
      </c>
      <c r="G8" s="565" t="s">
        <v>1027</v>
      </c>
      <c r="H8" s="565" t="s">
        <v>457</v>
      </c>
      <c r="I8" s="565" t="s">
        <v>1028</v>
      </c>
      <c r="J8" s="565" t="s">
        <v>771</v>
      </c>
      <c r="K8" s="565" t="s">
        <v>935</v>
      </c>
      <c r="L8" s="566">
        <v>184.22</v>
      </c>
      <c r="M8" s="566">
        <v>184.22</v>
      </c>
      <c r="N8" s="565">
        <v>1</v>
      </c>
      <c r="O8" s="629">
        <v>0.5</v>
      </c>
      <c r="P8" s="566"/>
      <c r="Q8" s="581">
        <v>0</v>
      </c>
      <c r="R8" s="565"/>
      <c r="S8" s="581">
        <v>0</v>
      </c>
      <c r="T8" s="629"/>
      <c r="U8" s="611">
        <v>0</v>
      </c>
    </row>
    <row r="9" spans="1:21" ht="14.4" customHeight="1" x14ac:dyDescent="0.3">
      <c r="A9" s="564">
        <v>25</v>
      </c>
      <c r="B9" s="565" t="s">
        <v>458</v>
      </c>
      <c r="C9" s="565">
        <v>89301251</v>
      </c>
      <c r="D9" s="627" t="s">
        <v>1527</v>
      </c>
      <c r="E9" s="628" t="s">
        <v>1005</v>
      </c>
      <c r="F9" s="565" t="s">
        <v>985</v>
      </c>
      <c r="G9" s="565" t="s">
        <v>1027</v>
      </c>
      <c r="H9" s="565" t="s">
        <v>710</v>
      </c>
      <c r="I9" s="565" t="s">
        <v>936</v>
      </c>
      <c r="J9" s="565" t="s">
        <v>771</v>
      </c>
      <c r="K9" s="565" t="s">
        <v>935</v>
      </c>
      <c r="L9" s="566">
        <v>184.22</v>
      </c>
      <c r="M9" s="566">
        <v>368.44</v>
      </c>
      <c r="N9" s="565">
        <v>2</v>
      </c>
      <c r="O9" s="629">
        <v>2</v>
      </c>
      <c r="P9" s="566"/>
      <c r="Q9" s="581">
        <v>0</v>
      </c>
      <c r="R9" s="565"/>
      <c r="S9" s="581">
        <v>0</v>
      </c>
      <c r="T9" s="629"/>
      <c r="U9" s="611">
        <v>0</v>
      </c>
    </row>
    <row r="10" spans="1:21" ht="14.4" customHeight="1" x14ac:dyDescent="0.3">
      <c r="A10" s="564">
        <v>25</v>
      </c>
      <c r="B10" s="565" t="s">
        <v>458</v>
      </c>
      <c r="C10" s="565">
        <v>89301251</v>
      </c>
      <c r="D10" s="627" t="s">
        <v>1527</v>
      </c>
      <c r="E10" s="628" t="s">
        <v>1005</v>
      </c>
      <c r="F10" s="565" t="s">
        <v>985</v>
      </c>
      <c r="G10" s="565" t="s">
        <v>1029</v>
      </c>
      <c r="H10" s="565" t="s">
        <v>457</v>
      </c>
      <c r="I10" s="565" t="s">
        <v>1030</v>
      </c>
      <c r="J10" s="565" t="s">
        <v>1031</v>
      </c>
      <c r="K10" s="565" t="s">
        <v>1032</v>
      </c>
      <c r="L10" s="566">
        <v>184.8</v>
      </c>
      <c r="M10" s="566">
        <v>184.8</v>
      </c>
      <c r="N10" s="565">
        <v>1</v>
      </c>
      <c r="O10" s="629">
        <v>0.5</v>
      </c>
      <c r="P10" s="566"/>
      <c r="Q10" s="581">
        <v>0</v>
      </c>
      <c r="R10" s="565"/>
      <c r="S10" s="581">
        <v>0</v>
      </c>
      <c r="T10" s="629"/>
      <c r="U10" s="611">
        <v>0</v>
      </c>
    </row>
    <row r="11" spans="1:21" ht="14.4" customHeight="1" x14ac:dyDescent="0.3">
      <c r="A11" s="564">
        <v>25</v>
      </c>
      <c r="B11" s="565" t="s">
        <v>458</v>
      </c>
      <c r="C11" s="565">
        <v>89301251</v>
      </c>
      <c r="D11" s="627" t="s">
        <v>1527</v>
      </c>
      <c r="E11" s="628" t="s">
        <v>1005</v>
      </c>
      <c r="F11" s="565" t="s">
        <v>985</v>
      </c>
      <c r="G11" s="565" t="s">
        <v>1033</v>
      </c>
      <c r="H11" s="565" t="s">
        <v>710</v>
      </c>
      <c r="I11" s="565" t="s">
        <v>1034</v>
      </c>
      <c r="J11" s="565" t="s">
        <v>780</v>
      </c>
      <c r="K11" s="565" t="s">
        <v>781</v>
      </c>
      <c r="L11" s="566">
        <v>143.18</v>
      </c>
      <c r="M11" s="566">
        <v>143.18</v>
      </c>
      <c r="N11" s="565">
        <v>1</v>
      </c>
      <c r="O11" s="629">
        <v>1</v>
      </c>
      <c r="P11" s="566"/>
      <c r="Q11" s="581">
        <v>0</v>
      </c>
      <c r="R11" s="565"/>
      <c r="S11" s="581">
        <v>0</v>
      </c>
      <c r="T11" s="629"/>
      <c r="U11" s="611">
        <v>0</v>
      </c>
    </row>
    <row r="12" spans="1:21" ht="14.4" customHeight="1" x14ac:dyDescent="0.3">
      <c r="A12" s="564">
        <v>25</v>
      </c>
      <c r="B12" s="565" t="s">
        <v>458</v>
      </c>
      <c r="C12" s="565">
        <v>89301251</v>
      </c>
      <c r="D12" s="627" t="s">
        <v>1527</v>
      </c>
      <c r="E12" s="628" t="s">
        <v>1005</v>
      </c>
      <c r="F12" s="565" t="s">
        <v>985</v>
      </c>
      <c r="G12" s="565" t="s">
        <v>1035</v>
      </c>
      <c r="H12" s="565" t="s">
        <v>457</v>
      </c>
      <c r="I12" s="565" t="s">
        <v>1036</v>
      </c>
      <c r="J12" s="565" t="s">
        <v>525</v>
      </c>
      <c r="K12" s="565" t="s">
        <v>1037</v>
      </c>
      <c r="L12" s="566">
        <v>113.19</v>
      </c>
      <c r="M12" s="566">
        <v>452.76</v>
      </c>
      <c r="N12" s="565">
        <v>4</v>
      </c>
      <c r="O12" s="629">
        <v>2</v>
      </c>
      <c r="P12" s="566">
        <v>226.38</v>
      </c>
      <c r="Q12" s="581">
        <v>0.5</v>
      </c>
      <c r="R12" s="565">
        <v>2</v>
      </c>
      <c r="S12" s="581">
        <v>0.5</v>
      </c>
      <c r="T12" s="629">
        <v>1</v>
      </c>
      <c r="U12" s="611">
        <v>0.5</v>
      </c>
    </row>
    <row r="13" spans="1:21" ht="14.4" customHeight="1" x14ac:dyDescent="0.3">
      <c r="A13" s="564">
        <v>25</v>
      </c>
      <c r="B13" s="565" t="s">
        <v>458</v>
      </c>
      <c r="C13" s="565">
        <v>89301251</v>
      </c>
      <c r="D13" s="627" t="s">
        <v>1527</v>
      </c>
      <c r="E13" s="628" t="s">
        <v>1008</v>
      </c>
      <c r="F13" s="565" t="s">
        <v>985</v>
      </c>
      <c r="G13" s="565" t="s">
        <v>1026</v>
      </c>
      <c r="H13" s="565" t="s">
        <v>710</v>
      </c>
      <c r="I13" s="565" t="s">
        <v>922</v>
      </c>
      <c r="J13" s="565" t="s">
        <v>923</v>
      </c>
      <c r="K13" s="565" t="s">
        <v>924</v>
      </c>
      <c r="L13" s="566">
        <v>333.31</v>
      </c>
      <c r="M13" s="566">
        <v>4666.34</v>
      </c>
      <c r="N13" s="565">
        <v>14</v>
      </c>
      <c r="O13" s="629">
        <v>13.5</v>
      </c>
      <c r="P13" s="566">
        <v>1333.24</v>
      </c>
      <c r="Q13" s="581">
        <v>0.2857142857142857</v>
      </c>
      <c r="R13" s="565">
        <v>4</v>
      </c>
      <c r="S13" s="581">
        <v>0.2857142857142857</v>
      </c>
      <c r="T13" s="629">
        <v>3.5</v>
      </c>
      <c r="U13" s="611">
        <v>0.25925925925925924</v>
      </c>
    </row>
    <row r="14" spans="1:21" ht="14.4" customHeight="1" x14ac:dyDescent="0.3">
      <c r="A14" s="564">
        <v>25</v>
      </c>
      <c r="B14" s="565" t="s">
        <v>458</v>
      </c>
      <c r="C14" s="565">
        <v>89301251</v>
      </c>
      <c r="D14" s="627" t="s">
        <v>1527</v>
      </c>
      <c r="E14" s="628" t="s">
        <v>1008</v>
      </c>
      <c r="F14" s="565" t="s">
        <v>985</v>
      </c>
      <c r="G14" s="565" t="s">
        <v>1027</v>
      </c>
      <c r="H14" s="565" t="s">
        <v>710</v>
      </c>
      <c r="I14" s="565" t="s">
        <v>936</v>
      </c>
      <c r="J14" s="565" t="s">
        <v>771</v>
      </c>
      <c r="K14" s="565" t="s">
        <v>935</v>
      </c>
      <c r="L14" s="566">
        <v>184.22</v>
      </c>
      <c r="M14" s="566">
        <v>184.22</v>
      </c>
      <c r="N14" s="565">
        <v>1</v>
      </c>
      <c r="O14" s="629">
        <v>1</v>
      </c>
      <c r="P14" s="566">
        <v>184.22</v>
      </c>
      <c r="Q14" s="581">
        <v>1</v>
      </c>
      <c r="R14" s="565">
        <v>1</v>
      </c>
      <c r="S14" s="581">
        <v>1</v>
      </c>
      <c r="T14" s="629">
        <v>1</v>
      </c>
      <c r="U14" s="611">
        <v>1</v>
      </c>
    </row>
    <row r="15" spans="1:21" ht="14.4" customHeight="1" x14ac:dyDescent="0.3">
      <c r="A15" s="564">
        <v>25</v>
      </c>
      <c r="B15" s="565" t="s">
        <v>458</v>
      </c>
      <c r="C15" s="565">
        <v>89301251</v>
      </c>
      <c r="D15" s="627" t="s">
        <v>1527</v>
      </c>
      <c r="E15" s="628" t="s">
        <v>1008</v>
      </c>
      <c r="F15" s="565" t="s">
        <v>985</v>
      </c>
      <c r="G15" s="565" t="s">
        <v>1038</v>
      </c>
      <c r="H15" s="565" t="s">
        <v>457</v>
      </c>
      <c r="I15" s="565" t="s">
        <v>1039</v>
      </c>
      <c r="J15" s="565" t="s">
        <v>1040</v>
      </c>
      <c r="K15" s="565" t="s">
        <v>1041</v>
      </c>
      <c r="L15" s="566">
        <v>1710.02</v>
      </c>
      <c r="M15" s="566">
        <v>3420.04</v>
      </c>
      <c r="N15" s="565">
        <v>2</v>
      </c>
      <c r="O15" s="629">
        <v>1</v>
      </c>
      <c r="P15" s="566">
        <v>3420.04</v>
      </c>
      <c r="Q15" s="581">
        <v>1</v>
      </c>
      <c r="R15" s="565">
        <v>2</v>
      </c>
      <c r="S15" s="581">
        <v>1</v>
      </c>
      <c r="T15" s="629">
        <v>1</v>
      </c>
      <c r="U15" s="611">
        <v>1</v>
      </c>
    </row>
    <row r="16" spans="1:21" ht="14.4" customHeight="1" x14ac:dyDescent="0.3">
      <c r="A16" s="564">
        <v>25</v>
      </c>
      <c r="B16" s="565" t="s">
        <v>458</v>
      </c>
      <c r="C16" s="565">
        <v>89301251</v>
      </c>
      <c r="D16" s="627" t="s">
        <v>1527</v>
      </c>
      <c r="E16" s="628" t="s">
        <v>1008</v>
      </c>
      <c r="F16" s="565" t="s">
        <v>985</v>
      </c>
      <c r="G16" s="565" t="s">
        <v>1033</v>
      </c>
      <c r="H16" s="565" t="s">
        <v>710</v>
      </c>
      <c r="I16" s="565" t="s">
        <v>947</v>
      </c>
      <c r="J16" s="565" t="s">
        <v>780</v>
      </c>
      <c r="K16" s="565" t="s">
        <v>781</v>
      </c>
      <c r="L16" s="566">
        <v>154.01</v>
      </c>
      <c r="M16" s="566">
        <v>308.02</v>
      </c>
      <c r="N16" s="565">
        <v>2</v>
      </c>
      <c r="O16" s="629">
        <v>2</v>
      </c>
      <c r="P16" s="566">
        <v>308.02</v>
      </c>
      <c r="Q16" s="581">
        <v>1</v>
      </c>
      <c r="R16" s="565">
        <v>2</v>
      </c>
      <c r="S16" s="581">
        <v>1</v>
      </c>
      <c r="T16" s="629">
        <v>2</v>
      </c>
      <c r="U16" s="611">
        <v>1</v>
      </c>
    </row>
    <row r="17" spans="1:21" ht="14.4" customHeight="1" x14ac:dyDescent="0.3">
      <c r="A17" s="564">
        <v>25</v>
      </c>
      <c r="B17" s="565" t="s">
        <v>458</v>
      </c>
      <c r="C17" s="565">
        <v>89301251</v>
      </c>
      <c r="D17" s="627" t="s">
        <v>1527</v>
      </c>
      <c r="E17" s="628" t="s">
        <v>1008</v>
      </c>
      <c r="F17" s="565" t="s">
        <v>985</v>
      </c>
      <c r="G17" s="565" t="s">
        <v>1042</v>
      </c>
      <c r="H17" s="565" t="s">
        <v>457</v>
      </c>
      <c r="I17" s="565" t="s">
        <v>1043</v>
      </c>
      <c r="J17" s="565" t="s">
        <v>755</v>
      </c>
      <c r="K17" s="565" t="s">
        <v>1044</v>
      </c>
      <c r="L17" s="566">
        <v>31.54</v>
      </c>
      <c r="M17" s="566">
        <v>31.54</v>
      </c>
      <c r="N17" s="565">
        <v>1</v>
      </c>
      <c r="O17" s="629">
        <v>0.5</v>
      </c>
      <c r="P17" s="566">
        <v>31.54</v>
      </c>
      <c r="Q17" s="581">
        <v>1</v>
      </c>
      <c r="R17" s="565">
        <v>1</v>
      </c>
      <c r="S17" s="581">
        <v>1</v>
      </c>
      <c r="T17" s="629">
        <v>0.5</v>
      </c>
      <c r="U17" s="611">
        <v>1</v>
      </c>
    </row>
    <row r="18" spans="1:21" ht="14.4" customHeight="1" x14ac:dyDescent="0.3">
      <c r="A18" s="564">
        <v>25</v>
      </c>
      <c r="B18" s="565" t="s">
        <v>458</v>
      </c>
      <c r="C18" s="565">
        <v>89301251</v>
      </c>
      <c r="D18" s="627" t="s">
        <v>1527</v>
      </c>
      <c r="E18" s="628" t="s">
        <v>1008</v>
      </c>
      <c r="F18" s="565" t="s">
        <v>985</v>
      </c>
      <c r="G18" s="565" t="s">
        <v>1045</v>
      </c>
      <c r="H18" s="565" t="s">
        <v>710</v>
      </c>
      <c r="I18" s="565" t="s">
        <v>1046</v>
      </c>
      <c r="J18" s="565" t="s">
        <v>556</v>
      </c>
      <c r="K18" s="565" t="s">
        <v>1047</v>
      </c>
      <c r="L18" s="566">
        <v>48.31</v>
      </c>
      <c r="M18" s="566">
        <v>48.31</v>
      </c>
      <c r="N18" s="565">
        <v>1</v>
      </c>
      <c r="O18" s="629">
        <v>1</v>
      </c>
      <c r="P18" s="566"/>
      <c r="Q18" s="581">
        <v>0</v>
      </c>
      <c r="R18" s="565"/>
      <c r="S18" s="581">
        <v>0</v>
      </c>
      <c r="T18" s="629"/>
      <c r="U18" s="611">
        <v>0</v>
      </c>
    </row>
    <row r="19" spans="1:21" ht="14.4" customHeight="1" x14ac:dyDescent="0.3">
      <c r="A19" s="564">
        <v>25</v>
      </c>
      <c r="B19" s="565" t="s">
        <v>458</v>
      </c>
      <c r="C19" s="565">
        <v>89301251</v>
      </c>
      <c r="D19" s="627" t="s">
        <v>1527</v>
      </c>
      <c r="E19" s="628" t="s">
        <v>1012</v>
      </c>
      <c r="F19" s="565" t="s">
        <v>985</v>
      </c>
      <c r="G19" s="565" t="s">
        <v>1026</v>
      </c>
      <c r="H19" s="565" t="s">
        <v>710</v>
      </c>
      <c r="I19" s="565" t="s">
        <v>922</v>
      </c>
      <c r="J19" s="565" t="s">
        <v>923</v>
      </c>
      <c r="K19" s="565" t="s">
        <v>924</v>
      </c>
      <c r="L19" s="566">
        <v>333.31</v>
      </c>
      <c r="M19" s="566">
        <v>5332.96</v>
      </c>
      <c r="N19" s="565">
        <v>16</v>
      </c>
      <c r="O19" s="629">
        <v>16</v>
      </c>
      <c r="P19" s="566">
        <v>1333.24</v>
      </c>
      <c r="Q19" s="581">
        <v>0.25</v>
      </c>
      <c r="R19" s="565">
        <v>4</v>
      </c>
      <c r="S19" s="581">
        <v>0.25</v>
      </c>
      <c r="T19" s="629">
        <v>4</v>
      </c>
      <c r="U19" s="611">
        <v>0.25</v>
      </c>
    </row>
    <row r="20" spans="1:21" ht="14.4" customHeight="1" x14ac:dyDescent="0.3">
      <c r="A20" s="564">
        <v>25</v>
      </c>
      <c r="B20" s="565" t="s">
        <v>458</v>
      </c>
      <c r="C20" s="565">
        <v>89301251</v>
      </c>
      <c r="D20" s="627" t="s">
        <v>1527</v>
      </c>
      <c r="E20" s="628" t="s">
        <v>1012</v>
      </c>
      <c r="F20" s="565" t="s">
        <v>985</v>
      </c>
      <c r="G20" s="565" t="s">
        <v>1033</v>
      </c>
      <c r="H20" s="565" t="s">
        <v>710</v>
      </c>
      <c r="I20" s="565" t="s">
        <v>947</v>
      </c>
      <c r="J20" s="565" t="s">
        <v>780</v>
      </c>
      <c r="K20" s="565" t="s">
        <v>781</v>
      </c>
      <c r="L20" s="566">
        <v>154.01</v>
      </c>
      <c r="M20" s="566">
        <v>1540.1</v>
      </c>
      <c r="N20" s="565">
        <v>10</v>
      </c>
      <c r="O20" s="629">
        <v>6.5</v>
      </c>
      <c r="P20" s="566">
        <v>770.05</v>
      </c>
      <c r="Q20" s="581">
        <v>0.5</v>
      </c>
      <c r="R20" s="565">
        <v>5</v>
      </c>
      <c r="S20" s="581">
        <v>0.5</v>
      </c>
      <c r="T20" s="629">
        <v>2</v>
      </c>
      <c r="U20" s="611">
        <v>0.30769230769230771</v>
      </c>
    </row>
    <row r="21" spans="1:21" ht="14.4" customHeight="1" x14ac:dyDescent="0.3">
      <c r="A21" s="564">
        <v>25</v>
      </c>
      <c r="B21" s="565" t="s">
        <v>458</v>
      </c>
      <c r="C21" s="565">
        <v>89301251</v>
      </c>
      <c r="D21" s="627" t="s">
        <v>1527</v>
      </c>
      <c r="E21" s="628" t="s">
        <v>1012</v>
      </c>
      <c r="F21" s="565" t="s">
        <v>985</v>
      </c>
      <c r="G21" s="565" t="s">
        <v>1042</v>
      </c>
      <c r="H21" s="565" t="s">
        <v>457</v>
      </c>
      <c r="I21" s="565" t="s">
        <v>1043</v>
      </c>
      <c r="J21" s="565" t="s">
        <v>755</v>
      </c>
      <c r="K21" s="565" t="s">
        <v>1044</v>
      </c>
      <c r="L21" s="566">
        <v>31.54</v>
      </c>
      <c r="M21" s="566">
        <v>31.54</v>
      </c>
      <c r="N21" s="565">
        <v>1</v>
      </c>
      <c r="O21" s="629">
        <v>0.5</v>
      </c>
      <c r="P21" s="566"/>
      <c r="Q21" s="581">
        <v>0</v>
      </c>
      <c r="R21" s="565"/>
      <c r="S21" s="581">
        <v>0</v>
      </c>
      <c r="T21" s="629"/>
      <c r="U21" s="611">
        <v>0</v>
      </c>
    </row>
    <row r="22" spans="1:21" ht="14.4" customHeight="1" x14ac:dyDescent="0.3">
      <c r="A22" s="564">
        <v>25</v>
      </c>
      <c r="B22" s="565" t="s">
        <v>458</v>
      </c>
      <c r="C22" s="565">
        <v>89301251</v>
      </c>
      <c r="D22" s="627" t="s">
        <v>1527</v>
      </c>
      <c r="E22" s="628" t="s">
        <v>1012</v>
      </c>
      <c r="F22" s="565" t="s">
        <v>985</v>
      </c>
      <c r="G22" s="565" t="s">
        <v>1045</v>
      </c>
      <c r="H22" s="565" t="s">
        <v>710</v>
      </c>
      <c r="I22" s="565" t="s">
        <v>958</v>
      </c>
      <c r="J22" s="565" t="s">
        <v>556</v>
      </c>
      <c r="K22" s="565" t="s">
        <v>959</v>
      </c>
      <c r="L22" s="566">
        <v>96.63</v>
      </c>
      <c r="M22" s="566">
        <v>96.63</v>
      </c>
      <c r="N22" s="565">
        <v>1</v>
      </c>
      <c r="O22" s="629">
        <v>1</v>
      </c>
      <c r="P22" s="566">
        <v>96.63</v>
      </c>
      <c r="Q22" s="581">
        <v>1</v>
      </c>
      <c r="R22" s="565">
        <v>1</v>
      </c>
      <c r="S22" s="581">
        <v>1</v>
      </c>
      <c r="T22" s="629">
        <v>1</v>
      </c>
      <c r="U22" s="611">
        <v>1</v>
      </c>
    </row>
    <row r="23" spans="1:21" ht="14.4" customHeight="1" x14ac:dyDescent="0.3">
      <c r="A23" s="564">
        <v>25</v>
      </c>
      <c r="B23" s="565" t="s">
        <v>458</v>
      </c>
      <c r="C23" s="565">
        <v>89301251</v>
      </c>
      <c r="D23" s="627" t="s">
        <v>1527</v>
      </c>
      <c r="E23" s="628" t="s">
        <v>1012</v>
      </c>
      <c r="F23" s="565" t="s">
        <v>985</v>
      </c>
      <c r="G23" s="565" t="s">
        <v>1045</v>
      </c>
      <c r="H23" s="565" t="s">
        <v>457</v>
      </c>
      <c r="I23" s="565" t="s">
        <v>1048</v>
      </c>
      <c r="J23" s="565" t="s">
        <v>478</v>
      </c>
      <c r="K23" s="565" t="s">
        <v>1049</v>
      </c>
      <c r="L23" s="566">
        <v>0</v>
      </c>
      <c r="M23" s="566">
        <v>0</v>
      </c>
      <c r="N23" s="565">
        <v>2</v>
      </c>
      <c r="O23" s="629">
        <v>2</v>
      </c>
      <c r="P23" s="566">
        <v>0</v>
      </c>
      <c r="Q23" s="581"/>
      <c r="R23" s="565">
        <v>2</v>
      </c>
      <c r="S23" s="581">
        <v>1</v>
      </c>
      <c r="T23" s="629">
        <v>2</v>
      </c>
      <c r="U23" s="611">
        <v>1</v>
      </c>
    </row>
    <row r="24" spans="1:21" ht="14.4" customHeight="1" x14ac:dyDescent="0.3">
      <c r="A24" s="564">
        <v>25</v>
      </c>
      <c r="B24" s="565" t="s">
        <v>458</v>
      </c>
      <c r="C24" s="565">
        <v>89301251</v>
      </c>
      <c r="D24" s="627" t="s">
        <v>1527</v>
      </c>
      <c r="E24" s="628" t="s">
        <v>1012</v>
      </c>
      <c r="F24" s="565" t="s">
        <v>985</v>
      </c>
      <c r="G24" s="565" t="s">
        <v>1050</v>
      </c>
      <c r="H24" s="565" t="s">
        <v>457</v>
      </c>
      <c r="I24" s="565" t="s">
        <v>1051</v>
      </c>
      <c r="J24" s="565" t="s">
        <v>566</v>
      </c>
      <c r="K24" s="565" t="s">
        <v>1052</v>
      </c>
      <c r="L24" s="566">
        <v>190.48</v>
      </c>
      <c r="M24" s="566">
        <v>190.48</v>
      </c>
      <c r="N24" s="565">
        <v>1</v>
      </c>
      <c r="O24" s="629">
        <v>1</v>
      </c>
      <c r="P24" s="566">
        <v>190.48</v>
      </c>
      <c r="Q24" s="581">
        <v>1</v>
      </c>
      <c r="R24" s="565">
        <v>1</v>
      </c>
      <c r="S24" s="581">
        <v>1</v>
      </c>
      <c r="T24" s="629">
        <v>1</v>
      </c>
      <c r="U24" s="611">
        <v>1</v>
      </c>
    </row>
    <row r="25" spans="1:21" ht="14.4" customHeight="1" x14ac:dyDescent="0.3">
      <c r="A25" s="564">
        <v>25</v>
      </c>
      <c r="B25" s="565" t="s">
        <v>458</v>
      </c>
      <c r="C25" s="565">
        <v>89301251</v>
      </c>
      <c r="D25" s="627" t="s">
        <v>1527</v>
      </c>
      <c r="E25" s="628" t="s">
        <v>1014</v>
      </c>
      <c r="F25" s="565" t="s">
        <v>985</v>
      </c>
      <c r="G25" s="565" t="s">
        <v>1026</v>
      </c>
      <c r="H25" s="565" t="s">
        <v>710</v>
      </c>
      <c r="I25" s="565" t="s">
        <v>922</v>
      </c>
      <c r="J25" s="565" t="s">
        <v>923</v>
      </c>
      <c r="K25" s="565" t="s">
        <v>924</v>
      </c>
      <c r="L25" s="566">
        <v>333.31</v>
      </c>
      <c r="M25" s="566">
        <v>666.62</v>
      </c>
      <c r="N25" s="565">
        <v>2</v>
      </c>
      <c r="O25" s="629">
        <v>2</v>
      </c>
      <c r="P25" s="566">
        <v>333.31</v>
      </c>
      <c r="Q25" s="581">
        <v>0.5</v>
      </c>
      <c r="R25" s="565">
        <v>1</v>
      </c>
      <c r="S25" s="581">
        <v>0.5</v>
      </c>
      <c r="T25" s="629">
        <v>1</v>
      </c>
      <c r="U25" s="611">
        <v>0.5</v>
      </c>
    </row>
    <row r="26" spans="1:21" ht="14.4" customHeight="1" x14ac:dyDescent="0.3">
      <c r="A26" s="564">
        <v>25</v>
      </c>
      <c r="B26" s="565" t="s">
        <v>458</v>
      </c>
      <c r="C26" s="565">
        <v>89301251</v>
      </c>
      <c r="D26" s="627" t="s">
        <v>1527</v>
      </c>
      <c r="E26" s="628" t="s">
        <v>1014</v>
      </c>
      <c r="F26" s="565" t="s">
        <v>985</v>
      </c>
      <c r="G26" s="565" t="s">
        <v>1053</v>
      </c>
      <c r="H26" s="565" t="s">
        <v>710</v>
      </c>
      <c r="I26" s="565" t="s">
        <v>891</v>
      </c>
      <c r="J26" s="565" t="s">
        <v>737</v>
      </c>
      <c r="K26" s="565" t="s">
        <v>738</v>
      </c>
      <c r="L26" s="566">
        <v>414.85</v>
      </c>
      <c r="M26" s="566">
        <v>414.85</v>
      </c>
      <c r="N26" s="565">
        <v>1</v>
      </c>
      <c r="O26" s="629">
        <v>0.5</v>
      </c>
      <c r="P26" s="566"/>
      <c r="Q26" s="581">
        <v>0</v>
      </c>
      <c r="R26" s="565"/>
      <c r="S26" s="581">
        <v>0</v>
      </c>
      <c r="T26" s="629"/>
      <c r="U26" s="611">
        <v>0</v>
      </c>
    </row>
    <row r="27" spans="1:21" ht="14.4" customHeight="1" x14ac:dyDescent="0.3">
      <c r="A27" s="564">
        <v>25</v>
      </c>
      <c r="B27" s="565" t="s">
        <v>458</v>
      </c>
      <c r="C27" s="565">
        <v>89301251</v>
      </c>
      <c r="D27" s="627" t="s">
        <v>1527</v>
      </c>
      <c r="E27" s="628" t="s">
        <v>1014</v>
      </c>
      <c r="F27" s="565" t="s">
        <v>985</v>
      </c>
      <c r="G27" s="565" t="s">
        <v>1054</v>
      </c>
      <c r="H27" s="565" t="s">
        <v>457</v>
      </c>
      <c r="I27" s="565" t="s">
        <v>1055</v>
      </c>
      <c r="J27" s="565" t="s">
        <v>1056</v>
      </c>
      <c r="K27" s="565" t="s">
        <v>1057</v>
      </c>
      <c r="L27" s="566">
        <v>12.26</v>
      </c>
      <c r="M27" s="566">
        <v>12.26</v>
      </c>
      <c r="N27" s="565">
        <v>1</v>
      </c>
      <c r="O27" s="629">
        <v>0.5</v>
      </c>
      <c r="P27" s="566"/>
      <c r="Q27" s="581">
        <v>0</v>
      </c>
      <c r="R27" s="565"/>
      <c r="S27" s="581">
        <v>0</v>
      </c>
      <c r="T27" s="629"/>
      <c r="U27" s="611">
        <v>0</v>
      </c>
    </row>
    <row r="28" spans="1:21" ht="14.4" customHeight="1" x14ac:dyDescent="0.3">
      <c r="A28" s="564">
        <v>25</v>
      </c>
      <c r="B28" s="565" t="s">
        <v>458</v>
      </c>
      <c r="C28" s="565">
        <v>89301251</v>
      </c>
      <c r="D28" s="627" t="s">
        <v>1527</v>
      </c>
      <c r="E28" s="628" t="s">
        <v>1015</v>
      </c>
      <c r="F28" s="565" t="s">
        <v>985</v>
      </c>
      <c r="G28" s="565" t="s">
        <v>1026</v>
      </c>
      <c r="H28" s="565" t="s">
        <v>710</v>
      </c>
      <c r="I28" s="565" t="s">
        <v>922</v>
      </c>
      <c r="J28" s="565" t="s">
        <v>923</v>
      </c>
      <c r="K28" s="565" t="s">
        <v>924</v>
      </c>
      <c r="L28" s="566">
        <v>333.31</v>
      </c>
      <c r="M28" s="566">
        <v>999.93000000000006</v>
      </c>
      <c r="N28" s="565">
        <v>3</v>
      </c>
      <c r="O28" s="629">
        <v>3</v>
      </c>
      <c r="P28" s="566">
        <v>666.62</v>
      </c>
      <c r="Q28" s="581">
        <v>0.66666666666666663</v>
      </c>
      <c r="R28" s="565">
        <v>2</v>
      </c>
      <c r="S28" s="581">
        <v>0.66666666666666663</v>
      </c>
      <c r="T28" s="629">
        <v>2</v>
      </c>
      <c r="U28" s="611">
        <v>0.66666666666666663</v>
      </c>
    </row>
    <row r="29" spans="1:21" ht="14.4" customHeight="1" x14ac:dyDescent="0.3">
      <c r="A29" s="564">
        <v>25</v>
      </c>
      <c r="B29" s="565" t="s">
        <v>458</v>
      </c>
      <c r="C29" s="565">
        <v>89301251</v>
      </c>
      <c r="D29" s="627" t="s">
        <v>1527</v>
      </c>
      <c r="E29" s="628" t="s">
        <v>1015</v>
      </c>
      <c r="F29" s="565" t="s">
        <v>985</v>
      </c>
      <c r="G29" s="565" t="s">
        <v>1058</v>
      </c>
      <c r="H29" s="565" t="s">
        <v>457</v>
      </c>
      <c r="I29" s="565" t="s">
        <v>1059</v>
      </c>
      <c r="J29" s="565" t="s">
        <v>1060</v>
      </c>
      <c r="K29" s="565" t="s">
        <v>524</v>
      </c>
      <c r="L29" s="566">
        <v>45.75</v>
      </c>
      <c r="M29" s="566">
        <v>45.75</v>
      </c>
      <c r="N29" s="565">
        <v>1</v>
      </c>
      <c r="O29" s="629">
        <v>1</v>
      </c>
      <c r="P29" s="566"/>
      <c r="Q29" s="581">
        <v>0</v>
      </c>
      <c r="R29" s="565"/>
      <c r="S29" s="581">
        <v>0</v>
      </c>
      <c r="T29" s="629"/>
      <c r="U29" s="611">
        <v>0</v>
      </c>
    </row>
    <row r="30" spans="1:21" ht="14.4" customHeight="1" x14ac:dyDescent="0.3">
      <c r="A30" s="564">
        <v>25</v>
      </c>
      <c r="B30" s="565" t="s">
        <v>458</v>
      </c>
      <c r="C30" s="565">
        <v>89301251</v>
      </c>
      <c r="D30" s="627" t="s">
        <v>1527</v>
      </c>
      <c r="E30" s="628" t="s">
        <v>1015</v>
      </c>
      <c r="F30" s="565" t="s">
        <v>985</v>
      </c>
      <c r="G30" s="565" t="s">
        <v>1061</v>
      </c>
      <c r="H30" s="565" t="s">
        <v>457</v>
      </c>
      <c r="I30" s="565" t="s">
        <v>1062</v>
      </c>
      <c r="J30" s="565" t="s">
        <v>1063</v>
      </c>
      <c r="K30" s="565" t="s">
        <v>1064</v>
      </c>
      <c r="L30" s="566">
        <v>45.91</v>
      </c>
      <c r="M30" s="566">
        <v>45.91</v>
      </c>
      <c r="N30" s="565">
        <v>1</v>
      </c>
      <c r="O30" s="629">
        <v>1</v>
      </c>
      <c r="P30" s="566"/>
      <c r="Q30" s="581">
        <v>0</v>
      </c>
      <c r="R30" s="565"/>
      <c r="S30" s="581">
        <v>0</v>
      </c>
      <c r="T30" s="629"/>
      <c r="U30" s="611">
        <v>0</v>
      </c>
    </row>
    <row r="31" spans="1:21" ht="14.4" customHeight="1" x14ac:dyDescent="0.3">
      <c r="A31" s="564">
        <v>25</v>
      </c>
      <c r="B31" s="565" t="s">
        <v>458</v>
      </c>
      <c r="C31" s="565">
        <v>89301251</v>
      </c>
      <c r="D31" s="627" t="s">
        <v>1527</v>
      </c>
      <c r="E31" s="628" t="s">
        <v>1015</v>
      </c>
      <c r="F31" s="565" t="s">
        <v>985</v>
      </c>
      <c r="G31" s="565" t="s">
        <v>1033</v>
      </c>
      <c r="H31" s="565" t="s">
        <v>710</v>
      </c>
      <c r="I31" s="565" t="s">
        <v>947</v>
      </c>
      <c r="J31" s="565" t="s">
        <v>780</v>
      </c>
      <c r="K31" s="565" t="s">
        <v>781</v>
      </c>
      <c r="L31" s="566">
        <v>154.01</v>
      </c>
      <c r="M31" s="566">
        <v>308.02</v>
      </c>
      <c r="N31" s="565">
        <v>2</v>
      </c>
      <c r="O31" s="629">
        <v>1</v>
      </c>
      <c r="P31" s="566">
        <v>308.02</v>
      </c>
      <c r="Q31" s="581">
        <v>1</v>
      </c>
      <c r="R31" s="565">
        <v>2</v>
      </c>
      <c r="S31" s="581">
        <v>1</v>
      </c>
      <c r="T31" s="629">
        <v>1</v>
      </c>
      <c r="U31" s="611">
        <v>1</v>
      </c>
    </row>
    <row r="32" spans="1:21" ht="14.4" customHeight="1" x14ac:dyDescent="0.3">
      <c r="A32" s="564">
        <v>25</v>
      </c>
      <c r="B32" s="565" t="s">
        <v>458</v>
      </c>
      <c r="C32" s="565">
        <v>89301251</v>
      </c>
      <c r="D32" s="627" t="s">
        <v>1527</v>
      </c>
      <c r="E32" s="628" t="s">
        <v>1015</v>
      </c>
      <c r="F32" s="565" t="s">
        <v>985</v>
      </c>
      <c r="G32" s="565" t="s">
        <v>1065</v>
      </c>
      <c r="H32" s="565" t="s">
        <v>457</v>
      </c>
      <c r="I32" s="565" t="s">
        <v>1066</v>
      </c>
      <c r="J32" s="565" t="s">
        <v>1067</v>
      </c>
      <c r="K32" s="565" t="s">
        <v>1068</v>
      </c>
      <c r="L32" s="566">
        <v>56.01</v>
      </c>
      <c r="M32" s="566">
        <v>56.01</v>
      </c>
      <c r="N32" s="565">
        <v>1</v>
      </c>
      <c r="O32" s="629">
        <v>1</v>
      </c>
      <c r="P32" s="566">
        <v>56.01</v>
      </c>
      <c r="Q32" s="581">
        <v>1</v>
      </c>
      <c r="R32" s="565">
        <v>1</v>
      </c>
      <c r="S32" s="581">
        <v>1</v>
      </c>
      <c r="T32" s="629">
        <v>1</v>
      </c>
      <c r="U32" s="611">
        <v>1</v>
      </c>
    </row>
    <row r="33" spans="1:21" ht="14.4" customHeight="1" x14ac:dyDescent="0.3">
      <c r="A33" s="564">
        <v>25</v>
      </c>
      <c r="B33" s="565" t="s">
        <v>458</v>
      </c>
      <c r="C33" s="565">
        <v>89301251</v>
      </c>
      <c r="D33" s="627" t="s">
        <v>1527</v>
      </c>
      <c r="E33" s="628" t="s">
        <v>1015</v>
      </c>
      <c r="F33" s="565" t="s">
        <v>985</v>
      </c>
      <c r="G33" s="565" t="s">
        <v>1065</v>
      </c>
      <c r="H33" s="565" t="s">
        <v>457</v>
      </c>
      <c r="I33" s="565" t="s">
        <v>1069</v>
      </c>
      <c r="J33" s="565" t="s">
        <v>1070</v>
      </c>
      <c r="K33" s="565" t="s">
        <v>1071</v>
      </c>
      <c r="L33" s="566">
        <v>385.65</v>
      </c>
      <c r="M33" s="566">
        <v>385.65</v>
      </c>
      <c r="N33" s="565">
        <v>1</v>
      </c>
      <c r="O33" s="629">
        <v>0.5</v>
      </c>
      <c r="P33" s="566">
        <v>385.65</v>
      </c>
      <c r="Q33" s="581">
        <v>1</v>
      </c>
      <c r="R33" s="565">
        <v>1</v>
      </c>
      <c r="S33" s="581">
        <v>1</v>
      </c>
      <c r="T33" s="629">
        <v>0.5</v>
      </c>
      <c r="U33" s="611">
        <v>1</v>
      </c>
    </row>
    <row r="34" spans="1:21" ht="14.4" customHeight="1" x14ac:dyDescent="0.3">
      <c r="A34" s="564">
        <v>25</v>
      </c>
      <c r="B34" s="565" t="s">
        <v>458</v>
      </c>
      <c r="C34" s="565">
        <v>89301251</v>
      </c>
      <c r="D34" s="627" t="s">
        <v>1527</v>
      </c>
      <c r="E34" s="628" t="s">
        <v>1015</v>
      </c>
      <c r="F34" s="565" t="s">
        <v>985</v>
      </c>
      <c r="G34" s="565" t="s">
        <v>1045</v>
      </c>
      <c r="H34" s="565" t="s">
        <v>710</v>
      </c>
      <c r="I34" s="565" t="s">
        <v>958</v>
      </c>
      <c r="J34" s="565" t="s">
        <v>556</v>
      </c>
      <c r="K34" s="565" t="s">
        <v>959</v>
      </c>
      <c r="L34" s="566">
        <v>96.63</v>
      </c>
      <c r="M34" s="566">
        <v>96.63</v>
      </c>
      <c r="N34" s="565">
        <v>1</v>
      </c>
      <c r="O34" s="629">
        <v>1</v>
      </c>
      <c r="P34" s="566"/>
      <c r="Q34" s="581">
        <v>0</v>
      </c>
      <c r="R34" s="565"/>
      <c r="S34" s="581">
        <v>0</v>
      </c>
      <c r="T34" s="629"/>
      <c r="U34" s="611">
        <v>0</v>
      </c>
    </row>
    <row r="35" spans="1:21" ht="14.4" customHeight="1" x14ac:dyDescent="0.3">
      <c r="A35" s="564">
        <v>25</v>
      </c>
      <c r="B35" s="565" t="s">
        <v>458</v>
      </c>
      <c r="C35" s="565">
        <v>89301251</v>
      </c>
      <c r="D35" s="627" t="s">
        <v>1527</v>
      </c>
      <c r="E35" s="628" t="s">
        <v>1015</v>
      </c>
      <c r="F35" s="565" t="s">
        <v>985</v>
      </c>
      <c r="G35" s="565" t="s">
        <v>1045</v>
      </c>
      <c r="H35" s="565" t="s">
        <v>457</v>
      </c>
      <c r="I35" s="565" t="s">
        <v>960</v>
      </c>
      <c r="J35" s="565" t="s">
        <v>478</v>
      </c>
      <c r="K35" s="565" t="s">
        <v>961</v>
      </c>
      <c r="L35" s="566">
        <v>96.63</v>
      </c>
      <c r="M35" s="566">
        <v>96.63</v>
      </c>
      <c r="N35" s="565">
        <v>1</v>
      </c>
      <c r="O35" s="629">
        <v>1</v>
      </c>
      <c r="P35" s="566"/>
      <c r="Q35" s="581">
        <v>0</v>
      </c>
      <c r="R35" s="565"/>
      <c r="S35" s="581">
        <v>0</v>
      </c>
      <c r="T35" s="629"/>
      <c r="U35" s="611">
        <v>0</v>
      </c>
    </row>
    <row r="36" spans="1:21" ht="14.4" customHeight="1" x14ac:dyDescent="0.3">
      <c r="A36" s="564">
        <v>25</v>
      </c>
      <c r="B36" s="565" t="s">
        <v>458</v>
      </c>
      <c r="C36" s="565">
        <v>89301251</v>
      </c>
      <c r="D36" s="627" t="s">
        <v>1527</v>
      </c>
      <c r="E36" s="628" t="s">
        <v>1015</v>
      </c>
      <c r="F36" s="565" t="s">
        <v>985</v>
      </c>
      <c r="G36" s="565" t="s">
        <v>1050</v>
      </c>
      <c r="H36" s="565" t="s">
        <v>457</v>
      </c>
      <c r="I36" s="565" t="s">
        <v>1072</v>
      </c>
      <c r="J36" s="565" t="s">
        <v>1073</v>
      </c>
      <c r="K36" s="565" t="s">
        <v>1074</v>
      </c>
      <c r="L36" s="566">
        <v>0</v>
      </c>
      <c r="M36" s="566">
        <v>0</v>
      </c>
      <c r="N36" s="565">
        <v>1</v>
      </c>
      <c r="O36" s="629">
        <v>0.5</v>
      </c>
      <c r="P36" s="566">
        <v>0</v>
      </c>
      <c r="Q36" s="581"/>
      <c r="R36" s="565">
        <v>1</v>
      </c>
      <c r="S36" s="581">
        <v>1</v>
      </c>
      <c r="T36" s="629">
        <v>0.5</v>
      </c>
      <c r="U36" s="611">
        <v>1</v>
      </c>
    </row>
    <row r="37" spans="1:21" ht="14.4" customHeight="1" x14ac:dyDescent="0.3">
      <c r="A37" s="564">
        <v>25</v>
      </c>
      <c r="B37" s="565" t="s">
        <v>458</v>
      </c>
      <c r="C37" s="565">
        <v>89301251</v>
      </c>
      <c r="D37" s="627" t="s">
        <v>1527</v>
      </c>
      <c r="E37" s="628" t="s">
        <v>1018</v>
      </c>
      <c r="F37" s="565" t="s">
        <v>985</v>
      </c>
      <c r="G37" s="565" t="s">
        <v>1026</v>
      </c>
      <c r="H37" s="565" t="s">
        <v>457</v>
      </c>
      <c r="I37" s="565" t="s">
        <v>1075</v>
      </c>
      <c r="J37" s="565" t="s">
        <v>923</v>
      </c>
      <c r="K37" s="565" t="s">
        <v>1076</v>
      </c>
      <c r="L37" s="566">
        <v>0</v>
      </c>
      <c r="M37" s="566">
        <v>0</v>
      </c>
      <c r="N37" s="565">
        <v>1</v>
      </c>
      <c r="O37" s="629">
        <v>1</v>
      </c>
      <c r="P37" s="566"/>
      <c r="Q37" s="581"/>
      <c r="R37" s="565"/>
      <c r="S37" s="581">
        <v>0</v>
      </c>
      <c r="T37" s="629"/>
      <c r="U37" s="611">
        <v>0</v>
      </c>
    </row>
    <row r="38" spans="1:21" ht="14.4" customHeight="1" x14ac:dyDescent="0.3">
      <c r="A38" s="564">
        <v>25</v>
      </c>
      <c r="B38" s="565" t="s">
        <v>458</v>
      </c>
      <c r="C38" s="565">
        <v>89301251</v>
      </c>
      <c r="D38" s="627" t="s">
        <v>1527</v>
      </c>
      <c r="E38" s="628" t="s">
        <v>1018</v>
      </c>
      <c r="F38" s="565" t="s">
        <v>985</v>
      </c>
      <c r="G38" s="565" t="s">
        <v>1026</v>
      </c>
      <c r="H38" s="565" t="s">
        <v>710</v>
      </c>
      <c r="I38" s="565" t="s">
        <v>922</v>
      </c>
      <c r="J38" s="565" t="s">
        <v>923</v>
      </c>
      <c r="K38" s="565" t="s">
        <v>924</v>
      </c>
      <c r="L38" s="566">
        <v>333.31</v>
      </c>
      <c r="M38" s="566">
        <v>666.62</v>
      </c>
      <c r="N38" s="565">
        <v>2</v>
      </c>
      <c r="O38" s="629">
        <v>2</v>
      </c>
      <c r="P38" s="566"/>
      <c r="Q38" s="581">
        <v>0</v>
      </c>
      <c r="R38" s="565"/>
      <c r="S38" s="581">
        <v>0</v>
      </c>
      <c r="T38" s="629"/>
      <c r="U38" s="611">
        <v>0</v>
      </c>
    </row>
    <row r="39" spans="1:21" ht="14.4" customHeight="1" x14ac:dyDescent="0.3">
      <c r="A39" s="564">
        <v>25</v>
      </c>
      <c r="B39" s="565" t="s">
        <v>458</v>
      </c>
      <c r="C39" s="565">
        <v>89301251</v>
      </c>
      <c r="D39" s="627" t="s">
        <v>1527</v>
      </c>
      <c r="E39" s="628" t="s">
        <v>1022</v>
      </c>
      <c r="F39" s="565" t="s">
        <v>985</v>
      </c>
      <c r="G39" s="565" t="s">
        <v>1026</v>
      </c>
      <c r="H39" s="565" t="s">
        <v>710</v>
      </c>
      <c r="I39" s="565" t="s">
        <v>922</v>
      </c>
      <c r="J39" s="565" t="s">
        <v>923</v>
      </c>
      <c r="K39" s="565" t="s">
        <v>924</v>
      </c>
      <c r="L39" s="566">
        <v>333.31</v>
      </c>
      <c r="M39" s="566">
        <v>999.93000000000006</v>
      </c>
      <c r="N39" s="565">
        <v>3</v>
      </c>
      <c r="O39" s="629">
        <v>3</v>
      </c>
      <c r="P39" s="566">
        <v>333.31</v>
      </c>
      <c r="Q39" s="581">
        <v>0.33333333333333331</v>
      </c>
      <c r="R39" s="565">
        <v>1</v>
      </c>
      <c r="S39" s="581">
        <v>0.33333333333333331</v>
      </c>
      <c r="T39" s="629">
        <v>1</v>
      </c>
      <c r="U39" s="611">
        <v>0.33333333333333331</v>
      </c>
    </row>
    <row r="40" spans="1:21" ht="14.4" customHeight="1" x14ac:dyDescent="0.3">
      <c r="A40" s="564">
        <v>25</v>
      </c>
      <c r="B40" s="565" t="s">
        <v>458</v>
      </c>
      <c r="C40" s="565">
        <v>89301251</v>
      </c>
      <c r="D40" s="627" t="s">
        <v>1527</v>
      </c>
      <c r="E40" s="628" t="s">
        <v>1022</v>
      </c>
      <c r="F40" s="565" t="s">
        <v>985</v>
      </c>
      <c r="G40" s="565" t="s">
        <v>1033</v>
      </c>
      <c r="H40" s="565" t="s">
        <v>710</v>
      </c>
      <c r="I40" s="565" t="s">
        <v>1077</v>
      </c>
      <c r="J40" s="565" t="s">
        <v>949</v>
      </c>
      <c r="K40" s="565" t="s">
        <v>1078</v>
      </c>
      <c r="L40" s="566">
        <v>82.92</v>
      </c>
      <c r="M40" s="566">
        <v>82.92</v>
      </c>
      <c r="N40" s="565">
        <v>1</v>
      </c>
      <c r="O40" s="629">
        <v>1</v>
      </c>
      <c r="P40" s="566">
        <v>82.92</v>
      </c>
      <c r="Q40" s="581">
        <v>1</v>
      </c>
      <c r="R40" s="565">
        <v>1</v>
      </c>
      <c r="S40" s="581">
        <v>1</v>
      </c>
      <c r="T40" s="629">
        <v>1</v>
      </c>
      <c r="U40" s="611">
        <v>1</v>
      </c>
    </row>
    <row r="41" spans="1:21" ht="14.4" customHeight="1" x14ac:dyDescent="0.3">
      <c r="A41" s="564">
        <v>25</v>
      </c>
      <c r="B41" s="565" t="s">
        <v>458</v>
      </c>
      <c r="C41" s="565">
        <v>89301251</v>
      </c>
      <c r="D41" s="627" t="s">
        <v>1527</v>
      </c>
      <c r="E41" s="628" t="s">
        <v>1022</v>
      </c>
      <c r="F41" s="565" t="s">
        <v>985</v>
      </c>
      <c r="G41" s="565" t="s">
        <v>1035</v>
      </c>
      <c r="H41" s="565" t="s">
        <v>457</v>
      </c>
      <c r="I41" s="565" t="s">
        <v>1036</v>
      </c>
      <c r="J41" s="565" t="s">
        <v>525</v>
      </c>
      <c r="K41" s="565" t="s">
        <v>1037</v>
      </c>
      <c r="L41" s="566">
        <v>113.19</v>
      </c>
      <c r="M41" s="566">
        <v>226.38</v>
      </c>
      <c r="N41" s="565">
        <v>2</v>
      </c>
      <c r="O41" s="629">
        <v>1</v>
      </c>
      <c r="P41" s="566"/>
      <c r="Q41" s="581">
        <v>0</v>
      </c>
      <c r="R41" s="565"/>
      <c r="S41" s="581">
        <v>0</v>
      </c>
      <c r="T41" s="629"/>
      <c r="U41" s="611">
        <v>0</v>
      </c>
    </row>
    <row r="42" spans="1:21" ht="14.4" customHeight="1" x14ac:dyDescent="0.3">
      <c r="A42" s="564">
        <v>25</v>
      </c>
      <c r="B42" s="565" t="s">
        <v>458</v>
      </c>
      <c r="C42" s="565">
        <v>89301251</v>
      </c>
      <c r="D42" s="627" t="s">
        <v>1527</v>
      </c>
      <c r="E42" s="628" t="s">
        <v>1022</v>
      </c>
      <c r="F42" s="565" t="s">
        <v>985</v>
      </c>
      <c r="G42" s="565" t="s">
        <v>1045</v>
      </c>
      <c r="H42" s="565" t="s">
        <v>710</v>
      </c>
      <c r="I42" s="565" t="s">
        <v>1046</v>
      </c>
      <c r="J42" s="565" t="s">
        <v>556</v>
      </c>
      <c r="K42" s="565" t="s">
        <v>1047</v>
      </c>
      <c r="L42" s="566">
        <v>48.31</v>
      </c>
      <c r="M42" s="566">
        <v>96.62</v>
      </c>
      <c r="N42" s="565">
        <v>2</v>
      </c>
      <c r="O42" s="629">
        <v>2</v>
      </c>
      <c r="P42" s="566"/>
      <c r="Q42" s="581">
        <v>0</v>
      </c>
      <c r="R42" s="565"/>
      <c r="S42" s="581">
        <v>0</v>
      </c>
      <c r="T42" s="629"/>
      <c r="U42" s="611">
        <v>0</v>
      </c>
    </row>
    <row r="43" spans="1:21" ht="14.4" customHeight="1" x14ac:dyDescent="0.3">
      <c r="A43" s="564">
        <v>25</v>
      </c>
      <c r="B43" s="565" t="s">
        <v>458</v>
      </c>
      <c r="C43" s="565">
        <v>89301252</v>
      </c>
      <c r="D43" s="627" t="s">
        <v>1528</v>
      </c>
      <c r="E43" s="628" t="s">
        <v>997</v>
      </c>
      <c r="F43" s="565" t="s">
        <v>985</v>
      </c>
      <c r="G43" s="565" t="s">
        <v>1026</v>
      </c>
      <c r="H43" s="565" t="s">
        <v>710</v>
      </c>
      <c r="I43" s="565" t="s">
        <v>922</v>
      </c>
      <c r="J43" s="565" t="s">
        <v>923</v>
      </c>
      <c r="K43" s="565" t="s">
        <v>924</v>
      </c>
      <c r="L43" s="566">
        <v>333.31</v>
      </c>
      <c r="M43" s="566">
        <v>1333.24</v>
      </c>
      <c r="N43" s="565">
        <v>4</v>
      </c>
      <c r="O43" s="629">
        <v>4</v>
      </c>
      <c r="P43" s="566">
        <v>333.31</v>
      </c>
      <c r="Q43" s="581">
        <v>0.25</v>
      </c>
      <c r="R43" s="565">
        <v>1</v>
      </c>
      <c r="S43" s="581">
        <v>0.25</v>
      </c>
      <c r="T43" s="629">
        <v>1</v>
      </c>
      <c r="U43" s="611">
        <v>0.25</v>
      </c>
    </row>
    <row r="44" spans="1:21" ht="14.4" customHeight="1" x14ac:dyDescent="0.3">
      <c r="A44" s="564">
        <v>25</v>
      </c>
      <c r="B44" s="565" t="s">
        <v>458</v>
      </c>
      <c r="C44" s="565">
        <v>89301252</v>
      </c>
      <c r="D44" s="627" t="s">
        <v>1528</v>
      </c>
      <c r="E44" s="628" t="s">
        <v>997</v>
      </c>
      <c r="F44" s="565" t="s">
        <v>985</v>
      </c>
      <c r="G44" s="565" t="s">
        <v>1026</v>
      </c>
      <c r="H44" s="565" t="s">
        <v>710</v>
      </c>
      <c r="I44" s="565" t="s">
        <v>982</v>
      </c>
      <c r="J44" s="565" t="s">
        <v>983</v>
      </c>
      <c r="K44" s="565" t="s">
        <v>984</v>
      </c>
      <c r="L44" s="566">
        <v>333.31</v>
      </c>
      <c r="M44" s="566">
        <v>333.31</v>
      </c>
      <c r="N44" s="565">
        <v>1</v>
      </c>
      <c r="O44" s="629">
        <v>1</v>
      </c>
      <c r="P44" s="566"/>
      <c r="Q44" s="581">
        <v>0</v>
      </c>
      <c r="R44" s="565"/>
      <c r="S44" s="581">
        <v>0</v>
      </c>
      <c r="T44" s="629"/>
      <c r="U44" s="611">
        <v>0</v>
      </c>
    </row>
    <row r="45" spans="1:21" ht="14.4" customHeight="1" x14ac:dyDescent="0.3">
      <c r="A45" s="564">
        <v>25</v>
      </c>
      <c r="B45" s="565" t="s">
        <v>458</v>
      </c>
      <c r="C45" s="565">
        <v>89301252</v>
      </c>
      <c r="D45" s="627" t="s">
        <v>1528</v>
      </c>
      <c r="E45" s="628" t="s">
        <v>997</v>
      </c>
      <c r="F45" s="565" t="s">
        <v>985</v>
      </c>
      <c r="G45" s="565" t="s">
        <v>1033</v>
      </c>
      <c r="H45" s="565" t="s">
        <v>710</v>
      </c>
      <c r="I45" s="565" t="s">
        <v>947</v>
      </c>
      <c r="J45" s="565" t="s">
        <v>780</v>
      </c>
      <c r="K45" s="565" t="s">
        <v>781</v>
      </c>
      <c r="L45" s="566">
        <v>154.01</v>
      </c>
      <c r="M45" s="566">
        <v>154.01</v>
      </c>
      <c r="N45" s="565">
        <v>1</v>
      </c>
      <c r="O45" s="629">
        <v>1</v>
      </c>
      <c r="P45" s="566">
        <v>154.01</v>
      </c>
      <c r="Q45" s="581">
        <v>1</v>
      </c>
      <c r="R45" s="565">
        <v>1</v>
      </c>
      <c r="S45" s="581">
        <v>1</v>
      </c>
      <c r="T45" s="629">
        <v>1</v>
      </c>
      <c r="U45" s="611">
        <v>1</v>
      </c>
    </row>
    <row r="46" spans="1:21" ht="14.4" customHeight="1" x14ac:dyDescent="0.3">
      <c r="A46" s="564">
        <v>25</v>
      </c>
      <c r="B46" s="565" t="s">
        <v>458</v>
      </c>
      <c r="C46" s="565">
        <v>89301252</v>
      </c>
      <c r="D46" s="627" t="s">
        <v>1528</v>
      </c>
      <c r="E46" s="628" t="s">
        <v>997</v>
      </c>
      <c r="F46" s="565" t="s">
        <v>985</v>
      </c>
      <c r="G46" s="565" t="s">
        <v>1033</v>
      </c>
      <c r="H46" s="565" t="s">
        <v>710</v>
      </c>
      <c r="I46" s="565" t="s">
        <v>1034</v>
      </c>
      <c r="J46" s="565" t="s">
        <v>780</v>
      </c>
      <c r="K46" s="565" t="s">
        <v>781</v>
      </c>
      <c r="L46" s="566">
        <v>143.18</v>
      </c>
      <c r="M46" s="566">
        <v>143.18</v>
      </c>
      <c r="N46" s="565">
        <v>1</v>
      </c>
      <c r="O46" s="629">
        <v>1</v>
      </c>
      <c r="P46" s="566">
        <v>143.18</v>
      </c>
      <c r="Q46" s="581">
        <v>1</v>
      </c>
      <c r="R46" s="565">
        <v>1</v>
      </c>
      <c r="S46" s="581">
        <v>1</v>
      </c>
      <c r="T46" s="629">
        <v>1</v>
      </c>
      <c r="U46" s="611">
        <v>1</v>
      </c>
    </row>
    <row r="47" spans="1:21" ht="14.4" customHeight="1" x14ac:dyDescent="0.3">
      <c r="A47" s="564">
        <v>25</v>
      </c>
      <c r="B47" s="565" t="s">
        <v>458</v>
      </c>
      <c r="C47" s="565">
        <v>89301252</v>
      </c>
      <c r="D47" s="627" t="s">
        <v>1528</v>
      </c>
      <c r="E47" s="628" t="s">
        <v>997</v>
      </c>
      <c r="F47" s="565" t="s">
        <v>985</v>
      </c>
      <c r="G47" s="565" t="s">
        <v>1079</v>
      </c>
      <c r="H47" s="565" t="s">
        <v>457</v>
      </c>
      <c r="I47" s="565" t="s">
        <v>1080</v>
      </c>
      <c r="J47" s="565" t="s">
        <v>1081</v>
      </c>
      <c r="K47" s="565" t="s">
        <v>1082</v>
      </c>
      <c r="L47" s="566">
        <v>0</v>
      </c>
      <c r="M47" s="566">
        <v>0</v>
      </c>
      <c r="N47" s="565">
        <v>1</v>
      </c>
      <c r="O47" s="629">
        <v>1</v>
      </c>
      <c r="P47" s="566">
        <v>0</v>
      </c>
      <c r="Q47" s="581"/>
      <c r="R47" s="565">
        <v>1</v>
      </c>
      <c r="S47" s="581">
        <v>1</v>
      </c>
      <c r="T47" s="629">
        <v>1</v>
      </c>
      <c r="U47" s="611">
        <v>1</v>
      </c>
    </row>
    <row r="48" spans="1:21" ht="14.4" customHeight="1" x14ac:dyDescent="0.3">
      <c r="A48" s="564">
        <v>25</v>
      </c>
      <c r="B48" s="565" t="s">
        <v>458</v>
      </c>
      <c r="C48" s="565">
        <v>89301252</v>
      </c>
      <c r="D48" s="627" t="s">
        <v>1528</v>
      </c>
      <c r="E48" s="628" t="s">
        <v>999</v>
      </c>
      <c r="F48" s="565" t="s">
        <v>985</v>
      </c>
      <c r="G48" s="565" t="s">
        <v>1026</v>
      </c>
      <c r="H48" s="565" t="s">
        <v>710</v>
      </c>
      <c r="I48" s="565" t="s">
        <v>922</v>
      </c>
      <c r="J48" s="565" t="s">
        <v>923</v>
      </c>
      <c r="K48" s="565" t="s">
        <v>924</v>
      </c>
      <c r="L48" s="566">
        <v>333.31</v>
      </c>
      <c r="M48" s="566">
        <v>999.93000000000006</v>
      </c>
      <c r="N48" s="565">
        <v>3</v>
      </c>
      <c r="O48" s="629"/>
      <c r="P48" s="566">
        <v>666.62</v>
      </c>
      <c r="Q48" s="581">
        <v>0.66666666666666663</v>
      </c>
      <c r="R48" s="565">
        <v>2</v>
      </c>
      <c r="S48" s="581">
        <v>0.66666666666666663</v>
      </c>
      <c r="T48" s="629"/>
      <c r="U48" s="611"/>
    </row>
    <row r="49" spans="1:21" ht="14.4" customHeight="1" x14ac:dyDescent="0.3">
      <c r="A49" s="564">
        <v>25</v>
      </c>
      <c r="B49" s="565" t="s">
        <v>458</v>
      </c>
      <c r="C49" s="565">
        <v>89301252</v>
      </c>
      <c r="D49" s="627" t="s">
        <v>1528</v>
      </c>
      <c r="E49" s="628" t="s">
        <v>999</v>
      </c>
      <c r="F49" s="565" t="s">
        <v>985</v>
      </c>
      <c r="G49" s="565" t="s">
        <v>1027</v>
      </c>
      <c r="H49" s="565" t="s">
        <v>710</v>
      </c>
      <c r="I49" s="565" t="s">
        <v>936</v>
      </c>
      <c r="J49" s="565" t="s">
        <v>771</v>
      </c>
      <c r="K49" s="565" t="s">
        <v>935</v>
      </c>
      <c r="L49" s="566">
        <v>184.22</v>
      </c>
      <c r="M49" s="566">
        <v>184.22</v>
      </c>
      <c r="N49" s="565">
        <v>1</v>
      </c>
      <c r="O49" s="629"/>
      <c r="P49" s="566">
        <v>184.22</v>
      </c>
      <c r="Q49" s="581">
        <v>1</v>
      </c>
      <c r="R49" s="565">
        <v>1</v>
      </c>
      <c r="S49" s="581">
        <v>1</v>
      </c>
      <c r="T49" s="629"/>
      <c r="U49" s="611"/>
    </row>
    <row r="50" spans="1:21" ht="14.4" customHeight="1" x14ac:dyDescent="0.3">
      <c r="A50" s="564">
        <v>25</v>
      </c>
      <c r="B50" s="565" t="s">
        <v>458</v>
      </c>
      <c r="C50" s="565">
        <v>89301252</v>
      </c>
      <c r="D50" s="627" t="s">
        <v>1528</v>
      </c>
      <c r="E50" s="628" t="s">
        <v>999</v>
      </c>
      <c r="F50" s="565" t="s">
        <v>985</v>
      </c>
      <c r="G50" s="565" t="s">
        <v>1083</v>
      </c>
      <c r="H50" s="565" t="s">
        <v>457</v>
      </c>
      <c r="I50" s="565" t="s">
        <v>1084</v>
      </c>
      <c r="J50" s="565" t="s">
        <v>752</v>
      </c>
      <c r="K50" s="565" t="s">
        <v>1085</v>
      </c>
      <c r="L50" s="566">
        <v>31.64</v>
      </c>
      <c r="M50" s="566">
        <v>31.64</v>
      </c>
      <c r="N50" s="565">
        <v>1</v>
      </c>
      <c r="O50" s="629"/>
      <c r="P50" s="566"/>
      <c r="Q50" s="581">
        <v>0</v>
      </c>
      <c r="R50" s="565"/>
      <c r="S50" s="581">
        <v>0</v>
      </c>
      <c r="T50" s="629"/>
      <c r="U50" s="611"/>
    </row>
    <row r="51" spans="1:21" ht="14.4" customHeight="1" x14ac:dyDescent="0.3">
      <c r="A51" s="564">
        <v>25</v>
      </c>
      <c r="B51" s="565" t="s">
        <v>458</v>
      </c>
      <c r="C51" s="565">
        <v>89301252</v>
      </c>
      <c r="D51" s="627" t="s">
        <v>1528</v>
      </c>
      <c r="E51" s="628" t="s">
        <v>999</v>
      </c>
      <c r="F51" s="565" t="s">
        <v>985</v>
      </c>
      <c r="G51" s="565" t="s">
        <v>1045</v>
      </c>
      <c r="H51" s="565" t="s">
        <v>710</v>
      </c>
      <c r="I51" s="565" t="s">
        <v>1046</v>
      </c>
      <c r="J51" s="565" t="s">
        <v>556</v>
      </c>
      <c r="K51" s="565" t="s">
        <v>1047</v>
      </c>
      <c r="L51" s="566">
        <v>48.31</v>
      </c>
      <c r="M51" s="566">
        <v>96.62</v>
      </c>
      <c r="N51" s="565">
        <v>2</v>
      </c>
      <c r="O51" s="629">
        <v>1</v>
      </c>
      <c r="P51" s="566">
        <v>96.62</v>
      </c>
      <c r="Q51" s="581">
        <v>1</v>
      </c>
      <c r="R51" s="565">
        <v>2</v>
      </c>
      <c r="S51" s="581">
        <v>1</v>
      </c>
      <c r="T51" s="629">
        <v>1</v>
      </c>
      <c r="U51" s="611">
        <v>1</v>
      </c>
    </row>
    <row r="52" spans="1:21" ht="14.4" customHeight="1" x14ac:dyDescent="0.3">
      <c r="A52" s="564">
        <v>25</v>
      </c>
      <c r="B52" s="565" t="s">
        <v>458</v>
      </c>
      <c r="C52" s="565">
        <v>89301252</v>
      </c>
      <c r="D52" s="627" t="s">
        <v>1528</v>
      </c>
      <c r="E52" s="628" t="s">
        <v>999</v>
      </c>
      <c r="F52" s="565" t="s">
        <v>985</v>
      </c>
      <c r="G52" s="565" t="s">
        <v>1086</v>
      </c>
      <c r="H52" s="565" t="s">
        <v>710</v>
      </c>
      <c r="I52" s="565" t="s">
        <v>1087</v>
      </c>
      <c r="J52" s="565" t="s">
        <v>1088</v>
      </c>
      <c r="K52" s="565" t="s">
        <v>1089</v>
      </c>
      <c r="L52" s="566">
        <v>69.86</v>
      </c>
      <c r="M52" s="566">
        <v>69.86</v>
      </c>
      <c r="N52" s="565">
        <v>1</v>
      </c>
      <c r="O52" s="629"/>
      <c r="P52" s="566">
        <v>69.86</v>
      </c>
      <c r="Q52" s="581">
        <v>1</v>
      </c>
      <c r="R52" s="565">
        <v>1</v>
      </c>
      <c r="S52" s="581">
        <v>1</v>
      </c>
      <c r="T52" s="629"/>
      <c r="U52" s="611"/>
    </row>
    <row r="53" spans="1:21" ht="14.4" customHeight="1" x14ac:dyDescent="0.3">
      <c r="A53" s="564">
        <v>25</v>
      </c>
      <c r="B53" s="565" t="s">
        <v>458</v>
      </c>
      <c r="C53" s="565">
        <v>89301252</v>
      </c>
      <c r="D53" s="627" t="s">
        <v>1528</v>
      </c>
      <c r="E53" s="628" t="s">
        <v>1001</v>
      </c>
      <c r="F53" s="565" t="s">
        <v>985</v>
      </c>
      <c r="G53" s="565" t="s">
        <v>1090</v>
      </c>
      <c r="H53" s="565" t="s">
        <v>457</v>
      </c>
      <c r="I53" s="565" t="s">
        <v>1091</v>
      </c>
      <c r="J53" s="565" t="s">
        <v>1092</v>
      </c>
      <c r="K53" s="565" t="s">
        <v>1093</v>
      </c>
      <c r="L53" s="566">
        <v>10.73</v>
      </c>
      <c r="M53" s="566">
        <v>21.46</v>
      </c>
      <c r="N53" s="565">
        <v>2</v>
      </c>
      <c r="O53" s="629">
        <v>1</v>
      </c>
      <c r="P53" s="566">
        <v>21.46</v>
      </c>
      <c r="Q53" s="581">
        <v>1</v>
      </c>
      <c r="R53" s="565">
        <v>2</v>
      </c>
      <c r="S53" s="581">
        <v>1</v>
      </c>
      <c r="T53" s="629">
        <v>1</v>
      </c>
      <c r="U53" s="611">
        <v>1</v>
      </c>
    </row>
    <row r="54" spans="1:21" ht="14.4" customHeight="1" x14ac:dyDescent="0.3">
      <c r="A54" s="564">
        <v>25</v>
      </c>
      <c r="B54" s="565" t="s">
        <v>458</v>
      </c>
      <c r="C54" s="565">
        <v>89301252</v>
      </c>
      <c r="D54" s="627" t="s">
        <v>1528</v>
      </c>
      <c r="E54" s="628" t="s">
        <v>1001</v>
      </c>
      <c r="F54" s="565" t="s">
        <v>985</v>
      </c>
      <c r="G54" s="565" t="s">
        <v>1026</v>
      </c>
      <c r="H54" s="565" t="s">
        <v>710</v>
      </c>
      <c r="I54" s="565" t="s">
        <v>922</v>
      </c>
      <c r="J54" s="565" t="s">
        <v>923</v>
      </c>
      <c r="K54" s="565" t="s">
        <v>924</v>
      </c>
      <c r="L54" s="566">
        <v>333.31</v>
      </c>
      <c r="M54" s="566">
        <v>22665.079999999998</v>
      </c>
      <c r="N54" s="565">
        <v>68</v>
      </c>
      <c r="O54" s="629">
        <v>61</v>
      </c>
      <c r="P54" s="566">
        <v>8332.7500000000036</v>
      </c>
      <c r="Q54" s="581">
        <v>0.3676470588235296</v>
      </c>
      <c r="R54" s="565">
        <v>25</v>
      </c>
      <c r="S54" s="581">
        <v>0.36764705882352944</v>
      </c>
      <c r="T54" s="629">
        <v>23.5</v>
      </c>
      <c r="U54" s="611">
        <v>0.38524590163934425</v>
      </c>
    </row>
    <row r="55" spans="1:21" ht="14.4" customHeight="1" x14ac:dyDescent="0.3">
      <c r="A55" s="564">
        <v>25</v>
      </c>
      <c r="B55" s="565" t="s">
        <v>458</v>
      </c>
      <c r="C55" s="565">
        <v>89301252</v>
      </c>
      <c r="D55" s="627" t="s">
        <v>1528</v>
      </c>
      <c r="E55" s="628" t="s">
        <v>1001</v>
      </c>
      <c r="F55" s="565" t="s">
        <v>985</v>
      </c>
      <c r="G55" s="565" t="s">
        <v>1094</v>
      </c>
      <c r="H55" s="565" t="s">
        <v>710</v>
      </c>
      <c r="I55" s="565" t="s">
        <v>1095</v>
      </c>
      <c r="J55" s="565" t="s">
        <v>1096</v>
      </c>
      <c r="K55" s="565" t="s">
        <v>622</v>
      </c>
      <c r="L55" s="566">
        <v>119.41</v>
      </c>
      <c r="M55" s="566">
        <v>358.23</v>
      </c>
      <c r="N55" s="565">
        <v>3</v>
      </c>
      <c r="O55" s="629">
        <v>1</v>
      </c>
      <c r="P55" s="566"/>
      <c r="Q55" s="581">
        <v>0</v>
      </c>
      <c r="R55" s="565"/>
      <c r="S55" s="581">
        <v>0</v>
      </c>
      <c r="T55" s="629"/>
      <c r="U55" s="611">
        <v>0</v>
      </c>
    </row>
    <row r="56" spans="1:21" ht="14.4" customHeight="1" x14ac:dyDescent="0.3">
      <c r="A56" s="564">
        <v>25</v>
      </c>
      <c r="B56" s="565" t="s">
        <v>458</v>
      </c>
      <c r="C56" s="565">
        <v>89301252</v>
      </c>
      <c r="D56" s="627" t="s">
        <v>1528</v>
      </c>
      <c r="E56" s="628" t="s">
        <v>1001</v>
      </c>
      <c r="F56" s="565" t="s">
        <v>985</v>
      </c>
      <c r="G56" s="565" t="s">
        <v>1027</v>
      </c>
      <c r="H56" s="565" t="s">
        <v>710</v>
      </c>
      <c r="I56" s="565" t="s">
        <v>936</v>
      </c>
      <c r="J56" s="565" t="s">
        <v>771</v>
      </c>
      <c r="K56" s="565" t="s">
        <v>935</v>
      </c>
      <c r="L56" s="566">
        <v>184.22</v>
      </c>
      <c r="M56" s="566">
        <v>552.66</v>
      </c>
      <c r="N56" s="565">
        <v>3</v>
      </c>
      <c r="O56" s="629">
        <v>2</v>
      </c>
      <c r="P56" s="566">
        <v>368.44</v>
      </c>
      <c r="Q56" s="581">
        <v>0.66666666666666674</v>
      </c>
      <c r="R56" s="565">
        <v>2</v>
      </c>
      <c r="S56" s="581">
        <v>0.66666666666666663</v>
      </c>
      <c r="T56" s="629">
        <v>1.5</v>
      </c>
      <c r="U56" s="611">
        <v>0.75</v>
      </c>
    </row>
    <row r="57" spans="1:21" ht="14.4" customHeight="1" x14ac:dyDescent="0.3">
      <c r="A57" s="564">
        <v>25</v>
      </c>
      <c r="B57" s="565" t="s">
        <v>458</v>
      </c>
      <c r="C57" s="565">
        <v>89301252</v>
      </c>
      <c r="D57" s="627" t="s">
        <v>1528</v>
      </c>
      <c r="E57" s="628" t="s">
        <v>1001</v>
      </c>
      <c r="F57" s="565" t="s">
        <v>985</v>
      </c>
      <c r="G57" s="565" t="s">
        <v>1027</v>
      </c>
      <c r="H57" s="565" t="s">
        <v>457</v>
      </c>
      <c r="I57" s="565" t="s">
        <v>1097</v>
      </c>
      <c r="J57" s="565" t="s">
        <v>771</v>
      </c>
      <c r="K57" s="565" t="s">
        <v>945</v>
      </c>
      <c r="L57" s="566">
        <v>0</v>
      </c>
      <c r="M57" s="566">
        <v>0</v>
      </c>
      <c r="N57" s="565">
        <v>1</v>
      </c>
      <c r="O57" s="629">
        <v>1</v>
      </c>
      <c r="P57" s="566">
        <v>0</v>
      </c>
      <c r="Q57" s="581"/>
      <c r="R57" s="565">
        <v>1</v>
      </c>
      <c r="S57" s="581">
        <v>1</v>
      </c>
      <c r="T57" s="629">
        <v>1</v>
      </c>
      <c r="U57" s="611">
        <v>1</v>
      </c>
    </row>
    <row r="58" spans="1:21" ht="14.4" customHeight="1" x14ac:dyDescent="0.3">
      <c r="A58" s="564">
        <v>25</v>
      </c>
      <c r="B58" s="565" t="s">
        <v>458</v>
      </c>
      <c r="C58" s="565">
        <v>89301252</v>
      </c>
      <c r="D58" s="627" t="s">
        <v>1528</v>
      </c>
      <c r="E58" s="628" t="s">
        <v>1001</v>
      </c>
      <c r="F58" s="565" t="s">
        <v>985</v>
      </c>
      <c r="G58" s="565" t="s">
        <v>1029</v>
      </c>
      <c r="H58" s="565" t="s">
        <v>457</v>
      </c>
      <c r="I58" s="565" t="s">
        <v>1098</v>
      </c>
      <c r="J58" s="565" t="s">
        <v>1031</v>
      </c>
      <c r="K58" s="565" t="s">
        <v>1099</v>
      </c>
      <c r="L58" s="566">
        <v>0</v>
      </c>
      <c r="M58" s="566">
        <v>0</v>
      </c>
      <c r="N58" s="565">
        <v>1</v>
      </c>
      <c r="O58" s="629">
        <v>1</v>
      </c>
      <c r="P58" s="566"/>
      <c r="Q58" s="581"/>
      <c r="R58" s="565"/>
      <c r="S58" s="581">
        <v>0</v>
      </c>
      <c r="T58" s="629"/>
      <c r="U58" s="611">
        <v>0</v>
      </c>
    </row>
    <row r="59" spans="1:21" ht="14.4" customHeight="1" x14ac:dyDescent="0.3">
      <c r="A59" s="564">
        <v>25</v>
      </c>
      <c r="B59" s="565" t="s">
        <v>458</v>
      </c>
      <c r="C59" s="565">
        <v>89301252</v>
      </c>
      <c r="D59" s="627" t="s">
        <v>1528</v>
      </c>
      <c r="E59" s="628" t="s">
        <v>1001</v>
      </c>
      <c r="F59" s="565" t="s">
        <v>985</v>
      </c>
      <c r="G59" s="565" t="s">
        <v>1029</v>
      </c>
      <c r="H59" s="565" t="s">
        <v>457</v>
      </c>
      <c r="I59" s="565" t="s">
        <v>1030</v>
      </c>
      <c r="J59" s="565" t="s">
        <v>1031</v>
      </c>
      <c r="K59" s="565" t="s">
        <v>1032</v>
      </c>
      <c r="L59" s="566">
        <v>184.8</v>
      </c>
      <c r="M59" s="566">
        <v>369.6</v>
      </c>
      <c r="N59" s="565">
        <v>2</v>
      </c>
      <c r="O59" s="629">
        <v>1.5</v>
      </c>
      <c r="P59" s="566">
        <v>184.8</v>
      </c>
      <c r="Q59" s="581">
        <v>0.5</v>
      </c>
      <c r="R59" s="565">
        <v>1</v>
      </c>
      <c r="S59" s="581">
        <v>0.5</v>
      </c>
      <c r="T59" s="629">
        <v>0.5</v>
      </c>
      <c r="U59" s="611">
        <v>0.33333333333333331</v>
      </c>
    </row>
    <row r="60" spans="1:21" ht="14.4" customHeight="1" x14ac:dyDescent="0.3">
      <c r="A60" s="564">
        <v>25</v>
      </c>
      <c r="B60" s="565" t="s">
        <v>458</v>
      </c>
      <c r="C60" s="565">
        <v>89301252</v>
      </c>
      <c r="D60" s="627" t="s">
        <v>1528</v>
      </c>
      <c r="E60" s="628" t="s">
        <v>1001</v>
      </c>
      <c r="F60" s="565" t="s">
        <v>985</v>
      </c>
      <c r="G60" s="565" t="s">
        <v>1083</v>
      </c>
      <c r="H60" s="565" t="s">
        <v>457</v>
      </c>
      <c r="I60" s="565" t="s">
        <v>1084</v>
      </c>
      <c r="J60" s="565" t="s">
        <v>752</v>
      </c>
      <c r="K60" s="565" t="s">
        <v>1085</v>
      </c>
      <c r="L60" s="566">
        <v>31.64</v>
      </c>
      <c r="M60" s="566">
        <v>31.64</v>
      </c>
      <c r="N60" s="565">
        <v>1</v>
      </c>
      <c r="O60" s="629">
        <v>0.5</v>
      </c>
      <c r="P60" s="566"/>
      <c r="Q60" s="581">
        <v>0</v>
      </c>
      <c r="R60" s="565"/>
      <c r="S60" s="581">
        <v>0</v>
      </c>
      <c r="T60" s="629"/>
      <c r="U60" s="611">
        <v>0</v>
      </c>
    </row>
    <row r="61" spans="1:21" ht="14.4" customHeight="1" x14ac:dyDescent="0.3">
      <c r="A61" s="564">
        <v>25</v>
      </c>
      <c r="B61" s="565" t="s">
        <v>458</v>
      </c>
      <c r="C61" s="565">
        <v>89301252</v>
      </c>
      <c r="D61" s="627" t="s">
        <v>1528</v>
      </c>
      <c r="E61" s="628" t="s">
        <v>1001</v>
      </c>
      <c r="F61" s="565" t="s">
        <v>985</v>
      </c>
      <c r="G61" s="565" t="s">
        <v>1100</v>
      </c>
      <c r="H61" s="565" t="s">
        <v>457</v>
      </c>
      <c r="I61" s="565" t="s">
        <v>1101</v>
      </c>
      <c r="J61" s="565" t="s">
        <v>1102</v>
      </c>
      <c r="K61" s="565" t="s">
        <v>736</v>
      </c>
      <c r="L61" s="566">
        <v>0</v>
      </c>
      <c r="M61" s="566">
        <v>0</v>
      </c>
      <c r="N61" s="565">
        <v>1</v>
      </c>
      <c r="O61" s="629">
        <v>0.5</v>
      </c>
      <c r="P61" s="566"/>
      <c r="Q61" s="581"/>
      <c r="R61" s="565"/>
      <c r="S61" s="581">
        <v>0</v>
      </c>
      <c r="T61" s="629"/>
      <c r="U61" s="611">
        <v>0</v>
      </c>
    </row>
    <row r="62" spans="1:21" ht="14.4" customHeight="1" x14ac:dyDescent="0.3">
      <c r="A62" s="564">
        <v>25</v>
      </c>
      <c r="B62" s="565" t="s">
        <v>458</v>
      </c>
      <c r="C62" s="565">
        <v>89301252</v>
      </c>
      <c r="D62" s="627" t="s">
        <v>1528</v>
      </c>
      <c r="E62" s="628" t="s">
        <v>1001</v>
      </c>
      <c r="F62" s="565" t="s">
        <v>985</v>
      </c>
      <c r="G62" s="565" t="s">
        <v>1103</v>
      </c>
      <c r="H62" s="565" t="s">
        <v>457</v>
      </c>
      <c r="I62" s="565" t="s">
        <v>1104</v>
      </c>
      <c r="J62" s="565" t="s">
        <v>1105</v>
      </c>
      <c r="K62" s="565" t="s">
        <v>1106</v>
      </c>
      <c r="L62" s="566">
        <v>71.2</v>
      </c>
      <c r="M62" s="566">
        <v>712.00000000000011</v>
      </c>
      <c r="N62" s="565">
        <v>10</v>
      </c>
      <c r="O62" s="629">
        <v>7.5</v>
      </c>
      <c r="P62" s="566">
        <v>71.2</v>
      </c>
      <c r="Q62" s="581">
        <v>9.9999999999999992E-2</v>
      </c>
      <c r="R62" s="565">
        <v>1</v>
      </c>
      <c r="S62" s="581">
        <v>0.1</v>
      </c>
      <c r="T62" s="629">
        <v>0.5</v>
      </c>
      <c r="U62" s="611">
        <v>6.6666666666666666E-2</v>
      </c>
    </row>
    <row r="63" spans="1:21" ht="14.4" customHeight="1" x14ac:dyDescent="0.3">
      <c r="A63" s="564">
        <v>25</v>
      </c>
      <c r="B63" s="565" t="s">
        <v>458</v>
      </c>
      <c r="C63" s="565">
        <v>89301252</v>
      </c>
      <c r="D63" s="627" t="s">
        <v>1528</v>
      </c>
      <c r="E63" s="628" t="s">
        <v>1001</v>
      </c>
      <c r="F63" s="565" t="s">
        <v>985</v>
      </c>
      <c r="G63" s="565" t="s">
        <v>1107</v>
      </c>
      <c r="H63" s="565" t="s">
        <v>457</v>
      </c>
      <c r="I63" s="565" t="s">
        <v>1108</v>
      </c>
      <c r="J63" s="565" t="s">
        <v>1109</v>
      </c>
      <c r="K63" s="565" t="s">
        <v>1110</v>
      </c>
      <c r="L63" s="566">
        <v>31.4</v>
      </c>
      <c r="M63" s="566">
        <v>157</v>
      </c>
      <c r="N63" s="565">
        <v>5</v>
      </c>
      <c r="O63" s="629">
        <v>3.5</v>
      </c>
      <c r="P63" s="566"/>
      <c r="Q63" s="581">
        <v>0</v>
      </c>
      <c r="R63" s="565"/>
      <c r="S63" s="581">
        <v>0</v>
      </c>
      <c r="T63" s="629"/>
      <c r="U63" s="611">
        <v>0</v>
      </c>
    </row>
    <row r="64" spans="1:21" ht="14.4" customHeight="1" x14ac:dyDescent="0.3">
      <c r="A64" s="564">
        <v>25</v>
      </c>
      <c r="B64" s="565" t="s">
        <v>458</v>
      </c>
      <c r="C64" s="565">
        <v>89301252</v>
      </c>
      <c r="D64" s="627" t="s">
        <v>1528</v>
      </c>
      <c r="E64" s="628" t="s">
        <v>1001</v>
      </c>
      <c r="F64" s="565" t="s">
        <v>985</v>
      </c>
      <c r="G64" s="565" t="s">
        <v>1107</v>
      </c>
      <c r="H64" s="565" t="s">
        <v>457</v>
      </c>
      <c r="I64" s="565" t="s">
        <v>1111</v>
      </c>
      <c r="J64" s="565" t="s">
        <v>1112</v>
      </c>
      <c r="K64" s="565" t="s">
        <v>1113</v>
      </c>
      <c r="L64" s="566">
        <v>36.67</v>
      </c>
      <c r="M64" s="566">
        <v>73.34</v>
      </c>
      <c r="N64" s="565">
        <v>2</v>
      </c>
      <c r="O64" s="629">
        <v>1.5</v>
      </c>
      <c r="P64" s="566">
        <v>36.67</v>
      </c>
      <c r="Q64" s="581">
        <v>0.5</v>
      </c>
      <c r="R64" s="565">
        <v>1</v>
      </c>
      <c r="S64" s="581">
        <v>0.5</v>
      </c>
      <c r="T64" s="629">
        <v>1</v>
      </c>
      <c r="U64" s="611">
        <v>0.66666666666666663</v>
      </c>
    </row>
    <row r="65" spans="1:21" ht="14.4" customHeight="1" x14ac:dyDescent="0.3">
      <c r="A65" s="564">
        <v>25</v>
      </c>
      <c r="B65" s="565" t="s">
        <v>458</v>
      </c>
      <c r="C65" s="565">
        <v>89301252</v>
      </c>
      <c r="D65" s="627" t="s">
        <v>1528</v>
      </c>
      <c r="E65" s="628" t="s">
        <v>1001</v>
      </c>
      <c r="F65" s="565" t="s">
        <v>985</v>
      </c>
      <c r="G65" s="565" t="s">
        <v>1033</v>
      </c>
      <c r="H65" s="565" t="s">
        <v>710</v>
      </c>
      <c r="I65" s="565" t="s">
        <v>947</v>
      </c>
      <c r="J65" s="565" t="s">
        <v>780</v>
      </c>
      <c r="K65" s="565" t="s">
        <v>781</v>
      </c>
      <c r="L65" s="566">
        <v>154.01</v>
      </c>
      <c r="M65" s="566">
        <v>3696.24</v>
      </c>
      <c r="N65" s="565">
        <v>24</v>
      </c>
      <c r="O65" s="629">
        <v>21.5</v>
      </c>
      <c r="P65" s="566">
        <v>1078.07</v>
      </c>
      <c r="Q65" s="581">
        <v>0.29166666666666669</v>
      </c>
      <c r="R65" s="565">
        <v>7</v>
      </c>
      <c r="S65" s="581">
        <v>0.29166666666666669</v>
      </c>
      <c r="T65" s="629">
        <v>6.5</v>
      </c>
      <c r="U65" s="611">
        <v>0.30232558139534882</v>
      </c>
    </row>
    <row r="66" spans="1:21" ht="14.4" customHeight="1" x14ac:dyDescent="0.3">
      <c r="A66" s="564">
        <v>25</v>
      </c>
      <c r="B66" s="565" t="s">
        <v>458</v>
      </c>
      <c r="C66" s="565">
        <v>89301252</v>
      </c>
      <c r="D66" s="627" t="s">
        <v>1528</v>
      </c>
      <c r="E66" s="628" t="s">
        <v>1001</v>
      </c>
      <c r="F66" s="565" t="s">
        <v>985</v>
      </c>
      <c r="G66" s="565" t="s">
        <v>1033</v>
      </c>
      <c r="H66" s="565" t="s">
        <v>710</v>
      </c>
      <c r="I66" s="565" t="s">
        <v>1114</v>
      </c>
      <c r="J66" s="565" t="s">
        <v>1115</v>
      </c>
      <c r="K66" s="565" t="s">
        <v>1116</v>
      </c>
      <c r="L66" s="566">
        <v>77.010000000000005</v>
      </c>
      <c r="M66" s="566">
        <v>154.02000000000001</v>
      </c>
      <c r="N66" s="565">
        <v>2</v>
      </c>
      <c r="O66" s="629">
        <v>2</v>
      </c>
      <c r="P66" s="566"/>
      <c r="Q66" s="581">
        <v>0</v>
      </c>
      <c r="R66" s="565"/>
      <c r="S66" s="581">
        <v>0</v>
      </c>
      <c r="T66" s="629"/>
      <c r="U66" s="611">
        <v>0</v>
      </c>
    </row>
    <row r="67" spans="1:21" ht="14.4" customHeight="1" x14ac:dyDescent="0.3">
      <c r="A67" s="564">
        <v>25</v>
      </c>
      <c r="B67" s="565" t="s">
        <v>458</v>
      </c>
      <c r="C67" s="565">
        <v>89301252</v>
      </c>
      <c r="D67" s="627" t="s">
        <v>1528</v>
      </c>
      <c r="E67" s="628" t="s">
        <v>1001</v>
      </c>
      <c r="F67" s="565" t="s">
        <v>985</v>
      </c>
      <c r="G67" s="565" t="s">
        <v>1033</v>
      </c>
      <c r="H67" s="565" t="s">
        <v>710</v>
      </c>
      <c r="I67" s="565" t="s">
        <v>1034</v>
      </c>
      <c r="J67" s="565" t="s">
        <v>780</v>
      </c>
      <c r="K67" s="565" t="s">
        <v>781</v>
      </c>
      <c r="L67" s="566">
        <v>143.18</v>
      </c>
      <c r="M67" s="566">
        <v>859.08</v>
      </c>
      <c r="N67" s="565">
        <v>6</v>
      </c>
      <c r="O67" s="629">
        <v>5</v>
      </c>
      <c r="P67" s="566">
        <v>429.54</v>
      </c>
      <c r="Q67" s="581">
        <v>0.5</v>
      </c>
      <c r="R67" s="565">
        <v>3</v>
      </c>
      <c r="S67" s="581">
        <v>0.5</v>
      </c>
      <c r="T67" s="629">
        <v>2</v>
      </c>
      <c r="U67" s="611">
        <v>0.4</v>
      </c>
    </row>
    <row r="68" spans="1:21" ht="14.4" customHeight="1" x14ac:dyDescent="0.3">
      <c r="A68" s="564">
        <v>25</v>
      </c>
      <c r="B68" s="565" t="s">
        <v>458</v>
      </c>
      <c r="C68" s="565">
        <v>89301252</v>
      </c>
      <c r="D68" s="627" t="s">
        <v>1528</v>
      </c>
      <c r="E68" s="628" t="s">
        <v>1001</v>
      </c>
      <c r="F68" s="565" t="s">
        <v>985</v>
      </c>
      <c r="G68" s="565" t="s">
        <v>1117</v>
      </c>
      <c r="H68" s="565" t="s">
        <v>457</v>
      </c>
      <c r="I68" s="565" t="s">
        <v>1118</v>
      </c>
      <c r="J68" s="565" t="s">
        <v>1119</v>
      </c>
      <c r="K68" s="565" t="s">
        <v>1120</v>
      </c>
      <c r="L68" s="566">
        <v>191.56</v>
      </c>
      <c r="M68" s="566">
        <v>1149.3599999999999</v>
      </c>
      <c r="N68" s="565">
        <v>6</v>
      </c>
      <c r="O68" s="629">
        <v>3.5</v>
      </c>
      <c r="P68" s="566">
        <v>191.56</v>
      </c>
      <c r="Q68" s="581">
        <v>0.16666666666666669</v>
      </c>
      <c r="R68" s="565">
        <v>1</v>
      </c>
      <c r="S68" s="581">
        <v>0.16666666666666666</v>
      </c>
      <c r="T68" s="629">
        <v>0.5</v>
      </c>
      <c r="U68" s="611">
        <v>0.14285714285714285</v>
      </c>
    </row>
    <row r="69" spans="1:21" ht="14.4" customHeight="1" x14ac:dyDescent="0.3">
      <c r="A69" s="564">
        <v>25</v>
      </c>
      <c r="B69" s="565" t="s">
        <v>458</v>
      </c>
      <c r="C69" s="565">
        <v>89301252</v>
      </c>
      <c r="D69" s="627" t="s">
        <v>1528</v>
      </c>
      <c r="E69" s="628" t="s">
        <v>1001</v>
      </c>
      <c r="F69" s="565" t="s">
        <v>985</v>
      </c>
      <c r="G69" s="565" t="s">
        <v>1121</v>
      </c>
      <c r="H69" s="565" t="s">
        <v>710</v>
      </c>
      <c r="I69" s="565" t="s">
        <v>1122</v>
      </c>
      <c r="J69" s="565" t="s">
        <v>1123</v>
      </c>
      <c r="K69" s="565" t="s">
        <v>1124</v>
      </c>
      <c r="L69" s="566">
        <v>137.74</v>
      </c>
      <c r="M69" s="566">
        <v>275.48</v>
      </c>
      <c r="N69" s="565">
        <v>2</v>
      </c>
      <c r="O69" s="629">
        <v>1</v>
      </c>
      <c r="P69" s="566">
        <v>275.48</v>
      </c>
      <c r="Q69" s="581">
        <v>1</v>
      </c>
      <c r="R69" s="565">
        <v>2</v>
      </c>
      <c r="S69" s="581">
        <v>1</v>
      </c>
      <c r="T69" s="629">
        <v>1</v>
      </c>
      <c r="U69" s="611">
        <v>1</v>
      </c>
    </row>
    <row r="70" spans="1:21" ht="14.4" customHeight="1" x14ac:dyDescent="0.3">
      <c r="A70" s="564">
        <v>25</v>
      </c>
      <c r="B70" s="565" t="s">
        <v>458</v>
      </c>
      <c r="C70" s="565">
        <v>89301252</v>
      </c>
      <c r="D70" s="627" t="s">
        <v>1528</v>
      </c>
      <c r="E70" s="628" t="s">
        <v>1001</v>
      </c>
      <c r="F70" s="565" t="s">
        <v>985</v>
      </c>
      <c r="G70" s="565" t="s">
        <v>1042</v>
      </c>
      <c r="H70" s="565" t="s">
        <v>457</v>
      </c>
      <c r="I70" s="565" t="s">
        <v>1043</v>
      </c>
      <c r="J70" s="565" t="s">
        <v>755</v>
      </c>
      <c r="K70" s="565" t="s">
        <v>1044</v>
      </c>
      <c r="L70" s="566">
        <v>31.54</v>
      </c>
      <c r="M70" s="566">
        <v>31.54</v>
      </c>
      <c r="N70" s="565">
        <v>1</v>
      </c>
      <c r="O70" s="629">
        <v>0.5</v>
      </c>
      <c r="P70" s="566"/>
      <c r="Q70" s="581">
        <v>0</v>
      </c>
      <c r="R70" s="565"/>
      <c r="S70" s="581">
        <v>0</v>
      </c>
      <c r="T70" s="629"/>
      <c r="U70" s="611">
        <v>0</v>
      </c>
    </row>
    <row r="71" spans="1:21" ht="14.4" customHeight="1" x14ac:dyDescent="0.3">
      <c r="A71" s="564">
        <v>25</v>
      </c>
      <c r="B71" s="565" t="s">
        <v>458</v>
      </c>
      <c r="C71" s="565">
        <v>89301252</v>
      </c>
      <c r="D71" s="627" t="s">
        <v>1528</v>
      </c>
      <c r="E71" s="628" t="s">
        <v>1001</v>
      </c>
      <c r="F71" s="565" t="s">
        <v>985</v>
      </c>
      <c r="G71" s="565" t="s">
        <v>1045</v>
      </c>
      <c r="H71" s="565" t="s">
        <v>710</v>
      </c>
      <c r="I71" s="565" t="s">
        <v>1046</v>
      </c>
      <c r="J71" s="565" t="s">
        <v>556</v>
      </c>
      <c r="K71" s="565" t="s">
        <v>1047</v>
      </c>
      <c r="L71" s="566">
        <v>48.31</v>
      </c>
      <c r="M71" s="566">
        <v>1400.9899999999996</v>
      </c>
      <c r="N71" s="565">
        <v>29</v>
      </c>
      <c r="O71" s="629">
        <v>19</v>
      </c>
      <c r="P71" s="566">
        <v>434.79</v>
      </c>
      <c r="Q71" s="581">
        <v>0.31034482758620702</v>
      </c>
      <c r="R71" s="565">
        <v>9</v>
      </c>
      <c r="S71" s="581">
        <v>0.31034482758620691</v>
      </c>
      <c r="T71" s="629">
        <v>6</v>
      </c>
      <c r="U71" s="611">
        <v>0.31578947368421051</v>
      </c>
    </row>
    <row r="72" spans="1:21" ht="14.4" customHeight="1" x14ac:dyDescent="0.3">
      <c r="A72" s="564">
        <v>25</v>
      </c>
      <c r="B72" s="565" t="s">
        <v>458</v>
      </c>
      <c r="C72" s="565">
        <v>89301252</v>
      </c>
      <c r="D72" s="627" t="s">
        <v>1528</v>
      </c>
      <c r="E72" s="628" t="s">
        <v>1001</v>
      </c>
      <c r="F72" s="565" t="s">
        <v>985</v>
      </c>
      <c r="G72" s="565" t="s">
        <v>1045</v>
      </c>
      <c r="H72" s="565" t="s">
        <v>710</v>
      </c>
      <c r="I72" s="565" t="s">
        <v>958</v>
      </c>
      <c r="J72" s="565" t="s">
        <v>556</v>
      </c>
      <c r="K72" s="565" t="s">
        <v>959</v>
      </c>
      <c r="L72" s="566">
        <v>96.63</v>
      </c>
      <c r="M72" s="566">
        <v>96.63</v>
      </c>
      <c r="N72" s="565">
        <v>1</v>
      </c>
      <c r="O72" s="629">
        <v>0.5</v>
      </c>
      <c r="P72" s="566"/>
      <c r="Q72" s="581">
        <v>0</v>
      </c>
      <c r="R72" s="565"/>
      <c r="S72" s="581">
        <v>0</v>
      </c>
      <c r="T72" s="629"/>
      <c r="U72" s="611">
        <v>0</v>
      </c>
    </row>
    <row r="73" spans="1:21" ht="14.4" customHeight="1" x14ac:dyDescent="0.3">
      <c r="A73" s="564">
        <v>25</v>
      </c>
      <c r="B73" s="565" t="s">
        <v>458</v>
      </c>
      <c r="C73" s="565">
        <v>89301252</v>
      </c>
      <c r="D73" s="627" t="s">
        <v>1528</v>
      </c>
      <c r="E73" s="628" t="s">
        <v>1001</v>
      </c>
      <c r="F73" s="565" t="s">
        <v>985</v>
      </c>
      <c r="G73" s="565" t="s">
        <v>1125</v>
      </c>
      <c r="H73" s="565" t="s">
        <v>710</v>
      </c>
      <c r="I73" s="565" t="s">
        <v>1126</v>
      </c>
      <c r="J73" s="565" t="s">
        <v>1127</v>
      </c>
      <c r="K73" s="565" t="s">
        <v>1128</v>
      </c>
      <c r="L73" s="566">
        <v>269</v>
      </c>
      <c r="M73" s="566">
        <v>1345</v>
      </c>
      <c r="N73" s="565">
        <v>5</v>
      </c>
      <c r="O73" s="629">
        <v>2</v>
      </c>
      <c r="P73" s="566"/>
      <c r="Q73" s="581">
        <v>0</v>
      </c>
      <c r="R73" s="565"/>
      <c r="S73" s="581">
        <v>0</v>
      </c>
      <c r="T73" s="629"/>
      <c r="U73" s="611">
        <v>0</v>
      </c>
    </row>
    <row r="74" spans="1:21" ht="14.4" customHeight="1" x14ac:dyDescent="0.3">
      <c r="A74" s="564">
        <v>25</v>
      </c>
      <c r="B74" s="565" t="s">
        <v>458</v>
      </c>
      <c r="C74" s="565">
        <v>89301252</v>
      </c>
      <c r="D74" s="627" t="s">
        <v>1528</v>
      </c>
      <c r="E74" s="628" t="s">
        <v>1001</v>
      </c>
      <c r="F74" s="565" t="s">
        <v>985</v>
      </c>
      <c r="G74" s="565" t="s">
        <v>1129</v>
      </c>
      <c r="H74" s="565" t="s">
        <v>710</v>
      </c>
      <c r="I74" s="565" t="s">
        <v>1130</v>
      </c>
      <c r="J74" s="565" t="s">
        <v>1131</v>
      </c>
      <c r="K74" s="565" t="s">
        <v>1132</v>
      </c>
      <c r="L74" s="566">
        <v>32.74</v>
      </c>
      <c r="M74" s="566">
        <v>32.74</v>
      </c>
      <c r="N74" s="565">
        <v>1</v>
      </c>
      <c r="O74" s="629">
        <v>1</v>
      </c>
      <c r="P74" s="566">
        <v>32.74</v>
      </c>
      <c r="Q74" s="581">
        <v>1</v>
      </c>
      <c r="R74" s="565">
        <v>1</v>
      </c>
      <c r="S74" s="581">
        <v>1</v>
      </c>
      <c r="T74" s="629">
        <v>1</v>
      </c>
      <c r="U74" s="611">
        <v>1</v>
      </c>
    </row>
    <row r="75" spans="1:21" ht="14.4" customHeight="1" x14ac:dyDescent="0.3">
      <c r="A75" s="564">
        <v>25</v>
      </c>
      <c r="B75" s="565" t="s">
        <v>458</v>
      </c>
      <c r="C75" s="565">
        <v>89301252</v>
      </c>
      <c r="D75" s="627" t="s">
        <v>1528</v>
      </c>
      <c r="E75" s="628" t="s">
        <v>1001</v>
      </c>
      <c r="F75" s="565" t="s">
        <v>985</v>
      </c>
      <c r="G75" s="565" t="s">
        <v>1129</v>
      </c>
      <c r="H75" s="565" t="s">
        <v>710</v>
      </c>
      <c r="I75" s="565" t="s">
        <v>1133</v>
      </c>
      <c r="J75" s="565" t="s">
        <v>1134</v>
      </c>
      <c r="K75" s="565" t="s">
        <v>1135</v>
      </c>
      <c r="L75" s="566">
        <v>124.51</v>
      </c>
      <c r="M75" s="566">
        <v>373.53000000000003</v>
      </c>
      <c r="N75" s="565">
        <v>3</v>
      </c>
      <c r="O75" s="629">
        <v>2</v>
      </c>
      <c r="P75" s="566"/>
      <c r="Q75" s="581">
        <v>0</v>
      </c>
      <c r="R75" s="565"/>
      <c r="S75" s="581">
        <v>0</v>
      </c>
      <c r="T75" s="629"/>
      <c r="U75" s="611">
        <v>0</v>
      </c>
    </row>
    <row r="76" spans="1:21" ht="14.4" customHeight="1" x14ac:dyDescent="0.3">
      <c r="A76" s="564">
        <v>25</v>
      </c>
      <c r="B76" s="565" t="s">
        <v>458</v>
      </c>
      <c r="C76" s="565">
        <v>89301252</v>
      </c>
      <c r="D76" s="627" t="s">
        <v>1528</v>
      </c>
      <c r="E76" s="628" t="s">
        <v>1001</v>
      </c>
      <c r="F76" s="565" t="s">
        <v>985</v>
      </c>
      <c r="G76" s="565" t="s">
        <v>1129</v>
      </c>
      <c r="H76" s="565" t="s">
        <v>710</v>
      </c>
      <c r="I76" s="565" t="s">
        <v>1136</v>
      </c>
      <c r="J76" s="565" t="s">
        <v>1131</v>
      </c>
      <c r="K76" s="565" t="s">
        <v>1137</v>
      </c>
      <c r="L76" s="566">
        <v>314.35000000000002</v>
      </c>
      <c r="M76" s="566">
        <v>628.70000000000005</v>
      </c>
      <c r="N76" s="565">
        <v>2</v>
      </c>
      <c r="O76" s="629">
        <v>2</v>
      </c>
      <c r="P76" s="566">
        <v>314.35000000000002</v>
      </c>
      <c r="Q76" s="581">
        <v>0.5</v>
      </c>
      <c r="R76" s="565">
        <v>1</v>
      </c>
      <c r="S76" s="581">
        <v>0.5</v>
      </c>
      <c r="T76" s="629">
        <v>1</v>
      </c>
      <c r="U76" s="611">
        <v>0.5</v>
      </c>
    </row>
    <row r="77" spans="1:21" ht="14.4" customHeight="1" x14ac:dyDescent="0.3">
      <c r="A77" s="564">
        <v>25</v>
      </c>
      <c r="B77" s="565" t="s">
        <v>458</v>
      </c>
      <c r="C77" s="565">
        <v>89301252</v>
      </c>
      <c r="D77" s="627" t="s">
        <v>1528</v>
      </c>
      <c r="E77" s="628" t="s">
        <v>1001</v>
      </c>
      <c r="F77" s="565" t="s">
        <v>985</v>
      </c>
      <c r="G77" s="565" t="s">
        <v>1138</v>
      </c>
      <c r="H77" s="565" t="s">
        <v>457</v>
      </c>
      <c r="I77" s="565" t="s">
        <v>1139</v>
      </c>
      <c r="J77" s="565" t="s">
        <v>554</v>
      </c>
      <c r="K77" s="565" t="s">
        <v>1140</v>
      </c>
      <c r="L77" s="566">
        <v>0</v>
      </c>
      <c r="M77" s="566">
        <v>0</v>
      </c>
      <c r="N77" s="565">
        <v>6</v>
      </c>
      <c r="O77" s="629">
        <v>6</v>
      </c>
      <c r="P77" s="566">
        <v>0</v>
      </c>
      <c r="Q77" s="581"/>
      <c r="R77" s="565">
        <v>1</v>
      </c>
      <c r="S77" s="581">
        <v>0.16666666666666666</v>
      </c>
      <c r="T77" s="629">
        <v>1</v>
      </c>
      <c r="U77" s="611">
        <v>0.16666666666666666</v>
      </c>
    </row>
    <row r="78" spans="1:21" ht="14.4" customHeight="1" x14ac:dyDescent="0.3">
      <c r="A78" s="564">
        <v>25</v>
      </c>
      <c r="B78" s="565" t="s">
        <v>458</v>
      </c>
      <c r="C78" s="565">
        <v>89301252</v>
      </c>
      <c r="D78" s="627" t="s">
        <v>1528</v>
      </c>
      <c r="E78" s="628" t="s">
        <v>1001</v>
      </c>
      <c r="F78" s="565" t="s">
        <v>986</v>
      </c>
      <c r="G78" s="565" t="s">
        <v>1141</v>
      </c>
      <c r="H78" s="565" t="s">
        <v>457</v>
      </c>
      <c r="I78" s="565" t="s">
        <v>1142</v>
      </c>
      <c r="J78" s="565" t="s">
        <v>1143</v>
      </c>
      <c r="K78" s="565"/>
      <c r="L78" s="566">
        <v>0</v>
      </c>
      <c r="M78" s="566">
        <v>0</v>
      </c>
      <c r="N78" s="565">
        <v>2</v>
      </c>
      <c r="O78" s="629">
        <v>2</v>
      </c>
      <c r="P78" s="566">
        <v>0</v>
      </c>
      <c r="Q78" s="581"/>
      <c r="R78" s="565">
        <v>2</v>
      </c>
      <c r="S78" s="581">
        <v>1</v>
      </c>
      <c r="T78" s="629">
        <v>2</v>
      </c>
      <c r="U78" s="611">
        <v>1</v>
      </c>
    </row>
    <row r="79" spans="1:21" ht="14.4" customHeight="1" x14ac:dyDescent="0.3">
      <c r="A79" s="564">
        <v>25</v>
      </c>
      <c r="B79" s="565" t="s">
        <v>458</v>
      </c>
      <c r="C79" s="565">
        <v>89301252</v>
      </c>
      <c r="D79" s="627" t="s">
        <v>1528</v>
      </c>
      <c r="E79" s="628" t="s">
        <v>1002</v>
      </c>
      <c r="F79" s="565" t="s">
        <v>985</v>
      </c>
      <c r="G79" s="565" t="s">
        <v>1026</v>
      </c>
      <c r="H79" s="565" t="s">
        <v>710</v>
      </c>
      <c r="I79" s="565" t="s">
        <v>922</v>
      </c>
      <c r="J79" s="565" t="s">
        <v>923</v>
      </c>
      <c r="K79" s="565" t="s">
        <v>924</v>
      </c>
      <c r="L79" s="566">
        <v>333.31</v>
      </c>
      <c r="M79" s="566">
        <v>333.31</v>
      </c>
      <c r="N79" s="565">
        <v>1</v>
      </c>
      <c r="O79" s="629">
        <v>1</v>
      </c>
      <c r="P79" s="566"/>
      <c r="Q79" s="581">
        <v>0</v>
      </c>
      <c r="R79" s="565"/>
      <c r="S79" s="581">
        <v>0</v>
      </c>
      <c r="T79" s="629"/>
      <c r="U79" s="611">
        <v>0</v>
      </c>
    </row>
    <row r="80" spans="1:21" ht="14.4" customHeight="1" x14ac:dyDescent="0.3">
      <c r="A80" s="564">
        <v>25</v>
      </c>
      <c r="B80" s="565" t="s">
        <v>458</v>
      </c>
      <c r="C80" s="565">
        <v>89301252</v>
      </c>
      <c r="D80" s="627" t="s">
        <v>1528</v>
      </c>
      <c r="E80" s="628" t="s">
        <v>1002</v>
      </c>
      <c r="F80" s="565" t="s">
        <v>985</v>
      </c>
      <c r="G80" s="565" t="s">
        <v>1144</v>
      </c>
      <c r="H80" s="565" t="s">
        <v>457</v>
      </c>
      <c r="I80" s="565" t="s">
        <v>1145</v>
      </c>
      <c r="J80" s="565" t="s">
        <v>1146</v>
      </c>
      <c r="K80" s="565" t="s">
        <v>1147</v>
      </c>
      <c r="L80" s="566">
        <v>75.36</v>
      </c>
      <c r="M80" s="566">
        <v>75.36</v>
      </c>
      <c r="N80" s="565">
        <v>1</v>
      </c>
      <c r="O80" s="629">
        <v>0.5</v>
      </c>
      <c r="P80" s="566">
        <v>75.36</v>
      </c>
      <c r="Q80" s="581">
        <v>1</v>
      </c>
      <c r="R80" s="565">
        <v>1</v>
      </c>
      <c r="S80" s="581">
        <v>1</v>
      </c>
      <c r="T80" s="629">
        <v>0.5</v>
      </c>
      <c r="U80" s="611">
        <v>1</v>
      </c>
    </row>
    <row r="81" spans="1:21" ht="14.4" customHeight="1" x14ac:dyDescent="0.3">
      <c r="A81" s="564">
        <v>25</v>
      </c>
      <c r="B81" s="565" t="s">
        <v>458</v>
      </c>
      <c r="C81" s="565">
        <v>89301252</v>
      </c>
      <c r="D81" s="627" t="s">
        <v>1528</v>
      </c>
      <c r="E81" s="628" t="s">
        <v>1002</v>
      </c>
      <c r="F81" s="565" t="s">
        <v>985</v>
      </c>
      <c r="G81" s="565" t="s">
        <v>1144</v>
      </c>
      <c r="H81" s="565" t="s">
        <v>457</v>
      </c>
      <c r="I81" s="565" t="s">
        <v>1148</v>
      </c>
      <c r="J81" s="565" t="s">
        <v>1149</v>
      </c>
      <c r="K81" s="565" t="s">
        <v>1150</v>
      </c>
      <c r="L81" s="566">
        <v>94.2</v>
      </c>
      <c r="M81" s="566">
        <v>94.2</v>
      </c>
      <c r="N81" s="565">
        <v>1</v>
      </c>
      <c r="O81" s="629">
        <v>0.5</v>
      </c>
      <c r="P81" s="566"/>
      <c r="Q81" s="581">
        <v>0</v>
      </c>
      <c r="R81" s="565"/>
      <c r="S81" s="581">
        <v>0</v>
      </c>
      <c r="T81" s="629"/>
      <c r="U81" s="611">
        <v>0</v>
      </c>
    </row>
    <row r="82" spans="1:21" ht="14.4" customHeight="1" x14ac:dyDescent="0.3">
      <c r="A82" s="564">
        <v>25</v>
      </c>
      <c r="B82" s="565" t="s">
        <v>458</v>
      </c>
      <c r="C82" s="565">
        <v>89301252</v>
      </c>
      <c r="D82" s="627" t="s">
        <v>1528</v>
      </c>
      <c r="E82" s="628" t="s">
        <v>1002</v>
      </c>
      <c r="F82" s="565" t="s">
        <v>985</v>
      </c>
      <c r="G82" s="565" t="s">
        <v>1144</v>
      </c>
      <c r="H82" s="565" t="s">
        <v>457</v>
      </c>
      <c r="I82" s="565" t="s">
        <v>1151</v>
      </c>
      <c r="J82" s="565" t="s">
        <v>1152</v>
      </c>
      <c r="K82" s="565" t="s">
        <v>1153</v>
      </c>
      <c r="L82" s="566">
        <v>0</v>
      </c>
      <c r="M82" s="566">
        <v>0</v>
      </c>
      <c r="N82" s="565">
        <v>1</v>
      </c>
      <c r="O82" s="629">
        <v>0.5</v>
      </c>
      <c r="P82" s="566">
        <v>0</v>
      </c>
      <c r="Q82" s="581"/>
      <c r="R82" s="565">
        <v>1</v>
      </c>
      <c r="S82" s="581">
        <v>1</v>
      </c>
      <c r="T82" s="629">
        <v>0.5</v>
      </c>
      <c r="U82" s="611">
        <v>1</v>
      </c>
    </row>
    <row r="83" spans="1:21" ht="14.4" customHeight="1" x14ac:dyDescent="0.3">
      <c r="A83" s="564">
        <v>25</v>
      </c>
      <c r="B83" s="565" t="s">
        <v>458</v>
      </c>
      <c r="C83" s="565">
        <v>89301252</v>
      </c>
      <c r="D83" s="627" t="s">
        <v>1528</v>
      </c>
      <c r="E83" s="628" t="s">
        <v>1002</v>
      </c>
      <c r="F83" s="565" t="s">
        <v>985</v>
      </c>
      <c r="G83" s="565" t="s">
        <v>1154</v>
      </c>
      <c r="H83" s="565" t="s">
        <v>457</v>
      </c>
      <c r="I83" s="565" t="s">
        <v>1155</v>
      </c>
      <c r="J83" s="565" t="s">
        <v>1156</v>
      </c>
      <c r="K83" s="565" t="s">
        <v>1157</v>
      </c>
      <c r="L83" s="566">
        <v>0</v>
      </c>
      <c r="M83" s="566">
        <v>0</v>
      </c>
      <c r="N83" s="565">
        <v>1</v>
      </c>
      <c r="O83" s="629">
        <v>1</v>
      </c>
      <c r="P83" s="566"/>
      <c r="Q83" s="581"/>
      <c r="R83" s="565"/>
      <c r="S83" s="581">
        <v>0</v>
      </c>
      <c r="T83" s="629"/>
      <c r="U83" s="611">
        <v>0</v>
      </c>
    </row>
    <row r="84" spans="1:21" ht="14.4" customHeight="1" x14ac:dyDescent="0.3">
      <c r="A84" s="564">
        <v>25</v>
      </c>
      <c r="B84" s="565" t="s">
        <v>458</v>
      </c>
      <c r="C84" s="565">
        <v>89301252</v>
      </c>
      <c r="D84" s="627" t="s">
        <v>1528</v>
      </c>
      <c r="E84" s="628" t="s">
        <v>1002</v>
      </c>
      <c r="F84" s="565" t="s">
        <v>985</v>
      </c>
      <c r="G84" s="565" t="s">
        <v>1107</v>
      </c>
      <c r="H84" s="565" t="s">
        <v>457</v>
      </c>
      <c r="I84" s="565" t="s">
        <v>1158</v>
      </c>
      <c r="J84" s="565" t="s">
        <v>1159</v>
      </c>
      <c r="K84" s="565" t="s">
        <v>1160</v>
      </c>
      <c r="L84" s="566">
        <v>77.08</v>
      </c>
      <c r="M84" s="566">
        <v>77.08</v>
      </c>
      <c r="N84" s="565">
        <v>1</v>
      </c>
      <c r="O84" s="629">
        <v>0.5</v>
      </c>
      <c r="P84" s="566"/>
      <c r="Q84" s="581">
        <v>0</v>
      </c>
      <c r="R84" s="565"/>
      <c r="S84" s="581">
        <v>0</v>
      </c>
      <c r="T84" s="629"/>
      <c r="U84" s="611">
        <v>0</v>
      </c>
    </row>
    <row r="85" spans="1:21" ht="14.4" customHeight="1" x14ac:dyDescent="0.3">
      <c r="A85" s="564">
        <v>25</v>
      </c>
      <c r="B85" s="565" t="s">
        <v>458</v>
      </c>
      <c r="C85" s="565">
        <v>89301252</v>
      </c>
      <c r="D85" s="627" t="s">
        <v>1528</v>
      </c>
      <c r="E85" s="628" t="s">
        <v>1002</v>
      </c>
      <c r="F85" s="565" t="s">
        <v>985</v>
      </c>
      <c r="G85" s="565" t="s">
        <v>1045</v>
      </c>
      <c r="H85" s="565" t="s">
        <v>710</v>
      </c>
      <c r="I85" s="565" t="s">
        <v>1046</v>
      </c>
      <c r="J85" s="565" t="s">
        <v>556</v>
      </c>
      <c r="K85" s="565" t="s">
        <v>1047</v>
      </c>
      <c r="L85" s="566">
        <v>48.31</v>
      </c>
      <c r="M85" s="566">
        <v>48.31</v>
      </c>
      <c r="N85" s="565">
        <v>1</v>
      </c>
      <c r="O85" s="629">
        <v>1</v>
      </c>
      <c r="P85" s="566"/>
      <c r="Q85" s="581">
        <v>0</v>
      </c>
      <c r="R85" s="565"/>
      <c r="S85" s="581">
        <v>0</v>
      </c>
      <c r="T85" s="629"/>
      <c r="U85" s="611">
        <v>0</v>
      </c>
    </row>
    <row r="86" spans="1:21" ht="14.4" customHeight="1" x14ac:dyDescent="0.3">
      <c r="A86" s="564">
        <v>25</v>
      </c>
      <c r="B86" s="565" t="s">
        <v>458</v>
      </c>
      <c r="C86" s="565">
        <v>89301252</v>
      </c>
      <c r="D86" s="627" t="s">
        <v>1528</v>
      </c>
      <c r="E86" s="628" t="s">
        <v>1005</v>
      </c>
      <c r="F86" s="565" t="s">
        <v>985</v>
      </c>
      <c r="G86" s="565" t="s">
        <v>1026</v>
      </c>
      <c r="H86" s="565" t="s">
        <v>710</v>
      </c>
      <c r="I86" s="565" t="s">
        <v>922</v>
      </c>
      <c r="J86" s="565" t="s">
        <v>923</v>
      </c>
      <c r="K86" s="565" t="s">
        <v>924</v>
      </c>
      <c r="L86" s="566">
        <v>333.31</v>
      </c>
      <c r="M86" s="566">
        <v>7332.82</v>
      </c>
      <c r="N86" s="565">
        <v>22</v>
      </c>
      <c r="O86" s="629">
        <v>21</v>
      </c>
      <c r="P86" s="566">
        <v>3999.72</v>
      </c>
      <c r="Q86" s="581">
        <v>0.54545454545454541</v>
      </c>
      <c r="R86" s="565">
        <v>12</v>
      </c>
      <c r="S86" s="581">
        <v>0.54545454545454541</v>
      </c>
      <c r="T86" s="629">
        <v>11.5</v>
      </c>
      <c r="U86" s="611">
        <v>0.54761904761904767</v>
      </c>
    </row>
    <row r="87" spans="1:21" ht="14.4" customHeight="1" x14ac:dyDescent="0.3">
      <c r="A87" s="564">
        <v>25</v>
      </c>
      <c r="B87" s="565" t="s">
        <v>458</v>
      </c>
      <c r="C87" s="565">
        <v>89301252</v>
      </c>
      <c r="D87" s="627" t="s">
        <v>1528</v>
      </c>
      <c r="E87" s="628" t="s">
        <v>1005</v>
      </c>
      <c r="F87" s="565" t="s">
        <v>985</v>
      </c>
      <c r="G87" s="565" t="s">
        <v>1161</v>
      </c>
      <c r="H87" s="565" t="s">
        <v>457</v>
      </c>
      <c r="I87" s="565" t="s">
        <v>1162</v>
      </c>
      <c r="J87" s="565" t="s">
        <v>1163</v>
      </c>
      <c r="K87" s="565" t="s">
        <v>1164</v>
      </c>
      <c r="L87" s="566">
        <v>30.77</v>
      </c>
      <c r="M87" s="566">
        <v>30.77</v>
      </c>
      <c r="N87" s="565">
        <v>1</v>
      </c>
      <c r="O87" s="629">
        <v>1</v>
      </c>
      <c r="P87" s="566"/>
      <c r="Q87" s="581">
        <v>0</v>
      </c>
      <c r="R87" s="565"/>
      <c r="S87" s="581">
        <v>0</v>
      </c>
      <c r="T87" s="629"/>
      <c r="U87" s="611">
        <v>0</v>
      </c>
    </row>
    <row r="88" spans="1:21" ht="14.4" customHeight="1" x14ac:dyDescent="0.3">
      <c r="A88" s="564">
        <v>25</v>
      </c>
      <c r="B88" s="565" t="s">
        <v>458</v>
      </c>
      <c r="C88" s="565">
        <v>89301252</v>
      </c>
      <c r="D88" s="627" t="s">
        <v>1528</v>
      </c>
      <c r="E88" s="628" t="s">
        <v>1005</v>
      </c>
      <c r="F88" s="565" t="s">
        <v>985</v>
      </c>
      <c r="G88" s="565" t="s">
        <v>1027</v>
      </c>
      <c r="H88" s="565" t="s">
        <v>457</v>
      </c>
      <c r="I88" s="565" t="s">
        <v>1028</v>
      </c>
      <c r="J88" s="565" t="s">
        <v>771</v>
      </c>
      <c r="K88" s="565" t="s">
        <v>935</v>
      </c>
      <c r="L88" s="566">
        <v>184.22</v>
      </c>
      <c r="M88" s="566">
        <v>552.66</v>
      </c>
      <c r="N88" s="565">
        <v>3</v>
      </c>
      <c r="O88" s="629">
        <v>2</v>
      </c>
      <c r="P88" s="566">
        <v>368.44</v>
      </c>
      <c r="Q88" s="581">
        <v>0.66666666666666674</v>
      </c>
      <c r="R88" s="565">
        <v>2</v>
      </c>
      <c r="S88" s="581">
        <v>0.66666666666666663</v>
      </c>
      <c r="T88" s="629">
        <v>1</v>
      </c>
      <c r="U88" s="611">
        <v>0.5</v>
      </c>
    </row>
    <row r="89" spans="1:21" ht="14.4" customHeight="1" x14ac:dyDescent="0.3">
      <c r="A89" s="564">
        <v>25</v>
      </c>
      <c r="B89" s="565" t="s">
        <v>458</v>
      </c>
      <c r="C89" s="565">
        <v>89301252</v>
      </c>
      <c r="D89" s="627" t="s">
        <v>1528</v>
      </c>
      <c r="E89" s="628" t="s">
        <v>1005</v>
      </c>
      <c r="F89" s="565" t="s">
        <v>985</v>
      </c>
      <c r="G89" s="565" t="s">
        <v>1027</v>
      </c>
      <c r="H89" s="565" t="s">
        <v>710</v>
      </c>
      <c r="I89" s="565" t="s">
        <v>936</v>
      </c>
      <c r="J89" s="565" t="s">
        <v>771</v>
      </c>
      <c r="K89" s="565" t="s">
        <v>935</v>
      </c>
      <c r="L89" s="566">
        <v>184.22</v>
      </c>
      <c r="M89" s="566">
        <v>368.44</v>
      </c>
      <c r="N89" s="565">
        <v>2</v>
      </c>
      <c r="O89" s="629">
        <v>2</v>
      </c>
      <c r="P89" s="566"/>
      <c r="Q89" s="581">
        <v>0</v>
      </c>
      <c r="R89" s="565"/>
      <c r="S89" s="581">
        <v>0</v>
      </c>
      <c r="T89" s="629"/>
      <c r="U89" s="611">
        <v>0</v>
      </c>
    </row>
    <row r="90" spans="1:21" ht="14.4" customHeight="1" x14ac:dyDescent="0.3">
      <c r="A90" s="564">
        <v>25</v>
      </c>
      <c r="B90" s="565" t="s">
        <v>458</v>
      </c>
      <c r="C90" s="565">
        <v>89301252</v>
      </c>
      <c r="D90" s="627" t="s">
        <v>1528</v>
      </c>
      <c r="E90" s="628" t="s">
        <v>1005</v>
      </c>
      <c r="F90" s="565" t="s">
        <v>985</v>
      </c>
      <c r="G90" s="565" t="s">
        <v>1165</v>
      </c>
      <c r="H90" s="565" t="s">
        <v>457</v>
      </c>
      <c r="I90" s="565" t="s">
        <v>1166</v>
      </c>
      <c r="J90" s="565" t="s">
        <v>1167</v>
      </c>
      <c r="K90" s="565" t="s">
        <v>1168</v>
      </c>
      <c r="L90" s="566">
        <v>29.49</v>
      </c>
      <c r="M90" s="566">
        <v>29.49</v>
      </c>
      <c r="N90" s="565">
        <v>1</v>
      </c>
      <c r="O90" s="629">
        <v>1</v>
      </c>
      <c r="P90" s="566">
        <v>29.49</v>
      </c>
      <c r="Q90" s="581">
        <v>1</v>
      </c>
      <c r="R90" s="565">
        <v>1</v>
      </c>
      <c r="S90" s="581">
        <v>1</v>
      </c>
      <c r="T90" s="629">
        <v>1</v>
      </c>
      <c r="U90" s="611">
        <v>1</v>
      </c>
    </row>
    <row r="91" spans="1:21" ht="14.4" customHeight="1" x14ac:dyDescent="0.3">
      <c r="A91" s="564">
        <v>25</v>
      </c>
      <c r="B91" s="565" t="s">
        <v>458</v>
      </c>
      <c r="C91" s="565">
        <v>89301252</v>
      </c>
      <c r="D91" s="627" t="s">
        <v>1528</v>
      </c>
      <c r="E91" s="628" t="s">
        <v>1005</v>
      </c>
      <c r="F91" s="565" t="s">
        <v>985</v>
      </c>
      <c r="G91" s="565" t="s">
        <v>1169</v>
      </c>
      <c r="H91" s="565" t="s">
        <v>457</v>
      </c>
      <c r="I91" s="565" t="s">
        <v>1170</v>
      </c>
      <c r="J91" s="565" t="s">
        <v>1171</v>
      </c>
      <c r="K91" s="565" t="s">
        <v>886</v>
      </c>
      <c r="L91" s="566">
        <v>115.3</v>
      </c>
      <c r="M91" s="566">
        <v>115.3</v>
      </c>
      <c r="N91" s="565">
        <v>1</v>
      </c>
      <c r="O91" s="629">
        <v>1</v>
      </c>
      <c r="P91" s="566"/>
      <c r="Q91" s="581">
        <v>0</v>
      </c>
      <c r="R91" s="565"/>
      <c r="S91" s="581">
        <v>0</v>
      </c>
      <c r="T91" s="629"/>
      <c r="U91" s="611">
        <v>0</v>
      </c>
    </row>
    <row r="92" spans="1:21" ht="14.4" customHeight="1" x14ac:dyDescent="0.3">
      <c r="A92" s="564">
        <v>25</v>
      </c>
      <c r="B92" s="565" t="s">
        <v>458</v>
      </c>
      <c r="C92" s="565">
        <v>89301252</v>
      </c>
      <c r="D92" s="627" t="s">
        <v>1528</v>
      </c>
      <c r="E92" s="628" t="s">
        <v>1005</v>
      </c>
      <c r="F92" s="565" t="s">
        <v>985</v>
      </c>
      <c r="G92" s="565" t="s">
        <v>1103</v>
      </c>
      <c r="H92" s="565" t="s">
        <v>457</v>
      </c>
      <c r="I92" s="565" t="s">
        <v>1104</v>
      </c>
      <c r="J92" s="565" t="s">
        <v>1105</v>
      </c>
      <c r="K92" s="565" t="s">
        <v>1106</v>
      </c>
      <c r="L92" s="566">
        <v>71.2</v>
      </c>
      <c r="M92" s="566">
        <v>71.2</v>
      </c>
      <c r="N92" s="565">
        <v>1</v>
      </c>
      <c r="O92" s="629">
        <v>1</v>
      </c>
      <c r="P92" s="566">
        <v>71.2</v>
      </c>
      <c r="Q92" s="581">
        <v>1</v>
      </c>
      <c r="R92" s="565">
        <v>1</v>
      </c>
      <c r="S92" s="581">
        <v>1</v>
      </c>
      <c r="T92" s="629">
        <v>1</v>
      </c>
      <c r="U92" s="611">
        <v>1</v>
      </c>
    </row>
    <row r="93" spans="1:21" ht="14.4" customHeight="1" x14ac:dyDescent="0.3">
      <c r="A93" s="564">
        <v>25</v>
      </c>
      <c r="B93" s="565" t="s">
        <v>458</v>
      </c>
      <c r="C93" s="565">
        <v>89301252</v>
      </c>
      <c r="D93" s="627" t="s">
        <v>1528</v>
      </c>
      <c r="E93" s="628" t="s">
        <v>1005</v>
      </c>
      <c r="F93" s="565" t="s">
        <v>985</v>
      </c>
      <c r="G93" s="565" t="s">
        <v>1033</v>
      </c>
      <c r="H93" s="565" t="s">
        <v>710</v>
      </c>
      <c r="I93" s="565" t="s">
        <v>947</v>
      </c>
      <c r="J93" s="565" t="s">
        <v>780</v>
      </c>
      <c r="K93" s="565" t="s">
        <v>781</v>
      </c>
      <c r="L93" s="566">
        <v>154.01</v>
      </c>
      <c r="M93" s="566">
        <v>462.03</v>
      </c>
      <c r="N93" s="565">
        <v>3</v>
      </c>
      <c r="O93" s="629">
        <v>2</v>
      </c>
      <c r="P93" s="566">
        <v>462.03</v>
      </c>
      <c r="Q93" s="581">
        <v>1</v>
      </c>
      <c r="R93" s="565">
        <v>3</v>
      </c>
      <c r="S93" s="581">
        <v>1</v>
      </c>
      <c r="T93" s="629">
        <v>2</v>
      </c>
      <c r="U93" s="611">
        <v>1</v>
      </c>
    </row>
    <row r="94" spans="1:21" ht="14.4" customHeight="1" x14ac:dyDescent="0.3">
      <c r="A94" s="564">
        <v>25</v>
      </c>
      <c r="B94" s="565" t="s">
        <v>458</v>
      </c>
      <c r="C94" s="565">
        <v>89301252</v>
      </c>
      <c r="D94" s="627" t="s">
        <v>1528</v>
      </c>
      <c r="E94" s="628" t="s">
        <v>1005</v>
      </c>
      <c r="F94" s="565" t="s">
        <v>985</v>
      </c>
      <c r="G94" s="565" t="s">
        <v>1033</v>
      </c>
      <c r="H94" s="565" t="s">
        <v>710</v>
      </c>
      <c r="I94" s="565" t="s">
        <v>1034</v>
      </c>
      <c r="J94" s="565" t="s">
        <v>780</v>
      </c>
      <c r="K94" s="565" t="s">
        <v>781</v>
      </c>
      <c r="L94" s="566">
        <v>143.18</v>
      </c>
      <c r="M94" s="566">
        <v>572.72</v>
      </c>
      <c r="N94" s="565">
        <v>4</v>
      </c>
      <c r="O94" s="629">
        <v>2</v>
      </c>
      <c r="P94" s="566"/>
      <c r="Q94" s="581">
        <v>0</v>
      </c>
      <c r="R94" s="565"/>
      <c r="S94" s="581">
        <v>0</v>
      </c>
      <c r="T94" s="629"/>
      <c r="U94" s="611">
        <v>0</v>
      </c>
    </row>
    <row r="95" spans="1:21" ht="14.4" customHeight="1" x14ac:dyDescent="0.3">
      <c r="A95" s="564">
        <v>25</v>
      </c>
      <c r="B95" s="565" t="s">
        <v>458</v>
      </c>
      <c r="C95" s="565">
        <v>89301252</v>
      </c>
      <c r="D95" s="627" t="s">
        <v>1528</v>
      </c>
      <c r="E95" s="628" t="s">
        <v>1005</v>
      </c>
      <c r="F95" s="565" t="s">
        <v>985</v>
      </c>
      <c r="G95" s="565" t="s">
        <v>1172</v>
      </c>
      <c r="H95" s="565" t="s">
        <v>457</v>
      </c>
      <c r="I95" s="565" t="s">
        <v>1173</v>
      </c>
      <c r="J95" s="565" t="s">
        <v>1174</v>
      </c>
      <c r="K95" s="565" t="s">
        <v>1175</v>
      </c>
      <c r="L95" s="566">
        <v>64.13</v>
      </c>
      <c r="M95" s="566">
        <v>64.13</v>
      </c>
      <c r="N95" s="565">
        <v>1</v>
      </c>
      <c r="O95" s="629">
        <v>1</v>
      </c>
      <c r="P95" s="566"/>
      <c r="Q95" s="581">
        <v>0</v>
      </c>
      <c r="R95" s="565"/>
      <c r="S95" s="581">
        <v>0</v>
      </c>
      <c r="T95" s="629"/>
      <c r="U95" s="611">
        <v>0</v>
      </c>
    </row>
    <row r="96" spans="1:21" ht="14.4" customHeight="1" x14ac:dyDescent="0.3">
      <c r="A96" s="564">
        <v>25</v>
      </c>
      <c r="B96" s="565" t="s">
        <v>458</v>
      </c>
      <c r="C96" s="565">
        <v>89301252</v>
      </c>
      <c r="D96" s="627" t="s">
        <v>1528</v>
      </c>
      <c r="E96" s="628" t="s">
        <v>1005</v>
      </c>
      <c r="F96" s="565" t="s">
        <v>985</v>
      </c>
      <c r="G96" s="565" t="s">
        <v>1045</v>
      </c>
      <c r="H96" s="565" t="s">
        <v>710</v>
      </c>
      <c r="I96" s="565" t="s">
        <v>1046</v>
      </c>
      <c r="J96" s="565" t="s">
        <v>556</v>
      </c>
      <c r="K96" s="565" t="s">
        <v>1047</v>
      </c>
      <c r="L96" s="566">
        <v>48.31</v>
      </c>
      <c r="M96" s="566">
        <v>48.31</v>
      </c>
      <c r="N96" s="565">
        <v>1</v>
      </c>
      <c r="O96" s="629">
        <v>0.5</v>
      </c>
      <c r="P96" s="566"/>
      <c r="Q96" s="581">
        <v>0</v>
      </c>
      <c r="R96" s="565"/>
      <c r="S96" s="581">
        <v>0</v>
      </c>
      <c r="T96" s="629"/>
      <c r="U96" s="611">
        <v>0</v>
      </c>
    </row>
    <row r="97" spans="1:21" ht="14.4" customHeight="1" x14ac:dyDescent="0.3">
      <c r="A97" s="564">
        <v>25</v>
      </c>
      <c r="B97" s="565" t="s">
        <v>458</v>
      </c>
      <c r="C97" s="565">
        <v>89301252</v>
      </c>
      <c r="D97" s="627" t="s">
        <v>1528</v>
      </c>
      <c r="E97" s="628" t="s">
        <v>1005</v>
      </c>
      <c r="F97" s="565" t="s">
        <v>985</v>
      </c>
      <c r="G97" s="565" t="s">
        <v>1045</v>
      </c>
      <c r="H97" s="565" t="s">
        <v>457</v>
      </c>
      <c r="I97" s="565" t="s">
        <v>1176</v>
      </c>
      <c r="J97" s="565" t="s">
        <v>556</v>
      </c>
      <c r="K97" s="565" t="s">
        <v>1177</v>
      </c>
      <c r="L97" s="566">
        <v>96.63</v>
      </c>
      <c r="M97" s="566">
        <v>96.63</v>
      </c>
      <c r="N97" s="565">
        <v>1</v>
      </c>
      <c r="O97" s="629">
        <v>1</v>
      </c>
      <c r="P97" s="566">
        <v>96.63</v>
      </c>
      <c r="Q97" s="581">
        <v>1</v>
      </c>
      <c r="R97" s="565">
        <v>1</v>
      </c>
      <c r="S97" s="581">
        <v>1</v>
      </c>
      <c r="T97" s="629">
        <v>1</v>
      </c>
      <c r="U97" s="611">
        <v>1</v>
      </c>
    </row>
    <row r="98" spans="1:21" ht="14.4" customHeight="1" x14ac:dyDescent="0.3">
      <c r="A98" s="564">
        <v>25</v>
      </c>
      <c r="B98" s="565" t="s">
        <v>458</v>
      </c>
      <c r="C98" s="565">
        <v>89301252</v>
      </c>
      <c r="D98" s="627" t="s">
        <v>1528</v>
      </c>
      <c r="E98" s="628" t="s">
        <v>1005</v>
      </c>
      <c r="F98" s="565" t="s">
        <v>985</v>
      </c>
      <c r="G98" s="565" t="s">
        <v>1045</v>
      </c>
      <c r="H98" s="565" t="s">
        <v>457</v>
      </c>
      <c r="I98" s="565" t="s">
        <v>960</v>
      </c>
      <c r="J98" s="565" t="s">
        <v>478</v>
      </c>
      <c r="K98" s="565" t="s">
        <v>961</v>
      </c>
      <c r="L98" s="566">
        <v>96.63</v>
      </c>
      <c r="M98" s="566">
        <v>193.26</v>
      </c>
      <c r="N98" s="565">
        <v>2</v>
      </c>
      <c r="O98" s="629">
        <v>2</v>
      </c>
      <c r="P98" s="566"/>
      <c r="Q98" s="581">
        <v>0</v>
      </c>
      <c r="R98" s="565"/>
      <c r="S98" s="581">
        <v>0</v>
      </c>
      <c r="T98" s="629"/>
      <c r="U98" s="611">
        <v>0</v>
      </c>
    </row>
    <row r="99" spans="1:21" ht="14.4" customHeight="1" x14ac:dyDescent="0.3">
      <c r="A99" s="564">
        <v>25</v>
      </c>
      <c r="B99" s="565" t="s">
        <v>458</v>
      </c>
      <c r="C99" s="565">
        <v>89301252</v>
      </c>
      <c r="D99" s="627" t="s">
        <v>1528</v>
      </c>
      <c r="E99" s="628" t="s">
        <v>1005</v>
      </c>
      <c r="F99" s="565" t="s">
        <v>985</v>
      </c>
      <c r="G99" s="565" t="s">
        <v>1045</v>
      </c>
      <c r="H99" s="565" t="s">
        <v>457</v>
      </c>
      <c r="I99" s="565" t="s">
        <v>1178</v>
      </c>
      <c r="J99" s="565" t="s">
        <v>556</v>
      </c>
      <c r="K99" s="565" t="s">
        <v>1179</v>
      </c>
      <c r="L99" s="566">
        <v>48.31</v>
      </c>
      <c r="M99" s="566">
        <v>48.31</v>
      </c>
      <c r="N99" s="565">
        <v>1</v>
      </c>
      <c r="O99" s="629">
        <v>0.5</v>
      </c>
      <c r="P99" s="566">
        <v>48.31</v>
      </c>
      <c r="Q99" s="581">
        <v>1</v>
      </c>
      <c r="R99" s="565">
        <v>1</v>
      </c>
      <c r="S99" s="581">
        <v>1</v>
      </c>
      <c r="T99" s="629">
        <v>0.5</v>
      </c>
      <c r="U99" s="611">
        <v>1</v>
      </c>
    </row>
    <row r="100" spans="1:21" ht="14.4" customHeight="1" x14ac:dyDescent="0.3">
      <c r="A100" s="564">
        <v>25</v>
      </c>
      <c r="B100" s="565" t="s">
        <v>458</v>
      </c>
      <c r="C100" s="565">
        <v>89301252</v>
      </c>
      <c r="D100" s="627" t="s">
        <v>1528</v>
      </c>
      <c r="E100" s="628" t="s">
        <v>1005</v>
      </c>
      <c r="F100" s="565" t="s">
        <v>985</v>
      </c>
      <c r="G100" s="565" t="s">
        <v>1180</v>
      </c>
      <c r="H100" s="565" t="s">
        <v>457</v>
      </c>
      <c r="I100" s="565" t="s">
        <v>1181</v>
      </c>
      <c r="J100" s="565" t="s">
        <v>590</v>
      </c>
      <c r="K100" s="565" t="s">
        <v>591</v>
      </c>
      <c r="L100" s="566">
        <v>56.69</v>
      </c>
      <c r="M100" s="566">
        <v>56.69</v>
      </c>
      <c r="N100" s="565">
        <v>1</v>
      </c>
      <c r="O100" s="629">
        <v>0.5</v>
      </c>
      <c r="P100" s="566">
        <v>56.69</v>
      </c>
      <c r="Q100" s="581">
        <v>1</v>
      </c>
      <c r="R100" s="565">
        <v>1</v>
      </c>
      <c r="S100" s="581">
        <v>1</v>
      </c>
      <c r="T100" s="629">
        <v>0.5</v>
      </c>
      <c r="U100" s="611">
        <v>1</v>
      </c>
    </row>
    <row r="101" spans="1:21" ht="14.4" customHeight="1" x14ac:dyDescent="0.3">
      <c r="A101" s="564">
        <v>25</v>
      </c>
      <c r="B101" s="565" t="s">
        <v>458</v>
      </c>
      <c r="C101" s="565">
        <v>89301252</v>
      </c>
      <c r="D101" s="627" t="s">
        <v>1528</v>
      </c>
      <c r="E101" s="628" t="s">
        <v>1005</v>
      </c>
      <c r="F101" s="565" t="s">
        <v>985</v>
      </c>
      <c r="G101" s="565" t="s">
        <v>1182</v>
      </c>
      <c r="H101" s="565" t="s">
        <v>457</v>
      </c>
      <c r="I101" s="565" t="s">
        <v>1183</v>
      </c>
      <c r="J101" s="565" t="s">
        <v>1184</v>
      </c>
      <c r="K101" s="565" t="s">
        <v>1185</v>
      </c>
      <c r="L101" s="566">
        <v>85.49</v>
      </c>
      <c r="M101" s="566">
        <v>256.46999999999997</v>
      </c>
      <c r="N101" s="565">
        <v>3</v>
      </c>
      <c r="O101" s="629">
        <v>1.5</v>
      </c>
      <c r="P101" s="566">
        <v>85.49</v>
      </c>
      <c r="Q101" s="581">
        <v>0.33333333333333337</v>
      </c>
      <c r="R101" s="565">
        <v>1</v>
      </c>
      <c r="S101" s="581">
        <v>0.33333333333333331</v>
      </c>
      <c r="T101" s="629">
        <v>0.5</v>
      </c>
      <c r="U101" s="611">
        <v>0.33333333333333331</v>
      </c>
    </row>
    <row r="102" spans="1:21" ht="14.4" customHeight="1" x14ac:dyDescent="0.3">
      <c r="A102" s="564">
        <v>25</v>
      </c>
      <c r="B102" s="565" t="s">
        <v>458</v>
      </c>
      <c r="C102" s="565">
        <v>89301252</v>
      </c>
      <c r="D102" s="627" t="s">
        <v>1528</v>
      </c>
      <c r="E102" s="628" t="s">
        <v>1005</v>
      </c>
      <c r="F102" s="565" t="s">
        <v>985</v>
      </c>
      <c r="G102" s="565" t="s">
        <v>1186</v>
      </c>
      <c r="H102" s="565" t="s">
        <v>457</v>
      </c>
      <c r="I102" s="565" t="s">
        <v>1187</v>
      </c>
      <c r="J102" s="565" t="s">
        <v>1188</v>
      </c>
      <c r="K102" s="565" t="s">
        <v>679</v>
      </c>
      <c r="L102" s="566">
        <v>154.33000000000001</v>
      </c>
      <c r="M102" s="566">
        <v>154.33000000000001</v>
      </c>
      <c r="N102" s="565">
        <v>1</v>
      </c>
      <c r="O102" s="629">
        <v>1</v>
      </c>
      <c r="P102" s="566"/>
      <c r="Q102" s="581">
        <v>0</v>
      </c>
      <c r="R102" s="565"/>
      <c r="S102" s="581">
        <v>0</v>
      </c>
      <c r="T102" s="629"/>
      <c r="U102" s="611">
        <v>0</v>
      </c>
    </row>
    <row r="103" spans="1:21" ht="14.4" customHeight="1" x14ac:dyDescent="0.3">
      <c r="A103" s="564">
        <v>25</v>
      </c>
      <c r="B103" s="565" t="s">
        <v>458</v>
      </c>
      <c r="C103" s="565">
        <v>89301252</v>
      </c>
      <c r="D103" s="627" t="s">
        <v>1528</v>
      </c>
      <c r="E103" s="628" t="s">
        <v>1006</v>
      </c>
      <c r="F103" s="565" t="s">
        <v>985</v>
      </c>
      <c r="G103" s="565" t="s">
        <v>1189</v>
      </c>
      <c r="H103" s="565" t="s">
        <v>457</v>
      </c>
      <c r="I103" s="565" t="s">
        <v>1190</v>
      </c>
      <c r="J103" s="565" t="s">
        <v>1191</v>
      </c>
      <c r="K103" s="565" t="s">
        <v>1192</v>
      </c>
      <c r="L103" s="566">
        <v>91.76</v>
      </c>
      <c r="M103" s="566">
        <v>91.76</v>
      </c>
      <c r="N103" s="565">
        <v>1</v>
      </c>
      <c r="O103" s="629">
        <v>0.5</v>
      </c>
      <c r="P103" s="566">
        <v>91.76</v>
      </c>
      <c r="Q103" s="581">
        <v>1</v>
      </c>
      <c r="R103" s="565">
        <v>1</v>
      </c>
      <c r="S103" s="581">
        <v>1</v>
      </c>
      <c r="T103" s="629">
        <v>0.5</v>
      </c>
      <c r="U103" s="611">
        <v>1</v>
      </c>
    </row>
    <row r="104" spans="1:21" ht="14.4" customHeight="1" x14ac:dyDescent="0.3">
      <c r="A104" s="564">
        <v>25</v>
      </c>
      <c r="B104" s="565" t="s">
        <v>458</v>
      </c>
      <c r="C104" s="565">
        <v>89301252</v>
      </c>
      <c r="D104" s="627" t="s">
        <v>1528</v>
      </c>
      <c r="E104" s="628" t="s">
        <v>1006</v>
      </c>
      <c r="F104" s="565" t="s">
        <v>985</v>
      </c>
      <c r="G104" s="565" t="s">
        <v>1026</v>
      </c>
      <c r="H104" s="565" t="s">
        <v>457</v>
      </c>
      <c r="I104" s="565" t="s">
        <v>1193</v>
      </c>
      <c r="J104" s="565" t="s">
        <v>1194</v>
      </c>
      <c r="K104" s="565" t="s">
        <v>1195</v>
      </c>
      <c r="L104" s="566">
        <v>333.31</v>
      </c>
      <c r="M104" s="566">
        <v>333.31</v>
      </c>
      <c r="N104" s="565">
        <v>1</v>
      </c>
      <c r="O104" s="629">
        <v>1</v>
      </c>
      <c r="P104" s="566"/>
      <c r="Q104" s="581">
        <v>0</v>
      </c>
      <c r="R104" s="565"/>
      <c r="S104" s="581">
        <v>0</v>
      </c>
      <c r="T104" s="629"/>
      <c r="U104" s="611">
        <v>0</v>
      </c>
    </row>
    <row r="105" spans="1:21" ht="14.4" customHeight="1" x14ac:dyDescent="0.3">
      <c r="A105" s="564">
        <v>25</v>
      </c>
      <c r="B105" s="565" t="s">
        <v>458</v>
      </c>
      <c r="C105" s="565">
        <v>89301252</v>
      </c>
      <c r="D105" s="627" t="s">
        <v>1528</v>
      </c>
      <c r="E105" s="628" t="s">
        <v>1006</v>
      </c>
      <c r="F105" s="565" t="s">
        <v>985</v>
      </c>
      <c r="G105" s="565" t="s">
        <v>1026</v>
      </c>
      <c r="H105" s="565" t="s">
        <v>710</v>
      </c>
      <c r="I105" s="565" t="s">
        <v>922</v>
      </c>
      <c r="J105" s="565" t="s">
        <v>923</v>
      </c>
      <c r="K105" s="565" t="s">
        <v>924</v>
      </c>
      <c r="L105" s="566">
        <v>333.31</v>
      </c>
      <c r="M105" s="566">
        <v>333.31</v>
      </c>
      <c r="N105" s="565">
        <v>1</v>
      </c>
      <c r="O105" s="629">
        <v>1</v>
      </c>
      <c r="P105" s="566">
        <v>333.31</v>
      </c>
      <c r="Q105" s="581">
        <v>1</v>
      </c>
      <c r="R105" s="565">
        <v>1</v>
      </c>
      <c r="S105" s="581">
        <v>1</v>
      </c>
      <c r="T105" s="629">
        <v>1</v>
      </c>
      <c r="U105" s="611">
        <v>1</v>
      </c>
    </row>
    <row r="106" spans="1:21" ht="14.4" customHeight="1" x14ac:dyDescent="0.3">
      <c r="A106" s="564">
        <v>25</v>
      </c>
      <c r="B106" s="565" t="s">
        <v>458</v>
      </c>
      <c r="C106" s="565">
        <v>89301252</v>
      </c>
      <c r="D106" s="627" t="s">
        <v>1528</v>
      </c>
      <c r="E106" s="628" t="s">
        <v>1006</v>
      </c>
      <c r="F106" s="565" t="s">
        <v>985</v>
      </c>
      <c r="G106" s="565" t="s">
        <v>1026</v>
      </c>
      <c r="H106" s="565" t="s">
        <v>457</v>
      </c>
      <c r="I106" s="565" t="s">
        <v>1196</v>
      </c>
      <c r="J106" s="565" t="s">
        <v>1194</v>
      </c>
      <c r="K106" s="565" t="s">
        <v>924</v>
      </c>
      <c r="L106" s="566">
        <v>333.31</v>
      </c>
      <c r="M106" s="566">
        <v>333.31</v>
      </c>
      <c r="N106" s="565">
        <v>1</v>
      </c>
      <c r="O106" s="629">
        <v>0.5</v>
      </c>
      <c r="P106" s="566"/>
      <c r="Q106" s="581">
        <v>0</v>
      </c>
      <c r="R106" s="565"/>
      <c r="S106" s="581">
        <v>0</v>
      </c>
      <c r="T106" s="629"/>
      <c r="U106" s="611">
        <v>0</v>
      </c>
    </row>
    <row r="107" spans="1:21" ht="14.4" customHeight="1" x14ac:dyDescent="0.3">
      <c r="A107" s="564">
        <v>25</v>
      </c>
      <c r="B107" s="565" t="s">
        <v>458</v>
      </c>
      <c r="C107" s="565">
        <v>89301252</v>
      </c>
      <c r="D107" s="627" t="s">
        <v>1528</v>
      </c>
      <c r="E107" s="628" t="s">
        <v>1006</v>
      </c>
      <c r="F107" s="565" t="s">
        <v>985</v>
      </c>
      <c r="G107" s="565" t="s">
        <v>1165</v>
      </c>
      <c r="H107" s="565" t="s">
        <v>457</v>
      </c>
      <c r="I107" s="565" t="s">
        <v>1166</v>
      </c>
      <c r="J107" s="565" t="s">
        <v>1167</v>
      </c>
      <c r="K107" s="565" t="s">
        <v>1168</v>
      </c>
      <c r="L107" s="566">
        <v>29.49</v>
      </c>
      <c r="M107" s="566">
        <v>88.47</v>
      </c>
      <c r="N107" s="565">
        <v>3</v>
      </c>
      <c r="O107" s="629">
        <v>0.5</v>
      </c>
      <c r="P107" s="566"/>
      <c r="Q107" s="581">
        <v>0</v>
      </c>
      <c r="R107" s="565"/>
      <c r="S107" s="581">
        <v>0</v>
      </c>
      <c r="T107" s="629"/>
      <c r="U107" s="611">
        <v>0</v>
      </c>
    </row>
    <row r="108" spans="1:21" ht="14.4" customHeight="1" x14ac:dyDescent="0.3">
      <c r="A108" s="564">
        <v>25</v>
      </c>
      <c r="B108" s="565" t="s">
        <v>458</v>
      </c>
      <c r="C108" s="565">
        <v>89301252</v>
      </c>
      <c r="D108" s="627" t="s">
        <v>1528</v>
      </c>
      <c r="E108" s="628" t="s">
        <v>1006</v>
      </c>
      <c r="F108" s="565" t="s">
        <v>985</v>
      </c>
      <c r="G108" s="565" t="s">
        <v>1144</v>
      </c>
      <c r="H108" s="565" t="s">
        <v>457</v>
      </c>
      <c r="I108" s="565" t="s">
        <v>1197</v>
      </c>
      <c r="J108" s="565" t="s">
        <v>1198</v>
      </c>
      <c r="K108" s="565" t="s">
        <v>1199</v>
      </c>
      <c r="L108" s="566">
        <v>84.78</v>
      </c>
      <c r="M108" s="566">
        <v>84.78</v>
      </c>
      <c r="N108" s="565">
        <v>1</v>
      </c>
      <c r="O108" s="629">
        <v>0.5</v>
      </c>
      <c r="P108" s="566">
        <v>84.78</v>
      </c>
      <c r="Q108" s="581">
        <v>1</v>
      </c>
      <c r="R108" s="565">
        <v>1</v>
      </c>
      <c r="S108" s="581">
        <v>1</v>
      </c>
      <c r="T108" s="629">
        <v>0.5</v>
      </c>
      <c r="U108" s="611">
        <v>1</v>
      </c>
    </row>
    <row r="109" spans="1:21" ht="14.4" customHeight="1" x14ac:dyDescent="0.3">
      <c r="A109" s="564">
        <v>25</v>
      </c>
      <c r="B109" s="565" t="s">
        <v>458</v>
      </c>
      <c r="C109" s="565">
        <v>89301252</v>
      </c>
      <c r="D109" s="627" t="s">
        <v>1528</v>
      </c>
      <c r="E109" s="628" t="s">
        <v>1006</v>
      </c>
      <c r="F109" s="565" t="s">
        <v>985</v>
      </c>
      <c r="G109" s="565" t="s">
        <v>1144</v>
      </c>
      <c r="H109" s="565" t="s">
        <v>457</v>
      </c>
      <c r="I109" s="565" t="s">
        <v>1200</v>
      </c>
      <c r="J109" s="565" t="s">
        <v>1149</v>
      </c>
      <c r="K109" s="565" t="s">
        <v>1185</v>
      </c>
      <c r="L109" s="566">
        <v>37.68</v>
      </c>
      <c r="M109" s="566">
        <v>37.68</v>
      </c>
      <c r="N109" s="565">
        <v>1</v>
      </c>
      <c r="O109" s="629">
        <v>1</v>
      </c>
      <c r="P109" s="566"/>
      <c r="Q109" s="581">
        <v>0</v>
      </c>
      <c r="R109" s="565"/>
      <c r="S109" s="581">
        <v>0</v>
      </c>
      <c r="T109" s="629"/>
      <c r="U109" s="611">
        <v>0</v>
      </c>
    </row>
    <row r="110" spans="1:21" ht="14.4" customHeight="1" x14ac:dyDescent="0.3">
      <c r="A110" s="564">
        <v>25</v>
      </c>
      <c r="B110" s="565" t="s">
        <v>458</v>
      </c>
      <c r="C110" s="565">
        <v>89301252</v>
      </c>
      <c r="D110" s="627" t="s">
        <v>1528</v>
      </c>
      <c r="E110" s="628" t="s">
        <v>1006</v>
      </c>
      <c r="F110" s="565" t="s">
        <v>985</v>
      </c>
      <c r="G110" s="565" t="s">
        <v>1144</v>
      </c>
      <c r="H110" s="565" t="s">
        <v>457</v>
      </c>
      <c r="I110" s="565" t="s">
        <v>1148</v>
      </c>
      <c r="J110" s="565" t="s">
        <v>1149</v>
      </c>
      <c r="K110" s="565" t="s">
        <v>1150</v>
      </c>
      <c r="L110" s="566">
        <v>94.2</v>
      </c>
      <c r="M110" s="566">
        <v>94.2</v>
      </c>
      <c r="N110" s="565">
        <v>1</v>
      </c>
      <c r="O110" s="629">
        <v>1</v>
      </c>
      <c r="P110" s="566"/>
      <c r="Q110" s="581">
        <v>0</v>
      </c>
      <c r="R110" s="565"/>
      <c r="S110" s="581">
        <v>0</v>
      </c>
      <c r="T110" s="629"/>
      <c r="U110" s="611">
        <v>0</v>
      </c>
    </row>
    <row r="111" spans="1:21" ht="14.4" customHeight="1" x14ac:dyDescent="0.3">
      <c r="A111" s="564">
        <v>25</v>
      </c>
      <c r="B111" s="565" t="s">
        <v>458</v>
      </c>
      <c r="C111" s="565">
        <v>89301252</v>
      </c>
      <c r="D111" s="627" t="s">
        <v>1528</v>
      </c>
      <c r="E111" s="628" t="s">
        <v>1006</v>
      </c>
      <c r="F111" s="565" t="s">
        <v>985</v>
      </c>
      <c r="G111" s="565" t="s">
        <v>1107</v>
      </c>
      <c r="H111" s="565" t="s">
        <v>457</v>
      </c>
      <c r="I111" s="565" t="s">
        <v>1158</v>
      </c>
      <c r="J111" s="565" t="s">
        <v>1159</v>
      </c>
      <c r="K111" s="565" t="s">
        <v>1160</v>
      </c>
      <c r="L111" s="566">
        <v>56.41</v>
      </c>
      <c r="M111" s="566">
        <v>56.41</v>
      </c>
      <c r="N111" s="565">
        <v>1</v>
      </c>
      <c r="O111" s="629">
        <v>0.5</v>
      </c>
      <c r="P111" s="566">
        <v>56.41</v>
      </c>
      <c r="Q111" s="581">
        <v>1</v>
      </c>
      <c r="R111" s="565">
        <v>1</v>
      </c>
      <c r="S111" s="581">
        <v>1</v>
      </c>
      <c r="T111" s="629">
        <v>0.5</v>
      </c>
      <c r="U111" s="611">
        <v>1</v>
      </c>
    </row>
    <row r="112" spans="1:21" ht="14.4" customHeight="1" x14ac:dyDescent="0.3">
      <c r="A112" s="564">
        <v>25</v>
      </c>
      <c r="B112" s="565" t="s">
        <v>458</v>
      </c>
      <c r="C112" s="565">
        <v>89301252</v>
      </c>
      <c r="D112" s="627" t="s">
        <v>1528</v>
      </c>
      <c r="E112" s="628" t="s">
        <v>1006</v>
      </c>
      <c r="F112" s="565" t="s">
        <v>985</v>
      </c>
      <c r="G112" s="565" t="s">
        <v>1033</v>
      </c>
      <c r="H112" s="565" t="s">
        <v>710</v>
      </c>
      <c r="I112" s="565" t="s">
        <v>947</v>
      </c>
      <c r="J112" s="565" t="s">
        <v>780</v>
      </c>
      <c r="K112" s="565" t="s">
        <v>781</v>
      </c>
      <c r="L112" s="566">
        <v>154.01</v>
      </c>
      <c r="M112" s="566">
        <v>308.02</v>
      </c>
      <c r="N112" s="565">
        <v>2</v>
      </c>
      <c r="O112" s="629">
        <v>0.5</v>
      </c>
      <c r="P112" s="566"/>
      <c r="Q112" s="581">
        <v>0</v>
      </c>
      <c r="R112" s="565"/>
      <c r="S112" s="581">
        <v>0</v>
      </c>
      <c r="T112" s="629"/>
      <c r="U112" s="611">
        <v>0</v>
      </c>
    </row>
    <row r="113" spans="1:21" ht="14.4" customHeight="1" x14ac:dyDescent="0.3">
      <c r="A113" s="564">
        <v>25</v>
      </c>
      <c r="B113" s="565" t="s">
        <v>458</v>
      </c>
      <c r="C113" s="565">
        <v>89301252</v>
      </c>
      <c r="D113" s="627" t="s">
        <v>1528</v>
      </c>
      <c r="E113" s="628" t="s">
        <v>1006</v>
      </c>
      <c r="F113" s="565" t="s">
        <v>985</v>
      </c>
      <c r="G113" s="565" t="s">
        <v>1201</v>
      </c>
      <c r="H113" s="565" t="s">
        <v>457</v>
      </c>
      <c r="I113" s="565" t="s">
        <v>1202</v>
      </c>
      <c r="J113" s="565" t="s">
        <v>1203</v>
      </c>
      <c r="K113" s="565" t="s">
        <v>1204</v>
      </c>
      <c r="L113" s="566">
        <v>49.42</v>
      </c>
      <c r="M113" s="566">
        <v>98.84</v>
      </c>
      <c r="N113" s="565">
        <v>2</v>
      </c>
      <c r="O113" s="629">
        <v>1.5</v>
      </c>
      <c r="P113" s="566">
        <v>49.42</v>
      </c>
      <c r="Q113" s="581">
        <v>0.5</v>
      </c>
      <c r="R113" s="565">
        <v>1</v>
      </c>
      <c r="S113" s="581">
        <v>0.5</v>
      </c>
      <c r="T113" s="629">
        <v>0.5</v>
      </c>
      <c r="U113" s="611">
        <v>0.33333333333333331</v>
      </c>
    </row>
    <row r="114" spans="1:21" ht="14.4" customHeight="1" x14ac:dyDescent="0.3">
      <c r="A114" s="564">
        <v>25</v>
      </c>
      <c r="B114" s="565" t="s">
        <v>458</v>
      </c>
      <c r="C114" s="565">
        <v>89301252</v>
      </c>
      <c r="D114" s="627" t="s">
        <v>1528</v>
      </c>
      <c r="E114" s="628" t="s">
        <v>1006</v>
      </c>
      <c r="F114" s="565" t="s">
        <v>985</v>
      </c>
      <c r="G114" s="565" t="s">
        <v>1205</v>
      </c>
      <c r="H114" s="565" t="s">
        <v>457</v>
      </c>
      <c r="I114" s="565" t="s">
        <v>1206</v>
      </c>
      <c r="J114" s="565" t="s">
        <v>1207</v>
      </c>
      <c r="K114" s="565" t="s">
        <v>1208</v>
      </c>
      <c r="L114" s="566">
        <v>91.14</v>
      </c>
      <c r="M114" s="566">
        <v>182.28</v>
      </c>
      <c r="N114" s="565">
        <v>2</v>
      </c>
      <c r="O114" s="629">
        <v>1</v>
      </c>
      <c r="P114" s="566"/>
      <c r="Q114" s="581">
        <v>0</v>
      </c>
      <c r="R114" s="565"/>
      <c r="S114" s="581">
        <v>0</v>
      </c>
      <c r="T114" s="629"/>
      <c r="U114" s="611">
        <v>0</v>
      </c>
    </row>
    <row r="115" spans="1:21" ht="14.4" customHeight="1" x14ac:dyDescent="0.3">
      <c r="A115" s="564">
        <v>25</v>
      </c>
      <c r="B115" s="565" t="s">
        <v>458</v>
      </c>
      <c r="C115" s="565">
        <v>89301252</v>
      </c>
      <c r="D115" s="627" t="s">
        <v>1528</v>
      </c>
      <c r="E115" s="628" t="s">
        <v>1006</v>
      </c>
      <c r="F115" s="565" t="s">
        <v>985</v>
      </c>
      <c r="G115" s="565" t="s">
        <v>1209</v>
      </c>
      <c r="H115" s="565" t="s">
        <v>457</v>
      </c>
      <c r="I115" s="565" t="s">
        <v>1210</v>
      </c>
      <c r="J115" s="565" t="s">
        <v>1211</v>
      </c>
      <c r="K115" s="565" t="s">
        <v>1212</v>
      </c>
      <c r="L115" s="566">
        <v>0</v>
      </c>
      <c r="M115" s="566">
        <v>0</v>
      </c>
      <c r="N115" s="565">
        <v>1</v>
      </c>
      <c r="O115" s="629">
        <v>1</v>
      </c>
      <c r="P115" s="566"/>
      <c r="Q115" s="581"/>
      <c r="R115" s="565"/>
      <c r="S115" s="581">
        <v>0</v>
      </c>
      <c r="T115" s="629"/>
      <c r="U115" s="611">
        <v>0</v>
      </c>
    </row>
    <row r="116" spans="1:21" ht="14.4" customHeight="1" x14ac:dyDescent="0.3">
      <c r="A116" s="564">
        <v>25</v>
      </c>
      <c r="B116" s="565" t="s">
        <v>458</v>
      </c>
      <c r="C116" s="565">
        <v>89301252</v>
      </c>
      <c r="D116" s="627" t="s">
        <v>1528</v>
      </c>
      <c r="E116" s="628" t="s">
        <v>1006</v>
      </c>
      <c r="F116" s="565" t="s">
        <v>985</v>
      </c>
      <c r="G116" s="565" t="s">
        <v>1045</v>
      </c>
      <c r="H116" s="565" t="s">
        <v>710</v>
      </c>
      <c r="I116" s="565" t="s">
        <v>958</v>
      </c>
      <c r="J116" s="565" t="s">
        <v>556</v>
      </c>
      <c r="K116" s="565" t="s">
        <v>959</v>
      </c>
      <c r="L116" s="566">
        <v>96.63</v>
      </c>
      <c r="M116" s="566">
        <v>96.63</v>
      </c>
      <c r="N116" s="565">
        <v>1</v>
      </c>
      <c r="O116" s="629">
        <v>0.5</v>
      </c>
      <c r="P116" s="566"/>
      <c r="Q116" s="581">
        <v>0</v>
      </c>
      <c r="R116" s="565"/>
      <c r="S116" s="581">
        <v>0</v>
      </c>
      <c r="T116" s="629"/>
      <c r="U116" s="611">
        <v>0</v>
      </c>
    </row>
    <row r="117" spans="1:21" ht="14.4" customHeight="1" x14ac:dyDescent="0.3">
      <c r="A117" s="564">
        <v>25</v>
      </c>
      <c r="B117" s="565" t="s">
        <v>458</v>
      </c>
      <c r="C117" s="565">
        <v>89301252</v>
      </c>
      <c r="D117" s="627" t="s">
        <v>1528</v>
      </c>
      <c r="E117" s="628" t="s">
        <v>1006</v>
      </c>
      <c r="F117" s="565" t="s">
        <v>985</v>
      </c>
      <c r="G117" s="565" t="s">
        <v>1045</v>
      </c>
      <c r="H117" s="565" t="s">
        <v>710</v>
      </c>
      <c r="I117" s="565" t="s">
        <v>1213</v>
      </c>
      <c r="J117" s="565" t="s">
        <v>556</v>
      </c>
      <c r="K117" s="565" t="s">
        <v>1214</v>
      </c>
      <c r="L117" s="566">
        <v>193.26</v>
      </c>
      <c r="M117" s="566">
        <v>193.26</v>
      </c>
      <c r="N117" s="565">
        <v>1</v>
      </c>
      <c r="O117" s="629">
        <v>0.5</v>
      </c>
      <c r="P117" s="566"/>
      <c r="Q117" s="581">
        <v>0</v>
      </c>
      <c r="R117" s="565"/>
      <c r="S117" s="581">
        <v>0</v>
      </c>
      <c r="T117" s="629"/>
      <c r="U117" s="611">
        <v>0</v>
      </c>
    </row>
    <row r="118" spans="1:21" ht="14.4" customHeight="1" x14ac:dyDescent="0.3">
      <c r="A118" s="564">
        <v>25</v>
      </c>
      <c r="B118" s="565" t="s">
        <v>458</v>
      </c>
      <c r="C118" s="565">
        <v>89301252</v>
      </c>
      <c r="D118" s="627" t="s">
        <v>1528</v>
      </c>
      <c r="E118" s="628" t="s">
        <v>1006</v>
      </c>
      <c r="F118" s="565" t="s">
        <v>985</v>
      </c>
      <c r="G118" s="565" t="s">
        <v>1045</v>
      </c>
      <c r="H118" s="565" t="s">
        <v>457</v>
      </c>
      <c r="I118" s="565" t="s">
        <v>1215</v>
      </c>
      <c r="J118" s="565" t="s">
        <v>556</v>
      </c>
      <c r="K118" s="565" t="s">
        <v>1216</v>
      </c>
      <c r="L118" s="566">
        <v>0</v>
      </c>
      <c r="M118" s="566">
        <v>0</v>
      </c>
      <c r="N118" s="565">
        <v>1</v>
      </c>
      <c r="O118" s="629">
        <v>1</v>
      </c>
      <c r="P118" s="566"/>
      <c r="Q118" s="581"/>
      <c r="R118" s="565"/>
      <c r="S118" s="581">
        <v>0</v>
      </c>
      <c r="T118" s="629"/>
      <c r="U118" s="611">
        <v>0</v>
      </c>
    </row>
    <row r="119" spans="1:21" ht="14.4" customHeight="1" x14ac:dyDescent="0.3">
      <c r="A119" s="564">
        <v>25</v>
      </c>
      <c r="B119" s="565" t="s">
        <v>458</v>
      </c>
      <c r="C119" s="565">
        <v>89301252</v>
      </c>
      <c r="D119" s="627" t="s">
        <v>1528</v>
      </c>
      <c r="E119" s="628" t="s">
        <v>1006</v>
      </c>
      <c r="F119" s="565" t="s">
        <v>985</v>
      </c>
      <c r="G119" s="565" t="s">
        <v>1217</v>
      </c>
      <c r="H119" s="565" t="s">
        <v>457</v>
      </c>
      <c r="I119" s="565" t="s">
        <v>1218</v>
      </c>
      <c r="J119" s="565" t="s">
        <v>1219</v>
      </c>
      <c r="K119" s="565" t="s">
        <v>1220</v>
      </c>
      <c r="L119" s="566">
        <v>25.42</v>
      </c>
      <c r="M119" s="566">
        <v>50.84</v>
      </c>
      <c r="N119" s="565">
        <v>2</v>
      </c>
      <c r="O119" s="629">
        <v>1</v>
      </c>
      <c r="P119" s="566">
        <v>50.84</v>
      </c>
      <c r="Q119" s="581">
        <v>1</v>
      </c>
      <c r="R119" s="565">
        <v>2</v>
      </c>
      <c r="S119" s="581">
        <v>1</v>
      </c>
      <c r="T119" s="629">
        <v>1</v>
      </c>
      <c r="U119" s="611">
        <v>1</v>
      </c>
    </row>
    <row r="120" spans="1:21" ht="14.4" customHeight="1" x14ac:dyDescent="0.3">
      <c r="A120" s="564">
        <v>25</v>
      </c>
      <c r="B120" s="565" t="s">
        <v>458</v>
      </c>
      <c r="C120" s="565">
        <v>89301252</v>
      </c>
      <c r="D120" s="627" t="s">
        <v>1528</v>
      </c>
      <c r="E120" s="628" t="s">
        <v>1006</v>
      </c>
      <c r="F120" s="565" t="s">
        <v>985</v>
      </c>
      <c r="G120" s="565" t="s">
        <v>1186</v>
      </c>
      <c r="H120" s="565" t="s">
        <v>457</v>
      </c>
      <c r="I120" s="565" t="s">
        <v>1221</v>
      </c>
      <c r="J120" s="565" t="s">
        <v>574</v>
      </c>
      <c r="K120" s="565" t="s">
        <v>1222</v>
      </c>
      <c r="L120" s="566">
        <v>40.64</v>
      </c>
      <c r="M120" s="566">
        <v>40.64</v>
      </c>
      <c r="N120" s="565">
        <v>1</v>
      </c>
      <c r="O120" s="629">
        <v>1</v>
      </c>
      <c r="P120" s="566"/>
      <c r="Q120" s="581">
        <v>0</v>
      </c>
      <c r="R120" s="565"/>
      <c r="S120" s="581">
        <v>0</v>
      </c>
      <c r="T120" s="629"/>
      <c r="U120" s="611">
        <v>0</v>
      </c>
    </row>
    <row r="121" spans="1:21" ht="14.4" customHeight="1" x14ac:dyDescent="0.3">
      <c r="A121" s="564">
        <v>25</v>
      </c>
      <c r="B121" s="565" t="s">
        <v>458</v>
      </c>
      <c r="C121" s="565">
        <v>89301252</v>
      </c>
      <c r="D121" s="627" t="s">
        <v>1528</v>
      </c>
      <c r="E121" s="628" t="s">
        <v>1006</v>
      </c>
      <c r="F121" s="565" t="s">
        <v>985</v>
      </c>
      <c r="G121" s="565" t="s">
        <v>1223</v>
      </c>
      <c r="H121" s="565" t="s">
        <v>457</v>
      </c>
      <c r="I121" s="565" t="s">
        <v>1224</v>
      </c>
      <c r="J121" s="565" t="s">
        <v>1225</v>
      </c>
      <c r="K121" s="565" t="s">
        <v>648</v>
      </c>
      <c r="L121" s="566">
        <v>0</v>
      </c>
      <c r="M121" s="566">
        <v>0</v>
      </c>
      <c r="N121" s="565">
        <v>2</v>
      </c>
      <c r="O121" s="629">
        <v>0.5</v>
      </c>
      <c r="P121" s="566"/>
      <c r="Q121" s="581"/>
      <c r="R121" s="565"/>
      <c r="S121" s="581">
        <v>0</v>
      </c>
      <c r="T121" s="629"/>
      <c r="U121" s="611">
        <v>0</v>
      </c>
    </row>
    <row r="122" spans="1:21" ht="14.4" customHeight="1" x14ac:dyDescent="0.3">
      <c r="A122" s="564">
        <v>25</v>
      </c>
      <c r="B122" s="565" t="s">
        <v>458</v>
      </c>
      <c r="C122" s="565">
        <v>89301252</v>
      </c>
      <c r="D122" s="627" t="s">
        <v>1528</v>
      </c>
      <c r="E122" s="628" t="s">
        <v>1007</v>
      </c>
      <c r="F122" s="565" t="s">
        <v>985</v>
      </c>
      <c r="G122" s="565" t="s">
        <v>1026</v>
      </c>
      <c r="H122" s="565" t="s">
        <v>457</v>
      </c>
      <c r="I122" s="565" t="s">
        <v>1075</v>
      </c>
      <c r="J122" s="565" t="s">
        <v>923</v>
      </c>
      <c r="K122" s="565" t="s">
        <v>1076</v>
      </c>
      <c r="L122" s="566">
        <v>0</v>
      </c>
      <c r="M122" s="566">
        <v>0</v>
      </c>
      <c r="N122" s="565">
        <v>2</v>
      </c>
      <c r="O122" s="629">
        <v>2</v>
      </c>
      <c r="P122" s="566">
        <v>0</v>
      </c>
      <c r="Q122" s="581"/>
      <c r="R122" s="565">
        <v>2</v>
      </c>
      <c r="S122" s="581">
        <v>1</v>
      </c>
      <c r="T122" s="629">
        <v>2</v>
      </c>
      <c r="U122" s="611">
        <v>1</v>
      </c>
    </row>
    <row r="123" spans="1:21" ht="14.4" customHeight="1" x14ac:dyDescent="0.3">
      <c r="A123" s="564">
        <v>25</v>
      </c>
      <c r="B123" s="565" t="s">
        <v>458</v>
      </c>
      <c r="C123" s="565">
        <v>89301252</v>
      </c>
      <c r="D123" s="627" t="s">
        <v>1528</v>
      </c>
      <c r="E123" s="628" t="s">
        <v>1007</v>
      </c>
      <c r="F123" s="565" t="s">
        <v>985</v>
      </c>
      <c r="G123" s="565" t="s">
        <v>1026</v>
      </c>
      <c r="H123" s="565" t="s">
        <v>710</v>
      </c>
      <c r="I123" s="565" t="s">
        <v>922</v>
      </c>
      <c r="J123" s="565" t="s">
        <v>923</v>
      </c>
      <c r="K123" s="565" t="s">
        <v>924</v>
      </c>
      <c r="L123" s="566">
        <v>333.31</v>
      </c>
      <c r="M123" s="566">
        <v>1333.24</v>
      </c>
      <c r="N123" s="565">
        <v>4</v>
      </c>
      <c r="O123" s="629">
        <v>4</v>
      </c>
      <c r="P123" s="566">
        <v>333.31</v>
      </c>
      <c r="Q123" s="581">
        <v>0.25</v>
      </c>
      <c r="R123" s="565">
        <v>1</v>
      </c>
      <c r="S123" s="581">
        <v>0.25</v>
      </c>
      <c r="T123" s="629">
        <v>1</v>
      </c>
      <c r="U123" s="611">
        <v>0.25</v>
      </c>
    </row>
    <row r="124" spans="1:21" ht="14.4" customHeight="1" x14ac:dyDescent="0.3">
      <c r="A124" s="564">
        <v>25</v>
      </c>
      <c r="B124" s="565" t="s">
        <v>458</v>
      </c>
      <c r="C124" s="565">
        <v>89301252</v>
      </c>
      <c r="D124" s="627" t="s">
        <v>1528</v>
      </c>
      <c r="E124" s="628" t="s">
        <v>1007</v>
      </c>
      <c r="F124" s="565" t="s">
        <v>985</v>
      </c>
      <c r="G124" s="565" t="s">
        <v>1026</v>
      </c>
      <c r="H124" s="565" t="s">
        <v>710</v>
      </c>
      <c r="I124" s="565" t="s">
        <v>1226</v>
      </c>
      <c r="J124" s="565" t="s">
        <v>1227</v>
      </c>
      <c r="K124" s="565" t="s">
        <v>1228</v>
      </c>
      <c r="L124" s="566">
        <v>284.61</v>
      </c>
      <c r="M124" s="566">
        <v>284.61</v>
      </c>
      <c r="N124" s="565">
        <v>1</v>
      </c>
      <c r="O124" s="629">
        <v>1</v>
      </c>
      <c r="P124" s="566">
        <v>284.61</v>
      </c>
      <c r="Q124" s="581">
        <v>1</v>
      </c>
      <c r="R124" s="565">
        <v>1</v>
      </c>
      <c r="S124" s="581">
        <v>1</v>
      </c>
      <c r="T124" s="629">
        <v>1</v>
      </c>
      <c r="U124" s="611">
        <v>1</v>
      </c>
    </row>
    <row r="125" spans="1:21" ht="14.4" customHeight="1" x14ac:dyDescent="0.3">
      <c r="A125" s="564">
        <v>25</v>
      </c>
      <c r="B125" s="565" t="s">
        <v>458</v>
      </c>
      <c r="C125" s="565">
        <v>89301252</v>
      </c>
      <c r="D125" s="627" t="s">
        <v>1528</v>
      </c>
      <c r="E125" s="628" t="s">
        <v>1007</v>
      </c>
      <c r="F125" s="565" t="s">
        <v>985</v>
      </c>
      <c r="G125" s="565" t="s">
        <v>1026</v>
      </c>
      <c r="H125" s="565" t="s">
        <v>710</v>
      </c>
      <c r="I125" s="565" t="s">
        <v>982</v>
      </c>
      <c r="J125" s="565" t="s">
        <v>983</v>
      </c>
      <c r="K125" s="565" t="s">
        <v>984</v>
      </c>
      <c r="L125" s="566">
        <v>333.31</v>
      </c>
      <c r="M125" s="566">
        <v>7999.44</v>
      </c>
      <c r="N125" s="565">
        <v>24</v>
      </c>
      <c r="O125" s="629">
        <v>22</v>
      </c>
      <c r="P125" s="566">
        <v>4333.03</v>
      </c>
      <c r="Q125" s="581">
        <v>0.54166666666666663</v>
      </c>
      <c r="R125" s="565">
        <v>13</v>
      </c>
      <c r="S125" s="581">
        <v>0.54166666666666663</v>
      </c>
      <c r="T125" s="629">
        <v>13</v>
      </c>
      <c r="U125" s="611">
        <v>0.59090909090909094</v>
      </c>
    </row>
    <row r="126" spans="1:21" ht="14.4" customHeight="1" x14ac:dyDescent="0.3">
      <c r="A126" s="564">
        <v>25</v>
      </c>
      <c r="B126" s="565" t="s">
        <v>458</v>
      </c>
      <c r="C126" s="565">
        <v>89301252</v>
      </c>
      <c r="D126" s="627" t="s">
        <v>1528</v>
      </c>
      <c r="E126" s="628" t="s">
        <v>1007</v>
      </c>
      <c r="F126" s="565" t="s">
        <v>985</v>
      </c>
      <c r="G126" s="565" t="s">
        <v>1229</v>
      </c>
      <c r="H126" s="565" t="s">
        <v>457</v>
      </c>
      <c r="I126" s="565" t="s">
        <v>1230</v>
      </c>
      <c r="J126" s="565" t="s">
        <v>1231</v>
      </c>
      <c r="K126" s="565" t="s">
        <v>1232</v>
      </c>
      <c r="L126" s="566">
        <v>222.25</v>
      </c>
      <c r="M126" s="566">
        <v>222.25</v>
      </c>
      <c r="N126" s="565">
        <v>1</v>
      </c>
      <c r="O126" s="629">
        <v>1</v>
      </c>
      <c r="P126" s="566">
        <v>222.25</v>
      </c>
      <c r="Q126" s="581">
        <v>1</v>
      </c>
      <c r="R126" s="565">
        <v>1</v>
      </c>
      <c r="S126" s="581">
        <v>1</v>
      </c>
      <c r="T126" s="629">
        <v>1</v>
      </c>
      <c r="U126" s="611">
        <v>1</v>
      </c>
    </row>
    <row r="127" spans="1:21" ht="14.4" customHeight="1" x14ac:dyDescent="0.3">
      <c r="A127" s="564">
        <v>25</v>
      </c>
      <c r="B127" s="565" t="s">
        <v>458</v>
      </c>
      <c r="C127" s="565">
        <v>89301252</v>
      </c>
      <c r="D127" s="627" t="s">
        <v>1528</v>
      </c>
      <c r="E127" s="628" t="s">
        <v>1007</v>
      </c>
      <c r="F127" s="565" t="s">
        <v>985</v>
      </c>
      <c r="G127" s="565" t="s">
        <v>1233</v>
      </c>
      <c r="H127" s="565" t="s">
        <v>457</v>
      </c>
      <c r="I127" s="565" t="s">
        <v>1234</v>
      </c>
      <c r="J127" s="565" t="s">
        <v>1235</v>
      </c>
      <c r="K127" s="565" t="s">
        <v>1236</v>
      </c>
      <c r="L127" s="566">
        <v>0</v>
      </c>
      <c r="M127" s="566">
        <v>0</v>
      </c>
      <c r="N127" s="565">
        <v>2</v>
      </c>
      <c r="O127" s="629">
        <v>0.5</v>
      </c>
      <c r="P127" s="566">
        <v>0</v>
      </c>
      <c r="Q127" s="581"/>
      <c r="R127" s="565">
        <v>2</v>
      </c>
      <c r="S127" s="581">
        <v>1</v>
      </c>
      <c r="T127" s="629">
        <v>0.5</v>
      </c>
      <c r="U127" s="611">
        <v>1</v>
      </c>
    </row>
    <row r="128" spans="1:21" ht="14.4" customHeight="1" x14ac:dyDescent="0.3">
      <c r="A128" s="564">
        <v>25</v>
      </c>
      <c r="B128" s="565" t="s">
        <v>458</v>
      </c>
      <c r="C128" s="565">
        <v>89301252</v>
      </c>
      <c r="D128" s="627" t="s">
        <v>1528</v>
      </c>
      <c r="E128" s="628" t="s">
        <v>1007</v>
      </c>
      <c r="F128" s="565" t="s">
        <v>985</v>
      </c>
      <c r="G128" s="565" t="s">
        <v>1033</v>
      </c>
      <c r="H128" s="565" t="s">
        <v>710</v>
      </c>
      <c r="I128" s="565" t="s">
        <v>947</v>
      </c>
      <c r="J128" s="565" t="s">
        <v>780</v>
      </c>
      <c r="K128" s="565" t="s">
        <v>781</v>
      </c>
      <c r="L128" s="566">
        <v>154.01</v>
      </c>
      <c r="M128" s="566">
        <v>1078.07</v>
      </c>
      <c r="N128" s="565">
        <v>7</v>
      </c>
      <c r="O128" s="629">
        <v>5</v>
      </c>
      <c r="P128" s="566">
        <v>770.05</v>
      </c>
      <c r="Q128" s="581">
        <v>0.7142857142857143</v>
      </c>
      <c r="R128" s="565">
        <v>5</v>
      </c>
      <c r="S128" s="581">
        <v>0.7142857142857143</v>
      </c>
      <c r="T128" s="629">
        <v>3</v>
      </c>
      <c r="U128" s="611">
        <v>0.6</v>
      </c>
    </row>
    <row r="129" spans="1:21" ht="14.4" customHeight="1" x14ac:dyDescent="0.3">
      <c r="A129" s="564">
        <v>25</v>
      </c>
      <c r="B129" s="565" t="s">
        <v>458</v>
      </c>
      <c r="C129" s="565">
        <v>89301252</v>
      </c>
      <c r="D129" s="627" t="s">
        <v>1528</v>
      </c>
      <c r="E129" s="628" t="s">
        <v>1007</v>
      </c>
      <c r="F129" s="565" t="s">
        <v>985</v>
      </c>
      <c r="G129" s="565" t="s">
        <v>1033</v>
      </c>
      <c r="H129" s="565" t="s">
        <v>710</v>
      </c>
      <c r="I129" s="565" t="s">
        <v>1034</v>
      </c>
      <c r="J129" s="565" t="s">
        <v>780</v>
      </c>
      <c r="K129" s="565" t="s">
        <v>781</v>
      </c>
      <c r="L129" s="566">
        <v>143.18</v>
      </c>
      <c r="M129" s="566">
        <v>429.54</v>
      </c>
      <c r="N129" s="565">
        <v>3</v>
      </c>
      <c r="O129" s="629">
        <v>2</v>
      </c>
      <c r="P129" s="566">
        <v>429.54</v>
      </c>
      <c r="Q129" s="581">
        <v>1</v>
      </c>
      <c r="R129" s="565">
        <v>3</v>
      </c>
      <c r="S129" s="581">
        <v>1</v>
      </c>
      <c r="T129" s="629">
        <v>2</v>
      </c>
      <c r="U129" s="611">
        <v>1</v>
      </c>
    </row>
    <row r="130" spans="1:21" ht="14.4" customHeight="1" x14ac:dyDescent="0.3">
      <c r="A130" s="564">
        <v>25</v>
      </c>
      <c r="B130" s="565" t="s">
        <v>458</v>
      </c>
      <c r="C130" s="565">
        <v>89301252</v>
      </c>
      <c r="D130" s="627" t="s">
        <v>1528</v>
      </c>
      <c r="E130" s="628" t="s">
        <v>1007</v>
      </c>
      <c r="F130" s="565" t="s">
        <v>985</v>
      </c>
      <c r="G130" s="565" t="s">
        <v>1237</v>
      </c>
      <c r="H130" s="565" t="s">
        <v>457</v>
      </c>
      <c r="I130" s="565" t="s">
        <v>1238</v>
      </c>
      <c r="J130" s="565" t="s">
        <v>1239</v>
      </c>
      <c r="K130" s="565" t="s">
        <v>1240</v>
      </c>
      <c r="L130" s="566">
        <v>413.22</v>
      </c>
      <c r="M130" s="566">
        <v>413.22</v>
      </c>
      <c r="N130" s="565">
        <v>1</v>
      </c>
      <c r="O130" s="629">
        <v>0.5</v>
      </c>
      <c r="P130" s="566">
        <v>413.22</v>
      </c>
      <c r="Q130" s="581">
        <v>1</v>
      </c>
      <c r="R130" s="565">
        <v>1</v>
      </c>
      <c r="S130" s="581">
        <v>1</v>
      </c>
      <c r="T130" s="629">
        <v>0.5</v>
      </c>
      <c r="U130" s="611">
        <v>1</v>
      </c>
    </row>
    <row r="131" spans="1:21" ht="14.4" customHeight="1" x14ac:dyDescent="0.3">
      <c r="A131" s="564">
        <v>25</v>
      </c>
      <c r="B131" s="565" t="s">
        <v>458</v>
      </c>
      <c r="C131" s="565">
        <v>89301252</v>
      </c>
      <c r="D131" s="627" t="s">
        <v>1528</v>
      </c>
      <c r="E131" s="628" t="s">
        <v>1007</v>
      </c>
      <c r="F131" s="565" t="s">
        <v>985</v>
      </c>
      <c r="G131" s="565" t="s">
        <v>1045</v>
      </c>
      <c r="H131" s="565" t="s">
        <v>457</v>
      </c>
      <c r="I131" s="565" t="s">
        <v>1241</v>
      </c>
      <c r="J131" s="565" t="s">
        <v>556</v>
      </c>
      <c r="K131" s="565" t="s">
        <v>1242</v>
      </c>
      <c r="L131" s="566">
        <v>0</v>
      </c>
      <c r="M131" s="566">
        <v>0</v>
      </c>
      <c r="N131" s="565">
        <v>1</v>
      </c>
      <c r="O131" s="629">
        <v>1</v>
      </c>
      <c r="P131" s="566"/>
      <c r="Q131" s="581"/>
      <c r="R131" s="565"/>
      <c r="S131" s="581">
        <v>0</v>
      </c>
      <c r="T131" s="629"/>
      <c r="U131" s="611">
        <v>0</v>
      </c>
    </row>
    <row r="132" spans="1:21" ht="14.4" customHeight="1" x14ac:dyDescent="0.3">
      <c r="A132" s="564">
        <v>25</v>
      </c>
      <c r="B132" s="565" t="s">
        <v>458</v>
      </c>
      <c r="C132" s="565">
        <v>89301252</v>
      </c>
      <c r="D132" s="627" t="s">
        <v>1528</v>
      </c>
      <c r="E132" s="628" t="s">
        <v>1007</v>
      </c>
      <c r="F132" s="565" t="s">
        <v>985</v>
      </c>
      <c r="G132" s="565" t="s">
        <v>1045</v>
      </c>
      <c r="H132" s="565" t="s">
        <v>457</v>
      </c>
      <c r="I132" s="565" t="s">
        <v>1243</v>
      </c>
      <c r="J132" s="565" t="s">
        <v>556</v>
      </c>
      <c r="K132" s="565" t="s">
        <v>1244</v>
      </c>
      <c r="L132" s="566">
        <v>0</v>
      </c>
      <c r="M132" s="566">
        <v>0</v>
      </c>
      <c r="N132" s="565">
        <v>1</v>
      </c>
      <c r="O132" s="629">
        <v>1</v>
      </c>
      <c r="P132" s="566"/>
      <c r="Q132" s="581"/>
      <c r="R132" s="565"/>
      <c r="S132" s="581">
        <v>0</v>
      </c>
      <c r="T132" s="629"/>
      <c r="U132" s="611">
        <v>0</v>
      </c>
    </row>
    <row r="133" spans="1:21" ht="14.4" customHeight="1" x14ac:dyDescent="0.3">
      <c r="A133" s="564">
        <v>25</v>
      </c>
      <c r="B133" s="565" t="s">
        <v>458</v>
      </c>
      <c r="C133" s="565">
        <v>89301252</v>
      </c>
      <c r="D133" s="627" t="s">
        <v>1528</v>
      </c>
      <c r="E133" s="628" t="s">
        <v>1007</v>
      </c>
      <c r="F133" s="565" t="s">
        <v>985</v>
      </c>
      <c r="G133" s="565" t="s">
        <v>1050</v>
      </c>
      <c r="H133" s="565" t="s">
        <v>457</v>
      </c>
      <c r="I133" s="565" t="s">
        <v>1245</v>
      </c>
      <c r="J133" s="565" t="s">
        <v>1073</v>
      </c>
      <c r="K133" s="565" t="s">
        <v>1246</v>
      </c>
      <c r="L133" s="566">
        <v>0</v>
      </c>
      <c r="M133" s="566">
        <v>0</v>
      </c>
      <c r="N133" s="565">
        <v>2</v>
      </c>
      <c r="O133" s="629">
        <v>2</v>
      </c>
      <c r="P133" s="566">
        <v>0</v>
      </c>
      <c r="Q133" s="581"/>
      <c r="R133" s="565">
        <v>1</v>
      </c>
      <c r="S133" s="581">
        <v>0.5</v>
      </c>
      <c r="T133" s="629">
        <v>1</v>
      </c>
      <c r="U133" s="611">
        <v>0.5</v>
      </c>
    </row>
    <row r="134" spans="1:21" ht="14.4" customHeight="1" x14ac:dyDescent="0.3">
      <c r="A134" s="564">
        <v>25</v>
      </c>
      <c r="B134" s="565" t="s">
        <v>458</v>
      </c>
      <c r="C134" s="565">
        <v>89301252</v>
      </c>
      <c r="D134" s="627" t="s">
        <v>1528</v>
      </c>
      <c r="E134" s="628" t="s">
        <v>1008</v>
      </c>
      <c r="F134" s="565" t="s">
        <v>985</v>
      </c>
      <c r="G134" s="565" t="s">
        <v>1026</v>
      </c>
      <c r="H134" s="565" t="s">
        <v>710</v>
      </c>
      <c r="I134" s="565" t="s">
        <v>922</v>
      </c>
      <c r="J134" s="565" t="s">
        <v>923</v>
      </c>
      <c r="K134" s="565" t="s">
        <v>924</v>
      </c>
      <c r="L134" s="566">
        <v>333.31</v>
      </c>
      <c r="M134" s="566">
        <v>13665.710000000003</v>
      </c>
      <c r="N134" s="565">
        <v>41</v>
      </c>
      <c r="O134" s="629">
        <v>38.5</v>
      </c>
      <c r="P134" s="566">
        <v>8999.3700000000026</v>
      </c>
      <c r="Q134" s="581">
        <v>0.65853658536585369</v>
      </c>
      <c r="R134" s="565">
        <v>27</v>
      </c>
      <c r="S134" s="581">
        <v>0.65853658536585369</v>
      </c>
      <c r="T134" s="629">
        <v>25.5</v>
      </c>
      <c r="U134" s="611">
        <v>0.66233766233766234</v>
      </c>
    </row>
    <row r="135" spans="1:21" ht="14.4" customHeight="1" x14ac:dyDescent="0.3">
      <c r="A135" s="564">
        <v>25</v>
      </c>
      <c r="B135" s="565" t="s">
        <v>458</v>
      </c>
      <c r="C135" s="565">
        <v>89301252</v>
      </c>
      <c r="D135" s="627" t="s">
        <v>1528</v>
      </c>
      <c r="E135" s="628" t="s">
        <v>1008</v>
      </c>
      <c r="F135" s="565" t="s">
        <v>985</v>
      </c>
      <c r="G135" s="565" t="s">
        <v>1026</v>
      </c>
      <c r="H135" s="565" t="s">
        <v>710</v>
      </c>
      <c r="I135" s="565" t="s">
        <v>982</v>
      </c>
      <c r="J135" s="565" t="s">
        <v>983</v>
      </c>
      <c r="K135" s="565" t="s">
        <v>984</v>
      </c>
      <c r="L135" s="566">
        <v>333.31</v>
      </c>
      <c r="M135" s="566">
        <v>333.31</v>
      </c>
      <c r="N135" s="565">
        <v>1</v>
      </c>
      <c r="O135" s="629">
        <v>1</v>
      </c>
      <c r="P135" s="566">
        <v>333.31</v>
      </c>
      <c r="Q135" s="581">
        <v>1</v>
      </c>
      <c r="R135" s="565">
        <v>1</v>
      </c>
      <c r="S135" s="581">
        <v>1</v>
      </c>
      <c r="T135" s="629">
        <v>1</v>
      </c>
      <c r="U135" s="611">
        <v>1</v>
      </c>
    </row>
    <row r="136" spans="1:21" ht="14.4" customHeight="1" x14ac:dyDescent="0.3">
      <c r="A136" s="564">
        <v>25</v>
      </c>
      <c r="B136" s="565" t="s">
        <v>458</v>
      </c>
      <c r="C136" s="565">
        <v>89301252</v>
      </c>
      <c r="D136" s="627" t="s">
        <v>1528</v>
      </c>
      <c r="E136" s="628" t="s">
        <v>1008</v>
      </c>
      <c r="F136" s="565" t="s">
        <v>985</v>
      </c>
      <c r="G136" s="565" t="s">
        <v>1027</v>
      </c>
      <c r="H136" s="565" t="s">
        <v>710</v>
      </c>
      <c r="I136" s="565" t="s">
        <v>936</v>
      </c>
      <c r="J136" s="565" t="s">
        <v>771</v>
      </c>
      <c r="K136" s="565" t="s">
        <v>935</v>
      </c>
      <c r="L136" s="566">
        <v>184.22</v>
      </c>
      <c r="M136" s="566">
        <v>2763.3</v>
      </c>
      <c r="N136" s="565">
        <v>15</v>
      </c>
      <c r="O136" s="629">
        <v>13</v>
      </c>
      <c r="P136" s="566">
        <v>1289.54</v>
      </c>
      <c r="Q136" s="581">
        <v>0.46666666666666662</v>
      </c>
      <c r="R136" s="565">
        <v>7</v>
      </c>
      <c r="S136" s="581">
        <v>0.46666666666666667</v>
      </c>
      <c r="T136" s="629">
        <v>6</v>
      </c>
      <c r="U136" s="611">
        <v>0.46153846153846156</v>
      </c>
    </row>
    <row r="137" spans="1:21" ht="14.4" customHeight="1" x14ac:dyDescent="0.3">
      <c r="A137" s="564">
        <v>25</v>
      </c>
      <c r="B137" s="565" t="s">
        <v>458</v>
      </c>
      <c r="C137" s="565">
        <v>89301252</v>
      </c>
      <c r="D137" s="627" t="s">
        <v>1528</v>
      </c>
      <c r="E137" s="628" t="s">
        <v>1008</v>
      </c>
      <c r="F137" s="565" t="s">
        <v>985</v>
      </c>
      <c r="G137" s="565" t="s">
        <v>1247</v>
      </c>
      <c r="H137" s="565" t="s">
        <v>710</v>
      </c>
      <c r="I137" s="565" t="s">
        <v>1248</v>
      </c>
      <c r="J137" s="565" t="s">
        <v>1249</v>
      </c>
      <c r="K137" s="565" t="s">
        <v>1250</v>
      </c>
      <c r="L137" s="566">
        <v>782.22</v>
      </c>
      <c r="M137" s="566">
        <v>3128.88</v>
      </c>
      <c r="N137" s="565">
        <v>4</v>
      </c>
      <c r="O137" s="629">
        <v>2</v>
      </c>
      <c r="P137" s="566"/>
      <c r="Q137" s="581">
        <v>0</v>
      </c>
      <c r="R137" s="565"/>
      <c r="S137" s="581">
        <v>0</v>
      </c>
      <c r="T137" s="629"/>
      <c r="U137" s="611">
        <v>0</v>
      </c>
    </row>
    <row r="138" spans="1:21" ht="14.4" customHeight="1" x14ac:dyDescent="0.3">
      <c r="A138" s="564">
        <v>25</v>
      </c>
      <c r="B138" s="565" t="s">
        <v>458</v>
      </c>
      <c r="C138" s="565">
        <v>89301252</v>
      </c>
      <c r="D138" s="627" t="s">
        <v>1528</v>
      </c>
      <c r="E138" s="628" t="s">
        <v>1008</v>
      </c>
      <c r="F138" s="565" t="s">
        <v>985</v>
      </c>
      <c r="G138" s="565" t="s">
        <v>1029</v>
      </c>
      <c r="H138" s="565" t="s">
        <v>457</v>
      </c>
      <c r="I138" s="565" t="s">
        <v>1030</v>
      </c>
      <c r="J138" s="565" t="s">
        <v>1031</v>
      </c>
      <c r="K138" s="565" t="s">
        <v>1032</v>
      </c>
      <c r="L138" s="566">
        <v>184.8</v>
      </c>
      <c r="M138" s="566">
        <v>184.8</v>
      </c>
      <c r="N138" s="565">
        <v>1</v>
      </c>
      <c r="O138" s="629">
        <v>1</v>
      </c>
      <c r="P138" s="566"/>
      <c r="Q138" s="581">
        <v>0</v>
      </c>
      <c r="R138" s="565"/>
      <c r="S138" s="581">
        <v>0</v>
      </c>
      <c r="T138" s="629"/>
      <c r="U138" s="611">
        <v>0</v>
      </c>
    </row>
    <row r="139" spans="1:21" ht="14.4" customHeight="1" x14ac:dyDescent="0.3">
      <c r="A139" s="564">
        <v>25</v>
      </c>
      <c r="B139" s="565" t="s">
        <v>458</v>
      </c>
      <c r="C139" s="565">
        <v>89301252</v>
      </c>
      <c r="D139" s="627" t="s">
        <v>1528</v>
      </c>
      <c r="E139" s="628" t="s">
        <v>1008</v>
      </c>
      <c r="F139" s="565" t="s">
        <v>985</v>
      </c>
      <c r="G139" s="565" t="s">
        <v>1251</v>
      </c>
      <c r="H139" s="565" t="s">
        <v>457</v>
      </c>
      <c r="I139" s="565" t="s">
        <v>1252</v>
      </c>
      <c r="J139" s="565" t="s">
        <v>1253</v>
      </c>
      <c r="K139" s="565" t="s">
        <v>1254</v>
      </c>
      <c r="L139" s="566">
        <v>99</v>
      </c>
      <c r="M139" s="566">
        <v>99</v>
      </c>
      <c r="N139" s="565">
        <v>1</v>
      </c>
      <c r="O139" s="629">
        <v>1</v>
      </c>
      <c r="P139" s="566">
        <v>99</v>
      </c>
      <c r="Q139" s="581">
        <v>1</v>
      </c>
      <c r="R139" s="565">
        <v>1</v>
      </c>
      <c r="S139" s="581">
        <v>1</v>
      </c>
      <c r="T139" s="629">
        <v>1</v>
      </c>
      <c r="U139" s="611">
        <v>1</v>
      </c>
    </row>
    <row r="140" spans="1:21" ht="14.4" customHeight="1" x14ac:dyDescent="0.3">
      <c r="A140" s="564">
        <v>25</v>
      </c>
      <c r="B140" s="565" t="s">
        <v>458</v>
      </c>
      <c r="C140" s="565">
        <v>89301252</v>
      </c>
      <c r="D140" s="627" t="s">
        <v>1528</v>
      </c>
      <c r="E140" s="628" t="s">
        <v>1008</v>
      </c>
      <c r="F140" s="565" t="s">
        <v>985</v>
      </c>
      <c r="G140" s="565" t="s">
        <v>1255</v>
      </c>
      <c r="H140" s="565" t="s">
        <v>457</v>
      </c>
      <c r="I140" s="565" t="s">
        <v>1256</v>
      </c>
      <c r="J140" s="565" t="s">
        <v>617</v>
      </c>
      <c r="K140" s="565" t="s">
        <v>1257</v>
      </c>
      <c r="L140" s="566">
        <v>153.37</v>
      </c>
      <c r="M140" s="566">
        <v>460.11</v>
      </c>
      <c r="N140" s="565">
        <v>3</v>
      </c>
      <c r="O140" s="629">
        <v>1.5</v>
      </c>
      <c r="P140" s="566">
        <v>306.74</v>
      </c>
      <c r="Q140" s="581">
        <v>0.66666666666666663</v>
      </c>
      <c r="R140" s="565">
        <v>2</v>
      </c>
      <c r="S140" s="581">
        <v>0.66666666666666663</v>
      </c>
      <c r="T140" s="629">
        <v>1</v>
      </c>
      <c r="U140" s="611">
        <v>0.66666666666666663</v>
      </c>
    </row>
    <row r="141" spans="1:21" ht="14.4" customHeight="1" x14ac:dyDescent="0.3">
      <c r="A141" s="564">
        <v>25</v>
      </c>
      <c r="B141" s="565" t="s">
        <v>458</v>
      </c>
      <c r="C141" s="565">
        <v>89301252</v>
      </c>
      <c r="D141" s="627" t="s">
        <v>1528</v>
      </c>
      <c r="E141" s="628" t="s">
        <v>1008</v>
      </c>
      <c r="F141" s="565" t="s">
        <v>985</v>
      </c>
      <c r="G141" s="565" t="s">
        <v>1100</v>
      </c>
      <c r="H141" s="565" t="s">
        <v>457</v>
      </c>
      <c r="I141" s="565" t="s">
        <v>1101</v>
      </c>
      <c r="J141" s="565" t="s">
        <v>1102</v>
      </c>
      <c r="K141" s="565" t="s">
        <v>736</v>
      </c>
      <c r="L141" s="566">
        <v>0</v>
      </c>
      <c r="M141" s="566">
        <v>0</v>
      </c>
      <c r="N141" s="565">
        <v>1</v>
      </c>
      <c r="O141" s="629">
        <v>0.5</v>
      </c>
      <c r="P141" s="566"/>
      <c r="Q141" s="581"/>
      <c r="R141" s="565"/>
      <c r="S141" s="581">
        <v>0</v>
      </c>
      <c r="T141" s="629"/>
      <c r="U141" s="611">
        <v>0</v>
      </c>
    </row>
    <row r="142" spans="1:21" ht="14.4" customHeight="1" x14ac:dyDescent="0.3">
      <c r="A142" s="564">
        <v>25</v>
      </c>
      <c r="B142" s="565" t="s">
        <v>458</v>
      </c>
      <c r="C142" s="565">
        <v>89301252</v>
      </c>
      <c r="D142" s="627" t="s">
        <v>1528</v>
      </c>
      <c r="E142" s="628" t="s">
        <v>1008</v>
      </c>
      <c r="F142" s="565" t="s">
        <v>985</v>
      </c>
      <c r="G142" s="565" t="s">
        <v>1107</v>
      </c>
      <c r="H142" s="565" t="s">
        <v>457</v>
      </c>
      <c r="I142" s="565" t="s">
        <v>1258</v>
      </c>
      <c r="J142" s="565" t="s">
        <v>1259</v>
      </c>
      <c r="K142" s="565" t="s">
        <v>1260</v>
      </c>
      <c r="L142" s="566">
        <v>50.24</v>
      </c>
      <c r="M142" s="566">
        <v>100.48</v>
      </c>
      <c r="N142" s="565">
        <v>2</v>
      </c>
      <c r="O142" s="629">
        <v>2</v>
      </c>
      <c r="P142" s="566"/>
      <c r="Q142" s="581">
        <v>0</v>
      </c>
      <c r="R142" s="565"/>
      <c r="S142" s="581">
        <v>0</v>
      </c>
      <c r="T142" s="629"/>
      <c r="U142" s="611">
        <v>0</v>
      </c>
    </row>
    <row r="143" spans="1:21" ht="14.4" customHeight="1" x14ac:dyDescent="0.3">
      <c r="A143" s="564">
        <v>25</v>
      </c>
      <c r="B143" s="565" t="s">
        <v>458</v>
      </c>
      <c r="C143" s="565">
        <v>89301252</v>
      </c>
      <c r="D143" s="627" t="s">
        <v>1528</v>
      </c>
      <c r="E143" s="628" t="s">
        <v>1008</v>
      </c>
      <c r="F143" s="565" t="s">
        <v>985</v>
      </c>
      <c r="G143" s="565" t="s">
        <v>1107</v>
      </c>
      <c r="H143" s="565" t="s">
        <v>457</v>
      </c>
      <c r="I143" s="565" t="s">
        <v>1108</v>
      </c>
      <c r="J143" s="565" t="s">
        <v>1109</v>
      </c>
      <c r="K143" s="565" t="s">
        <v>1110</v>
      </c>
      <c r="L143" s="566">
        <v>31.4</v>
      </c>
      <c r="M143" s="566">
        <v>62.8</v>
      </c>
      <c r="N143" s="565">
        <v>2</v>
      </c>
      <c r="O143" s="629">
        <v>2</v>
      </c>
      <c r="P143" s="566"/>
      <c r="Q143" s="581">
        <v>0</v>
      </c>
      <c r="R143" s="565"/>
      <c r="S143" s="581">
        <v>0</v>
      </c>
      <c r="T143" s="629"/>
      <c r="U143" s="611">
        <v>0</v>
      </c>
    </row>
    <row r="144" spans="1:21" ht="14.4" customHeight="1" x14ac:dyDescent="0.3">
      <c r="A144" s="564">
        <v>25</v>
      </c>
      <c r="B144" s="565" t="s">
        <v>458</v>
      </c>
      <c r="C144" s="565">
        <v>89301252</v>
      </c>
      <c r="D144" s="627" t="s">
        <v>1528</v>
      </c>
      <c r="E144" s="628" t="s">
        <v>1008</v>
      </c>
      <c r="F144" s="565" t="s">
        <v>985</v>
      </c>
      <c r="G144" s="565" t="s">
        <v>1033</v>
      </c>
      <c r="H144" s="565" t="s">
        <v>710</v>
      </c>
      <c r="I144" s="565" t="s">
        <v>947</v>
      </c>
      <c r="J144" s="565" t="s">
        <v>780</v>
      </c>
      <c r="K144" s="565" t="s">
        <v>781</v>
      </c>
      <c r="L144" s="566">
        <v>154.01</v>
      </c>
      <c r="M144" s="566">
        <v>2310.1499999999996</v>
      </c>
      <c r="N144" s="565">
        <v>15</v>
      </c>
      <c r="O144" s="629">
        <v>9.5</v>
      </c>
      <c r="P144" s="566">
        <v>1848.12</v>
      </c>
      <c r="Q144" s="581">
        <v>0.8</v>
      </c>
      <c r="R144" s="565">
        <v>12</v>
      </c>
      <c r="S144" s="581">
        <v>0.8</v>
      </c>
      <c r="T144" s="629">
        <v>6.5</v>
      </c>
      <c r="U144" s="611">
        <v>0.68421052631578949</v>
      </c>
    </row>
    <row r="145" spans="1:21" ht="14.4" customHeight="1" x14ac:dyDescent="0.3">
      <c r="A145" s="564">
        <v>25</v>
      </c>
      <c r="B145" s="565" t="s">
        <v>458</v>
      </c>
      <c r="C145" s="565">
        <v>89301252</v>
      </c>
      <c r="D145" s="627" t="s">
        <v>1528</v>
      </c>
      <c r="E145" s="628" t="s">
        <v>1008</v>
      </c>
      <c r="F145" s="565" t="s">
        <v>985</v>
      </c>
      <c r="G145" s="565" t="s">
        <v>1033</v>
      </c>
      <c r="H145" s="565" t="s">
        <v>710</v>
      </c>
      <c r="I145" s="565" t="s">
        <v>1034</v>
      </c>
      <c r="J145" s="565" t="s">
        <v>780</v>
      </c>
      <c r="K145" s="565" t="s">
        <v>781</v>
      </c>
      <c r="L145" s="566">
        <v>143.18</v>
      </c>
      <c r="M145" s="566">
        <v>143.18</v>
      </c>
      <c r="N145" s="565">
        <v>1</v>
      </c>
      <c r="O145" s="629">
        <v>1</v>
      </c>
      <c r="P145" s="566">
        <v>143.18</v>
      </c>
      <c r="Q145" s="581">
        <v>1</v>
      </c>
      <c r="R145" s="565">
        <v>1</v>
      </c>
      <c r="S145" s="581">
        <v>1</v>
      </c>
      <c r="T145" s="629">
        <v>1</v>
      </c>
      <c r="U145" s="611">
        <v>1</v>
      </c>
    </row>
    <row r="146" spans="1:21" ht="14.4" customHeight="1" x14ac:dyDescent="0.3">
      <c r="A146" s="564">
        <v>25</v>
      </c>
      <c r="B146" s="565" t="s">
        <v>458</v>
      </c>
      <c r="C146" s="565">
        <v>89301252</v>
      </c>
      <c r="D146" s="627" t="s">
        <v>1528</v>
      </c>
      <c r="E146" s="628" t="s">
        <v>1008</v>
      </c>
      <c r="F146" s="565" t="s">
        <v>985</v>
      </c>
      <c r="G146" s="565" t="s">
        <v>1261</v>
      </c>
      <c r="H146" s="565" t="s">
        <v>457</v>
      </c>
      <c r="I146" s="565" t="s">
        <v>1262</v>
      </c>
      <c r="J146" s="565" t="s">
        <v>1263</v>
      </c>
      <c r="K146" s="565" t="s">
        <v>1264</v>
      </c>
      <c r="L146" s="566">
        <v>132.34</v>
      </c>
      <c r="M146" s="566">
        <v>132.34</v>
      </c>
      <c r="N146" s="565">
        <v>1</v>
      </c>
      <c r="O146" s="629">
        <v>1</v>
      </c>
      <c r="P146" s="566">
        <v>132.34</v>
      </c>
      <c r="Q146" s="581">
        <v>1</v>
      </c>
      <c r="R146" s="565">
        <v>1</v>
      </c>
      <c r="S146" s="581">
        <v>1</v>
      </c>
      <c r="T146" s="629">
        <v>1</v>
      </c>
      <c r="U146" s="611">
        <v>1</v>
      </c>
    </row>
    <row r="147" spans="1:21" ht="14.4" customHeight="1" x14ac:dyDescent="0.3">
      <c r="A147" s="564">
        <v>25</v>
      </c>
      <c r="B147" s="565" t="s">
        <v>458</v>
      </c>
      <c r="C147" s="565">
        <v>89301252</v>
      </c>
      <c r="D147" s="627" t="s">
        <v>1528</v>
      </c>
      <c r="E147" s="628" t="s">
        <v>1008</v>
      </c>
      <c r="F147" s="565" t="s">
        <v>985</v>
      </c>
      <c r="G147" s="565" t="s">
        <v>1172</v>
      </c>
      <c r="H147" s="565" t="s">
        <v>457</v>
      </c>
      <c r="I147" s="565" t="s">
        <v>1173</v>
      </c>
      <c r="J147" s="565" t="s">
        <v>1174</v>
      </c>
      <c r="K147" s="565" t="s">
        <v>1175</v>
      </c>
      <c r="L147" s="566">
        <v>64.13</v>
      </c>
      <c r="M147" s="566">
        <v>64.13</v>
      </c>
      <c r="N147" s="565">
        <v>1</v>
      </c>
      <c r="O147" s="629">
        <v>0.5</v>
      </c>
      <c r="P147" s="566"/>
      <c r="Q147" s="581">
        <v>0</v>
      </c>
      <c r="R147" s="565"/>
      <c r="S147" s="581">
        <v>0</v>
      </c>
      <c r="T147" s="629"/>
      <c r="U147" s="611">
        <v>0</v>
      </c>
    </row>
    <row r="148" spans="1:21" ht="14.4" customHeight="1" x14ac:dyDescent="0.3">
      <c r="A148" s="564">
        <v>25</v>
      </c>
      <c r="B148" s="565" t="s">
        <v>458</v>
      </c>
      <c r="C148" s="565">
        <v>89301252</v>
      </c>
      <c r="D148" s="627" t="s">
        <v>1528</v>
      </c>
      <c r="E148" s="628" t="s">
        <v>1008</v>
      </c>
      <c r="F148" s="565" t="s">
        <v>985</v>
      </c>
      <c r="G148" s="565" t="s">
        <v>1265</v>
      </c>
      <c r="H148" s="565" t="s">
        <v>457</v>
      </c>
      <c r="I148" s="565" t="s">
        <v>1266</v>
      </c>
      <c r="J148" s="565" t="s">
        <v>809</v>
      </c>
      <c r="K148" s="565" t="s">
        <v>810</v>
      </c>
      <c r="L148" s="566">
        <v>72.94</v>
      </c>
      <c r="M148" s="566">
        <v>72.94</v>
      </c>
      <c r="N148" s="565">
        <v>1</v>
      </c>
      <c r="O148" s="629">
        <v>1</v>
      </c>
      <c r="P148" s="566">
        <v>72.94</v>
      </c>
      <c r="Q148" s="581">
        <v>1</v>
      </c>
      <c r="R148" s="565">
        <v>1</v>
      </c>
      <c r="S148" s="581">
        <v>1</v>
      </c>
      <c r="T148" s="629">
        <v>1</v>
      </c>
      <c r="U148" s="611">
        <v>1</v>
      </c>
    </row>
    <row r="149" spans="1:21" ht="14.4" customHeight="1" x14ac:dyDescent="0.3">
      <c r="A149" s="564">
        <v>25</v>
      </c>
      <c r="B149" s="565" t="s">
        <v>458</v>
      </c>
      <c r="C149" s="565">
        <v>89301252</v>
      </c>
      <c r="D149" s="627" t="s">
        <v>1528</v>
      </c>
      <c r="E149" s="628" t="s">
        <v>1008</v>
      </c>
      <c r="F149" s="565" t="s">
        <v>985</v>
      </c>
      <c r="G149" s="565" t="s">
        <v>1209</v>
      </c>
      <c r="H149" s="565" t="s">
        <v>457</v>
      </c>
      <c r="I149" s="565" t="s">
        <v>1210</v>
      </c>
      <c r="J149" s="565" t="s">
        <v>1211</v>
      </c>
      <c r="K149" s="565" t="s">
        <v>1212</v>
      </c>
      <c r="L149" s="566">
        <v>0</v>
      </c>
      <c r="M149" s="566">
        <v>0</v>
      </c>
      <c r="N149" s="565">
        <v>1</v>
      </c>
      <c r="O149" s="629">
        <v>1</v>
      </c>
      <c r="P149" s="566">
        <v>0</v>
      </c>
      <c r="Q149" s="581"/>
      <c r="R149" s="565">
        <v>1</v>
      </c>
      <c r="S149" s="581">
        <v>1</v>
      </c>
      <c r="T149" s="629">
        <v>1</v>
      </c>
      <c r="U149" s="611">
        <v>1</v>
      </c>
    </row>
    <row r="150" spans="1:21" ht="14.4" customHeight="1" x14ac:dyDescent="0.3">
      <c r="A150" s="564">
        <v>25</v>
      </c>
      <c r="B150" s="565" t="s">
        <v>458</v>
      </c>
      <c r="C150" s="565">
        <v>89301252</v>
      </c>
      <c r="D150" s="627" t="s">
        <v>1528</v>
      </c>
      <c r="E150" s="628" t="s">
        <v>1008</v>
      </c>
      <c r="F150" s="565" t="s">
        <v>985</v>
      </c>
      <c r="G150" s="565" t="s">
        <v>1045</v>
      </c>
      <c r="H150" s="565" t="s">
        <v>710</v>
      </c>
      <c r="I150" s="565" t="s">
        <v>1046</v>
      </c>
      <c r="J150" s="565" t="s">
        <v>556</v>
      </c>
      <c r="K150" s="565" t="s">
        <v>1047</v>
      </c>
      <c r="L150" s="566">
        <v>48.31</v>
      </c>
      <c r="M150" s="566">
        <v>48.31</v>
      </c>
      <c r="N150" s="565">
        <v>1</v>
      </c>
      <c r="O150" s="629">
        <v>1</v>
      </c>
      <c r="P150" s="566"/>
      <c r="Q150" s="581">
        <v>0</v>
      </c>
      <c r="R150" s="565"/>
      <c r="S150" s="581">
        <v>0</v>
      </c>
      <c r="T150" s="629"/>
      <c r="U150" s="611">
        <v>0</v>
      </c>
    </row>
    <row r="151" spans="1:21" ht="14.4" customHeight="1" x14ac:dyDescent="0.3">
      <c r="A151" s="564">
        <v>25</v>
      </c>
      <c r="B151" s="565" t="s">
        <v>458</v>
      </c>
      <c r="C151" s="565">
        <v>89301252</v>
      </c>
      <c r="D151" s="627" t="s">
        <v>1528</v>
      </c>
      <c r="E151" s="628" t="s">
        <v>1008</v>
      </c>
      <c r="F151" s="565" t="s">
        <v>985</v>
      </c>
      <c r="G151" s="565" t="s">
        <v>1045</v>
      </c>
      <c r="H151" s="565" t="s">
        <v>710</v>
      </c>
      <c r="I151" s="565" t="s">
        <v>958</v>
      </c>
      <c r="J151" s="565" t="s">
        <v>556</v>
      </c>
      <c r="K151" s="565" t="s">
        <v>959</v>
      </c>
      <c r="L151" s="566">
        <v>96.63</v>
      </c>
      <c r="M151" s="566">
        <v>193.26</v>
      </c>
      <c r="N151" s="565">
        <v>2</v>
      </c>
      <c r="O151" s="629">
        <v>1.5</v>
      </c>
      <c r="P151" s="566">
        <v>96.63</v>
      </c>
      <c r="Q151" s="581">
        <v>0.5</v>
      </c>
      <c r="R151" s="565">
        <v>1</v>
      </c>
      <c r="S151" s="581">
        <v>0.5</v>
      </c>
      <c r="T151" s="629">
        <v>0.5</v>
      </c>
      <c r="U151" s="611">
        <v>0.33333333333333331</v>
      </c>
    </row>
    <row r="152" spans="1:21" ht="14.4" customHeight="1" x14ac:dyDescent="0.3">
      <c r="A152" s="564">
        <v>25</v>
      </c>
      <c r="B152" s="565" t="s">
        <v>458</v>
      </c>
      <c r="C152" s="565">
        <v>89301252</v>
      </c>
      <c r="D152" s="627" t="s">
        <v>1528</v>
      </c>
      <c r="E152" s="628" t="s">
        <v>1008</v>
      </c>
      <c r="F152" s="565" t="s">
        <v>985</v>
      </c>
      <c r="G152" s="565" t="s">
        <v>1045</v>
      </c>
      <c r="H152" s="565" t="s">
        <v>457</v>
      </c>
      <c r="I152" s="565" t="s">
        <v>1267</v>
      </c>
      <c r="J152" s="565" t="s">
        <v>556</v>
      </c>
      <c r="K152" s="565" t="s">
        <v>1268</v>
      </c>
      <c r="L152" s="566">
        <v>0</v>
      </c>
      <c r="M152" s="566">
        <v>0</v>
      </c>
      <c r="N152" s="565">
        <v>1</v>
      </c>
      <c r="O152" s="629">
        <v>1</v>
      </c>
      <c r="P152" s="566"/>
      <c r="Q152" s="581"/>
      <c r="R152" s="565"/>
      <c r="S152" s="581">
        <v>0</v>
      </c>
      <c r="T152" s="629"/>
      <c r="U152" s="611">
        <v>0</v>
      </c>
    </row>
    <row r="153" spans="1:21" ht="14.4" customHeight="1" x14ac:dyDescent="0.3">
      <c r="A153" s="564">
        <v>25</v>
      </c>
      <c r="B153" s="565" t="s">
        <v>458</v>
      </c>
      <c r="C153" s="565">
        <v>89301252</v>
      </c>
      <c r="D153" s="627" t="s">
        <v>1528</v>
      </c>
      <c r="E153" s="628" t="s">
        <v>1008</v>
      </c>
      <c r="F153" s="565" t="s">
        <v>985</v>
      </c>
      <c r="G153" s="565" t="s">
        <v>1269</v>
      </c>
      <c r="H153" s="565" t="s">
        <v>457</v>
      </c>
      <c r="I153" s="565" t="s">
        <v>1270</v>
      </c>
      <c r="J153" s="565" t="s">
        <v>1271</v>
      </c>
      <c r="K153" s="565" t="s">
        <v>1272</v>
      </c>
      <c r="L153" s="566">
        <v>153.52000000000001</v>
      </c>
      <c r="M153" s="566">
        <v>153.52000000000001</v>
      </c>
      <c r="N153" s="565">
        <v>1</v>
      </c>
      <c r="O153" s="629">
        <v>1</v>
      </c>
      <c r="P153" s="566">
        <v>153.52000000000001</v>
      </c>
      <c r="Q153" s="581">
        <v>1</v>
      </c>
      <c r="R153" s="565">
        <v>1</v>
      </c>
      <c r="S153" s="581">
        <v>1</v>
      </c>
      <c r="T153" s="629">
        <v>1</v>
      </c>
      <c r="U153" s="611">
        <v>1</v>
      </c>
    </row>
    <row r="154" spans="1:21" ht="14.4" customHeight="1" x14ac:dyDescent="0.3">
      <c r="A154" s="564">
        <v>25</v>
      </c>
      <c r="B154" s="565" t="s">
        <v>458</v>
      </c>
      <c r="C154" s="565">
        <v>89301252</v>
      </c>
      <c r="D154" s="627" t="s">
        <v>1528</v>
      </c>
      <c r="E154" s="628" t="s">
        <v>1008</v>
      </c>
      <c r="F154" s="565" t="s">
        <v>985</v>
      </c>
      <c r="G154" s="565" t="s">
        <v>1180</v>
      </c>
      <c r="H154" s="565" t="s">
        <v>457</v>
      </c>
      <c r="I154" s="565" t="s">
        <v>1181</v>
      </c>
      <c r="J154" s="565" t="s">
        <v>590</v>
      </c>
      <c r="K154" s="565" t="s">
        <v>591</v>
      </c>
      <c r="L154" s="566">
        <v>56.69</v>
      </c>
      <c r="M154" s="566">
        <v>113.38</v>
      </c>
      <c r="N154" s="565">
        <v>2</v>
      </c>
      <c r="O154" s="629">
        <v>1.5</v>
      </c>
      <c r="P154" s="566"/>
      <c r="Q154" s="581">
        <v>0</v>
      </c>
      <c r="R154" s="565"/>
      <c r="S154" s="581">
        <v>0</v>
      </c>
      <c r="T154" s="629"/>
      <c r="U154" s="611">
        <v>0</v>
      </c>
    </row>
    <row r="155" spans="1:21" ht="14.4" customHeight="1" x14ac:dyDescent="0.3">
      <c r="A155" s="564">
        <v>25</v>
      </c>
      <c r="B155" s="565" t="s">
        <v>458</v>
      </c>
      <c r="C155" s="565">
        <v>89301252</v>
      </c>
      <c r="D155" s="627" t="s">
        <v>1528</v>
      </c>
      <c r="E155" s="628" t="s">
        <v>1008</v>
      </c>
      <c r="F155" s="565" t="s">
        <v>985</v>
      </c>
      <c r="G155" s="565" t="s">
        <v>1079</v>
      </c>
      <c r="H155" s="565" t="s">
        <v>457</v>
      </c>
      <c r="I155" s="565" t="s">
        <v>1080</v>
      </c>
      <c r="J155" s="565" t="s">
        <v>1081</v>
      </c>
      <c r="K155" s="565" t="s">
        <v>1082</v>
      </c>
      <c r="L155" s="566">
        <v>0</v>
      </c>
      <c r="M155" s="566">
        <v>0</v>
      </c>
      <c r="N155" s="565">
        <v>2</v>
      </c>
      <c r="O155" s="629">
        <v>1</v>
      </c>
      <c r="P155" s="566"/>
      <c r="Q155" s="581"/>
      <c r="R155" s="565"/>
      <c r="S155" s="581">
        <v>0</v>
      </c>
      <c r="T155" s="629"/>
      <c r="U155" s="611">
        <v>0</v>
      </c>
    </row>
    <row r="156" spans="1:21" ht="14.4" customHeight="1" x14ac:dyDescent="0.3">
      <c r="A156" s="564">
        <v>25</v>
      </c>
      <c r="B156" s="565" t="s">
        <v>458</v>
      </c>
      <c r="C156" s="565">
        <v>89301252</v>
      </c>
      <c r="D156" s="627" t="s">
        <v>1528</v>
      </c>
      <c r="E156" s="628" t="s">
        <v>1008</v>
      </c>
      <c r="F156" s="565" t="s">
        <v>985</v>
      </c>
      <c r="G156" s="565" t="s">
        <v>1273</v>
      </c>
      <c r="H156" s="565" t="s">
        <v>457</v>
      </c>
      <c r="I156" s="565" t="s">
        <v>1274</v>
      </c>
      <c r="J156" s="565" t="s">
        <v>1275</v>
      </c>
      <c r="K156" s="565" t="s">
        <v>1276</v>
      </c>
      <c r="L156" s="566">
        <v>32.93</v>
      </c>
      <c r="M156" s="566">
        <v>65.86</v>
      </c>
      <c r="N156" s="565">
        <v>2</v>
      </c>
      <c r="O156" s="629">
        <v>1</v>
      </c>
      <c r="P156" s="566">
        <v>65.86</v>
      </c>
      <c r="Q156" s="581">
        <v>1</v>
      </c>
      <c r="R156" s="565">
        <v>2</v>
      </c>
      <c r="S156" s="581">
        <v>1</v>
      </c>
      <c r="T156" s="629">
        <v>1</v>
      </c>
      <c r="U156" s="611">
        <v>1</v>
      </c>
    </row>
    <row r="157" spans="1:21" ht="14.4" customHeight="1" x14ac:dyDescent="0.3">
      <c r="A157" s="564">
        <v>25</v>
      </c>
      <c r="B157" s="565" t="s">
        <v>458</v>
      </c>
      <c r="C157" s="565">
        <v>89301252</v>
      </c>
      <c r="D157" s="627" t="s">
        <v>1528</v>
      </c>
      <c r="E157" s="628" t="s">
        <v>1008</v>
      </c>
      <c r="F157" s="565" t="s">
        <v>985</v>
      </c>
      <c r="G157" s="565" t="s">
        <v>1277</v>
      </c>
      <c r="H157" s="565" t="s">
        <v>457</v>
      </c>
      <c r="I157" s="565" t="s">
        <v>1278</v>
      </c>
      <c r="J157" s="565" t="s">
        <v>1279</v>
      </c>
      <c r="K157" s="565" t="s">
        <v>1280</v>
      </c>
      <c r="L157" s="566">
        <v>0</v>
      </c>
      <c r="M157" s="566">
        <v>0</v>
      </c>
      <c r="N157" s="565">
        <v>1</v>
      </c>
      <c r="O157" s="629">
        <v>0.5</v>
      </c>
      <c r="P157" s="566">
        <v>0</v>
      </c>
      <c r="Q157" s="581"/>
      <c r="R157" s="565">
        <v>1</v>
      </c>
      <c r="S157" s="581">
        <v>1</v>
      </c>
      <c r="T157" s="629">
        <v>0.5</v>
      </c>
      <c r="U157" s="611">
        <v>1</v>
      </c>
    </row>
    <row r="158" spans="1:21" ht="14.4" customHeight="1" x14ac:dyDescent="0.3">
      <c r="A158" s="564">
        <v>25</v>
      </c>
      <c r="B158" s="565" t="s">
        <v>458</v>
      </c>
      <c r="C158" s="565">
        <v>89301252</v>
      </c>
      <c r="D158" s="627" t="s">
        <v>1528</v>
      </c>
      <c r="E158" s="628" t="s">
        <v>1009</v>
      </c>
      <c r="F158" s="565" t="s">
        <v>985</v>
      </c>
      <c r="G158" s="565" t="s">
        <v>1026</v>
      </c>
      <c r="H158" s="565" t="s">
        <v>710</v>
      </c>
      <c r="I158" s="565" t="s">
        <v>922</v>
      </c>
      <c r="J158" s="565" t="s">
        <v>923</v>
      </c>
      <c r="K158" s="565" t="s">
        <v>924</v>
      </c>
      <c r="L158" s="566">
        <v>333.31</v>
      </c>
      <c r="M158" s="566">
        <v>666.62</v>
      </c>
      <c r="N158" s="565">
        <v>2</v>
      </c>
      <c r="O158" s="629">
        <v>2</v>
      </c>
      <c r="P158" s="566">
        <v>333.31</v>
      </c>
      <c r="Q158" s="581">
        <v>0.5</v>
      </c>
      <c r="R158" s="565">
        <v>1</v>
      </c>
      <c r="S158" s="581">
        <v>0.5</v>
      </c>
      <c r="T158" s="629">
        <v>1</v>
      </c>
      <c r="U158" s="611">
        <v>0.5</v>
      </c>
    </row>
    <row r="159" spans="1:21" ht="14.4" customHeight="1" x14ac:dyDescent="0.3">
      <c r="A159" s="564">
        <v>25</v>
      </c>
      <c r="B159" s="565" t="s">
        <v>458</v>
      </c>
      <c r="C159" s="565">
        <v>89301252</v>
      </c>
      <c r="D159" s="627" t="s">
        <v>1528</v>
      </c>
      <c r="E159" s="628" t="s">
        <v>1009</v>
      </c>
      <c r="F159" s="565" t="s">
        <v>985</v>
      </c>
      <c r="G159" s="565" t="s">
        <v>1281</v>
      </c>
      <c r="H159" s="565" t="s">
        <v>457</v>
      </c>
      <c r="I159" s="565" t="s">
        <v>1282</v>
      </c>
      <c r="J159" s="565" t="s">
        <v>1283</v>
      </c>
      <c r="K159" s="565" t="s">
        <v>810</v>
      </c>
      <c r="L159" s="566">
        <v>283.5</v>
      </c>
      <c r="M159" s="566">
        <v>850.5</v>
      </c>
      <c r="N159" s="565">
        <v>3</v>
      </c>
      <c r="O159" s="629">
        <v>1</v>
      </c>
      <c r="P159" s="566"/>
      <c r="Q159" s="581">
        <v>0</v>
      </c>
      <c r="R159" s="565"/>
      <c r="S159" s="581">
        <v>0</v>
      </c>
      <c r="T159" s="629"/>
      <c r="U159" s="611">
        <v>0</v>
      </c>
    </row>
    <row r="160" spans="1:21" ht="14.4" customHeight="1" x14ac:dyDescent="0.3">
      <c r="A160" s="564">
        <v>25</v>
      </c>
      <c r="B160" s="565" t="s">
        <v>458</v>
      </c>
      <c r="C160" s="565">
        <v>89301252</v>
      </c>
      <c r="D160" s="627" t="s">
        <v>1528</v>
      </c>
      <c r="E160" s="628" t="s">
        <v>1009</v>
      </c>
      <c r="F160" s="565" t="s">
        <v>985</v>
      </c>
      <c r="G160" s="565" t="s">
        <v>1237</v>
      </c>
      <c r="H160" s="565" t="s">
        <v>710</v>
      </c>
      <c r="I160" s="565" t="s">
        <v>1284</v>
      </c>
      <c r="J160" s="565" t="s">
        <v>1285</v>
      </c>
      <c r="K160" s="565" t="s">
        <v>483</v>
      </c>
      <c r="L160" s="566">
        <v>137.74</v>
      </c>
      <c r="M160" s="566">
        <v>137.74</v>
      </c>
      <c r="N160" s="565">
        <v>1</v>
      </c>
      <c r="O160" s="629">
        <v>0.5</v>
      </c>
      <c r="P160" s="566">
        <v>137.74</v>
      </c>
      <c r="Q160" s="581">
        <v>1</v>
      </c>
      <c r="R160" s="565">
        <v>1</v>
      </c>
      <c r="S160" s="581">
        <v>1</v>
      </c>
      <c r="T160" s="629">
        <v>0.5</v>
      </c>
      <c r="U160" s="611">
        <v>1</v>
      </c>
    </row>
    <row r="161" spans="1:21" ht="14.4" customHeight="1" x14ac:dyDescent="0.3">
      <c r="A161" s="564">
        <v>25</v>
      </c>
      <c r="B161" s="565" t="s">
        <v>458</v>
      </c>
      <c r="C161" s="565">
        <v>89301252</v>
      </c>
      <c r="D161" s="627" t="s">
        <v>1528</v>
      </c>
      <c r="E161" s="628" t="s">
        <v>1009</v>
      </c>
      <c r="F161" s="565" t="s">
        <v>985</v>
      </c>
      <c r="G161" s="565" t="s">
        <v>1286</v>
      </c>
      <c r="H161" s="565" t="s">
        <v>457</v>
      </c>
      <c r="I161" s="565" t="s">
        <v>1287</v>
      </c>
      <c r="J161" s="565" t="s">
        <v>1288</v>
      </c>
      <c r="K161" s="565" t="s">
        <v>1289</v>
      </c>
      <c r="L161" s="566">
        <v>38.99</v>
      </c>
      <c r="M161" s="566">
        <v>38.99</v>
      </c>
      <c r="N161" s="565">
        <v>1</v>
      </c>
      <c r="O161" s="629">
        <v>0.5</v>
      </c>
      <c r="P161" s="566">
        <v>38.99</v>
      </c>
      <c r="Q161" s="581">
        <v>1</v>
      </c>
      <c r="R161" s="565">
        <v>1</v>
      </c>
      <c r="S161" s="581">
        <v>1</v>
      </c>
      <c r="T161" s="629">
        <v>0.5</v>
      </c>
      <c r="U161" s="611">
        <v>1</v>
      </c>
    </row>
    <row r="162" spans="1:21" ht="14.4" customHeight="1" x14ac:dyDescent="0.3">
      <c r="A162" s="564">
        <v>25</v>
      </c>
      <c r="B162" s="565" t="s">
        <v>458</v>
      </c>
      <c r="C162" s="565">
        <v>89301252</v>
      </c>
      <c r="D162" s="627" t="s">
        <v>1528</v>
      </c>
      <c r="E162" s="628" t="s">
        <v>1010</v>
      </c>
      <c r="F162" s="565" t="s">
        <v>985</v>
      </c>
      <c r="G162" s="565" t="s">
        <v>1026</v>
      </c>
      <c r="H162" s="565" t="s">
        <v>457</v>
      </c>
      <c r="I162" s="565" t="s">
        <v>1075</v>
      </c>
      <c r="J162" s="565" t="s">
        <v>923</v>
      </c>
      <c r="K162" s="565" t="s">
        <v>1076</v>
      </c>
      <c r="L162" s="566">
        <v>0</v>
      </c>
      <c r="M162" s="566">
        <v>0</v>
      </c>
      <c r="N162" s="565">
        <v>4</v>
      </c>
      <c r="O162" s="629">
        <v>4</v>
      </c>
      <c r="P162" s="566">
        <v>0</v>
      </c>
      <c r="Q162" s="581"/>
      <c r="R162" s="565">
        <v>3</v>
      </c>
      <c r="S162" s="581">
        <v>0.75</v>
      </c>
      <c r="T162" s="629">
        <v>3</v>
      </c>
      <c r="U162" s="611">
        <v>0.75</v>
      </c>
    </row>
    <row r="163" spans="1:21" ht="14.4" customHeight="1" x14ac:dyDescent="0.3">
      <c r="A163" s="564">
        <v>25</v>
      </c>
      <c r="B163" s="565" t="s">
        <v>458</v>
      </c>
      <c r="C163" s="565">
        <v>89301252</v>
      </c>
      <c r="D163" s="627" t="s">
        <v>1528</v>
      </c>
      <c r="E163" s="628" t="s">
        <v>1010</v>
      </c>
      <c r="F163" s="565" t="s">
        <v>985</v>
      </c>
      <c r="G163" s="565" t="s">
        <v>1026</v>
      </c>
      <c r="H163" s="565" t="s">
        <v>710</v>
      </c>
      <c r="I163" s="565" t="s">
        <v>922</v>
      </c>
      <c r="J163" s="565" t="s">
        <v>923</v>
      </c>
      <c r="K163" s="565" t="s">
        <v>924</v>
      </c>
      <c r="L163" s="566">
        <v>333.31</v>
      </c>
      <c r="M163" s="566">
        <v>27664.730000000007</v>
      </c>
      <c r="N163" s="565">
        <v>83</v>
      </c>
      <c r="O163" s="629">
        <v>80.5</v>
      </c>
      <c r="P163" s="566">
        <v>19331.980000000003</v>
      </c>
      <c r="Q163" s="581">
        <v>0.69879518072289148</v>
      </c>
      <c r="R163" s="565">
        <v>58</v>
      </c>
      <c r="S163" s="581">
        <v>0.6987951807228916</v>
      </c>
      <c r="T163" s="629">
        <v>56.5</v>
      </c>
      <c r="U163" s="611">
        <v>0.70186335403726707</v>
      </c>
    </row>
    <row r="164" spans="1:21" ht="14.4" customHeight="1" x14ac:dyDescent="0.3">
      <c r="A164" s="564">
        <v>25</v>
      </c>
      <c r="B164" s="565" t="s">
        <v>458</v>
      </c>
      <c r="C164" s="565">
        <v>89301252</v>
      </c>
      <c r="D164" s="627" t="s">
        <v>1528</v>
      </c>
      <c r="E164" s="628" t="s">
        <v>1010</v>
      </c>
      <c r="F164" s="565" t="s">
        <v>985</v>
      </c>
      <c r="G164" s="565" t="s">
        <v>1026</v>
      </c>
      <c r="H164" s="565" t="s">
        <v>710</v>
      </c>
      <c r="I164" s="565" t="s">
        <v>1290</v>
      </c>
      <c r="J164" s="565" t="s">
        <v>1291</v>
      </c>
      <c r="K164" s="565" t="s">
        <v>1292</v>
      </c>
      <c r="L164" s="566">
        <v>333.31</v>
      </c>
      <c r="M164" s="566">
        <v>333.31</v>
      </c>
      <c r="N164" s="565">
        <v>1</v>
      </c>
      <c r="O164" s="629">
        <v>1</v>
      </c>
      <c r="P164" s="566">
        <v>333.31</v>
      </c>
      <c r="Q164" s="581">
        <v>1</v>
      </c>
      <c r="R164" s="565">
        <v>1</v>
      </c>
      <c r="S164" s="581">
        <v>1</v>
      </c>
      <c r="T164" s="629">
        <v>1</v>
      </c>
      <c r="U164" s="611">
        <v>1</v>
      </c>
    </row>
    <row r="165" spans="1:21" ht="14.4" customHeight="1" x14ac:dyDescent="0.3">
      <c r="A165" s="564">
        <v>25</v>
      </c>
      <c r="B165" s="565" t="s">
        <v>458</v>
      </c>
      <c r="C165" s="565">
        <v>89301252</v>
      </c>
      <c r="D165" s="627" t="s">
        <v>1528</v>
      </c>
      <c r="E165" s="628" t="s">
        <v>1010</v>
      </c>
      <c r="F165" s="565" t="s">
        <v>985</v>
      </c>
      <c r="G165" s="565" t="s">
        <v>1026</v>
      </c>
      <c r="H165" s="565" t="s">
        <v>710</v>
      </c>
      <c r="I165" s="565" t="s">
        <v>1293</v>
      </c>
      <c r="J165" s="565" t="s">
        <v>1294</v>
      </c>
      <c r="K165" s="565" t="s">
        <v>1295</v>
      </c>
      <c r="L165" s="566">
        <v>152.36000000000001</v>
      </c>
      <c r="M165" s="566">
        <v>152.36000000000001</v>
      </c>
      <c r="N165" s="565">
        <v>1</v>
      </c>
      <c r="O165" s="629">
        <v>1</v>
      </c>
      <c r="P165" s="566">
        <v>152.36000000000001</v>
      </c>
      <c r="Q165" s="581">
        <v>1</v>
      </c>
      <c r="R165" s="565">
        <v>1</v>
      </c>
      <c r="S165" s="581">
        <v>1</v>
      </c>
      <c r="T165" s="629">
        <v>1</v>
      </c>
      <c r="U165" s="611">
        <v>1</v>
      </c>
    </row>
    <row r="166" spans="1:21" ht="14.4" customHeight="1" x14ac:dyDescent="0.3">
      <c r="A166" s="564">
        <v>25</v>
      </c>
      <c r="B166" s="565" t="s">
        <v>458</v>
      </c>
      <c r="C166" s="565">
        <v>89301252</v>
      </c>
      <c r="D166" s="627" t="s">
        <v>1528</v>
      </c>
      <c r="E166" s="628" t="s">
        <v>1010</v>
      </c>
      <c r="F166" s="565" t="s">
        <v>985</v>
      </c>
      <c r="G166" s="565" t="s">
        <v>1027</v>
      </c>
      <c r="H166" s="565" t="s">
        <v>710</v>
      </c>
      <c r="I166" s="565" t="s">
        <v>936</v>
      </c>
      <c r="J166" s="565" t="s">
        <v>771</v>
      </c>
      <c r="K166" s="565" t="s">
        <v>935</v>
      </c>
      <c r="L166" s="566">
        <v>184.22</v>
      </c>
      <c r="M166" s="566">
        <v>736.88</v>
      </c>
      <c r="N166" s="565">
        <v>4</v>
      </c>
      <c r="O166" s="629">
        <v>3.5</v>
      </c>
      <c r="P166" s="566">
        <v>184.22</v>
      </c>
      <c r="Q166" s="581">
        <v>0.25</v>
      </c>
      <c r="R166" s="565">
        <v>1</v>
      </c>
      <c r="S166" s="581">
        <v>0.25</v>
      </c>
      <c r="T166" s="629">
        <v>1</v>
      </c>
      <c r="U166" s="611">
        <v>0.2857142857142857</v>
      </c>
    </row>
    <row r="167" spans="1:21" ht="14.4" customHeight="1" x14ac:dyDescent="0.3">
      <c r="A167" s="564">
        <v>25</v>
      </c>
      <c r="B167" s="565" t="s">
        <v>458</v>
      </c>
      <c r="C167" s="565">
        <v>89301252</v>
      </c>
      <c r="D167" s="627" t="s">
        <v>1528</v>
      </c>
      <c r="E167" s="628" t="s">
        <v>1010</v>
      </c>
      <c r="F167" s="565" t="s">
        <v>985</v>
      </c>
      <c r="G167" s="565" t="s">
        <v>1027</v>
      </c>
      <c r="H167" s="565" t="s">
        <v>457</v>
      </c>
      <c r="I167" s="565" t="s">
        <v>1097</v>
      </c>
      <c r="J167" s="565" t="s">
        <v>771</v>
      </c>
      <c r="K167" s="565" t="s">
        <v>945</v>
      </c>
      <c r="L167" s="566">
        <v>0</v>
      </c>
      <c r="M167" s="566">
        <v>0</v>
      </c>
      <c r="N167" s="565">
        <v>1</v>
      </c>
      <c r="O167" s="629">
        <v>0.5</v>
      </c>
      <c r="P167" s="566">
        <v>0</v>
      </c>
      <c r="Q167" s="581"/>
      <c r="R167" s="565">
        <v>1</v>
      </c>
      <c r="S167" s="581">
        <v>1</v>
      </c>
      <c r="T167" s="629">
        <v>0.5</v>
      </c>
      <c r="U167" s="611">
        <v>1</v>
      </c>
    </row>
    <row r="168" spans="1:21" ht="14.4" customHeight="1" x14ac:dyDescent="0.3">
      <c r="A168" s="564">
        <v>25</v>
      </c>
      <c r="B168" s="565" t="s">
        <v>458</v>
      </c>
      <c r="C168" s="565">
        <v>89301252</v>
      </c>
      <c r="D168" s="627" t="s">
        <v>1528</v>
      </c>
      <c r="E168" s="628" t="s">
        <v>1010</v>
      </c>
      <c r="F168" s="565" t="s">
        <v>985</v>
      </c>
      <c r="G168" s="565" t="s">
        <v>1144</v>
      </c>
      <c r="H168" s="565" t="s">
        <v>457</v>
      </c>
      <c r="I168" s="565" t="s">
        <v>1296</v>
      </c>
      <c r="J168" s="565" t="s">
        <v>1297</v>
      </c>
      <c r="K168" s="565" t="s">
        <v>1298</v>
      </c>
      <c r="L168" s="566">
        <v>0</v>
      </c>
      <c r="M168" s="566">
        <v>0</v>
      </c>
      <c r="N168" s="565">
        <v>1</v>
      </c>
      <c r="O168" s="629">
        <v>1</v>
      </c>
      <c r="P168" s="566"/>
      <c r="Q168" s="581"/>
      <c r="R168" s="565"/>
      <c r="S168" s="581">
        <v>0</v>
      </c>
      <c r="T168" s="629"/>
      <c r="U168" s="611">
        <v>0</v>
      </c>
    </row>
    <row r="169" spans="1:21" ht="14.4" customHeight="1" x14ac:dyDescent="0.3">
      <c r="A169" s="564">
        <v>25</v>
      </c>
      <c r="B169" s="565" t="s">
        <v>458</v>
      </c>
      <c r="C169" s="565">
        <v>89301252</v>
      </c>
      <c r="D169" s="627" t="s">
        <v>1528</v>
      </c>
      <c r="E169" s="628" t="s">
        <v>1010</v>
      </c>
      <c r="F169" s="565" t="s">
        <v>985</v>
      </c>
      <c r="G169" s="565" t="s">
        <v>1144</v>
      </c>
      <c r="H169" s="565" t="s">
        <v>457</v>
      </c>
      <c r="I169" s="565" t="s">
        <v>1299</v>
      </c>
      <c r="J169" s="565" t="s">
        <v>1149</v>
      </c>
      <c r="K169" s="565" t="s">
        <v>1300</v>
      </c>
      <c r="L169" s="566">
        <v>0</v>
      </c>
      <c r="M169" s="566">
        <v>0</v>
      </c>
      <c r="N169" s="565">
        <v>1</v>
      </c>
      <c r="O169" s="629">
        <v>1</v>
      </c>
      <c r="P169" s="566"/>
      <c r="Q169" s="581"/>
      <c r="R169" s="565"/>
      <c r="S169" s="581">
        <v>0</v>
      </c>
      <c r="T169" s="629"/>
      <c r="U169" s="611">
        <v>0</v>
      </c>
    </row>
    <row r="170" spans="1:21" ht="14.4" customHeight="1" x14ac:dyDescent="0.3">
      <c r="A170" s="564">
        <v>25</v>
      </c>
      <c r="B170" s="565" t="s">
        <v>458</v>
      </c>
      <c r="C170" s="565">
        <v>89301252</v>
      </c>
      <c r="D170" s="627" t="s">
        <v>1528</v>
      </c>
      <c r="E170" s="628" t="s">
        <v>1010</v>
      </c>
      <c r="F170" s="565" t="s">
        <v>985</v>
      </c>
      <c r="G170" s="565" t="s">
        <v>1144</v>
      </c>
      <c r="H170" s="565" t="s">
        <v>457</v>
      </c>
      <c r="I170" s="565" t="s">
        <v>1301</v>
      </c>
      <c r="J170" s="565" t="s">
        <v>1302</v>
      </c>
      <c r="K170" s="565" t="s">
        <v>1303</v>
      </c>
      <c r="L170" s="566">
        <v>0</v>
      </c>
      <c r="M170" s="566">
        <v>0</v>
      </c>
      <c r="N170" s="565">
        <v>1</v>
      </c>
      <c r="O170" s="629">
        <v>1</v>
      </c>
      <c r="P170" s="566">
        <v>0</v>
      </c>
      <c r="Q170" s="581"/>
      <c r="R170" s="565">
        <v>1</v>
      </c>
      <c r="S170" s="581">
        <v>1</v>
      </c>
      <c r="T170" s="629">
        <v>1</v>
      </c>
      <c r="U170" s="611">
        <v>1</v>
      </c>
    </row>
    <row r="171" spans="1:21" ht="14.4" customHeight="1" x14ac:dyDescent="0.3">
      <c r="A171" s="564">
        <v>25</v>
      </c>
      <c r="B171" s="565" t="s">
        <v>458</v>
      </c>
      <c r="C171" s="565">
        <v>89301252</v>
      </c>
      <c r="D171" s="627" t="s">
        <v>1528</v>
      </c>
      <c r="E171" s="628" t="s">
        <v>1010</v>
      </c>
      <c r="F171" s="565" t="s">
        <v>985</v>
      </c>
      <c r="G171" s="565" t="s">
        <v>1304</v>
      </c>
      <c r="H171" s="565" t="s">
        <v>457</v>
      </c>
      <c r="I171" s="565" t="s">
        <v>1305</v>
      </c>
      <c r="J171" s="565" t="s">
        <v>1306</v>
      </c>
      <c r="K171" s="565" t="s">
        <v>1307</v>
      </c>
      <c r="L171" s="566">
        <v>0</v>
      </c>
      <c r="M171" s="566">
        <v>0</v>
      </c>
      <c r="N171" s="565">
        <v>1</v>
      </c>
      <c r="O171" s="629">
        <v>1</v>
      </c>
      <c r="P171" s="566">
        <v>0</v>
      </c>
      <c r="Q171" s="581"/>
      <c r="R171" s="565">
        <v>1</v>
      </c>
      <c r="S171" s="581">
        <v>1</v>
      </c>
      <c r="T171" s="629">
        <v>1</v>
      </c>
      <c r="U171" s="611">
        <v>1</v>
      </c>
    </row>
    <row r="172" spans="1:21" ht="14.4" customHeight="1" x14ac:dyDescent="0.3">
      <c r="A172" s="564">
        <v>25</v>
      </c>
      <c r="B172" s="565" t="s">
        <v>458</v>
      </c>
      <c r="C172" s="565">
        <v>89301252</v>
      </c>
      <c r="D172" s="627" t="s">
        <v>1528</v>
      </c>
      <c r="E172" s="628" t="s">
        <v>1010</v>
      </c>
      <c r="F172" s="565" t="s">
        <v>985</v>
      </c>
      <c r="G172" s="565" t="s">
        <v>1029</v>
      </c>
      <c r="H172" s="565" t="s">
        <v>457</v>
      </c>
      <c r="I172" s="565" t="s">
        <v>1308</v>
      </c>
      <c r="J172" s="565" t="s">
        <v>1031</v>
      </c>
      <c r="K172" s="565" t="s">
        <v>1309</v>
      </c>
      <c r="L172" s="566">
        <v>0</v>
      </c>
      <c r="M172" s="566">
        <v>0</v>
      </c>
      <c r="N172" s="565">
        <v>3</v>
      </c>
      <c r="O172" s="629">
        <v>2.5</v>
      </c>
      <c r="P172" s="566">
        <v>0</v>
      </c>
      <c r="Q172" s="581"/>
      <c r="R172" s="565">
        <v>1</v>
      </c>
      <c r="S172" s="581">
        <v>0.33333333333333331</v>
      </c>
      <c r="T172" s="629">
        <v>0.5</v>
      </c>
      <c r="U172" s="611">
        <v>0.2</v>
      </c>
    </row>
    <row r="173" spans="1:21" ht="14.4" customHeight="1" x14ac:dyDescent="0.3">
      <c r="A173" s="564">
        <v>25</v>
      </c>
      <c r="B173" s="565" t="s">
        <v>458</v>
      </c>
      <c r="C173" s="565">
        <v>89301252</v>
      </c>
      <c r="D173" s="627" t="s">
        <v>1528</v>
      </c>
      <c r="E173" s="628" t="s">
        <v>1010</v>
      </c>
      <c r="F173" s="565" t="s">
        <v>985</v>
      </c>
      <c r="G173" s="565" t="s">
        <v>1310</v>
      </c>
      <c r="H173" s="565" t="s">
        <v>457</v>
      </c>
      <c r="I173" s="565" t="s">
        <v>1311</v>
      </c>
      <c r="J173" s="565" t="s">
        <v>1312</v>
      </c>
      <c r="K173" s="565" t="s">
        <v>1313</v>
      </c>
      <c r="L173" s="566">
        <v>0</v>
      </c>
      <c r="M173" s="566">
        <v>0</v>
      </c>
      <c r="N173" s="565">
        <v>1</v>
      </c>
      <c r="O173" s="629">
        <v>0.5</v>
      </c>
      <c r="P173" s="566">
        <v>0</v>
      </c>
      <c r="Q173" s="581"/>
      <c r="R173" s="565">
        <v>1</v>
      </c>
      <c r="S173" s="581">
        <v>1</v>
      </c>
      <c r="T173" s="629">
        <v>0.5</v>
      </c>
      <c r="U173" s="611">
        <v>1</v>
      </c>
    </row>
    <row r="174" spans="1:21" ht="14.4" customHeight="1" x14ac:dyDescent="0.3">
      <c r="A174" s="564">
        <v>25</v>
      </c>
      <c r="B174" s="565" t="s">
        <v>458</v>
      </c>
      <c r="C174" s="565">
        <v>89301252</v>
      </c>
      <c r="D174" s="627" t="s">
        <v>1528</v>
      </c>
      <c r="E174" s="628" t="s">
        <v>1010</v>
      </c>
      <c r="F174" s="565" t="s">
        <v>985</v>
      </c>
      <c r="G174" s="565" t="s">
        <v>1314</v>
      </c>
      <c r="H174" s="565" t="s">
        <v>457</v>
      </c>
      <c r="I174" s="565" t="s">
        <v>1315</v>
      </c>
      <c r="J174" s="565" t="s">
        <v>1316</v>
      </c>
      <c r="K174" s="565" t="s">
        <v>1160</v>
      </c>
      <c r="L174" s="566">
        <v>0</v>
      </c>
      <c r="M174" s="566">
        <v>0</v>
      </c>
      <c r="N174" s="565">
        <v>1</v>
      </c>
      <c r="O174" s="629">
        <v>1</v>
      </c>
      <c r="P174" s="566"/>
      <c r="Q174" s="581"/>
      <c r="R174" s="565"/>
      <c r="S174" s="581">
        <v>0</v>
      </c>
      <c r="T174" s="629"/>
      <c r="U174" s="611">
        <v>0</v>
      </c>
    </row>
    <row r="175" spans="1:21" ht="14.4" customHeight="1" x14ac:dyDescent="0.3">
      <c r="A175" s="564">
        <v>25</v>
      </c>
      <c r="B175" s="565" t="s">
        <v>458</v>
      </c>
      <c r="C175" s="565">
        <v>89301252</v>
      </c>
      <c r="D175" s="627" t="s">
        <v>1528</v>
      </c>
      <c r="E175" s="628" t="s">
        <v>1010</v>
      </c>
      <c r="F175" s="565" t="s">
        <v>985</v>
      </c>
      <c r="G175" s="565" t="s">
        <v>1083</v>
      </c>
      <c r="H175" s="565" t="s">
        <v>457</v>
      </c>
      <c r="I175" s="565" t="s">
        <v>1317</v>
      </c>
      <c r="J175" s="565" t="s">
        <v>1318</v>
      </c>
      <c r="K175" s="565" t="s">
        <v>1319</v>
      </c>
      <c r="L175" s="566">
        <v>41.07</v>
      </c>
      <c r="M175" s="566">
        <v>41.07</v>
      </c>
      <c r="N175" s="565">
        <v>1</v>
      </c>
      <c r="O175" s="629">
        <v>0.5</v>
      </c>
      <c r="P175" s="566"/>
      <c r="Q175" s="581">
        <v>0</v>
      </c>
      <c r="R175" s="565"/>
      <c r="S175" s="581">
        <v>0</v>
      </c>
      <c r="T175" s="629"/>
      <c r="U175" s="611">
        <v>0</v>
      </c>
    </row>
    <row r="176" spans="1:21" ht="14.4" customHeight="1" x14ac:dyDescent="0.3">
      <c r="A176" s="564">
        <v>25</v>
      </c>
      <c r="B176" s="565" t="s">
        <v>458</v>
      </c>
      <c r="C176" s="565">
        <v>89301252</v>
      </c>
      <c r="D176" s="627" t="s">
        <v>1528</v>
      </c>
      <c r="E176" s="628" t="s">
        <v>1010</v>
      </c>
      <c r="F176" s="565" t="s">
        <v>985</v>
      </c>
      <c r="G176" s="565" t="s">
        <v>1103</v>
      </c>
      <c r="H176" s="565" t="s">
        <v>457</v>
      </c>
      <c r="I176" s="565" t="s">
        <v>1104</v>
      </c>
      <c r="J176" s="565" t="s">
        <v>1105</v>
      </c>
      <c r="K176" s="565" t="s">
        <v>1106</v>
      </c>
      <c r="L176" s="566">
        <v>71.2</v>
      </c>
      <c r="M176" s="566">
        <v>71.2</v>
      </c>
      <c r="N176" s="565">
        <v>1</v>
      </c>
      <c r="O176" s="629">
        <v>1</v>
      </c>
      <c r="P176" s="566">
        <v>71.2</v>
      </c>
      <c r="Q176" s="581">
        <v>1</v>
      </c>
      <c r="R176" s="565">
        <v>1</v>
      </c>
      <c r="S176" s="581">
        <v>1</v>
      </c>
      <c r="T176" s="629">
        <v>1</v>
      </c>
      <c r="U176" s="611">
        <v>1</v>
      </c>
    </row>
    <row r="177" spans="1:21" ht="14.4" customHeight="1" x14ac:dyDescent="0.3">
      <c r="A177" s="564">
        <v>25</v>
      </c>
      <c r="B177" s="565" t="s">
        <v>458</v>
      </c>
      <c r="C177" s="565">
        <v>89301252</v>
      </c>
      <c r="D177" s="627" t="s">
        <v>1528</v>
      </c>
      <c r="E177" s="628" t="s">
        <v>1010</v>
      </c>
      <c r="F177" s="565" t="s">
        <v>985</v>
      </c>
      <c r="G177" s="565" t="s">
        <v>1033</v>
      </c>
      <c r="H177" s="565" t="s">
        <v>710</v>
      </c>
      <c r="I177" s="565" t="s">
        <v>947</v>
      </c>
      <c r="J177" s="565" t="s">
        <v>780</v>
      </c>
      <c r="K177" s="565" t="s">
        <v>781</v>
      </c>
      <c r="L177" s="566">
        <v>154.01</v>
      </c>
      <c r="M177" s="566">
        <v>1540.1</v>
      </c>
      <c r="N177" s="565">
        <v>10</v>
      </c>
      <c r="O177" s="629">
        <v>9</v>
      </c>
      <c r="P177" s="566">
        <v>770.05</v>
      </c>
      <c r="Q177" s="581">
        <v>0.5</v>
      </c>
      <c r="R177" s="565">
        <v>5</v>
      </c>
      <c r="S177" s="581">
        <v>0.5</v>
      </c>
      <c r="T177" s="629">
        <v>4</v>
      </c>
      <c r="U177" s="611">
        <v>0.44444444444444442</v>
      </c>
    </row>
    <row r="178" spans="1:21" ht="14.4" customHeight="1" x14ac:dyDescent="0.3">
      <c r="A178" s="564">
        <v>25</v>
      </c>
      <c r="B178" s="565" t="s">
        <v>458</v>
      </c>
      <c r="C178" s="565">
        <v>89301252</v>
      </c>
      <c r="D178" s="627" t="s">
        <v>1528</v>
      </c>
      <c r="E178" s="628" t="s">
        <v>1010</v>
      </c>
      <c r="F178" s="565" t="s">
        <v>985</v>
      </c>
      <c r="G178" s="565" t="s">
        <v>1033</v>
      </c>
      <c r="H178" s="565" t="s">
        <v>710</v>
      </c>
      <c r="I178" s="565" t="s">
        <v>1114</v>
      </c>
      <c r="J178" s="565" t="s">
        <v>1115</v>
      </c>
      <c r="K178" s="565" t="s">
        <v>1116</v>
      </c>
      <c r="L178" s="566">
        <v>77.010000000000005</v>
      </c>
      <c r="M178" s="566">
        <v>154.02000000000001</v>
      </c>
      <c r="N178" s="565">
        <v>2</v>
      </c>
      <c r="O178" s="629">
        <v>1</v>
      </c>
      <c r="P178" s="566">
        <v>154.02000000000001</v>
      </c>
      <c r="Q178" s="581">
        <v>1</v>
      </c>
      <c r="R178" s="565">
        <v>2</v>
      </c>
      <c r="S178" s="581">
        <v>1</v>
      </c>
      <c r="T178" s="629">
        <v>1</v>
      </c>
      <c r="U178" s="611">
        <v>1</v>
      </c>
    </row>
    <row r="179" spans="1:21" ht="14.4" customHeight="1" x14ac:dyDescent="0.3">
      <c r="A179" s="564">
        <v>25</v>
      </c>
      <c r="B179" s="565" t="s">
        <v>458</v>
      </c>
      <c r="C179" s="565">
        <v>89301252</v>
      </c>
      <c r="D179" s="627" t="s">
        <v>1528</v>
      </c>
      <c r="E179" s="628" t="s">
        <v>1010</v>
      </c>
      <c r="F179" s="565" t="s">
        <v>985</v>
      </c>
      <c r="G179" s="565" t="s">
        <v>1033</v>
      </c>
      <c r="H179" s="565" t="s">
        <v>710</v>
      </c>
      <c r="I179" s="565" t="s">
        <v>1320</v>
      </c>
      <c r="J179" s="565" t="s">
        <v>1115</v>
      </c>
      <c r="K179" s="565" t="s">
        <v>1116</v>
      </c>
      <c r="L179" s="566">
        <v>107.38</v>
      </c>
      <c r="M179" s="566">
        <v>214.76</v>
      </c>
      <c r="N179" s="565">
        <v>2</v>
      </c>
      <c r="O179" s="629">
        <v>1</v>
      </c>
      <c r="P179" s="566">
        <v>214.76</v>
      </c>
      <c r="Q179" s="581">
        <v>1</v>
      </c>
      <c r="R179" s="565">
        <v>2</v>
      </c>
      <c r="S179" s="581">
        <v>1</v>
      </c>
      <c r="T179" s="629">
        <v>1</v>
      </c>
      <c r="U179" s="611">
        <v>1</v>
      </c>
    </row>
    <row r="180" spans="1:21" ht="14.4" customHeight="1" x14ac:dyDescent="0.3">
      <c r="A180" s="564">
        <v>25</v>
      </c>
      <c r="B180" s="565" t="s">
        <v>458</v>
      </c>
      <c r="C180" s="565">
        <v>89301252</v>
      </c>
      <c r="D180" s="627" t="s">
        <v>1528</v>
      </c>
      <c r="E180" s="628" t="s">
        <v>1010</v>
      </c>
      <c r="F180" s="565" t="s">
        <v>985</v>
      </c>
      <c r="G180" s="565" t="s">
        <v>1033</v>
      </c>
      <c r="H180" s="565" t="s">
        <v>710</v>
      </c>
      <c r="I180" s="565" t="s">
        <v>1034</v>
      </c>
      <c r="J180" s="565" t="s">
        <v>780</v>
      </c>
      <c r="K180" s="565" t="s">
        <v>781</v>
      </c>
      <c r="L180" s="566">
        <v>143.18</v>
      </c>
      <c r="M180" s="566">
        <v>2147.7000000000007</v>
      </c>
      <c r="N180" s="565">
        <v>15</v>
      </c>
      <c r="O180" s="629">
        <v>13.5</v>
      </c>
      <c r="P180" s="566">
        <v>1002.2600000000002</v>
      </c>
      <c r="Q180" s="581">
        <v>0.46666666666666662</v>
      </c>
      <c r="R180" s="565">
        <v>7</v>
      </c>
      <c r="S180" s="581">
        <v>0.46666666666666667</v>
      </c>
      <c r="T180" s="629">
        <v>7</v>
      </c>
      <c r="U180" s="611">
        <v>0.51851851851851849</v>
      </c>
    </row>
    <row r="181" spans="1:21" ht="14.4" customHeight="1" x14ac:dyDescent="0.3">
      <c r="A181" s="564">
        <v>25</v>
      </c>
      <c r="B181" s="565" t="s">
        <v>458</v>
      </c>
      <c r="C181" s="565">
        <v>89301252</v>
      </c>
      <c r="D181" s="627" t="s">
        <v>1528</v>
      </c>
      <c r="E181" s="628" t="s">
        <v>1010</v>
      </c>
      <c r="F181" s="565" t="s">
        <v>985</v>
      </c>
      <c r="G181" s="565" t="s">
        <v>1033</v>
      </c>
      <c r="H181" s="565" t="s">
        <v>710</v>
      </c>
      <c r="I181" s="565" t="s">
        <v>1321</v>
      </c>
      <c r="J181" s="565" t="s">
        <v>1115</v>
      </c>
      <c r="K181" s="565" t="s">
        <v>1322</v>
      </c>
      <c r="L181" s="566">
        <v>481.27</v>
      </c>
      <c r="M181" s="566">
        <v>481.27</v>
      </c>
      <c r="N181" s="565">
        <v>1</v>
      </c>
      <c r="O181" s="629">
        <v>1</v>
      </c>
      <c r="P181" s="566">
        <v>481.27</v>
      </c>
      <c r="Q181" s="581">
        <v>1</v>
      </c>
      <c r="R181" s="565">
        <v>1</v>
      </c>
      <c r="S181" s="581">
        <v>1</v>
      </c>
      <c r="T181" s="629">
        <v>1</v>
      </c>
      <c r="U181" s="611">
        <v>1</v>
      </c>
    </row>
    <row r="182" spans="1:21" ht="14.4" customHeight="1" x14ac:dyDescent="0.3">
      <c r="A182" s="564">
        <v>25</v>
      </c>
      <c r="B182" s="565" t="s">
        <v>458</v>
      </c>
      <c r="C182" s="565">
        <v>89301252</v>
      </c>
      <c r="D182" s="627" t="s">
        <v>1528</v>
      </c>
      <c r="E182" s="628" t="s">
        <v>1010</v>
      </c>
      <c r="F182" s="565" t="s">
        <v>985</v>
      </c>
      <c r="G182" s="565" t="s">
        <v>1121</v>
      </c>
      <c r="H182" s="565" t="s">
        <v>457</v>
      </c>
      <c r="I182" s="565" t="s">
        <v>1323</v>
      </c>
      <c r="J182" s="565" t="s">
        <v>1324</v>
      </c>
      <c r="K182" s="565" t="s">
        <v>1325</v>
      </c>
      <c r="L182" s="566">
        <v>275.48</v>
      </c>
      <c r="M182" s="566">
        <v>275.48</v>
      </c>
      <c r="N182" s="565">
        <v>1</v>
      </c>
      <c r="O182" s="629">
        <v>1</v>
      </c>
      <c r="P182" s="566">
        <v>275.48</v>
      </c>
      <c r="Q182" s="581">
        <v>1</v>
      </c>
      <c r="R182" s="565">
        <v>1</v>
      </c>
      <c r="S182" s="581">
        <v>1</v>
      </c>
      <c r="T182" s="629">
        <v>1</v>
      </c>
      <c r="U182" s="611">
        <v>1</v>
      </c>
    </row>
    <row r="183" spans="1:21" ht="14.4" customHeight="1" x14ac:dyDescent="0.3">
      <c r="A183" s="564">
        <v>25</v>
      </c>
      <c r="B183" s="565" t="s">
        <v>458</v>
      </c>
      <c r="C183" s="565">
        <v>89301252</v>
      </c>
      <c r="D183" s="627" t="s">
        <v>1528</v>
      </c>
      <c r="E183" s="628" t="s">
        <v>1010</v>
      </c>
      <c r="F183" s="565" t="s">
        <v>985</v>
      </c>
      <c r="G183" s="565" t="s">
        <v>1326</v>
      </c>
      <c r="H183" s="565" t="s">
        <v>710</v>
      </c>
      <c r="I183" s="565" t="s">
        <v>1327</v>
      </c>
      <c r="J183" s="565" t="s">
        <v>723</v>
      </c>
      <c r="K183" s="565" t="s">
        <v>1328</v>
      </c>
      <c r="L183" s="566">
        <v>468.96</v>
      </c>
      <c r="M183" s="566">
        <v>937.92</v>
      </c>
      <c r="N183" s="565">
        <v>2</v>
      </c>
      <c r="O183" s="629">
        <v>1</v>
      </c>
      <c r="P183" s="566">
        <v>937.92</v>
      </c>
      <c r="Q183" s="581">
        <v>1</v>
      </c>
      <c r="R183" s="565">
        <v>2</v>
      </c>
      <c r="S183" s="581">
        <v>1</v>
      </c>
      <c r="T183" s="629">
        <v>1</v>
      </c>
      <c r="U183" s="611">
        <v>1</v>
      </c>
    </row>
    <row r="184" spans="1:21" ht="14.4" customHeight="1" x14ac:dyDescent="0.3">
      <c r="A184" s="564">
        <v>25</v>
      </c>
      <c r="B184" s="565" t="s">
        <v>458</v>
      </c>
      <c r="C184" s="565">
        <v>89301252</v>
      </c>
      <c r="D184" s="627" t="s">
        <v>1528</v>
      </c>
      <c r="E184" s="628" t="s">
        <v>1010</v>
      </c>
      <c r="F184" s="565" t="s">
        <v>985</v>
      </c>
      <c r="G184" s="565" t="s">
        <v>1045</v>
      </c>
      <c r="H184" s="565" t="s">
        <v>710</v>
      </c>
      <c r="I184" s="565" t="s">
        <v>1046</v>
      </c>
      <c r="J184" s="565" t="s">
        <v>556</v>
      </c>
      <c r="K184" s="565" t="s">
        <v>1047</v>
      </c>
      <c r="L184" s="566">
        <v>48.31</v>
      </c>
      <c r="M184" s="566">
        <v>241.55</v>
      </c>
      <c r="N184" s="565">
        <v>5</v>
      </c>
      <c r="O184" s="629">
        <v>4</v>
      </c>
      <c r="P184" s="566">
        <v>96.62</v>
      </c>
      <c r="Q184" s="581">
        <v>0.4</v>
      </c>
      <c r="R184" s="565">
        <v>2</v>
      </c>
      <c r="S184" s="581">
        <v>0.4</v>
      </c>
      <c r="T184" s="629">
        <v>1.5</v>
      </c>
      <c r="U184" s="611">
        <v>0.375</v>
      </c>
    </row>
    <row r="185" spans="1:21" ht="14.4" customHeight="1" x14ac:dyDescent="0.3">
      <c r="A185" s="564">
        <v>25</v>
      </c>
      <c r="B185" s="565" t="s">
        <v>458</v>
      </c>
      <c r="C185" s="565">
        <v>89301252</v>
      </c>
      <c r="D185" s="627" t="s">
        <v>1528</v>
      </c>
      <c r="E185" s="628" t="s">
        <v>1010</v>
      </c>
      <c r="F185" s="565" t="s">
        <v>985</v>
      </c>
      <c r="G185" s="565" t="s">
        <v>1045</v>
      </c>
      <c r="H185" s="565" t="s">
        <v>457</v>
      </c>
      <c r="I185" s="565" t="s">
        <v>1329</v>
      </c>
      <c r="J185" s="565" t="s">
        <v>478</v>
      </c>
      <c r="K185" s="565" t="s">
        <v>1330</v>
      </c>
      <c r="L185" s="566">
        <v>0</v>
      </c>
      <c r="M185" s="566">
        <v>0</v>
      </c>
      <c r="N185" s="565">
        <v>2</v>
      </c>
      <c r="O185" s="629">
        <v>1.5</v>
      </c>
      <c r="P185" s="566">
        <v>0</v>
      </c>
      <c r="Q185" s="581"/>
      <c r="R185" s="565">
        <v>1</v>
      </c>
      <c r="S185" s="581">
        <v>0.5</v>
      </c>
      <c r="T185" s="629">
        <v>0.5</v>
      </c>
      <c r="U185" s="611">
        <v>0.33333333333333331</v>
      </c>
    </row>
    <row r="186" spans="1:21" ht="14.4" customHeight="1" x14ac:dyDescent="0.3">
      <c r="A186" s="564">
        <v>25</v>
      </c>
      <c r="B186" s="565" t="s">
        <v>458</v>
      </c>
      <c r="C186" s="565">
        <v>89301252</v>
      </c>
      <c r="D186" s="627" t="s">
        <v>1528</v>
      </c>
      <c r="E186" s="628" t="s">
        <v>1010</v>
      </c>
      <c r="F186" s="565" t="s">
        <v>985</v>
      </c>
      <c r="G186" s="565" t="s">
        <v>1180</v>
      </c>
      <c r="H186" s="565" t="s">
        <v>457</v>
      </c>
      <c r="I186" s="565" t="s">
        <v>1331</v>
      </c>
      <c r="J186" s="565" t="s">
        <v>590</v>
      </c>
      <c r="K186" s="565" t="s">
        <v>1132</v>
      </c>
      <c r="L186" s="566">
        <v>22.68</v>
      </c>
      <c r="M186" s="566">
        <v>22.68</v>
      </c>
      <c r="N186" s="565">
        <v>1</v>
      </c>
      <c r="O186" s="629">
        <v>1</v>
      </c>
      <c r="P186" s="566"/>
      <c r="Q186" s="581">
        <v>0</v>
      </c>
      <c r="R186" s="565"/>
      <c r="S186" s="581">
        <v>0</v>
      </c>
      <c r="T186" s="629"/>
      <c r="U186" s="611">
        <v>0</v>
      </c>
    </row>
    <row r="187" spans="1:21" ht="14.4" customHeight="1" x14ac:dyDescent="0.3">
      <c r="A187" s="564">
        <v>25</v>
      </c>
      <c r="B187" s="565" t="s">
        <v>458</v>
      </c>
      <c r="C187" s="565">
        <v>89301252</v>
      </c>
      <c r="D187" s="627" t="s">
        <v>1528</v>
      </c>
      <c r="E187" s="628" t="s">
        <v>1010</v>
      </c>
      <c r="F187" s="565" t="s">
        <v>985</v>
      </c>
      <c r="G187" s="565" t="s">
        <v>1138</v>
      </c>
      <c r="H187" s="565" t="s">
        <v>457</v>
      </c>
      <c r="I187" s="565" t="s">
        <v>1139</v>
      </c>
      <c r="J187" s="565" t="s">
        <v>554</v>
      </c>
      <c r="K187" s="565" t="s">
        <v>1140</v>
      </c>
      <c r="L187" s="566">
        <v>0</v>
      </c>
      <c r="M187" s="566">
        <v>0</v>
      </c>
      <c r="N187" s="565">
        <v>5</v>
      </c>
      <c r="O187" s="629">
        <v>3</v>
      </c>
      <c r="P187" s="566">
        <v>0</v>
      </c>
      <c r="Q187" s="581"/>
      <c r="R187" s="565">
        <v>4</v>
      </c>
      <c r="S187" s="581">
        <v>0.8</v>
      </c>
      <c r="T187" s="629">
        <v>2</v>
      </c>
      <c r="U187" s="611">
        <v>0.66666666666666663</v>
      </c>
    </row>
    <row r="188" spans="1:21" ht="14.4" customHeight="1" x14ac:dyDescent="0.3">
      <c r="A188" s="564">
        <v>25</v>
      </c>
      <c r="B188" s="565" t="s">
        <v>458</v>
      </c>
      <c r="C188" s="565">
        <v>89301252</v>
      </c>
      <c r="D188" s="627" t="s">
        <v>1528</v>
      </c>
      <c r="E188" s="628" t="s">
        <v>1010</v>
      </c>
      <c r="F188" s="565" t="s">
        <v>986</v>
      </c>
      <c r="G188" s="565" t="s">
        <v>1141</v>
      </c>
      <c r="H188" s="565" t="s">
        <v>457</v>
      </c>
      <c r="I188" s="565" t="s">
        <v>1142</v>
      </c>
      <c r="J188" s="565" t="s">
        <v>1143</v>
      </c>
      <c r="K188" s="565"/>
      <c r="L188" s="566">
        <v>0</v>
      </c>
      <c r="M188" s="566">
        <v>0</v>
      </c>
      <c r="N188" s="565">
        <v>3</v>
      </c>
      <c r="O188" s="629">
        <v>3</v>
      </c>
      <c r="P188" s="566">
        <v>0</v>
      </c>
      <c r="Q188" s="581"/>
      <c r="R188" s="565">
        <v>3</v>
      </c>
      <c r="S188" s="581">
        <v>1</v>
      </c>
      <c r="T188" s="629">
        <v>3</v>
      </c>
      <c r="U188" s="611">
        <v>1</v>
      </c>
    </row>
    <row r="189" spans="1:21" ht="14.4" customHeight="1" x14ac:dyDescent="0.3">
      <c r="A189" s="564">
        <v>25</v>
      </c>
      <c r="B189" s="565" t="s">
        <v>458</v>
      </c>
      <c r="C189" s="565">
        <v>89301252</v>
      </c>
      <c r="D189" s="627" t="s">
        <v>1528</v>
      </c>
      <c r="E189" s="628" t="s">
        <v>1011</v>
      </c>
      <c r="F189" s="565" t="s">
        <v>985</v>
      </c>
      <c r="G189" s="565" t="s">
        <v>1026</v>
      </c>
      <c r="H189" s="565" t="s">
        <v>710</v>
      </c>
      <c r="I189" s="565" t="s">
        <v>922</v>
      </c>
      <c r="J189" s="565" t="s">
        <v>923</v>
      </c>
      <c r="K189" s="565" t="s">
        <v>924</v>
      </c>
      <c r="L189" s="566">
        <v>333.31</v>
      </c>
      <c r="M189" s="566">
        <v>5999.58</v>
      </c>
      <c r="N189" s="565">
        <v>18</v>
      </c>
      <c r="O189" s="629">
        <v>2</v>
      </c>
      <c r="P189" s="566">
        <v>2666.48</v>
      </c>
      <c r="Q189" s="581">
        <v>0.44444444444444448</v>
      </c>
      <c r="R189" s="565">
        <v>8</v>
      </c>
      <c r="S189" s="581">
        <v>0.44444444444444442</v>
      </c>
      <c r="T189" s="629"/>
      <c r="U189" s="611">
        <v>0</v>
      </c>
    </row>
    <row r="190" spans="1:21" ht="14.4" customHeight="1" x14ac:dyDescent="0.3">
      <c r="A190" s="564">
        <v>25</v>
      </c>
      <c r="B190" s="565" t="s">
        <v>458</v>
      </c>
      <c r="C190" s="565">
        <v>89301252</v>
      </c>
      <c r="D190" s="627" t="s">
        <v>1528</v>
      </c>
      <c r="E190" s="628" t="s">
        <v>1011</v>
      </c>
      <c r="F190" s="565" t="s">
        <v>985</v>
      </c>
      <c r="G190" s="565" t="s">
        <v>1027</v>
      </c>
      <c r="H190" s="565" t="s">
        <v>710</v>
      </c>
      <c r="I190" s="565" t="s">
        <v>936</v>
      </c>
      <c r="J190" s="565" t="s">
        <v>771</v>
      </c>
      <c r="K190" s="565" t="s">
        <v>935</v>
      </c>
      <c r="L190" s="566">
        <v>184.22</v>
      </c>
      <c r="M190" s="566">
        <v>736.88</v>
      </c>
      <c r="N190" s="565">
        <v>4</v>
      </c>
      <c r="O190" s="629">
        <v>1</v>
      </c>
      <c r="P190" s="566">
        <v>736.88</v>
      </c>
      <c r="Q190" s="581">
        <v>1</v>
      </c>
      <c r="R190" s="565">
        <v>4</v>
      </c>
      <c r="S190" s="581">
        <v>1</v>
      </c>
      <c r="T190" s="629">
        <v>1</v>
      </c>
      <c r="U190" s="611">
        <v>1</v>
      </c>
    </row>
    <row r="191" spans="1:21" ht="14.4" customHeight="1" x14ac:dyDescent="0.3">
      <c r="A191" s="564">
        <v>25</v>
      </c>
      <c r="B191" s="565" t="s">
        <v>458</v>
      </c>
      <c r="C191" s="565">
        <v>89301252</v>
      </c>
      <c r="D191" s="627" t="s">
        <v>1528</v>
      </c>
      <c r="E191" s="628" t="s">
        <v>1011</v>
      </c>
      <c r="F191" s="565" t="s">
        <v>985</v>
      </c>
      <c r="G191" s="565" t="s">
        <v>1144</v>
      </c>
      <c r="H191" s="565" t="s">
        <v>457</v>
      </c>
      <c r="I191" s="565" t="s">
        <v>1299</v>
      </c>
      <c r="J191" s="565" t="s">
        <v>1149</v>
      </c>
      <c r="K191" s="565" t="s">
        <v>1300</v>
      </c>
      <c r="L191" s="566">
        <v>0</v>
      </c>
      <c r="M191" s="566">
        <v>0</v>
      </c>
      <c r="N191" s="565">
        <v>1</v>
      </c>
      <c r="O191" s="629"/>
      <c r="P191" s="566"/>
      <c r="Q191" s="581"/>
      <c r="R191" s="565"/>
      <c r="S191" s="581">
        <v>0</v>
      </c>
      <c r="T191" s="629"/>
      <c r="U191" s="611"/>
    </row>
    <row r="192" spans="1:21" ht="14.4" customHeight="1" x14ac:dyDescent="0.3">
      <c r="A192" s="564">
        <v>25</v>
      </c>
      <c r="B192" s="565" t="s">
        <v>458</v>
      </c>
      <c r="C192" s="565">
        <v>89301252</v>
      </c>
      <c r="D192" s="627" t="s">
        <v>1528</v>
      </c>
      <c r="E192" s="628" t="s">
        <v>1011</v>
      </c>
      <c r="F192" s="565" t="s">
        <v>985</v>
      </c>
      <c r="G192" s="565" t="s">
        <v>1332</v>
      </c>
      <c r="H192" s="565" t="s">
        <v>710</v>
      </c>
      <c r="I192" s="565" t="s">
        <v>1333</v>
      </c>
      <c r="J192" s="565" t="s">
        <v>1334</v>
      </c>
      <c r="K192" s="565" t="s">
        <v>1244</v>
      </c>
      <c r="L192" s="566">
        <v>41.55</v>
      </c>
      <c r="M192" s="566">
        <v>83.1</v>
      </c>
      <c r="N192" s="565">
        <v>2</v>
      </c>
      <c r="O192" s="629"/>
      <c r="P192" s="566">
        <v>83.1</v>
      </c>
      <c r="Q192" s="581">
        <v>1</v>
      </c>
      <c r="R192" s="565">
        <v>2</v>
      </c>
      <c r="S192" s="581">
        <v>1</v>
      </c>
      <c r="T192" s="629"/>
      <c r="U192" s="611"/>
    </row>
    <row r="193" spans="1:21" ht="14.4" customHeight="1" x14ac:dyDescent="0.3">
      <c r="A193" s="564">
        <v>25</v>
      </c>
      <c r="B193" s="565" t="s">
        <v>458</v>
      </c>
      <c r="C193" s="565">
        <v>89301252</v>
      </c>
      <c r="D193" s="627" t="s">
        <v>1528</v>
      </c>
      <c r="E193" s="628" t="s">
        <v>1011</v>
      </c>
      <c r="F193" s="565" t="s">
        <v>985</v>
      </c>
      <c r="G193" s="565" t="s">
        <v>1335</v>
      </c>
      <c r="H193" s="565" t="s">
        <v>457</v>
      </c>
      <c r="I193" s="565" t="s">
        <v>1336</v>
      </c>
      <c r="J193" s="565" t="s">
        <v>645</v>
      </c>
      <c r="K193" s="565" t="s">
        <v>1337</v>
      </c>
      <c r="L193" s="566">
        <v>63.67</v>
      </c>
      <c r="M193" s="566">
        <v>63.67</v>
      </c>
      <c r="N193" s="565">
        <v>1</v>
      </c>
      <c r="O193" s="629"/>
      <c r="P193" s="566"/>
      <c r="Q193" s="581">
        <v>0</v>
      </c>
      <c r="R193" s="565"/>
      <c r="S193" s="581">
        <v>0</v>
      </c>
      <c r="T193" s="629"/>
      <c r="U193" s="611"/>
    </row>
    <row r="194" spans="1:21" ht="14.4" customHeight="1" x14ac:dyDescent="0.3">
      <c r="A194" s="564">
        <v>25</v>
      </c>
      <c r="B194" s="565" t="s">
        <v>458</v>
      </c>
      <c r="C194" s="565">
        <v>89301252</v>
      </c>
      <c r="D194" s="627" t="s">
        <v>1528</v>
      </c>
      <c r="E194" s="628" t="s">
        <v>1011</v>
      </c>
      <c r="F194" s="565" t="s">
        <v>985</v>
      </c>
      <c r="G194" s="565" t="s">
        <v>1033</v>
      </c>
      <c r="H194" s="565" t="s">
        <v>710</v>
      </c>
      <c r="I194" s="565" t="s">
        <v>947</v>
      </c>
      <c r="J194" s="565" t="s">
        <v>780</v>
      </c>
      <c r="K194" s="565" t="s">
        <v>781</v>
      </c>
      <c r="L194" s="566">
        <v>154.01</v>
      </c>
      <c r="M194" s="566">
        <v>154.01</v>
      </c>
      <c r="N194" s="565">
        <v>1</v>
      </c>
      <c r="O194" s="629"/>
      <c r="P194" s="566">
        <v>154.01</v>
      </c>
      <c r="Q194" s="581">
        <v>1</v>
      </c>
      <c r="R194" s="565">
        <v>1</v>
      </c>
      <c r="S194" s="581">
        <v>1</v>
      </c>
      <c r="T194" s="629"/>
      <c r="U194" s="611"/>
    </row>
    <row r="195" spans="1:21" ht="14.4" customHeight="1" x14ac:dyDescent="0.3">
      <c r="A195" s="564">
        <v>25</v>
      </c>
      <c r="B195" s="565" t="s">
        <v>458</v>
      </c>
      <c r="C195" s="565">
        <v>89301252</v>
      </c>
      <c r="D195" s="627" t="s">
        <v>1528</v>
      </c>
      <c r="E195" s="628" t="s">
        <v>1011</v>
      </c>
      <c r="F195" s="565" t="s">
        <v>985</v>
      </c>
      <c r="G195" s="565" t="s">
        <v>1033</v>
      </c>
      <c r="H195" s="565" t="s">
        <v>710</v>
      </c>
      <c r="I195" s="565" t="s">
        <v>1034</v>
      </c>
      <c r="J195" s="565" t="s">
        <v>780</v>
      </c>
      <c r="K195" s="565" t="s">
        <v>781</v>
      </c>
      <c r="L195" s="566">
        <v>143.18</v>
      </c>
      <c r="M195" s="566">
        <v>429.54</v>
      </c>
      <c r="N195" s="565">
        <v>3</v>
      </c>
      <c r="O195" s="629"/>
      <c r="P195" s="566">
        <v>286.36</v>
      </c>
      <c r="Q195" s="581">
        <v>0.66666666666666663</v>
      </c>
      <c r="R195" s="565">
        <v>2</v>
      </c>
      <c r="S195" s="581">
        <v>0.66666666666666663</v>
      </c>
      <c r="T195" s="629"/>
      <c r="U195" s="611"/>
    </row>
    <row r="196" spans="1:21" ht="14.4" customHeight="1" x14ac:dyDescent="0.3">
      <c r="A196" s="564">
        <v>25</v>
      </c>
      <c r="B196" s="565" t="s">
        <v>458</v>
      </c>
      <c r="C196" s="565">
        <v>89301252</v>
      </c>
      <c r="D196" s="627" t="s">
        <v>1528</v>
      </c>
      <c r="E196" s="628" t="s">
        <v>1011</v>
      </c>
      <c r="F196" s="565" t="s">
        <v>985</v>
      </c>
      <c r="G196" s="565" t="s">
        <v>1045</v>
      </c>
      <c r="H196" s="565" t="s">
        <v>710</v>
      </c>
      <c r="I196" s="565" t="s">
        <v>958</v>
      </c>
      <c r="J196" s="565" t="s">
        <v>556</v>
      </c>
      <c r="K196" s="565" t="s">
        <v>959</v>
      </c>
      <c r="L196" s="566">
        <v>96.63</v>
      </c>
      <c r="M196" s="566">
        <v>96.63</v>
      </c>
      <c r="N196" s="565">
        <v>1</v>
      </c>
      <c r="O196" s="629"/>
      <c r="P196" s="566"/>
      <c r="Q196" s="581">
        <v>0</v>
      </c>
      <c r="R196" s="565"/>
      <c r="S196" s="581">
        <v>0</v>
      </c>
      <c r="T196" s="629"/>
      <c r="U196" s="611"/>
    </row>
    <row r="197" spans="1:21" ht="14.4" customHeight="1" x14ac:dyDescent="0.3">
      <c r="A197" s="564">
        <v>25</v>
      </c>
      <c r="B197" s="565" t="s">
        <v>458</v>
      </c>
      <c r="C197" s="565">
        <v>89301252</v>
      </c>
      <c r="D197" s="627" t="s">
        <v>1528</v>
      </c>
      <c r="E197" s="628" t="s">
        <v>1011</v>
      </c>
      <c r="F197" s="565" t="s">
        <v>985</v>
      </c>
      <c r="G197" s="565" t="s">
        <v>1045</v>
      </c>
      <c r="H197" s="565" t="s">
        <v>710</v>
      </c>
      <c r="I197" s="565" t="s">
        <v>1213</v>
      </c>
      <c r="J197" s="565" t="s">
        <v>556</v>
      </c>
      <c r="K197" s="565" t="s">
        <v>1214</v>
      </c>
      <c r="L197" s="566">
        <v>193.26</v>
      </c>
      <c r="M197" s="566">
        <v>193.26</v>
      </c>
      <c r="N197" s="565">
        <v>1</v>
      </c>
      <c r="O197" s="629"/>
      <c r="P197" s="566"/>
      <c r="Q197" s="581">
        <v>0</v>
      </c>
      <c r="R197" s="565"/>
      <c r="S197" s="581">
        <v>0</v>
      </c>
      <c r="T197" s="629"/>
      <c r="U197" s="611"/>
    </row>
    <row r="198" spans="1:21" ht="14.4" customHeight="1" x14ac:dyDescent="0.3">
      <c r="A198" s="564">
        <v>25</v>
      </c>
      <c r="B198" s="565" t="s">
        <v>458</v>
      </c>
      <c r="C198" s="565">
        <v>89301252</v>
      </c>
      <c r="D198" s="627" t="s">
        <v>1528</v>
      </c>
      <c r="E198" s="628" t="s">
        <v>1012</v>
      </c>
      <c r="F198" s="565" t="s">
        <v>985</v>
      </c>
      <c r="G198" s="565" t="s">
        <v>1026</v>
      </c>
      <c r="H198" s="565" t="s">
        <v>710</v>
      </c>
      <c r="I198" s="565" t="s">
        <v>922</v>
      </c>
      <c r="J198" s="565" t="s">
        <v>923</v>
      </c>
      <c r="K198" s="565" t="s">
        <v>924</v>
      </c>
      <c r="L198" s="566">
        <v>333.31</v>
      </c>
      <c r="M198" s="566">
        <v>11665.850000000002</v>
      </c>
      <c r="N198" s="565">
        <v>35</v>
      </c>
      <c r="O198" s="629">
        <v>31</v>
      </c>
      <c r="P198" s="566">
        <v>6332.8900000000021</v>
      </c>
      <c r="Q198" s="581">
        <v>0.54285714285714293</v>
      </c>
      <c r="R198" s="565">
        <v>19</v>
      </c>
      <c r="S198" s="581">
        <v>0.54285714285714282</v>
      </c>
      <c r="T198" s="629">
        <v>15.5</v>
      </c>
      <c r="U198" s="611">
        <v>0.5</v>
      </c>
    </row>
    <row r="199" spans="1:21" ht="14.4" customHeight="1" x14ac:dyDescent="0.3">
      <c r="A199" s="564">
        <v>25</v>
      </c>
      <c r="B199" s="565" t="s">
        <v>458</v>
      </c>
      <c r="C199" s="565">
        <v>89301252</v>
      </c>
      <c r="D199" s="627" t="s">
        <v>1528</v>
      </c>
      <c r="E199" s="628" t="s">
        <v>1012</v>
      </c>
      <c r="F199" s="565" t="s">
        <v>985</v>
      </c>
      <c r="G199" s="565" t="s">
        <v>1229</v>
      </c>
      <c r="H199" s="565" t="s">
        <v>457</v>
      </c>
      <c r="I199" s="565" t="s">
        <v>1338</v>
      </c>
      <c r="J199" s="565" t="s">
        <v>1231</v>
      </c>
      <c r="K199" s="565" t="s">
        <v>1232</v>
      </c>
      <c r="L199" s="566">
        <v>222.25</v>
      </c>
      <c r="M199" s="566">
        <v>444.5</v>
      </c>
      <c r="N199" s="565">
        <v>2</v>
      </c>
      <c r="O199" s="629">
        <v>0.5</v>
      </c>
      <c r="P199" s="566"/>
      <c r="Q199" s="581">
        <v>0</v>
      </c>
      <c r="R199" s="565"/>
      <c r="S199" s="581">
        <v>0</v>
      </c>
      <c r="T199" s="629"/>
      <c r="U199" s="611">
        <v>0</v>
      </c>
    </row>
    <row r="200" spans="1:21" ht="14.4" customHeight="1" x14ac:dyDescent="0.3">
      <c r="A200" s="564">
        <v>25</v>
      </c>
      <c r="B200" s="565" t="s">
        <v>458</v>
      </c>
      <c r="C200" s="565">
        <v>89301252</v>
      </c>
      <c r="D200" s="627" t="s">
        <v>1528</v>
      </c>
      <c r="E200" s="628" t="s">
        <v>1012</v>
      </c>
      <c r="F200" s="565" t="s">
        <v>985</v>
      </c>
      <c r="G200" s="565" t="s">
        <v>1027</v>
      </c>
      <c r="H200" s="565" t="s">
        <v>710</v>
      </c>
      <c r="I200" s="565" t="s">
        <v>936</v>
      </c>
      <c r="J200" s="565" t="s">
        <v>771</v>
      </c>
      <c r="K200" s="565" t="s">
        <v>935</v>
      </c>
      <c r="L200" s="566">
        <v>184.22</v>
      </c>
      <c r="M200" s="566">
        <v>1289.54</v>
      </c>
      <c r="N200" s="565">
        <v>7</v>
      </c>
      <c r="O200" s="629">
        <v>7</v>
      </c>
      <c r="P200" s="566">
        <v>368.44</v>
      </c>
      <c r="Q200" s="581">
        <v>0.2857142857142857</v>
      </c>
      <c r="R200" s="565">
        <v>2</v>
      </c>
      <c r="S200" s="581">
        <v>0.2857142857142857</v>
      </c>
      <c r="T200" s="629">
        <v>2</v>
      </c>
      <c r="U200" s="611">
        <v>0.2857142857142857</v>
      </c>
    </row>
    <row r="201" spans="1:21" ht="14.4" customHeight="1" x14ac:dyDescent="0.3">
      <c r="A201" s="564">
        <v>25</v>
      </c>
      <c r="B201" s="565" t="s">
        <v>458</v>
      </c>
      <c r="C201" s="565">
        <v>89301252</v>
      </c>
      <c r="D201" s="627" t="s">
        <v>1528</v>
      </c>
      <c r="E201" s="628" t="s">
        <v>1012</v>
      </c>
      <c r="F201" s="565" t="s">
        <v>985</v>
      </c>
      <c r="G201" s="565" t="s">
        <v>1339</v>
      </c>
      <c r="H201" s="565" t="s">
        <v>457</v>
      </c>
      <c r="I201" s="565" t="s">
        <v>1340</v>
      </c>
      <c r="J201" s="565" t="s">
        <v>1341</v>
      </c>
      <c r="K201" s="565" t="s">
        <v>1342</v>
      </c>
      <c r="L201" s="566">
        <v>0</v>
      </c>
      <c r="M201" s="566">
        <v>0</v>
      </c>
      <c r="N201" s="565">
        <v>1</v>
      </c>
      <c r="O201" s="629">
        <v>1</v>
      </c>
      <c r="P201" s="566">
        <v>0</v>
      </c>
      <c r="Q201" s="581"/>
      <c r="R201" s="565">
        <v>1</v>
      </c>
      <c r="S201" s="581">
        <v>1</v>
      </c>
      <c r="T201" s="629">
        <v>1</v>
      </c>
      <c r="U201" s="611">
        <v>1</v>
      </c>
    </row>
    <row r="202" spans="1:21" ht="14.4" customHeight="1" x14ac:dyDescent="0.3">
      <c r="A202" s="564">
        <v>25</v>
      </c>
      <c r="B202" s="565" t="s">
        <v>458</v>
      </c>
      <c r="C202" s="565">
        <v>89301252</v>
      </c>
      <c r="D202" s="627" t="s">
        <v>1528</v>
      </c>
      <c r="E202" s="628" t="s">
        <v>1012</v>
      </c>
      <c r="F202" s="565" t="s">
        <v>985</v>
      </c>
      <c r="G202" s="565" t="s">
        <v>1343</v>
      </c>
      <c r="H202" s="565" t="s">
        <v>457</v>
      </c>
      <c r="I202" s="565" t="s">
        <v>1344</v>
      </c>
      <c r="J202" s="565" t="s">
        <v>1345</v>
      </c>
      <c r="K202" s="565" t="s">
        <v>1346</v>
      </c>
      <c r="L202" s="566">
        <v>128.9</v>
      </c>
      <c r="M202" s="566">
        <v>128.9</v>
      </c>
      <c r="N202" s="565">
        <v>1</v>
      </c>
      <c r="O202" s="629">
        <v>0.5</v>
      </c>
      <c r="P202" s="566"/>
      <c r="Q202" s="581">
        <v>0</v>
      </c>
      <c r="R202" s="565"/>
      <c r="S202" s="581">
        <v>0</v>
      </c>
      <c r="T202" s="629"/>
      <c r="U202" s="611">
        <v>0</v>
      </c>
    </row>
    <row r="203" spans="1:21" ht="14.4" customHeight="1" x14ac:dyDescent="0.3">
      <c r="A203" s="564">
        <v>25</v>
      </c>
      <c r="B203" s="565" t="s">
        <v>458</v>
      </c>
      <c r="C203" s="565">
        <v>89301252</v>
      </c>
      <c r="D203" s="627" t="s">
        <v>1528</v>
      </c>
      <c r="E203" s="628" t="s">
        <v>1012</v>
      </c>
      <c r="F203" s="565" t="s">
        <v>985</v>
      </c>
      <c r="G203" s="565" t="s">
        <v>1255</v>
      </c>
      <c r="H203" s="565" t="s">
        <v>457</v>
      </c>
      <c r="I203" s="565" t="s">
        <v>1256</v>
      </c>
      <c r="J203" s="565" t="s">
        <v>617</v>
      </c>
      <c r="K203" s="565" t="s">
        <v>1257</v>
      </c>
      <c r="L203" s="566">
        <v>153.37</v>
      </c>
      <c r="M203" s="566">
        <v>153.37</v>
      </c>
      <c r="N203" s="565">
        <v>1</v>
      </c>
      <c r="O203" s="629">
        <v>1</v>
      </c>
      <c r="P203" s="566">
        <v>153.37</v>
      </c>
      <c r="Q203" s="581">
        <v>1</v>
      </c>
      <c r="R203" s="565">
        <v>1</v>
      </c>
      <c r="S203" s="581">
        <v>1</v>
      </c>
      <c r="T203" s="629">
        <v>1</v>
      </c>
      <c r="U203" s="611">
        <v>1</v>
      </c>
    </row>
    <row r="204" spans="1:21" ht="14.4" customHeight="1" x14ac:dyDescent="0.3">
      <c r="A204" s="564">
        <v>25</v>
      </c>
      <c r="B204" s="565" t="s">
        <v>458</v>
      </c>
      <c r="C204" s="565">
        <v>89301252</v>
      </c>
      <c r="D204" s="627" t="s">
        <v>1528</v>
      </c>
      <c r="E204" s="628" t="s">
        <v>1012</v>
      </c>
      <c r="F204" s="565" t="s">
        <v>985</v>
      </c>
      <c r="G204" s="565" t="s">
        <v>1083</v>
      </c>
      <c r="H204" s="565" t="s">
        <v>457</v>
      </c>
      <c r="I204" s="565" t="s">
        <v>1084</v>
      </c>
      <c r="J204" s="565" t="s">
        <v>752</v>
      </c>
      <c r="K204" s="565" t="s">
        <v>1085</v>
      </c>
      <c r="L204" s="566">
        <v>31.64</v>
      </c>
      <c r="M204" s="566">
        <v>31.64</v>
      </c>
      <c r="N204" s="565">
        <v>1</v>
      </c>
      <c r="O204" s="629">
        <v>0.5</v>
      </c>
      <c r="P204" s="566"/>
      <c r="Q204" s="581">
        <v>0</v>
      </c>
      <c r="R204" s="565"/>
      <c r="S204" s="581">
        <v>0</v>
      </c>
      <c r="T204" s="629"/>
      <c r="U204" s="611">
        <v>0</v>
      </c>
    </row>
    <row r="205" spans="1:21" ht="14.4" customHeight="1" x14ac:dyDescent="0.3">
      <c r="A205" s="564">
        <v>25</v>
      </c>
      <c r="B205" s="565" t="s">
        <v>458</v>
      </c>
      <c r="C205" s="565">
        <v>89301252</v>
      </c>
      <c r="D205" s="627" t="s">
        <v>1528</v>
      </c>
      <c r="E205" s="628" t="s">
        <v>1012</v>
      </c>
      <c r="F205" s="565" t="s">
        <v>985</v>
      </c>
      <c r="G205" s="565" t="s">
        <v>1107</v>
      </c>
      <c r="H205" s="565" t="s">
        <v>457</v>
      </c>
      <c r="I205" s="565" t="s">
        <v>1158</v>
      </c>
      <c r="J205" s="565" t="s">
        <v>1159</v>
      </c>
      <c r="K205" s="565" t="s">
        <v>1160</v>
      </c>
      <c r="L205" s="566">
        <v>56.41</v>
      </c>
      <c r="M205" s="566">
        <v>169.23</v>
      </c>
      <c r="N205" s="565">
        <v>3</v>
      </c>
      <c r="O205" s="629">
        <v>3</v>
      </c>
      <c r="P205" s="566">
        <v>169.23</v>
      </c>
      <c r="Q205" s="581">
        <v>1</v>
      </c>
      <c r="R205" s="565">
        <v>3</v>
      </c>
      <c r="S205" s="581">
        <v>1</v>
      </c>
      <c r="T205" s="629">
        <v>3</v>
      </c>
      <c r="U205" s="611">
        <v>1</v>
      </c>
    </row>
    <row r="206" spans="1:21" ht="14.4" customHeight="1" x14ac:dyDescent="0.3">
      <c r="A206" s="564">
        <v>25</v>
      </c>
      <c r="B206" s="565" t="s">
        <v>458</v>
      </c>
      <c r="C206" s="565">
        <v>89301252</v>
      </c>
      <c r="D206" s="627" t="s">
        <v>1528</v>
      </c>
      <c r="E206" s="628" t="s">
        <v>1012</v>
      </c>
      <c r="F206" s="565" t="s">
        <v>985</v>
      </c>
      <c r="G206" s="565" t="s">
        <v>1107</v>
      </c>
      <c r="H206" s="565" t="s">
        <v>457</v>
      </c>
      <c r="I206" s="565" t="s">
        <v>1158</v>
      </c>
      <c r="J206" s="565" t="s">
        <v>1159</v>
      </c>
      <c r="K206" s="565" t="s">
        <v>1160</v>
      </c>
      <c r="L206" s="566">
        <v>77.08</v>
      </c>
      <c r="M206" s="566">
        <v>231.24</v>
      </c>
      <c r="N206" s="565">
        <v>3</v>
      </c>
      <c r="O206" s="629">
        <v>3</v>
      </c>
      <c r="P206" s="566">
        <v>154.16</v>
      </c>
      <c r="Q206" s="581">
        <v>0.66666666666666663</v>
      </c>
      <c r="R206" s="565">
        <v>2</v>
      </c>
      <c r="S206" s="581">
        <v>0.66666666666666663</v>
      </c>
      <c r="T206" s="629">
        <v>2</v>
      </c>
      <c r="U206" s="611">
        <v>0.66666666666666663</v>
      </c>
    </row>
    <row r="207" spans="1:21" ht="14.4" customHeight="1" x14ac:dyDescent="0.3">
      <c r="A207" s="564">
        <v>25</v>
      </c>
      <c r="B207" s="565" t="s">
        <v>458</v>
      </c>
      <c r="C207" s="565">
        <v>89301252</v>
      </c>
      <c r="D207" s="627" t="s">
        <v>1528</v>
      </c>
      <c r="E207" s="628" t="s">
        <v>1012</v>
      </c>
      <c r="F207" s="565" t="s">
        <v>985</v>
      </c>
      <c r="G207" s="565" t="s">
        <v>1107</v>
      </c>
      <c r="H207" s="565" t="s">
        <v>457</v>
      </c>
      <c r="I207" s="565" t="s">
        <v>1347</v>
      </c>
      <c r="J207" s="565" t="s">
        <v>1159</v>
      </c>
      <c r="K207" s="565" t="s">
        <v>1348</v>
      </c>
      <c r="L207" s="566">
        <v>38.549999999999997</v>
      </c>
      <c r="M207" s="566">
        <v>38.549999999999997</v>
      </c>
      <c r="N207" s="565">
        <v>1</v>
      </c>
      <c r="O207" s="629">
        <v>1</v>
      </c>
      <c r="P207" s="566"/>
      <c r="Q207" s="581">
        <v>0</v>
      </c>
      <c r="R207" s="565"/>
      <c r="S207" s="581">
        <v>0</v>
      </c>
      <c r="T207" s="629"/>
      <c r="U207" s="611">
        <v>0</v>
      </c>
    </row>
    <row r="208" spans="1:21" ht="14.4" customHeight="1" x14ac:dyDescent="0.3">
      <c r="A208" s="564">
        <v>25</v>
      </c>
      <c r="B208" s="565" t="s">
        <v>458</v>
      </c>
      <c r="C208" s="565">
        <v>89301252</v>
      </c>
      <c r="D208" s="627" t="s">
        <v>1528</v>
      </c>
      <c r="E208" s="628" t="s">
        <v>1012</v>
      </c>
      <c r="F208" s="565" t="s">
        <v>985</v>
      </c>
      <c r="G208" s="565" t="s">
        <v>1033</v>
      </c>
      <c r="H208" s="565" t="s">
        <v>710</v>
      </c>
      <c r="I208" s="565" t="s">
        <v>947</v>
      </c>
      <c r="J208" s="565" t="s">
        <v>780</v>
      </c>
      <c r="K208" s="565" t="s">
        <v>781</v>
      </c>
      <c r="L208" s="566">
        <v>154.01</v>
      </c>
      <c r="M208" s="566">
        <v>2772.18</v>
      </c>
      <c r="N208" s="565">
        <v>18</v>
      </c>
      <c r="O208" s="629">
        <v>13</v>
      </c>
      <c r="P208" s="566">
        <v>1078.07</v>
      </c>
      <c r="Q208" s="581">
        <v>0.3888888888888889</v>
      </c>
      <c r="R208" s="565">
        <v>7</v>
      </c>
      <c r="S208" s="581">
        <v>0.3888888888888889</v>
      </c>
      <c r="T208" s="629">
        <v>7</v>
      </c>
      <c r="U208" s="611">
        <v>0.53846153846153844</v>
      </c>
    </row>
    <row r="209" spans="1:21" ht="14.4" customHeight="1" x14ac:dyDescent="0.3">
      <c r="A209" s="564">
        <v>25</v>
      </c>
      <c r="B209" s="565" t="s">
        <v>458</v>
      </c>
      <c r="C209" s="565">
        <v>89301252</v>
      </c>
      <c r="D209" s="627" t="s">
        <v>1528</v>
      </c>
      <c r="E209" s="628" t="s">
        <v>1012</v>
      </c>
      <c r="F209" s="565" t="s">
        <v>985</v>
      </c>
      <c r="G209" s="565" t="s">
        <v>1033</v>
      </c>
      <c r="H209" s="565" t="s">
        <v>710</v>
      </c>
      <c r="I209" s="565" t="s">
        <v>1114</v>
      </c>
      <c r="J209" s="565" t="s">
        <v>1115</v>
      </c>
      <c r="K209" s="565" t="s">
        <v>1116</v>
      </c>
      <c r="L209" s="566">
        <v>77.010000000000005</v>
      </c>
      <c r="M209" s="566">
        <v>231.03000000000003</v>
      </c>
      <c r="N209" s="565">
        <v>3</v>
      </c>
      <c r="O209" s="629">
        <v>1</v>
      </c>
      <c r="P209" s="566"/>
      <c r="Q209" s="581">
        <v>0</v>
      </c>
      <c r="R209" s="565"/>
      <c r="S209" s="581">
        <v>0</v>
      </c>
      <c r="T209" s="629"/>
      <c r="U209" s="611">
        <v>0</v>
      </c>
    </row>
    <row r="210" spans="1:21" ht="14.4" customHeight="1" x14ac:dyDescent="0.3">
      <c r="A210" s="564">
        <v>25</v>
      </c>
      <c r="B210" s="565" t="s">
        <v>458</v>
      </c>
      <c r="C210" s="565">
        <v>89301252</v>
      </c>
      <c r="D210" s="627" t="s">
        <v>1528</v>
      </c>
      <c r="E210" s="628" t="s">
        <v>1012</v>
      </c>
      <c r="F210" s="565" t="s">
        <v>985</v>
      </c>
      <c r="G210" s="565" t="s">
        <v>1033</v>
      </c>
      <c r="H210" s="565" t="s">
        <v>710</v>
      </c>
      <c r="I210" s="565" t="s">
        <v>1034</v>
      </c>
      <c r="J210" s="565" t="s">
        <v>780</v>
      </c>
      <c r="K210" s="565" t="s">
        <v>781</v>
      </c>
      <c r="L210" s="566">
        <v>143.18</v>
      </c>
      <c r="M210" s="566">
        <v>143.18</v>
      </c>
      <c r="N210" s="565">
        <v>1</v>
      </c>
      <c r="O210" s="629">
        <v>1</v>
      </c>
      <c r="P210" s="566"/>
      <c r="Q210" s="581">
        <v>0</v>
      </c>
      <c r="R210" s="565"/>
      <c r="S210" s="581">
        <v>0</v>
      </c>
      <c r="T210" s="629"/>
      <c r="U210" s="611">
        <v>0</v>
      </c>
    </row>
    <row r="211" spans="1:21" ht="14.4" customHeight="1" x14ac:dyDescent="0.3">
      <c r="A211" s="564">
        <v>25</v>
      </c>
      <c r="B211" s="565" t="s">
        <v>458</v>
      </c>
      <c r="C211" s="565">
        <v>89301252</v>
      </c>
      <c r="D211" s="627" t="s">
        <v>1528</v>
      </c>
      <c r="E211" s="628" t="s">
        <v>1012</v>
      </c>
      <c r="F211" s="565" t="s">
        <v>985</v>
      </c>
      <c r="G211" s="565" t="s">
        <v>1265</v>
      </c>
      <c r="H211" s="565" t="s">
        <v>457</v>
      </c>
      <c r="I211" s="565" t="s">
        <v>1266</v>
      </c>
      <c r="J211" s="565" t="s">
        <v>809</v>
      </c>
      <c r="K211" s="565" t="s">
        <v>810</v>
      </c>
      <c r="L211" s="566">
        <v>72.94</v>
      </c>
      <c r="M211" s="566">
        <v>72.94</v>
      </c>
      <c r="N211" s="565">
        <v>1</v>
      </c>
      <c r="O211" s="629">
        <v>1</v>
      </c>
      <c r="P211" s="566">
        <v>72.94</v>
      </c>
      <c r="Q211" s="581">
        <v>1</v>
      </c>
      <c r="R211" s="565">
        <v>1</v>
      </c>
      <c r="S211" s="581">
        <v>1</v>
      </c>
      <c r="T211" s="629">
        <v>1</v>
      </c>
      <c r="U211" s="611">
        <v>1</v>
      </c>
    </row>
    <row r="212" spans="1:21" ht="14.4" customHeight="1" x14ac:dyDescent="0.3">
      <c r="A212" s="564">
        <v>25</v>
      </c>
      <c r="B212" s="565" t="s">
        <v>458</v>
      </c>
      <c r="C212" s="565">
        <v>89301252</v>
      </c>
      <c r="D212" s="627" t="s">
        <v>1528</v>
      </c>
      <c r="E212" s="628" t="s">
        <v>1012</v>
      </c>
      <c r="F212" s="565" t="s">
        <v>985</v>
      </c>
      <c r="G212" s="565" t="s">
        <v>1045</v>
      </c>
      <c r="H212" s="565" t="s">
        <v>710</v>
      </c>
      <c r="I212" s="565" t="s">
        <v>1046</v>
      </c>
      <c r="J212" s="565" t="s">
        <v>556</v>
      </c>
      <c r="K212" s="565" t="s">
        <v>1047</v>
      </c>
      <c r="L212" s="566">
        <v>48.31</v>
      </c>
      <c r="M212" s="566">
        <v>289.86</v>
      </c>
      <c r="N212" s="565">
        <v>6</v>
      </c>
      <c r="O212" s="629">
        <v>5.5</v>
      </c>
      <c r="P212" s="566">
        <v>96.62</v>
      </c>
      <c r="Q212" s="581">
        <v>0.33333333333333331</v>
      </c>
      <c r="R212" s="565">
        <v>2</v>
      </c>
      <c r="S212" s="581">
        <v>0.33333333333333331</v>
      </c>
      <c r="T212" s="629">
        <v>1.5</v>
      </c>
      <c r="U212" s="611">
        <v>0.27272727272727271</v>
      </c>
    </row>
    <row r="213" spans="1:21" ht="14.4" customHeight="1" x14ac:dyDescent="0.3">
      <c r="A213" s="564">
        <v>25</v>
      </c>
      <c r="B213" s="565" t="s">
        <v>458</v>
      </c>
      <c r="C213" s="565">
        <v>89301252</v>
      </c>
      <c r="D213" s="627" t="s">
        <v>1528</v>
      </c>
      <c r="E213" s="628" t="s">
        <v>1012</v>
      </c>
      <c r="F213" s="565" t="s">
        <v>985</v>
      </c>
      <c r="G213" s="565" t="s">
        <v>1045</v>
      </c>
      <c r="H213" s="565" t="s">
        <v>710</v>
      </c>
      <c r="I213" s="565" t="s">
        <v>958</v>
      </c>
      <c r="J213" s="565" t="s">
        <v>556</v>
      </c>
      <c r="K213" s="565" t="s">
        <v>959</v>
      </c>
      <c r="L213" s="566">
        <v>96.63</v>
      </c>
      <c r="M213" s="566">
        <v>96.63</v>
      </c>
      <c r="N213" s="565">
        <v>1</v>
      </c>
      <c r="O213" s="629">
        <v>1</v>
      </c>
      <c r="P213" s="566">
        <v>96.63</v>
      </c>
      <c r="Q213" s="581">
        <v>1</v>
      </c>
      <c r="R213" s="565">
        <v>1</v>
      </c>
      <c r="S213" s="581">
        <v>1</v>
      </c>
      <c r="T213" s="629">
        <v>1</v>
      </c>
      <c r="U213" s="611">
        <v>1</v>
      </c>
    </row>
    <row r="214" spans="1:21" ht="14.4" customHeight="1" x14ac:dyDescent="0.3">
      <c r="A214" s="564">
        <v>25</v>
      </c>
      <c r="B214" s="565" t="s">
        <v>458</v>
      </c>
      <c r="C214" s="565">
        <v>89301252</v>
      </c>
      <c r="D214" s="627" t="s">
        <v>1528</v>
      </c>
      <c r="E214" s="628" t="s">
        <v>1012</v>
      </c>
      <c r="F214" s="565" t="s">
        <v>985</v>
      </c>
      <c r="G214" s="565" t="s">
        <v>1045</v>
      </c>
      <c r="H214" s="565" t="s">
        <v>457</v>
      </c>
      <c r="I214" s="565" t="s">
        <v>1176</v>
      </c>
      <c r="J214" s="565" t="s">
        <v>556</v>
      </c>
      <c r="K214" s="565" t="s">
        <v>1177</v>
      </c>
      <c r="L214" s="566">
        <v>96.63</v>
      </c>
      <c r="M214" s="566">
        <v>96.63</v>
      </c>
      <c r="N214" s="565">
        <v>1</v>
      </c>
      <c r="O214" s="629">
        <v>1</v>
      </c>
      <c r="P214" s="566"/>
      <c r="Q214" s="581">
        <v>0</v>
      </c>
      <c r="R214" s="565"/>
      <c r="S214" s="581">
        <v>0</v>
      </c>
      <c r="T214" s="629"/>
      <c r="U214" s="611">
        <v>0</v>
      </c>
    </row>
    <row r="215" spans="1:21" ht="14.4" customHeight="1" x14ac:dyDescent="0.3">
      <c r="A215" s="564">
        <v>25</v>
      </c>
      <c r="B215" s="565" t="s">
        <v>458</v>
      </c>
      <c r="C215" s="565">
        <v>89301252</v>
      </c>
      <c r="D215" s="627" t="s">
        <v>1528</v>
      </c>
      <c r="E215" s="628" t="s">
        <v>1012</v>
      </c>
      <c r="F215" s="565" t="s">
        <v>985</v>
      </c>
      <c r="G215" s="565" t="s">
        <v>1045</v>
      </c>
      <c r="H215" s="565" t="s">
        <v>457</v>
      </c>
      <c r="I215" s="565" t="s">
        <v>1048</v>
      </c>
      <c r="J215" s="565" t="s">
        <v>478</v>
      </c>
      <c r="K215" s="565" t="s">
        <v>1049</v>
      </c>
      <c r="L215" s="566">
        <v>0</v>
      </c>
      <c r="M215" s="566">
        <v>0</v>
      </c>
      <c r="N215" s="565">
        <v>1</v>
      </c>
      <c r="O215" s="629">
        <v>1</v>
      </c>
      <c r="P215" s="566"/>
      <c r="Q215" s="581"/>
      <c r="R215" s="565"/>
      <c r="S215" s="581">
        <v>0</v>
      </c>
      <c r="T215" s="629"/>
      <c r="U215" s="611">
        <v>0</v>
      </c>
    </row>
    <row r="216" spans="1:21" ht="14.4" customHeight="1" x14ac:dyDescent="0.3">
      <c r="A216" s="564">
        <v>25</v>
      </c>
      <c r="B216" s="565" t="s">
        <v>458</v>
      </c>
      <c r="C216" s="565">
        <v>89301252</v>
      </c>
      <c r="D216" s="627" t="s">
        <v>1528</v>
      </c>
      <c r="E216" s="628" t="s">
        <v>1012</v>
      </c>
      <c r="F216" s="565" t="s">
        <v>985</v>
      </c>
      <c r="G216" s="565" t="s">
        <v>1045</v>
      </c>
      <c r="H216" s="565" t="s">
        <v>457</v>
      </c>
      <c r="I216" s="565" t="s">
        <v>960</v>
      </c>
      <c r="J216" s="565" t="s">
        <v>478</v>
      </c>
      <c r="K216" s="565" t="s">
        <v>961</v>
      </c>
      <c r="L216" s="566">
        <v>96.63</v>
      </c>
      <c r="M216" s="566">
        <v>96.63</v>
      </c>
      <c r="N216" s="565">
        <v>1</v>
      </c>
      <c r="O216" s="629">
        <v>1</v>
      </c>
      <c r="P216" s="566"/>
      <c r="Q216" s="581">
        <v>0</v>
      </c>
      <c r="R216" s="565"/>
      <c r="S216" s="581">
        <v>0</v>
      </c>
      <c r="T216" s="629"/>
      <c r="U216" s="611">
        <v>0</v>
      </c>
    </row>
    <row r="217" spans="1:21" ht="14.4" customHeight="1" x14ac:dyDescent="0.3">
      <c r="A217" s="564">
        <v>25</v>
      </c>
      <c r="B217" s="565" t="s">
        <v>458</v>
      </c>
      <c r="C217" s="565">
        <v>89301252</v>
      </c>
      <c r="D217" s="627" t="s">
        <v>1528</v>
      </c>
      <c r="E217" s="628" t="s">
        <v>1012</v>
      </c>
      <c r="F217" s="565" t="s">
        <v>985</v>
      </c>
      <c r="G217" s="565" t="s">
        <v>1180</v>
      </c>
      <c r="H217" s="565" t="s">
        <v>457</v>
      </c>
      <c r="I217" s="565" t="s">
        <v>1331</v>
      </c>
      <c r="J217" s="565" t="s">
        <v>590</v>
      </c>
      <c r="K217" s="565" t="s">
        <v>1132</v>
      </c>
      <c r="L217" s="566">
        <v>22.68</v>
      </c>
      <c r="M217" s="566">
        <v>22.68</v>
      </c>
      <c r="N217" s="565">
        <v>1</v>
      </c>
      <c r="O217" s="629">
        <v>1</v>
      </c>
      <c r="P217" s="566"/>
      <c r="Q217" s="581">
        <v>0</v>
      </c>
      <c r="R217" s="565"/>
      <c r="S217" s="581">
        <v>0</v>
      </c>
      <c r="T217" s="629"/>
      <c r="U217" s="611">
        <v>0</v>
      </c>
    </row>
    <row r="218" spans="1:21" ht="14.4" customHeight="1" x14ac:dyDescent="0.3">
      <c r="A218" s="564">
        <v>25</v>
      </c>
      <c r="B218" s="565" t="s">
        <v>458</v>
      </c>
      <c r="C218" s="565">
        <v>89301252</v>
      </c>
      <c r="D218" s="627" t="s">
        <v>1528</v>
      </c>
      <c r="E218" s="628" t="s">
        <v>1012</v>
      </c>
      <c r="F218" s="565" t="s">
        <v>985</v>
      </c>
      <c r="G218" s="565" t="s">
        <v>1217</v>
      </c>
      <c r="H218" s="565" t="s">
        <v>457</v>
      </c>
      <c r="I218" s="565" t="s">
        <v>1218</v>
      </c>
      <c r="J218" s="565" t="s">
        <v>1219</v>
      </c>
      <c r="K218" s="565" t="s">
        <v>1220</v>
      </c>
      <c r="L218" s="566">
        <v>22.88</v>
      </c>
      <c r="M218" s="566">
        <v>45.76</v>
      </c>
      <c r="N218" s="565">
        <v>2</v>
      </c>
      <c r="O218" s="629">
        <v>1</v>
      </c>
      <c r="P218" s="566">
        <v>45.76</v>
      </c>
      <c r="Q218" s="581">
        <v>1</v>
      </c>
      <c r="R218" s="565">
        <v>2</v>
      </c>
      <c r="S218" s="581">
        <v>1</v>
      </c>
      <c r="T218" s="629">
        <v>1</v>
      </c>
      <c r="U218" s="611">
        <v>1</v>
      </c>
    </row>
    <row r="219" spans="1:21" ht="14.4" customHeight="1" x14ac:dyDescent="0.3">
      <c r="A219" s="564">
        <v>25</v>
      </c>
      <c r="B219" s="565" t="s">
        <v>458</v>
      </c>
      <c r="C219" s="565">
        <v>89301252</v>
      </c>
      <c r="D219" s="627" t="s">
        <v>1528</v>
      </c>
      <c r="E219" s="628" t="s">
        <v>1012</v>
      </c>
      <c r="F219" s="565" t="s">
        <v>985</v>
      </c>
      <c r="G219" s="565" t="s">
        <v>1138</v>
      </c>
      <c r="H219" s="565" t="s">
        <v>457</v>
      </c>
      <c r="I219" s="565" t="s">
        <v>1139</v>
      </c>
      <c r="J219" s="565" t="s">
        <v>554</v>
      </c>
      <c r="K219" s="565" t="s">
        <v>1140</v>
      </c>
      <c r="L219" s="566">
        <v>0</v>
      </c>
      <c r="M219" s="566">
        <v>0</v>
      </c>
      <c r="N219" s="565">
        <v>3</v>
      </c>
      <c r="O219" s="629">
        <v>1</v>
      </c>
      <c r="P219" s="566"/>
      <c r="Q219" s="581"/>
      <c r="R219" s="565"/>
      <c r="S219" s="581">
        <v>0</v>
      </c>
      <c r="T219" s="629"/>
      <c r="U219" s="611">
        <v>0</v>
      </c>
    </row>
    <row r="220" spans="1:21" ht="14.4" customHeight="1" x14ac:dyDescent="0.3">
      <c r="A220" s="564">
        <v>25</v>
      </c>
      <c r="B220" s="565" t="s">
        <v>458</v>
      </c>
      <c r="C220" s="565">
        <v>89301252</v>
      </c>
      <c r="D220" s="627" t="s">
        <v>1528</v>
      </c>
      <c r="E220" s="628" t="s">
        <v>1014</v>
      </c>
      <c r="F220" s="565" t="s">
        <v>985</v>
      </c>
      <c r="G220" s="565" t="s">
        <v>1026</v>
      </c>
      <c r="H220" s="565" t="s">
        <v>457</v>
      </c>
      <c r="I220" s="565" t="s">
        <v>1075</v>
      </c>
      <c r="J220" s="565" t="s">
        <v>923</v>
      </c>
      <c r="K220" s="565" t="s">
        <v>1076</v>
      </c>
      <c r="L220" s="566">
        <v>0</v>
      </c>
      <c r="M220" s="566">
        <v>0</v>
      </c>
      <c r="N220" s="565">
        <v>1</v>
      </c>
      <c r="O220" s="629">
        <v>1</v>
      </c>
      <c r="P220" s="566">
        <v>0</v>
      </c>
      <c r="Q220" s="581"/>
      <c r="R220" s="565">
        <v>1</v>
      </c>
      <c r="S220" s="581">
        <v>1</v>
      </c>
      <c r="T220" s="629">
        <v>1</v>
      </c>
      <c r="U220" s="611">
        <v>1</v>
      </c>
    </row>
    <row r="221" spans="1:21" ht="14.4" customHeight="1" x14ac:dyDescent="0.3">
      <c r="A221" s="564">
        <v>25</v>
      </c>
      <c r="B221" s="565" t="s">
        <v>458</v>
      </c>
      <c r="C221" s="565">
        <v>89301252</v>
      </c>
      <c r="D221" s="627" t="s">
        <v>1528</v>
      </c>
      <c r="E221" s="628" t="s">
        <v>1014</v>
      </c>
      <c r="F221" s="565" t="s">
        <v>985</v>
      </c>
      <c r="G221" s="565" t="s">
        <v>1026</v>
      </c>
      <c r="H221" s="565" t="s">
        <v>710</v>
      </c>
      <c r="I221" s="565" t="s">
        <v>922</v>
      </c>
      <c r="J221" s="565" t="s">
        <v>923</v>
      </c>
      <c r="K221" s="565" t="s">
        <v>924</v>
      </c>
      <c r="L221" s="566">
        <v>333.31</v>
      </c>
      <c r="M221" s="566">
        <v>7999.4400000000014</v>
      </c>
      <c r="N221" s="565">
        <v>24</v>
      </c>
      <c r="O221" s="629">
        <v>19.5</v>
      </c>
      <c r="P221" s="566">
        <v>1999.86</v>
      </c>
      <c r="Q221" s="581">
        <v>0.24999999999999994</v>
      </c>
      <c r="R221" s="565">
        <v>6</v>
      </c>
      <c r="S221" s="581">
        <v>0.25</v>
      </c>
      <c r="T221" s="629">
        <v>6</v>
      </c>
      <c r="U221" s="611">
        <v>0.30769230769230771</v>
      </c>
    </row>
    <row r="222" spans="1:21" ht="14.4" customHeight="1" x14ac:dyDescent="0.3">
      <c r="A222" s="564">
        <v>25</v>
      </c>
      <c r="B222" s="565" t="s">
        <v>458</v>
      </c>
      <c r="C222" s="565">
        <v>89301252</v>
      </c>
      <c r="D222" s="627" t="s">
        <v>1528</v>
      </c>
      <c r="E222" s="628" t="s">
        <v>1014</v>
      </c>
      <c r="F222" s="565" t="s">
        <v>985</v>
      </c>
      <c r="G222" s="565" t="s">
        <v>1247</v>
      </c>
      <c r="H222" s="565" t="s">
        <v>710</v>
      </c>
      <c r="I222" s="565" t="s">
        <v>1349</v>
      </c>
      <c r="J222" s="565" t="s">
        <v>1350</v>
      </c>
      <c r="K222" s="565" t="s">
        <v>1351</v>
      </c>
      <c r="L222" s="566">
        <v>603.38</v>
      </c>
      <c r="M222" s="566">
        <v>603.38</v>
      </c>
      <c r="N222" s="565">
        <v>1</v>
      </c>
      <c r="O222" s="629">
        <v>1</v>
      </c>
      <c r="P222" s="566"/>
      <c r="Q222" s="581">
        <v>0</v>
      </c>
      <c r="R222" s="565"/>
      <c r="S222" s="581">
        <v>0</v>
      </c>
      <c r="T222" s="629"/>
      <c r="U222" s="611">
        <v>0</v>
      </c>
    </row>
    <row r="223" spans="1:21" ht="14.4" customHeight="1" x14ac:dyDescent="0.3">
      <c r="A223" s="564">
        <v>25</v>
      </c>
      <c r="B223" s="565" t="s">
        <v>458</v>
      </c>
      <c r="C223" s="565">
        <v>89301252</v>
      </c>
      <c r="D223" s="627" t="s">
        <v>1528</v>
      </c>
      <c r="E223" s="628" t="s">
        <v>1014</v>
      </c>
      <c r="F223" s="565" t="s">
        <v>985</v>
      </c>
      <c r="G223" s="565" t="s">
        <v>1247</v>
      </c>
      <c r="H223" s="565" t="s">
        <v>710</v>
      </c>
      <c r="I223" s="565" t="s">
        <v>1352</v>
      </c>
      <c r="J223" s="565" t="s">
        <v>1249</v>
      </c>
      <c r="K223" s="565" t="s">
        <v>1353</v>
      </c>
      <c r="L223" s="566">
        <v>3127.19</v>
      </c>
      <c r="M223" s="566">
        <v>6254.38</v>
      </c>
      <c r="N223" s="565">
        <v>2</v>
      </c>
      <c r="O223" s="629">
        <v>1.5</v>
      </c>
      <c r="P223" s="566">
        <v>3127.19</v>
      </c>
      <c r="Q223" s="581">
        <v>0.5</v>
      </c>
      <c r="R223" s="565">
        <v>1</v>
      </c>
      <c r="S223" s="581">
        <v>0.5</v>
      </c>
      <c r="T223" s="629">
        <v>1</v>
      </c>
      <c r="U223" s="611">
        <v>0.66666666666666663</v>
      </c>
    </row>
    <row r="224" spans="1:21" ht="14.4" customHeight="1" x14ac:dyDescent="0.3">
      <c r="A224" s="564">
        <v>25</v>
      </c>
      <c r="B224" s="565" t="s">
        <v>458</v>
      </c>
      <c r="C224" s="565">
        <v>89301252</v>
      </c>
      <c r="D224" s="627" t="s">
        <v>1528</v>
      </c>
      <c r="E224" s="628" t="s">
        <v>1014</v>
      </c>
      <c r="F224" s="565" t="s">
        <v>985</v>
      </c>
      <c r="G224" s="565" t="s">
        <v>1247</v>
      </c>
      <c r="H224" s="565" t="s">
        <v>710</v>
      </c>
      <c r="I224" s="565" t="s">
        <v>1352</v>
      </c>
      <c r="J224" s="565" t="s">
        <v>1249</v>
      </c>
      <c r="K224" s="565" t="s">
        <v>1353</v>
      </c>
      <c r="L224" s="566">
        <v>4283.43</v>
      </c>
      <c r="M224" s="566">
        <v>4283.43</v>
      </c>
      <c r="N224" s="565">
        <v>1</v>
      </c>
      <c r="O224" s="629">
        <v>0.5</v>
      </c>
      <c r="P224" s="566"/>
      <c r="Q224" s="581">
        <v>0</v>
      </c>
      <c r="R224" s="565"/>
      <c r="S224" s="581">
        <v>0</v>
      </c>
      <c r="T224" s="629"/>
      <c r="U224" s="611">
        <v>0</v>
      </c>
    </row>
    <row r="225" spans="1:21" ht="14.4" customHeight="1" x14ac:dyDescent="0.3">
      <c r="A225" s="564">
        <v>25</v>
      </c>
      <c r="B225" s="565" t="s">
        <v>458</v>
      </c>
      <c r="C225" s="565">
        <v>89301252</v>
      </c>
      <c r="D225" s="627" t="s">
        <v>1528</v>
      </c>
      <c r="E225" s="628" t="s">
        <v>1014</v>
      </c>
      <c r="F225" s="565" t="s">
        <v>985</v>
      </c>
      <c r="G225" s="565" t="s">
        <v>1247</v>
      </c>
      <c r="H225" s="565" t="s">
        <v>710</v>
      </c>
      <c r="I225" s="565" t="s">
        <v>1248</v>
      </c>
      <c r="J225" s="565" t="s">
        <v>1249</v>
      </c>
      <c r="K225" s="565" t="s">
        <v>1250</v>
      </c>
      <c r="L225" s="566">
        <v>782.22</v>
      </c>
      <c r="M225" s="566">
        <v>1564.44</v>
      </c>
      <c r="N225" s="565">
        <v>2</v>
      </c>
      <c r="O225" s="629">
        <v>1</v>
      </c>
      <c r="P225" s="566"/>
      <c r="Q225" s="581">
        <v>0</v>
      </c>
      <c r="R225" s="565"/>
      <c r="S225" s="581">
        <v>0</v>
      </c>
      <c r="T225" s="629"/>
      <c r="U225" s="611">
        <v>0</v>
      </c>
    </row>
    <row r="226" spans="1:21" ht="14.4" customHeight="1" x14ac:dyDescent="0.3">
      <c r="A226" s="564">
        <v>25</v>
      </c>
      <c r="B226" s="565" t="s">
        <v>458</v>
      </c>
      <c r="C226" s="565">
        <v>89301252</v>
      </c>
      <c r="D226" s="627" t="s">
        <v>1528</v>
      </c>
      <c r="E226" s="628" t="s">
        <v>1014</v>
      </c>
      <c r="F226" s="565" t="s">
        <v>985</v>
      </c>
      <c r="G226" s="565" t="s">
        <v>1247</v>
      </c>
      <c r="H226" s="565" t="s">
        <v>710</v>
      </c>
      <c r="I226" s="565" t="s">
        <v>1248</v>
      </c>
      <c r="J226" s="565" t="s">
        <v>1249</v>
      </c>
      <c r="K226" s="565" t="s">
        <v>1250</v>
      </c>
      <c r="L226" s="566">
        <v>1070.8599999999999</v>
      </c>
      <c r="M226" s="566">
        <v>2141.7199999999998</v>
      </c>
      <c r="N226" s="565">
        <v>2</v>
      </c>
      <c r="O226" s="629">
        <v>0.5</v>
      </c>
      <c r="P226" s="566"/>
      <c r="Q226" s="581">
        <v>0</v>
      </c>
      <c r="R226" s="565"/>
      <c r="S226" s="581">
        <v>0</v>
      </c>
      <c r="T226" s="629"/>
      <c r="U226" s="611">
        <v>0</v>
      </c>
    </row>
    <row r="227" spans="1:21" ht="14.4" customHeight="1" x14ac:dyDescent="0.3">
      <c r="A227" s="564">
        <v>25</v>
      </c>
      <c r="B227" s="565" t="s">
        <v>458</v>
      </c>
      <c r="C227" s="565">
        <v>89301252</v>
      </c>
      <c r="D227" s="627" t="s">
        <v>1528</v>
      </c>
      <c r="E227" s="628" t="s">
        <v>1014</v>
      </c>
      <c r="F227" s="565" t="s">
        <v>985</v>
      </c>
      <c r="G227" s="565" t="s">
        <v>1354</v>
      </c>
      <c r="H227" s="565" t="s">
        <v>710</v>
      </c>
      <c r="I227" s="565" t="s">
        <v>1355</v>
      </c>
      <c r="J227" s="565" t="s">
        <v>1356</v>
      </c>
      <c r="K227" s="565" t="s">
        <v>1357</v>
      </c>
      <c r="L227" s="566">
        <v>887.05</v>
      </c>
      <c r="M227" s="566">
        <v>887.05</v>
      </c>
      <c r="N227" s="565">
        <v>1</v>
      </c>
      <c r="O227" s="629">
        <v>1</v>
      </c>
      <c r="P227" s="566"/>
      <c r="Q227" s="581">
        <v>0</v>
      </c>
      <c r="R227" s="565"/>
      <c r="S227" s="581">
        <v>0</v>
      </c>
      <c r="T227" s="629"/>
      <c r="U227" s="611">
        <v>0</v>
      </c>
    </row>
    <row r="228" spans="1:21" ht="14.4" customHeight="1" x14ac:dyDescent="0.3">
      <c r="A228" s="564">
        <v>25</v>
      </c>
      <c r="B228" s="565" t="s">
        <v>458</v>
      </c>
      <c r="C228" s="565">
        <v>89301252</v>
      </c>
      <c r="D228" s="627" t="s">
        <v>1528</v>
      </c>
      <c r="E228" s="628" t="s">
        <v>1014</v>
      </c>
      <c r="F228" s="565" t="s">
        <v>985</v>
      </c>
      <c r="G228" s="565" t="s">
        <v>1038</v>
      </c>
      <c r="H228" s="565" t="s">
        <v>457</v>
      </c>
      <c r="I228" s="565" t="s">
        <v>1039</v>
      </c>
      <c r="J228" s="565" t="s">
        <v>1040</v>
      </c>
      <c r="K228" s="565" t="s">
        <v>1041</v>
      </c>
      <c r="L228" s="566">
        <v>1710.02</v>
      </c>
      <c r="M228" s="566">
        <v>5130.0599999999995</v>
      </c>
      <c r="N228" s="565">
        <v>3</v>
      </c>
      <c r="O228" s="629">
        <v>3</v>
      </c>
      <c r="P228" s="566">
        <v>5130.0599999999995</v>
      </c>
      <c r="Q228" s="581">
        <v>1</v>
      </c>
      <c r="R228" s="565">
        <v>3</v>
      </c>
      <c r="S228" s="581">
        <v>1</v>
      </c>
      <c r="T228" s="629">
        <v>3</v>
      </c>
      <c r="U228" s="611">
        <v>1</v>
      </c>
    </row>
    <row r="229" spans="1:21" ht="14.4" customHeight="1" x14ac:dyDescent="0.3">
      <c r="A229" s="564">
        <v>25</v>
      </c>
      <c r="B229" s="565" t="s">
        <v>458</v>
      </c>
      <c r="C229" s="565">
        <v>89301252</v>
      </c>
      <c r="D229" s="627" t="s">
        <v>1528</v>
      </c>
      <c r="E229" s="628" t="s">
        <v>1014</v>
      </c>
      <c r="F229" s="565" t="s">
        <v>985</v>
      </c>
      <c r="G229" s="565" t="s">
        <v>1083</v>
      </c>
      <c r="H229" s="565" t="s">
        <v>457</v>
      </c>
      <c r="I229" s="565" t="s">
        <v>1084</v>
      </c>
      <c r="J229" s="565" t="s">
        <v>752</v>
      </c>
      <c r="K229" s="565" t="s">
        <v>1085</v>
      </c>
      <c r="L229" s="566">
        <v>31.64</v>
      </c>
      <c r="M229" s="566">
        <v>31.64</v>
      </c>
      <c r="N229" s="565">
        <v>1</v>
      </c>
      <c r="O229" s="629">
        <v>1</v>
      </c>
      <c r="P229" s="566"/>
      <c r="Q229" s="581">
        <v>0</v>
      </c>
      <c r="R229" s="565"/>
      <c r="S229" s="581">
        <v>0</v>
      </c>
      <c r="T229" s="629"/>
      <c r="U229" s="611">
        <v>0</v>
      </c>
    </row>
    <row r="230" spans="1:21" ht="14.4" customHeight="1" x14ac:dyDescent="0.3">
      <c r="A230" s="564">
        <v>25</v>
      </c>
      <c r="B230" s="565" t="s">
        <v>458</v>
      </c>
      <c r="C230" s="565">
        <v>89301252</v>
      </c>
      <c r="D230" s="627" t="s">
        <v>1528</v>
      </c>
      <c r="E230" s="628" t="s">
        <v>1014</v>
      </c>
      <c r="F230" s="565" t="s">
        <v>985</v>
      </c>
      <c r="G230" s="565" t="s">
        <v>1033</v>
      </c>
      <c r="H230" s="565" t="s">
        <v>710</v>
      </c>
      <c r="I230" s="565" t="s">
        <v>947</v>
      </c>
      <c r="J230" s="565" t="s">
        <v>780</v>
      </c>
      <c r="K230" s="565" t="s">
        <v>781</v>
      </c>
      <c r="L230" s="566">
        <v>154.01</v>
      </c>
      <c r="M230" s="566">
        <v>2464.16</v>
      </c>
      <c r="N230" s="565">
        <v>16</v>
      </c>
      <c r="O230" s="629">
        <v>8</v>
      </c>
      <c r="P230" s="566">
        <v>1078.07</v>
      </c>
      <c r="Q230" s="581">
        <v>0.4375</v>
      </c>
      <c r="R230" s="565">
        <v>7</v>
      </c>
      <c r="S230" s="581">
        <v>0.4375</v>
      </c>
      <c r="T230" s="629">
        <v>3</v>
      </c>
      <c r="U230" s="611">
        <v>0.375</v>
      </c>
    </row>
    <row r="231" spans="1:21" ht="14.4" customHeight="1" x14ac:dyDescent="0.3">
      <c r="A231" s="564">
        <v>25</v>
      </c>
      <c r="B231" s="565" t="s">
        <v>458</v>
      </c>
      <c r="C231" s="565">
        <v>89301252</v>
      </c>
      <c r="D231" s="627" t="s">
        <v>1528</v>
      </c>
      <c r="E231" s="628" t="s">
        <v>1014</v>
      </c>
      <c r="F231" s="565" t="s">
        <v>985</v>
      </c>
      <c r="G231" s="565" t="s">
        <v>1045</v>
      </c>
      <c r="H231" s="565" t="s">
        <v>710</v>
      </c>
      <c r="I231" s="565" t="s">
        <v>1046</v>
      </c>
      <c r="J231" s="565" t="s">
        <v>556</v>
      </c>
      <c r="K231" s="565" t="s">
        <v>1047</v>
      </c>
      <c r="L231" s="566">
        <v>48.31</v>
      </c>
      <c r="M231" s="566">
        <v>48.31</v>
      </c>
      <c r="N231" s="565">
        <v>1</v>
      </c>
      <c r="O231" s="629">
        <v>0.5</v>
      </c>
      <c r="P231" s="566"/>
      <c r="Q231" s="581">
        <v>0</v>
      </c>
      <c r="R231" s="565"/>
      <c r="S231" s="581">
        <v>0</v>
      </c>
      <c r="T231" s="629"/>
      <c r="U231" s="611">
        <v>0</v>
      </c>
    </row>
    <row r="232" spans="1:21" ht="14.4" customHeight="1" x14ac:dyDescent="0.3">
      <c r="A232" s="564">
        <v>25</v>
      </c>
      <c r="B232" s="565" t="s">
        <v>458</v>
      </c>
      <c r="C232" s="565">
        <v>89301252</v>
      </c>
      <c r="D232" s="627" t="s">
        <v>1528</v>
      </c>
      <c r="E232" s="628" t="s">
        <v>1014</v>
      </c>
      <c r="F232" s="565" t="s">
        <v>985</v>
      </c>
      <c r="G232" s="565" t="s">
        <v>1358</v>
      </c>
      <c r="H232" s="565" t="s">
        <v>457</v>
      </c>
      <c r="I232" s="565" t="s">
        <v>1359</v>
      </c>
      <c r="J232" s="565" t="s">
        <v>767</v>
      </c>
      <c r="K232" s="565" t="s">
        <v>1360</v>
      </c>
      <c r="L232" s="566">
        <v>194.73</v>
      </c>
      <c r="M232" s="566">
        <v>194.73</v>
      </c>
      <c r="N232" s="565">
        <v>1</v>
      </c>
      <c r="O232" s="629">
        <v>0.5</v>
      </c>
      <c r="P232" s="566"/>
      <c r="Q232" s="581">
        <v>0</v>
      </c>
      <c r="R232" s="565"/>
      <c r="S232" s="581">
        <v>0</v>
      </c>
      <c r="T232" s="629"/>
      <c r="U232" s="611">
        <v>0</v>
      </c>
    </row>
    <row r="233" spans="1:21" ht="14.4" customHeight="1" x14ac:dyDescent="0.3">
      <c r="A233" s="564">
        <v>25</v>
      </c>
      <c r="B233" s="565" t="s">
        <v>458</v>
      </c>
      <c r="C233" s="565">
        <v>89301252</v>
      </c>
      <c r="D233" s="627" t="s">
        <v>1528</v>
      </c>
      <c r="E233" s="628" t="s">
        <v>1015</v>
      </c>
      <c r="F233" s="565" t="s">
        <v>985</v>
      </c>
      <c r="G233" s="565" t="s">
        <v>1026</v>
      </c>
      <c r="H233" s="565" t="s">
        <v>457</v>
      </c>
      <c r="I233" s="565" t="s">
        <v>1075</v>
      </c>
      <c r="J233" s="565" t="s">
        <v>923</v>
      </c>
      <c r="K233" s="565" t="s">
        <v>1076</v>
      </c>
      <c r="L233" s="566">
        <v>0</v>
      </c>
      <c r="M233" s="566">
        <v>0</v>
      </c>
      <c r="N233" s="565">
        <v>2</v>
      </c>
      <c r="O233" s="629">
        <v>2</v>
      </c>
      <c r="P233" s="566">
        <v>0</v>
      </c>
      <c r="Q233" s="581"/>
      <c r="R233" s="565">
        <v>1</v>
      </c>
      <c r="S233" s="581">
        <v>0.5</v>
      </c>
      <c r="T233" s="629">
        <v>1</v>
      </c>
      <c r="U233" s="611">
        <v>0.5</v>
      </c>
    </row>
    <row r="234" spans="1:21" ht="14.4" customHeight="1" x14ac:dyDescent="0.3">
      <c r="A234" s="564">
        <v>25</v>
      </c>
      <c r="B234" s="565" t="s">
        <v>458</v>
      </c>
      <c r="C234" s="565">
        <v>89301252</v>
      </c>
      <c r="D234" s="627" t="s">
        <v>1528</v>
      </c>
      <c r="E234" s="628" t="s">
        <v>1015</v>
      </c>
      <c r="F234" s="565" t="s">
        <v>985</v>
      </c>
      <c r="G234" s="565" t="s">
        <v>1026</v>
      </c>
      <c r="H234" s="565" t="s">
        <v>710</v>
      </c>
      <c r="I234" s="565" t="s">
        <v>922</v>
      </c>
      <c r="J234" s="565" t="s">
        <v>923</v>
      </c>
      <c r="K234" s="565" t="s">
        <v>924</v>
      </c>
      <c r="L234" s="566">
        <v>333.31</v>
      </c>
      <c r="M234" s="566">
        <v>10332.61</v>
      </c>
      <c r="N234" s="565">
        <v>31</v>
      </c>
      <c r="O234" s="629">
        <v>31</v>
      </c>
      <c r="P234" s="566">
        <v>5666.2700000000013</v>
      </c>
      <c r="Q234" s="581">
        <v>0.54838709677419362</v>
      </c>
      <c r="R234" s="565">
        <v>17</v>
      </c>
      <c r="S234" s="581">
        <v>0.54838709677419351</v>
      </c>
      <c r="T234" s="629">
        <v>17</v>
      </c>
      <c r="U234" s="611">
        <v>0.54838709677419351</v>
      </c>
    </row>
    <row r="235" spans="1:21" ht="14.4" customHeight="1" x14ac:dyDescent="0.3">
      <c r="A235" s="564">
        <v>25</v>
      </c>
      <c r="B235" s="565" t="s">
        <v>458</v>
      </c>
      <c r="C235" s="565">
        <v>89301252</v>
      </c>
      <c r="D235" s="627" t="s">
        <v>1528</v>
      </c>
      <c r="E235" s="628" t="s">
        <v>1015</v>
      </c>
      <c r="F235" s="565" t="s">
        <v>985</v>
      </c>
      <c r="G235" s="565" t="s">
        <v>1361</v>
      </c>
      <c r="H235" s="565" t="s">
        <v>457</v>
      </c>
      <c r="I235" s="565" t="s">
        <v>1362</v>
      </c>
      <c r="J235" s="565" t="s">
        <v>1363</v>
      </c>
      <c r="K235" s="565" t="s">
        <v>1364</v>
      </c>
      <c r="L235" s="566">
        <v>45.75</v>
      </c>
      <c r="M235" s="566">
        <v>45.75</v>
      </c>
      <c r="N235" s="565">
        <v>1</v>
      </c>
      <c r="O235" s="629">
        <v>1</v>
      </c>
      <c r="P235" s="566">
        <v>45.75</v>
      </c>
      <c r="Q235" s="581">
        <v>1</v>
      </c>
      <c r="R235" s="565">
        <v>1</v>
      </c>
      <c r="S235" s="581">
        <v>1</v>
      </c>
      <c r="T235" s="629">
        <v>1</v>
      </c>
      <c r="U235" s="611">
        <v>1</v>
      </c>
    </row>
    <row r="236" spans="1:21" ht="14.4" customHeight="1" x14ac:dyDescent="0.3">
      <c r="A236" s="564">
        <v>25</v>
      </c>
      <c r="B236" s="565" t="s">
        <v>458</v>
      </c>
      <c r="C236" s="565">
        <v>89301252</v>
      </c>
      <c r="D236" s="627" t="s">
        <v>1528</v>
      </c>
      <c r="E236" s="628" t="s">
        <v>1015</v>
      </c>
      <c r="F236" s="565" t="s">
        <v>985</v>
      </c>
      <c r="G236" s="565" t="s">
        <v>1255</v>
      </c>
      <c r="H236" s="565" t="s">
        <v>457</v>
      </c>
      <c r="I236" s="565" t="s">
        <v>1256</v>
      </c>
      <c r="J236" s="565" t="s">
        <v>617</v>
      </c>
      <c r="K236" s="565" t="s">
        <v>1257</v>
      </c>
      <c r="L236" s="566">
        <v>153.37</v>
      </c>
      <c r="M236" s="566">
        <v>460.11</v>
      </c>
      <c r="N236" s="565">
        <v>3</v>
      </c>
      <c r="O236" s="629">
        <v>2</v>
      </c>
      <c r="P236" s="566">
        <v>153.37</v>
      </c>
      <c r="Q236" s="581">
        <v>0.33333333333333331</v>
      </c>
      <c r="R236" s="565">
        <v>1</v>
      </c>
      <c r="S236" s="581">
        <v>0.33333333333333331</v>
      </c>
      <c r="T236" s="629">
        <v>1</v>
      </c>
      <c r="U236" s="611">
        <v>0.5</v>
      </c>
    </row>
    <row r="237" spans="1:21" ht="14.4" customHeight="1" x14ac:dyDescent="0.3">
      <c r="A237" s="564">
        <v>25</v>
      </c>
      <c r="B237" s="565" t="s">
        <v>458</v>
      </c>
      <c r="C237" s="565">
        <v>89301252</v>
      </c>
      <c r="D237" s="627" t="s">
        <v>1528</v>
      </c>
      <c r="E237" s="628" t="s">
        <v>1015</v>
      </c>
      <c r="F237" s="565" t="s">
        <v>985</v>
      </c>
      <c r="G237" s="565" t="s">
        <v>1365</v>
      </c>
      <c r="H237" s="565" t="s">
        <v>457</v>
      </c>
      <c r="I237" s="565" t="s">
        <v>1366</v>
      </c>
      <c r="J237" s="565" t="s">
        <v>1367</v>
      </c>
      <c r="K237" s="565" t="s">
        <v>575</v>
      </c>
      <c r="L237" s="566">
        <v>0</v>
      </c>
      <c r="M237" s="566">
        <v>0</v>
      </c>
      <c r="N237" s="565">
        <v>1</v>
      </c>
      <c r="O237" s="629">
        <v>1</v>
      </c>
      <c r="P237" s="566"/>
      <c r="Q237" s="581"/>
      <c r="R237" s="565"/>
      <c r="S237" s="581">
        <v>0</v>
      </c>
      <c r="T237" s="629"/>
      <c r="U237" s="611">
        <v>0</v>
      </c>
    </row>
    <row r="238" spans="1:21" ht="14.4" customHeight="1" x14ac:dyDescent="0.3">
      <c r="A238" s="564">
        <v>25</v>
      </c>
      <c r="B238" s="565" t="s">
        <v>458</v>
      </c>
      <c r="C238" s="565">
        <v>89301252</v>
      </c>
      <c r="D238" s="627" t="s">
        <v>1528</v>
      </c>
      <c r="E238" s="628" t="s">
        <v>1015</v>
      </c>
      <c r="F238" s="565" t="s">
        <v>985</v>
      </c>
      <c r="G238" s="565" t="s">
        <v>1033</v>
      </c>
      <c r="H238" s="565" t="s">
        <v>710</v>
      </c>
      <c r="I238" s="565" t="s">
        <v>947</v>
      </c>
      <c r="J238" s="565" t="s">
        <v>780</v>
      </c>
      <c r="K238" s="565" t="s">
        <v>781</v>
      </c>
      <c r="L238" s="566">
        <v>154.01</v>
      </c>
      <c r="M238" s="566">
        <v>1694.11</v>
      </c>
      <c r="N238" s="565">
        <v>11</v>
      </c>
      <c r="O238" s="629">
        <v>8</v>
      </c>
      <c r="P238" s="566">
        <v>770.05</v>
      </c>
      <c r="Q238" s="581">
        <v>0.45454545454545453</v>
      </c>
      <c r="R238" s="565">
        <v>5</v>
      </c>
      <c r="S238" s="581">
        <v>0.45454545454545453</v>
      </c>
      <c r="T238" s="629">
        <v>4</v>
      </c>
      <c r="U238" s="611">
        <v>0.5</v>
      </c>
    </row>
    <row r="239" spans="1:21" ht="14.4" customHeight="1" x14ac:dyDescent="0.3">
      <c r="A239" s="564">
        <v>25</v>
      </c>
      <c r="B239" s="565" t="s">
        <v>458</v>
      </c>
      <c r="C239" s="565">
        <v>89301252</v>
      </c>
      <c r="D239" s="627" t="s">
        <v>1528</v>
      </c>
      <c r="E239" s="628" t="s">
        <v>1015</v>
      </c>
      <c r="F239" s="565" t="s">
        <v>985</v>
      </c>
      <c r="G239" s="565" t="s">
        <v>1033</v>
      </c>
      <c r="H239" s="565" t="s">
        <v>710</v>
      </c>
      <c r="I239" s="565" t="s">
        <v>1034</v>
      </c>
      <c r="J239" s="565" t="s">
        <v>780</v>
      </c>
      <c r="K239" s="565" t="s">
        <v>781</v>
      </c>
      <c r="L239" s="566">
        <v>143.18</v>
      </c>
      <c r="M239" s="566">
        <v>143.18</v>
      </c>
      <c r="N239" s="565">
        <v>1</v>
      </c>
      <c r="O239" s="629">
        <v>1</v>
      </c>
      <c r="P239" s="566"/>
      <c r="Q239" s="581">
        <v>0</v>
      </c>
      <c r="R239" s="565"/>
      <c r="S239" s="581">
        <v>0</v>
      </c>
      <c r="T239" s="629"/>
      <c r="U239" s="611">
        <v>0</v>
      </c>
    </row>
    <row r="240" spans="1:21" ht="14.4" customHeight="1" x14ac:dyDescent="0.3">
      <c r="A240" s="564">
        <v>25</v>
      </c>
      <c r="B240" s="565" t="s">
        <v>458</v>
      </c>
      <c r="C240" s="565">
        <v>89301252</v>
      </c>
      <c r="D240" s="627" t="s">
        <v>1528</v>
      </c>
      <c r="E240" s="628" t="s">
        <v>1015</v>
      </c>
      <c r="F240" s="565" t="s">
        <v>985</v>
      </c>
      <c r="G240" s="565" t="s">
        <v>1368</v>
      </c>
      <c r="H240" s="565" t="s">
        <v>457</v>
      </c>
      <c r="I240" s="565" t="s">
        <v>1369</v>
      </c>
      <c r="J240" s="565" t="s">
        <v>1370</v>
      </c>
      <c r="K240" s="565" t="s">
        <v>1371</v>
      </c>
      <c r="L240" s="566">
        <v>0</v>
      </c>
      <c r="M240" s="566">
        <v>0</v>
      </c>
      <c r="N240" s="565">
        <v>1</v>
      </c>
      <c r="O240" s="629">
        <v>1</v>
      </c>
      <c r="P240" s="566">
        <v>0</v>
      </c>
      <c r="Q240" s="581"/>
      <c r="R240" s="565">
        <v>1</v>
      </c>
      <c r="S240" s="581">
        <v>1</v>
      </c>
      <c r="T240" s="629">
        <v>1</v>
      </c>
      <c r="U240" s="611">
        <v>1</v>
      </c>
    </row>
    <row r="241" spans="1:21" ht="14.4" customHeight="1" x14ac:dyDescent="0.3">
      <c r="A241" s="564">
        <v>25</v>
      </c>
      <c r="B241" s="565" t="s">
        <v>458</v>
      </c>
      <c r="C241" s="565">
        <v>89301252</v>
      </c>
      <c r="D241" s="627" t="s">
        <v>1528</v>
      </c>
      <c r="E241" s="628" t="s">
        <v>1015</v>
      </c>
      <c r="F241" s="565" t="s">
        <v>985</v>
      </c>
      <c r="G241" s="565" t="s">
        <v>1372</v>
      </c>
      <c r="H241" s="565" t="s">
        <v>457</v>
      </c>
      <c r="I241" s="565" t="s">
        <v>1373</v>
      </c>
      <c r="J241" s="565" t="s">
        <v>1374</v>
      </c>
      <c r="K241" s="565" t="s">
        <v>1375</v>
      </c>
      <c r="L241" s="566">
        <v>0</v>
      </c>
      <c r="M241" s="566">
        <v>0</v>
      </c>
      <c r="N241" s="565">
        <v>1</v>
      </c>
      <c r="O241" s="629">
        <v>1</v>
      </c>
      <c r="P241" s="566">
        <v>0</v>
      </c>
      <c r="Q241" s="581"/>
      <c r="R241" s="565">
        <v>1</v>
      </c>
      <c r="S241" s="581">
        <v>1</v>
      </c>
      <c r="T241" s="629">
        <v>1</v>
      </c>
      <c r="U241" s="611">
        <v>1</v>
      </c>
    </row>
    <row r="242" spans="1:21" ht="14.4" customHeight="1" x14ac:dyDescent="0.3">
      <c r="A242" s="564">
        <v>25</v>
      </c>
      <c r="B242" s="565" t="s">
        <v>458</v>
      </c>
      <c r="C242" s="565">
        <v>89301252</v>
      </c>
      <c r="D242" s="627" t="s">
        <v>1528</v>
      </c>
      <c r="E242" s="628" t="s">
        <v>1015</v>
      </c>
      <c r="F242" s="565" t="s">
        <v>985</v>
      </c>
      <c r="G242" s="565" t="s">
        <v>1372</v>
      </c>
      <c r="H242" s="565" t="s">
        <v>457</v>
      </c>
      <c r="I242" s="565" t="s">
        <v>1376</v>
      </c>
      <c r="J242" s="565" t="s">
        <v>1374</v>
      </c>
      <c r="K242" s="565" t="s">
        <v>1377</v>
      </c>
      <c r="L242" s="566">
        <v>109.81</v>
      </c>
      <c r="M242" s="566">
        <v>109.81</v>
      </c>
      <c r="N242" s="565">
        <v>1</v>
      </c>
      <c r="O242" s="629">
        <v>1</v>
      </c>
      <c r="P242" s="566">
        <v>109.81</v>
      </c>
      <c r="Q242" s="581">
        <v>1</v>
      </c>
      <c r="R242" s="565">
        <v>1</v>
      </c>
      <c r="S242" s="581">
        <v>1</v>
      </c>
      <c r="T242" s="629">
        <v>1</v>
      </c>
      <c r="U242" s="611">
        <v>1</v>
      </c>
    </row>
    <row r="243" spans="1:21" ht="14.4" customHeight="1" x14ac:dyDescent="0.3">
      <c r="A243" s="564">
        <v>25</v>
      </c>
      <c r="B243" s="565" t="s">
        <v>458</v>
      </c>
      <c r="C243" s="565">
        <v>89301252</v>
      </c>
      <c r="D243" s="627" t="s">
        <v>1528</v>
      </c>
      <c r="E243" s="628" t="s">
        <v>1015</v>
      </c>
      <c r="F243" s="565" t="s">
        <v>985</v>
      </c>
      <c r="G243" s="565" t="s">
        <v>1045</v>
      </c>
      <c r="H243" s="565" t="s">
        <v>457</v>
      </c>
      <c r="I243" s="565" t="s">
        <v>960</v>
      </c>
      <c r="J243" s="565" t="s">
        <v>478</v>
      </c>
      <c r="K243" s="565" t="s">
        <v>961</v>
      </c>
      <c r="L243" s="566">
        <v>96.63</v>
      </c>
      <c r="M243" s="566">
        <v>193.26</v>
      </c>
      <c r="N243" s="565">
        <v>2</v>
      </c>
      <c r="O243" s="629">
        <v>2</v>
      </c>
      <c r="P243" s="566">
        <v>96.63</v>
      </c>
      <c r="Q243" s="581">
        <v>0.5</v>
      </c>
      <c r="R243" s="565">
        <v>1</v>
      </c>
      <c r="S243" s="581">
        <v>0.5</v>
      </c>
      <c r="T243" s="629">
        <v>1</v>
      </c>
      <c r="U243" s="611">
        <v>0.5</v>
      </c>
    </row>
    <row r="244" spans="1:21" ht="14.4" customHeight="1" x14ac:dyDescent="0.3">
      <c r="A244" s="564">
        <v>25</v>
      </c>
      <c r="B244" s="565" t="s">
        <v>458</v>
      </c>
      <c r="C244" s="565">
        <v>89301252</v>
      </c>
      <c r="D244" s="627" t="s">
        <v>1528</v>
      </c>
      <c r="E244" s="628" t="s">
        <v>1015</v>
      </c>
      <c r="F244" s="565" t="s">
        <v>985</v>
      </c>
      <c r="G244" s="565" t="s">
        <v>1378</v>
      </c>
      <c r="H244" s="565" t="s">
        <v>457</v>
      </c>
      <c r="I244" s="565" t="s">
        <v>1379</v>
      </c>
      <c r="J244" s="565" t="s">
        <v>1380</v>
      </c>
      <c r="K244" s="565" t="s">
        <v>1381</v>
      </c>
      <c r="L244" s="566">
        <v>0</v>
      </c>
      <c r="M244" s="566">
        <v>0</v>
      </c>
      <c r="N244" s="565">
        <v>1</v>
      </c>
      <c r="O244" s="629">
        <v>1</v>
      </c>
      <c r="P244" s="566">
        <v>0</v>
      </c>
      <c r="Q244" s="581"/>
      <c r="R244" s="565">
        <v>1</v>
      </c>
      <c r="S244" s="581">
        <v>1</v>
      </c>
      <c r="T244" s="629">
        <v>1</v>
      </c>
      <c r="U244" s="611">
        <v>1</v>
      </c>
    </row>
    <row r="245" spans="1:21" ht="14.4" customHeight="1" x14ac:dyDescent="0.3">
      <c r="A245" s="564">
        <v>25</v>
      </c>
      <c r="B245" s="565" t="s">
        <v>458</v>
      </c>
      <c r="C245" s="565">
        <v>89301252</v>
      </c>
      <c r="D245" s="627" t="s">
        <v>1528</v>
      </c>
      <c r="E245" s="628" t="s">
        <v>1015</v>
      </c>
      <c r="F245" s="565" t="s">
        <v>985</v>
      </c>
      <c r="G245" s="565" t="s">
        <v>1382</v>
      </c>
      <c r="H245" s="565" t="s">
        <v>457</v>
      </c>
      <c r="I245" s="565" t="s">
        <v>1383</v>
      </c>
      <c r="J245" s="565" t="s">
        <v>1384</v>
      </c>
      <c r="K245" s="565" t="s">
        <v>1385</v>
      </c>
      <c r="L245" s="566">
        <v>64.13</v>
      </c>
      <c r="M245" s="566">
        <v>64.13</v>
      </c>
      <c r="N245" s="565">
        <v>1</v>
      </c>
      <c r="O245" s="629">
        <v>1</v>
      </c>
      <c r="P245" s="566">
        <v>64.13</v>
      </c>
      <c r="Q245" s="581">
        <v>1</v>
      </c>
      <c r="R245" s="565">
        <v>1</v>
      </c>
      <c r="S245" s="581">
        <v>1</v>
      </c>
      <c r="T245" s="629">
        <v>1</v>
      </c>
      <c r="U245" s="611">
        <v>1</v>
      </c>
    </row>
    <row r="246" spans="1:21" ht="14.4" customHeight="1" x14ac:dyDescent="0.3">
      <c r="A246" s="564">
        <v>25</v>
      </c>
      <c r="B246" s="565" t="s">
        <v>458</v>
      </c>
      <c r="C246" s="565">
        <v>89301252</v>
      </c>
      <c r="D246" s="627" t="s">
        <v>1528</v>
      </c>
      <c r="E246" s="628" t="s">
        <v>1016</v>
      </c>
      <c r="F246" s="565" t="s">
        <v>985</v>
      </c>
      <c r="G246" s="565" t="s">
        <v>1033</v>
      </c>
      <c r="H246" s="565" t="s">
        <v>710</v>
      </c>
      <c r="I246" s="565" t="s">
        <v>1077</v>
      </c>
      <c r="J246" s="565" t="s">
        <v>949</v>
      </c>
      <c r="K246" s="565" t="s">
        <v>1078</v>
      </c>
      <c r="L246" s="566">
        <v>82.92</v>
      </c>
      <c r="M246" s="566">
        <v>331.68</v>
      </c>
      <c r="N246" s="565">
        <v>4</v>
      </c>
      <c r="O246" s="629">
        <v>4</v>
      </c>
      <c r="P246" s="566">
        <v>82.92</v>
      </c>
      <c r="Q246" s="581">
        <v>0.25</v>
      </c>
      <c r="R246" s="565">
        <v>1</v>
      </c>
      <c r="S246" s="581">
        <v>0.25</v>
      </c>
      <c r="T246" s="629">
        <v>1</v>
      </c>
      <c r="U246" s="611">
        <v>0.25</v>
      </c>
    </row>
    <row r="247" spans="1:21" ht="14.4" customHeight="1" x14ac:dyDescent="0.3">
      <c r="A247" s="564">
        <v>25</v>
      </c>
      <c r="B247" s="565" t="s">
        <v>458</v>
      </c>
      <c r="C247" s="565">
        <v>89301252</v>
      </c>
      <c r="D247" s="627" t="s">
        <v>1528</v>
      </c>
      <c r="E247" s="628" t="s">
        <v>1016</v>
      </c>
      <c r="F247" s="565" t="s">
        <v>985</v>
      </c>
      <c r="G247" s="565" t="s">
        <v>1033</v>
      </c>
      <c r="H247" s="565" t="s">
        <v>457</v>
      </c>
      <c r="I247" s="565" t="s">
        <v>1386</v>
      </c>
      <c r="J247" s="565" t="s">
        <v>780</v>
      </c>
      <c r="K247" s="565" t="s">
        <v>1357</v>
      </c>
      <c r="L247" s="566">
        <v>0</v>
      </c>
      <c r="M247" s="566">
        <v>0</v>
      </c>
      <c r="N247" s="565">
        <v>1</v>
      </c>
      <c r="O247" s="629">
        <v>1</v>
      </c>
      <c r="P247" s="566"/>
      <c r="Q247" s="581"/>
      <c r="R247" s="565"/>
      <c r="S247" s="581">
        <v>0</v>
      </c>
      <c r="T247" s="629"/>
      <c r="U247" s="611">
        <v>0</v>
      </c>
    </row>
    <row r="248" spans="1:21" ht="14.4" customHeight="1" x14ac:dyDescent="0.3">
      <c r="A248" s="564">
        <v>25</v>
      </c>
      <c r="B248" s="565" t="s">
        <v>458</v>
      </c>
      <c r="C248" s="565">
        <v>89301252</v>
      </c>
      <c r="D248" s="627" t="s">
        <v>1528</v>
      </c>
      <c r="E248" s="628" t="s">
        <v>1017</v>
      </c>
      <c r="F248" s="565" t="s">
        <v>985</v>
      </c>
      <c r="G248" s="565" t="s">
        <v>1026</v>
      </c>
      <c r="H248" s="565" t="s">
        <v>710</v>
      </c>
      <c r="I248" s="565" t="s">
        <v>922</v>
      </c>
      <c r="J248" s="565" t="s">
        <v>923</v>
      </c>
      <c r="K248" s="565" t="s">
        <v>924</v>
      </c>
      <c r="L248" s="566">
        <v>333.31</v>
      </c>
      <c r="M248" s="566">
        <v>17332.120000000003</v>
      </c>
      <c r="N248" s="565">
        <v>52</v>
      </c>
      <c r="O248" s="629">
        <v>38.5</v>
      </c>
      <c r="P248" s="566">
        <v>8666.0600000000013</v>
      </c>
      <c r="Q248" s="581">
        <v>0.5</v>
      </c>
      <c r="R248" s="565">
        <v>26</v>
      </c>
      <c r="S248" s="581">
        <v>0.5</v>
      </c>
      <c r="T248" s="629">
        <v>22</v>
      </c>
      <c r="U248" s="611">
        <v>0.5714285714285714</v>
      </c>
    </row>
    <row r="249" spans="1:21" ht="14.4" customHeight="1" x14ac:dyDescent="0.3">
      <c r="A249" s="564">
        <v>25</v>
      </c>
      <c r="B249" s="565" t="s">
        <v>458</v>
      </c>
      <c r="C249" s="565">
        <v>89301252</v>
      </c>
      <c r="D249" s="627" t="s">
        <v>1528</v>
      </c>
      <c r="E249" s="628" t="s">
        <v>1017</v>
      </c>
      <c r="F249" s="565" t="s">
        <v>985</v>
      </c>
      <c r="G249" s="565" t="s">
        <v>1229</v>
      </c>
      <c r="H249" s="565" t="s">
        <v>710</v>
      </c>
      <c r="I249" s="565" t="s">
        <v>1387</v>
      </c>
      <c r="J249" s="565" t="s">
        <v>1388</v>
      </c>
      <c r="K249" s="565" t="s">
        <v>1232</v>
      </c>
      <c r="L249" s="566">
        <v>222.25</v>
      </c>
      <c r="M249" s="566">
        <v>889</v>
      </c>
      <c r="N249" s="565">
        <v>4</v>
      </c>
      <c r="O249" s="629">
        <v>1.5</v>
      </c>
      <c r="P249" s="566">
        <v>444.5</v>
      </c>
      <c r="Q249" s="581">
        <v>0.5</v>
      </c>
      <c r="R249" s="565">
        <v>2</v>
      </c>
      <c r="S249" s="581">
        <v>0.5</v>
      </c>
      <c r="T249" s="629">
        <v>0.5</v>
      </c>
      <c r="U249" s="611">
        <v>0.33333333333333331</v>
      </c>
    </row>
    <row r="250" spans="1:21" ht="14.4" customHeight="1" x14ac:dyDescent="0.3">
      <c r="A250" s="564">
        <v>25</v>
      </c>
      <c r="B250" s="565" t="s">
        <v>458</v>
      </c>
      <c r="C250" s="565">
        <v>89301252</v>
      </c>
      <c r="D250" s="627" t="s">
        <v>1528</v>
      </c>
      <c r="E250" s="628" t="s">
        <v>1017</v>
      </c>
      <c r="F250" s="565" t="s">
        <v>985</v>
      </c>
      <c r="G250" s="565" t="s">
        <v>1027</v>
      </c>
      <c r="H250" s="565" t="s">
        <v>710</v>
      </c>
      <c r="I250" s="565" t="s">
        <v>936</v>
      </c>
      <c r="J250" s="565" t="s">
        <v>771</v>
      </c>
      <c r="K250" s="565" t="s">
        <v>935</v>
      </c>
      <c r="L250" s="566">
        <v>184.22</v>
      </c>
      <c r="M250" s="566">
        <v>921.09999999999991</v>
      </c>
      <c r="N250" s="565">
        <v>5</v>
      </c>
      <c r="O250" s="629">
        <v>2</v>
      </c>
      <c r="P250" s="566">
        <v>921.09999999999991</v>
      </c>
      <c r="Q250" s="581">
        <v>1</v>
      </c>
      <c r="R250" s="565">
        <v>5</v>
      </c>
      <c r="S250" s="581">
        <v>1</v>
      </c>
      <c r="T250" s="629">
        <v>2</v>
      </c>
      <c r="U250" s="611">
        <v>1</v>
      </c>
    </row>
    <row r="251" spans="1:21" ht="14.4" customHeight="1" x14ac:dyDescent="0.3">
      <c r="A251" s="564">
        <v>25</v>
      </c>
      <c r="B251" s="565" t="s">
        <v>458</v>
      </c>
      <c r="C251" s="565">
        <v>89301252</v>
      </c>
      <c r="D251" s="627" t="s">
        <v>1528</v>
      </c>
      <c r="E251" s="628" t="s">
        <v>1017</v>
      </c>
      <c r="F251" s="565" t="s">
        <v>985</v>
      </c>
      <c r="G251" s="565" t="s">
        <v>1169</v>
      </c>
      <c r="H251" s="565" t="s">
        <v>457</v>
      </c>
      <c r="I251" s="565" t="s">
        <v>1389</v>
      </c>
      <c r="J251" s="565" t="s">
        <v>1171</v>
      </c>
      <c r="K251" s="565" t="s">
        <v>886</v>
      </c>
      <c r="L251" s="566">
        <v>115.3</v>
      </c>
      <c r="M251" s="566">
        <v>230.6</v>
      </c>
      <c r="N251" s="565">
        <v>2</v>
      </c>
      <c r="O251" s="629">
        <v>0.5</v>
      </c>
      <c r="P251" s="566">
        <v>230.6</v>
      </c>
      <c r="Q251" s="581">
        <v>1</v>
      </c>
      <c r="R251" s="565">
        <v>2</v>
      </c>
      <c r="S251" s="581">
        <v>1</v>
      </c>
      <c r="T251" s="629">
        <v>0.5</v>
      </c>
      <c r="U251" s="611">
        <v>1</v>
      </c>
    </row>
    <row r="252" spans="1:21" ht="14.4" customHeight="1" x14ac:dyDescent="0.3">
      <c r="A252" s="564">
        <v>25</v>
      </c>
      <c r="B252" s="565" t="s">
        <v>458</v>
      </c>
      <c r="C252" s="565">
        <v>89301252</v>
      </c>
      <c r="D252" s="627" t="s">
        <v>1528</v>
      </c>
      <c r="E252" s="628" t="s">
        <v>1017</v>
      </c>
      <c r="F252" s="565" t="s">
        <v>985</v>
      </c>
      <c r="G252" s="565" t="s">
        <v>1169</v>
      </c>
      <c r="H252" s="565" t="s">
        <v>457</v>
      </c>
      <c r="I252" s="565" t="s">
        <v>1390</v>
      </c>
      <c r="J252" s="565" t="s">
        <v>1171</v>
      </c>
      <c r="K252" s="565" t="s">
        <v>1391</v>
      </c>
      <c r="L252" s="566">
        <v>138.61000000000001</v>
      </c>
      <c r="M252" s="566">
        <v>138.61000000000001</v>
      </c>
      <c r="N252" s="565">
        <v>1</v>
      </c>
      <c r="O252" s="629">
        <v>1</v>
      </c>
      <c r="P252" s="566">
        <v>138.61000000000001</v>
      </c>
      <c r="Q252" s="581">
        <v>1</v>
      </c>
      <c r="R252" s="565">
        <v>1</v>
      </c>
      <c r="S252" s="581">
        <v>1</v>
      </c>
      <c r="T252" s="629">
        <v>1</v>
      </c>
      <c r="U252" s="611">
        <v>1</v>
      </c>
    </row>
    <row r="253" spans="1:21" ht="14.4" customHeight="1" x14ac:dyDescent="0.3">
      <c r="A253" s="564">
        <v>25</v>
      </c>
      <c r="B253" s="565" t="s">
        <v>458</v>
      </c>
      <c r="C253" s="565">
        <v>89301252</v>
      </c>
      <c r="D253" s="627" t="s">
        <v>1528</v>
      </c>
      <c r="E253" s="628" t="s">
        <v>1017</v>
      </c>
      <c r="F253" s="565" t="s">
        <v>985</v>
      </c>
      <c r="G253" s="565" t="s">
        <v>1169</v>
      </c>
      <c r="H253" s="565" t="s">
        <v>457</v>
      </c>
      <c r="I253" s="565" t="s">
        <v>1390</v>
      </c>
      <c r="J253" s="565" t="s">
        <v>1171</v>
      </c>
      <c r="K253" s="565" t="s">
        <v>886</v>
      </c>
      <c r="L253" s="566">
        <v>115.3</v>
      </c>
      <c r="M253" s="566">
        <v>230.6</v>
      </c>
      <c r="N253" s="565">
        <v>2</v>
      </c>
      <c r="O253" s="629">
        <v>0.5</v>
      </c>
      <c r="P253" s="566">
        <v>230.6</v>
      </c>
      <c r="Q253" s="581">
        <v>1</v>
      </c>
      <c r="R253" s="565">
        <v>2</v>
      </c>
      <c r="S253" s="581">
        <v>1</v>
      </c>
      <c r="T253" s="629">
        <v>0.5</v>
      </c>
      <c r="U253" s="611">
        <v>1</v>
      </c>
    </row>
    <row r="254" spans="1:21" ht="14.4" customHeight="1" x14ac:dyDescent="0.3">
      <c r="A254" s="564">
        <v>25</v>
      </c>
      <c r="B254" s="565" t="s">
        <v>458</v>
      </c>
      <c r="C254" s="565">
        <v>89301252</v>
      </c>
      <c r="D254" s="627" t="s">
        <v>1528</v>
      </c>
      <c r="E254" s="628" t="s">
        <v>1017</v>
      </c>
      <c r="F254" s="565" t="s">
        <v>985</v>
      </c>
      <c r="G254" s="565" t="s">
        <v>1332</v>
      </c>
      <c r="H254" s="565" t="s">
        <v>710</v>
      </c>
      <c r="I254" s="565" t="s">
        <v>1333</v>
      </c>
      <c r="J254" s="565" t="s">
        <v>1334</v>
      </c>
      <c r="K254" s="565" t="s">
        <v>1244</v>
      </c>
      <c r="L254" s="566">
        <v>41.55</v>
      </c>
      <c r="M254" s="566">
        <v>41.55</v>
      </c>
      <c r="N254" s="565">
        <v>1</v>
      </c>
      <c r="O254" s="629">
        <v>1</v>
      </c>
      <c r="P254" s="566"/>
      <c r="Q254" s="581">
        <v>0</v>
      </c>
      <c r="R254" s="565"/>
      <c r="S254" s="581">
        <v>0</v>
      </c>
      <c r="T254" s="629"/>
      <c r="U254" s="611">
        <v>0</v>
      </c>
    </row>
    <row r="255" spans="1:21" ht="14.4" customHeight="1" x14ac:dyDescent="0.3">
      <c r="A255" s="564">
        <v>25</v>
      </c>
      <c r="B255" s="565" t="s">
        <v>458</v>
      </c>
      <c r="C255" s="565">
        <v>89301252</v>
      </c>
      <c r="D255" s="627" t="s">
        <v>1528</v>
      </c>
      <c r="E255" s="628" t="s">
        <v>1017</v>
      </c>
      <c r="F255" s="565" t="s">
        <v>985</v>
      </c>
      <c r="G255" s="565" t="s">
        <v>1029</v>
      </c>
      <c r="H255" s="565" t="s">
        <v>457</v>
      </c>
      <c r="I255" s="565" t="s">
        <v>1030</v>
      </c>
      <c r="J255" s="565" t="s">
        <v>1031</v>
      </c>
      <c r="K255" s="565" t="s">
        <v>1032</v>
      </c>
      <c r="L255" s="566">
        <v>184.8</v>
      </c>
      <c r="M255" s="566">
        <v>184.8</v>
      </c>
      <c r="N255" s="565">
        <v>1</v>
      </c>
      <c r="O255" s="629">
        <v>1</v>
      </c>
      <c r="P255" s="566"/>
      <c r="Q255" s="581">
        <v>0</v>
      </c>
      <c r="R255" s="565"/>
      <c r="S255" s="581">
        <v>0</v>
      </c>
      <c r="T255" s="629"/>
      <c r="U255" s="611">
        <v>0</v>
      </c>
    </row>
    <row r="256" spans="1:21" ht="14.4" customHeight="1" x14ac:dyDescent="0.3">
      <c r="A256" s="564">
        <v>25</v>
      </c>
      <c r="B256" s="565" t="s">
        <v>458</v>
      </c>
      <c r="C256" s="565">
        <v>89301252</v>
      </c>
      <c r="D256" s="627" t="s">
        <v>1528</v>
      </c>
      <c r="E256" s="628" t="s">
        <v>1017</v>
      </c>
      <c r="F256" s="565" t="s">
        <v>985</v>
      </c>
      <c r="G256" s="565" t="s">
        <v>1083</v>
      </c>
      <c r="H256" s="565" t="s">
        <v>457</v>
      </c>
      <c r="I256" s="565" t="s">
        <v>1084</v>
      </c>
      <c r="J256" s="565" t="s">
        <v>752</v>
      </c>
      <c r="K256" s="565" t="s">
        <v>1085</v>
      </c>
      <c r="L256" s="566">
        <v>31.64</v>
      </c>
      <c r="M256" s="566">
        <v>31.64</v>
      </c>
      <c r="N256" s="565">
        <v>1</v>
      </c>
      <c r="O256" s="629">
        <v>0.5</v>
      </c>
      <c r="P256" s="566">
        <v>31.64</v>
      </c>
      <c r="Q256" s="581">
        <v>1</v>
      </c>
      <c r="R256" s="565">
        <v>1</v>
      </c>
      <c r="S256" s="581">
        <v>1</v>
      </c>
      <c r="T256" s="629">
        <v>0.5</v>
      </c>
      <c r="U256" s="611">
        <v>1</v>
      </c>
    </row>
    <row r="257" spans="1:21" ht="14.4" customHeight="1" x14ac:dyDescent="0.3">
      <c r="A257" s="564">
        <v>25</v>
      </c>
      <c r="B257" s="565" t="s">
        <v>458</v>
      </c>
      <c r="C257" s="565">
        <v>89301252</v>
      </c>
      <c r="D257" s="627" t="s">
        <v>1528</v>
      </c>
      <c r="E257" s="628" t="s">
        <v>1017</v>
      </c>
      <c r="F257" s="565" t="s">
        <v>985</v>
      </c>
      <c r="G257" s="565" t="s">
        <v>1100</v>
      </c>
      <c r="H257" s="565" t="s">
        <v>457</v>
      </c>
      <c r="I257" s="565" t="s">
        <v>1101</v>
      </c>
      <c r="J257" s="565" t="s">
        <v>1102</v>
      </c>
      <c r="K257" s="565" t="s">
        <v>736</v>
      </c>
      <c r="L257" s="566">
        <v>0</v>
      </c>
      <c r="M257" s="566">
        <v>0</v>
      </c>
      <c r="N257" s="565">
        <v>2</v>
      </c>
      <c r="O257" s="629">
        <v>1</v>
      </c>
      <c r="P257" s="566"/>
      <c r="Q257" s="581"/>
      <c r="R257" s="565"/>
      <c r="S257" s="581">
        <v>0</v>
      </c>
      <c r="T257" s="629"/>
      <c r="U257" s="611">
        <v>0</v>
      </c>
    </row>
    <row r="258" spans="1:21" ht="14.4" customHeight="1" x14ac:dyDescent="0.3">
      <c r="A258" s="564">
        <v>25</v>
      </c>
      <c r="B258" s="565" t="s">
        <v>458</v>
      </c>
      <c r="C258" s="565">
        <v>89301252</v>
      </c>
      <c r="D258" s="627" t="s">
        <v>1528</v>
      </c>
      <c r="E258" s="628" t="s">
        <v>1017</v>
      </c>
      <c r="F258" s="565" t="s">
        <v>985</v>
      </c>
      <c r="G258" s="565" t="s">
        <v>1103</v>
      </c>
      <c r="H258" s="565" t="s">
        <v>457</v>
      </c>
      <c r="I258" s="565" t="s">
        <v>1104</v>
      </c>
      <c r="J258" s="565" t="s">
        <v>1105</v>
      </c>
      <c r="K258" s="565" t="s">
        <v>1106</v>
      </c>
      <c r="L258" s="566">
        <v>71.2</v>
      </c>
      <c r="M258" s="566">
        <v>71.2</v>
      </c>
      <c r="N258" s="565">
        <v>1</v>
      </c>
      <c r="O258" s="629">
        <v>0.5</v>
      </c>
      <c r="P258" s="566">
        <v>71.2</v>
      </c>
      <c r="Q258" s="581">
        <v>1</v>
      </c>
      <c r="R258" s="565">
        <v>1</v>
      </c>
      <c r="S258" s="581">
        <v>1</v>
      </c>
      <c r="T258" s="629">
        <v>0.5</v>
      </c>
      <c r="U258" s="611">
        <v>1</v>
      </c>
    </row>
    <row r="259" spans="1:21" ht="14.4" customHeight="1" x14ac:dyDescent="0.3">
      <c r="A259" s="564">
        <v>25</v>
      </c>
      <c r="B259" s="565" t="s">
        <v>458</v>
      </c>
      <c r="C259" s="565">
        <v>89301252</v>
      </c>
      <c r="D259" s="627" t="s">
        <v>1528</v>
      </c>
      <c r="E259" s="628" t="s">
        <v>1017</v>
      </c>
      <c r="F259" s="565" t="s">
        <v>985</v>
      </c>
      <c r="G259" s="565" t="s">
        <v>1107</v>
      </c>
      <c r="H259" s="565" t="s">
        <v>457</v>
      </c>
      <c r="I259" s="565" t="s">
        <v>1158</v>
      </c>
      <c r="J259" s="565" t="s">
        <v>1159</v>
      </c>
      <c r="K259" s="565" t="s">
        <v>1160</v>
      </c>
      <c r="L259" s="566">
        <v>56.41</v>
      </c>
      <c r="M259" s="566">
        <v>56.41</v>
      </c>
      <c r="N259" s="565">
        <v>1</v>
      </c>
      <c r="O259" s="629">
        <v>1</v>
      </c>
      <c r="P259" s="566"/>
      <c r="Q259" s="581">
        <v>0</v>
      </c>
      <c r="R259" s="565"/>
      <c r="S259" s="581">
        <v>0</v>
      </c>
      <c r="T259" s="629"/>
      <c r="U259" s="611">
        <v>0</v>
      </c>
    </row>
    <row r="260" spans="1:21" ht="14.4" customHeight="1" x14ac:dyDescent="0.3">
      <c r="A260" s="564">
        <v>25</v>
      </c>
      <c r="B260" s="565" t="s">
        <v>458</v>
      </c>
      <c r="C260" s="565">
        <v>89301252</v>
      </c>
      <c r="D260" s="627" t="s">
        <v>1528</v>
      </c>
      <c r="E260" s="628" t="s">
        <v>1017</v>
      </c>
      <c r="F260" s="565" t="s">
        <v>985</v>
      </c>
      <c r="G260" s="565" t="s">
        <v>1107</v>
      </c>
      <c r="H260" s="565" t="s">
        <v>457</v>
      </c>
      <c r="I260" s="565" t="s">
        <v>1158</v>
      </c>
      <c r="J260" s="565" t="s">
        <v>1159</v>
      </c>
      <c r="K260" s="565" t="s">
        <v>1160</v>
      </c>
      <c r="L260" s="566">
        <v>77.08</v>
      </c>
      <c r="M260" s="566">
        <v>77.08</v>
      </c>
      <c r="N260" s="565">
        <v>1</v>
      </c>
      <c r="O260" s="629">
        <v>1</v>
      </c>
      <c r="P260" s="566"/>
      <c r="Q260" s="581">
        <v>0</v>
      </c>
      <c r="R260" s="565"/>
      <c r="S260" s="581">
        <v>0</v>
      </c>
      <c r="T260" s="629"/>
      <c r="U260" s="611">
        <v>0</v>
      </c>
    </row>
    <row r="261" spans="1:21" ht="14.4" customHeight="1" x14ac:dyDescent="0.3">
      <c r="A261" s="564">
        <v>25</v>
      </c>
      <c r="B261" s="565" t="s">
        <v>458</v>
      </c>
      <c r="C261" s="565">
        <v>89301252</v>
      </c>
      <c r="D261" s="627" t="s">
        <v>1528</v>
      </c>
      <c r="E261" s="628" t="s">
        <v>1017</v>
      </c>
      <c r="F261" s="565" t="s">
        <v>985</v>
      </c>
      <c r="G261" s="565" t="s">
        <v>1033</v>
      </c>
      <c r="H261" s="565" t="s">
        <v>710</v>
      </c>
      <c r="I261" s="565" t="s">
        <v>947</v>
      </c>
      <c r="J261" s="565" t="s">
        <v>780</v>
      </c>
      <c r="K261" s="565" t="s">
        <v>781</v>
      </c>
      <c r="L261" s="566">
        <v>154.01</v>
      </c>
      <c r="M261" s="566">
        <v>2464.16</v>
      </c>
      <c r="N261" s="565">
        <v>16</v>
      </c>
      <c r="O261" s="629">
        <v>11</v>
      </c>
      <c r="P261" s="566">
        <v>616.04</v>
      </c>
      <c r="Q261" s="581">
        <v>0.25</v>
      </c>
      <c r="R261" s="565">
        <v>4</v>
      </c>
      <c r="S261" s="581">
        <v>0.25</v>
      </c>
      <c r="T261" s="629">
        <v>3</v>
      </c>
      <c r="U261" s="611">
        <v>0.27272727272727271</v>
      </c>
    </row>
    <row r="262" spans="1:21" ht="14.4" customHeight="1" x14ac:dyDescent="0.3">
      <c r="A262" s="564">
        <v>25</v>
      </c>
      <c r="B262" s="565" t="s">
        <v>458</v>
      </c>
      <c r="C262" s="565">
        <v>89301252</v>
      </c>
      <c r="D262" s="627" t="s">
        <v>1528</v>
      </c>
      <c r="E262" s="628" t="s">
        <v>1017</v>
      </c>
      <c r="F262" s="565" t="s">
        <v>985</v>
      </c>
      <c r="G262" s="565" t="s">
        <v>1033</v>
      </c>
      <c r="H262" s="565" t="s">
        <v>710</v>
      </c>
      <c r="I262" s="565" t="s">
        <v>1114</v>
      </c>
      <c r="J262" s="565" t="s">
        <v>1115</v>
      </c>
      <c r="K262" s="565" t="s">
        <v>1116</v>
      </c>
      <c r="L262" s="566">
        <v>77.010000000000005</v>
      </c>
      <c r="M262" s="566">
        <v>154.02000000000001</v>
      </c>
      <c r="N262" s="565">
        <v>2</v>
      </c>
      <c r="O262" s="629">
        <v>2</v>
      </c>
      <c r="P262" s="566"/>
      <c r="Q262" s="581">
        <v>0</v>
      </c>
      <c r="R262" s="565"/>
      <c r="S262" s="581">
        <v>0</v>
      </c>
      <c r="T262" s="629"/>
      <c r="U262" s="611">
        <v>0</v>
      </c>
    </row>
    <row r="263" spans="1:21" ht="14.4" customHeight="1" x14ac:dyDescent="0.3">
      <c r="A263" s="564">
        <v>25</v>
      </c>
      <c r="B263" s="565" t="s">
        <v>458</v>
      </c>
      <c r="C263" s="565">
        <v>89301252</v>
      </c>
      <c r="D263" s="627" t="s">
        <v>1528</v>
      </c>
      <c r="E263" s="628" t="s">
        <v>1017</v>
      </c>
      <c r="F263" s="565" t="s">
        <v>985</v>
      </c>
      <c r="G263" s="565" t="s">
        <v>1045</v>
      </c>
      <c r="H263" s="565" t="s">
        <v>710</v>
      </c>
      <c r="I263" s="565" t="s">
        <v>958</v>
      </c>
      <c r="J263" s="565" t="s">
        <v>556</v>
      </c>
      <c r="K263" s="565" t="s">
        <v>959</v>
      </c>
      <c r="L263" s="566">
        <v>96.63</v>
      </c>
      <c r="M263" s="566">
        <v>193.26</v>
      </c>
      <c r="N263" s="565">
        <v>2</v>
      </c>
      <c r="O263" s="629">
        <v>1.5</v>
      </c>
      <c r="P263" s="566"/>
      <c r="Q263" s="581">
        <v>0</v>
      </c>
      <c r="R263" s="565"/>
      <c r="S263" s="581">
        <v>0</v>
      </c>
      <c r="T263" s="629"/>
      <c r="U263" s="611">
        <v>0</v>
      </c>
    </row>
    <row r="264" spans="1:21" ht="14.4" customHeight="1" x14ac:dyDescent="0.3">
      <c r="A264" s="564">
        <v>25</v>
      </c>
      <c r="B264" s="565" t="s">
        <v>458</v>
      </c>
      <c r="C264" s="565">
        <v>89301252</v>
      </c>
      <c r="D264" s="627" t="s">
        <v>1528</v>
      </c>
      <c r="E264" s="628" t="s">
        <v>1017</v>
      </c>
      <c r="F264" s="565" t="s">
        <v>985</v>
      </c>
      <c r="G264" s="565" t="s">
        <v>1050</v>
      </c>
      <c r="H264" s="565" t="s">
        <v>457</v>
      </c>
      <c r="I264" s="565" t="s">
        <v>878</v>
      </c>
      <c r="J264" s="565" t="s">
        <v>566</v>
      </c>
      <c r="K264" s="565" t="s">
        <v>567</v>
      </c>
      <c r="L264" s="566">
        <v>612.26</v>
      </c>
      <c r="M264" s="566">
        <v>1224.52</v>
      </c>
      <c r="N264" s="565">
        <v>2</v>
      </c>
      <c r="O264" s="629">
        <v>1.5</v>
      </c>
      <c r="P264" s="566">
        <v>1224.52</v>
      </c>
      <c r="Q264" s="581">
        <v>1</v>
      </c>
      <c r="R264" s="565">
        <v>2</v>
      </c>
      <c r="S264" s="581">
        <v>1</v>
      </c>
      <c r="T264" s="629">
        <v>1.5</v>
      </c>
      <c r="U264" s="611">
        <v>1</v>
      </c>
    </row>
    <row r="265" spans="1:21" ht="14.4" customHeight="1" x14ac:dyDescent="0.3">
      <c r="A265" s="564">
        <v>25</v>
      </c>
      <c r="B265" s="565" t="s">
        <v>458</v>
      </c>
      <c r="C265" s="565">
        <v>89301252</v>
      </c>
      <c r="D265" s="627" t="s">
        <v>1528</v>
      </c>
      <c r="E265" s="628" t="s">
        <v>1017</v>
      </c>
      <c r="F265" s="565" t="s">
        <v>985</v>
      </c>
      <c r="G265" s="565" t="s">
        <v>1392</v>
      </c>
      <c r="H265" s="565" t="s">
        <v>457</v>
      </c>
      <c r="I265" s="565" t="s">
        <v>1393</v>
      </c>
      <c r="J265" s="565" t="s">
        <v>1394</v>
      </c>
      <c r="K265" s="565" t="s">
        <v>1395</v>
      </c>
      <c r="L265" s="566">
        <v>0</v>
      </c>
      <c r="M265" s="566">
        <v>0</v>
      </c>
      <c r="N265" s="565">
        <v>2</v>
      </c>
      <c r="O265" s="629">
        <v>2</v>
      </c>
      <c r="P265" s="566"/>
      <c r="Q265" s="581"/>
      <c r="R265" s="565"/>
      <c r="S265" s="581">
        <v>0</v>
      </c>
      <c r="T265" s="629"/>
      <c r="U265" s="611">
        <v>0</v>
      </c>
    </row>
    <row r="266" spans="1:21" ht="14.4" customHeight="1" x14ac:dyDescent="0.3">
      <c r="A266" s="564">
        <v>25</v>
      </c>
      <c r="B266" s="565" t="s">
        <v>458</v>
      </c>
      <c r="C266" s="565">
        <v>89301252</v>
      </c>
      <c r="D266" s="627" t="s">
        <v>1528</v>
      </c>
      <c r="E266" s="628" t="s">
        <v>1017</v>
      </c>
      <c r="F266" s="565" t="s">
        <v>985</v>
      </c>
      <c r="G266" s="565" t="s">
        <v>1180</v>
      </c>
      <c r="H266" s="565" t="s">
        <v>457</v>
      </c>
      <c r="I266" s="565" t="s">
        <v>1181</v>
      </c>
      <c r="J266" s="565" t="s">
        <v>590</v>
      </c>
      <c r="K266" s="565" t="s">
        <v>591</v>
      </c>
      <c r="L266" s="566">
        <v>56.69</v>
      </c>
      <c r="M266" s="566">
        <v>56.69</v>
      </c>
      <c r="N266" s="565">
        <v>1</v>
      </c>
      <c r="O266" s="629">
        <v>0.5</v>
      </c>
      <c r="P266" s="566">
        <v>56.69</v>
      </c>
      <c r="Q266" s="581">
        <v>1</v>
      </c>
      <c r="R266" s="565">
        <v>1</v>
      </c>
      <c r="S266" s="581">
        <v>1</v>
      </c>
      <c r="T266" s="629">
        <v>0.5</v>
      </c>
      <c r="U266" s="611">
        <v>1</v>
      </c>
    </row>
    <row r="267" spans="1:21" ht="14.4" customHeight="1" x14ac:dyDescent="0.3">
      <c r="A267" s="564">
        <v>25</v>
      </c>
      <c r="B267" s="565" t="s">
        <v>458</v>
      </c>
      <c r="C267" s="565">
        <v>89301252</v>
      </c>
      <c r="D267" s="627" t="s">
        <v>1528</v>
      </c>
      <c r="E267" s="628" t="s">
        <v>1017</v>
      </c>
      <c r="F267" s="565" t="s">
        <v>985</v>
      </c>
      <c r="G267" s="565" t="s">
        <v>1129</v>
      </c>
      <c r="H267" s="565" t="s">
        <v>710</v>
      </c>
      <c r="I267" s="565" t="s">
        <v>1396</v>
      </c>
      <c r="J267" s="565" t="s">
        <v>1397</v>
      </c>
      <c r="K267" s="565" t="s">
        <v>1398</v>
      </c>
      <c r="L267" s="566">
        <v>49.12</v>
      </c>
      <c r="M267" s="566">
        <v>196.48</v>
      </c>
      <c r="N267" s="565">
        <v>4</v>
      </c>
      <c r="O267" s="629">
        <v>1.5</v>
      </c>
      <c r="P267" s="566">
        <v>196.48</v>
      </c>
      <c r="Q267" s="581">
        <v>1</v>
      </c>
      <c r="R267" s="565">
        <v>4</v>
      </c>
      <c r="S267" s="581">
        <v>1</v>
      </c>
      <c r="T267" s="629">
        <v>1.5</v>
      </c>
      <c r="U267" s="611">
        <v>1</v>
      </c>
    </row>
    <row r="268" spans="1:21" ht="14.4" customHeight="1" x14ac:dyDescent="0.3">
      <c r="A268" s="564">
        <v>25</v>
      </c>
      <c r="B268" s="565" t="s">
        <v>458</v>
      </c>
      <c r="C268" s="565">
        <v>89301252</v>
      </c>
      <c r="D268" s="627" t="s">
        <v>1528</v>
      </c>
      <c r="E268" s="628" t="s">
        <v>1018</v>
      </c>
      <c r="F268" s="565" t="s">
        <v>985</v>
      </c>
      <c r="G268" s="565" t="s">
        <v>1090</v>
      </c>
      <c r="H268" s="565" t="s">
        <v>457</v>
      </c>
      <c r="I268" s="565" t="s">
        <v>1091</v>
      </c>
      <c r="J268" s="565" t="s">
        <v>1092</v>
      </c>
      <c r="K268" s="565" t="s">
        <v>1093</v>
      </c>
      <c r="L268" s="566">
        <v>10.73</v>
      </c>
      <c r="M268" s="566">
        <v>42.92</v>
      </c>
      <c r="N268" s="565">
        <v>4</v>
      </c>
      <c r="O268" s="629">
        <v>3</v>
      </c>
      <c r="P268" s="566">
        <v>42.92</v>
      </c>
      <c r="Q268" s="581">
        <v>1</v>
      </c>
      <c r="R268" s="565">
        <v>4</v>
      </c>
      <c r="S268" s="581">
        <v>1</v>
      </c>
      <c r="T268" s="629">
        <v>3</v>
      </c>
      <c r="U268" s="611">
        <v>1</v>
      </c>
    </row>
    <row r="269" spans="1:21" ht="14.4" customHeight="1" x14ac:dyDescent="0.3">
      <c r="A269" s="564">
        <v>25</v>
      </c>
      <c r="B269" s="565" t="s">
        <v>458</v>
      </c>
      <c r="C269" s="565">
        <v>89301252</v>
      </c>
      <c r="D269" s="627" t="s">
        <v>1528</v>
      </c>
      <c r="E269" s="628" t="s">
        <v>1018</v>
      </c>
      <c r="F269" s="565" t="s">
        <v>985</v>
      </c>
      <c r="G269" s="565" t="s">
        <v>1026</v>
      </c>
      <c r="H269" s="565" t="s">
        <v>457</v>
      </c>
      <c r="I269" s="565" t="s">
        <v>1399</v>
      </c>
      <c r="J269" s="565" t="s">
        <v>1400</v>
      </c>
      <c r="K269" s="565" t="s">
        <v>1401</v>
      </c>
      <c r="L269" s="566">
        <v>79.36</v>
      </c>
      <c r="M269" s="566">
        <v>79.36</v>
      </c>
      <c r="N269" s="565">
        <v>1</v>
      </c>
      <c r="O269" s="629">
        <v>1</v>
      </c>
      <c r="P269" s="566"/>
      <c r="Q269" s="581">
        <v>0</v>
      </c>
      <c r="R269" s="565"/>
      <c r="S269" s="581">
        <v>0</v>
      </c>
      <c r="T269" s="629"/>
      <c r="U269" s="611">
        <v>0</v>
      </c>
    </row>
    <row r="270" spans="1:21" ht="14.4" customHeight="1" x14ac:dyDescent="0.3">
      <c r="A270" s="564">
        <v>25</v>
      </c>
      <c r="B270" s="565" t="s">
        <v>458</v>
      </c>
      <c r="C270" s="565">
        <v>89301252</v>
      </c>
      <c r="D270" s="627" t="s">
        <v>1528</v>
      </c>
      <c r="E270" s="628" t="s">
        <v>1018</v>
      </c>
      <c r="F270" s="565" t="s">
        <v>985</v>
      </c>
      <c r="G270" s="565" t="s">
        <v>1026</v>
      </c>
      <c r="H270" s="565" t="s">
        <v>457</v>
      </c>
      <c r="I270" s="565" t="s">
        <v>1075</v>
      </c>
      <c r="J270" s="565" t="s">
        <v>923</v>
      </c>
      <c r="K270" s="565" t="s">
        <v>1076</v>
      </c>
      <c r="L270" s="566">
        <v>0</v>
      </c>
      <c r="M270" s="566">
        <v>0</v>
      </c>
      <c r="N270" s="565">
        <v>4</v>
      </c>
      <c r="O270" s="629">
        <v>3.5</v>
      </c>
      <c r="P270" s="566">
        <v>0</v>
      </c>
      <c r="Q270" s="581"/>
      <c r="R270" s="565">
        <v>4</v>
      </c>
      <c r="S270" s="581">
        <v>1</v>
      </c>
      <c r="T270" s="629">
        <v>3.5</v>
      </c>
      <c r="U270" s="611">
        <v>1</v>
      </c>
    </row>
    <row r="271" spans="1:21" ht="14.4" customHeight="1" x14ac:dyDescent="0.3">
      <c r="A271" s="564">
        <v>25</v>
      </c>
      <c r="B271" s="565" t="s">
        <v>458</v>
      </c>
      <c r="C271" s="565">
        <v>89301252</v>
      </c>
      <c r="D271" s="627" t="s">
        <v>1528</v>
      </c>
      <c r="E271" s="628" t="s">
        <v>1018</v>
      </c>
      <c r="F271" s="565" t="s">
        <v>985</v>
      </c>
      <c r="G271" s="565" t="s">
        <v>1026</v>
      </c>
      <c r="H271" s="565" t="s">
        <v>710</v>
      </c>
      <c r="I271" s="565" t="s">
        <v>922</v>
      </c>
      <c r="J271" s="565" t="s">
        <v>923</v>
      </c>
      <c r="K271" s="565" t="s">
        <v>924</v>
      </c>
      <c r="L271" s="566">
        <v>333.31</v>
      </c>
      <c r="M271" s="566">
        <v>6999.51</v>
      </c>
      <c r="N271" s="565">
        <v>21</v>
      </c>
      <c r="O271" s="629">
        <v>16.5</v>
      </c>
      <c r="P271" s="566">
        <v>2999.79</v>
      </c>
      <c r="Q271" s="581">
        <v>0.42857142857142855</v>
      </c>
      <c r="R271" s="565">
        <v>9</v>
      </c>
      <c r="S271" s="581">
        <v>0.42857142857142855</v>
      </c>
      <c r="T271" s="629">
        <v>7.5</v>
      </c>
      <c r="U271" s="611">
        <v>0.45454545454545453</v>
      </c>
    </row>
    <row r="272" spans="1:21" ht="14.4" customHeight="1" x14ac:dyDescent="0.3">
      <c r="A272" s="564">
        <v>25</v>
      </c>
      <c r="B272" s="565" t="s">
        <v>458</v>
      </c>
      <c r="C272" s="565">
        <v>89301252</v>
      </c>
      <c r="D272" s="627" t="s">
        <v>1528</v>
      </c>
      <c r="E272" s="628" t="s">
        <v>1018</v>
      </c>
      <c r="F272" s="565" t="s">
        <v>985</v>
      </c>
      <c r="G272" s="565" t="s">
        <v>1229</v>
      </c>
      <c r="H272" s="565" t="s">
        <v>457</v>
      </c>
      <c r="I272" s="565" t="s">
        <v>1402</v>
      </c>
      <c r="J272" s="565" t="s">
        <v>1403</v>
      </c>
      <c r="K272" s="565" t="s">
        <v>1232</v>
      </c>
      <c r="L272" s="566">
        <v>222.25</v>
      </c>
      <c r="M272" s="566">
        <v>222.25</v>
      </c>
      <c r="N272" s="565">
        <v>1</v>
      </c>
      <c r="O272" s="629">
        <v>0.5</v>
      </c>
      <c r="P272" s="566">
        <v>222.25</v>
      </c>
      <c r="Q272" s="581">
        <v>1</v>
      </c>
      <c r="R272" s="565">
        <v>1</v>
      </c>
      <c r="S272" s="581">
        <v>1</v>
      </c>
      <c r="T272" s="629">
        <v>0.5</v>
      </c>
      <c r="U272" s="611">
        <v>1</v>
      </c>
    </row>
    <row r="273" spans="1:21" ht="14.4" customHeight="1" x14ac:dyDescent="0.3">
      <c r="A273" s="564">
        <v>25</v>
      </c>
      <c r="B273" s="565" t="s">
        <v>458</v>
      </c>
      <c r="C273" s="565">
        <v>89301252</v>
      </c>
      <c r="D273" s="627" t="s">
        <v>1528</v>
      </c>
      <c r="E273" s="628" t="s">
        <v>1018</v>
      </c>
      <c r="F273" s="565" t="s">
        <v>985</v>
      </c>
      <c r="G273" s="565" t="s">
        <v>1404</v>
      </c>
      <c r="H273" s="565" t="s">
        <v>457</v>
      </c>
      <c r="I273" s="565" t="s">
        <v>1405</v>
      </c>
      <c r="J273" s="565" t="s">
        <v>1406</v>
      </c>
      <c r="K273" s="565" t="s">
        <v>1407</v>
      </c>
      <c r="L273" s="566">
        <v>45.75</v>
      </c>
      <c r="M273" s="566">
        <v>45.75</v>
      </c>
      <c r="N273" s="565">
        <v>1</v>
      </c>
      <c r="O273" s="629">
        <v>1</v>
      </c>
      <c r="P273" s="566">
        <v>45.75</v>
      </c>
      <c r="Q273" s="581">
        <v>1</v>
      </c>
      <c r="R273" s="565">
        <v>1</v>
      </c>
      <c r="S273" s="581">
        <v>1</v>
      </c>
      <c r="T273" s="629">
        <v>1</v>
      </c>
      <c r="U273" s="611">
        <v>1</v>
      </c>
    </row>
    <row r="274" spans="1:21" ht="14.4" customHeight="1" x14ac:dyDescent="0.3">
      <c r="A274" s="564">
        <v>25</v>
      </c>
      <c r="B274" s="565" t="s">
        <v>458</v>
      </c>
      <c r="C274" s="565">
        <v>89301252</v>
      </c>
      <c r="D274" s="627" t="s">
        <v>1528</v>
      </c>
      <c r="E274" s="628" t="s">
        <v>1018</v>
      </c>
      <c r="F274" s="565" t="s">
        <v>985</v>
      </c>
      <c r="G274" s="565" t="s">
        <v>1027</v>
      </c>
      <c r="H274" s="565" t="s">
        <v>457</v>
      </c>
      <c r="I274" s="565" t="s">
        <v>1097</v>
      </c>
      <c r="J274" s="565" t="s">
        <v>771</v>
      </c>
      <c r="K274" s="565" t="s">
        <v>945</v>
      </c>
      <c r="L274" s="566">
        <v>0</v>
      </c>
      <c r="M274" s="566">
        <v>0</v>
      </c>
      <c r="N274" s="565">
        <v>4</v>
      </c>
      <c r="O274" s="629">
        <v>4</v>
      </c>
      <c r="P274" s="566">
        <v>0</v>
      </c>
      <c r="Q274" s="581"/>
      <c r="R274" s="565">
        <v>2</v>
      </c>
      <c r="S274" s="581">
        <v>0.5</v>
      </c>
      <c r="T274" s="629">
        <v>2</v>
      </c>
      <c r="U274" s="611">
        <v>0.5</v>
      </c>
    </row>
    <row r="275" spans="1:21" ht="14.4" customHeight="1" x14ac:dyDescent="0.3">
      <c r="A275" s="564">
        <v>25</v>
      </c>
      <c r="B275" s="565" t="s">
        <v>458</v>
      </c>
      <c r="C275" s="565">
        <v>89301252</v>
      </c>
      <c r="D275" s="627" t="s">
        <v>1528</v>
      </c>
      <c r="E275" s="628" t="s">
        <v>1018</v>
      </c>
      <c r="F275" s="565" t="s">
        <v>985</v>
      </c>
      <c r="G275" s="565" t="s">
        <v>1408</v>
      </c>
      <c r="H275" s="565" t="s">
        <v>710</v>
      </c>
      <c r="I275" s="565" t="s">
        <v>952</v>
      </c>
      <c r="J275" s="565" t="s">
        <v>773</v>
      </c>
      <c r="K275" s="565" t="s">
        <v>935</v>
      </c>
      <c r="L275" s="566">
        <v>69.86</v>
      </c>
      <c r="M275" s="566">
        <v>139.72</v>
      </c>
      <c r="N275" s="565">
        <v>2</v>
      </c>
      <c r="O275" s="629">
        <v>1</v>
      </c>
      <c r="P275" s="566">
        <v>139.72</v>
      </c>
      <c r="Q275" s="581">
        <v>1</v>
      </c>
      <c r="R275" s="565">
        <v>2</v>
      </c>
      <c r="S275" s="581">
        <v>1</v>
      </c>
      <c r="T275" s="629">
        <v>1</v>
      </c>
      <c r="U275" s="611">
        <v>1</v>
      </c>
    </row>
    <row r="276" spans="1:21" ht="14.4" customHeight="1" x14ac:dyDescent="0.3">
      <c r="A276" s="564">
        <v>25</v>
      </c>
      <c r="B276" s="565" t="s">
        <v>458</v>
      </c>
      <c r="C276" s="565">
        <v>89301252</v>
      </c>
      <c r="D276" s="627" t="s">
        <v>1528</v>
      </c>
      <c r="E276" s="628" t="s">
        <v>1018</v>
      </c>
      <c r="F276" s="565" t="s">
        <v>985</v>
      </c>
      <c r="G276" s="565" t="s">
        <v>1165</v>
      </c>
      <c r="H276" s="565" t="s">
        <v>457</v>
      </c>
      <c r="I276" s="565" t="s">
        <v>1166</v>
      </c>
      <c r="J276" s="565" t="s">
        <v>1167</v>
      </c>
      <c r="K276" s="565" t="s">
        <v>1168</v>
      </c>
      <c r="L276" s="566">
        <v>29.49</v>
      </c>
      <c r="M276" s="566">
        <v>29.49</v>
      </c>
      <c r="N276" s="565">
        <v>1</v>
      </c>
      <c r="O276" s="629">
        <v>1</v>
      </c>
      <c r="P276" s="566">
        <v>29.49</v>
      </c>
      <c r="Q276" s="581">
        <v>1</v>
      </c>
      <c r="R276" s="565">
        <v>1</v>
      </c>
      <c r="S276" s="581">
        <v>1</v>
      </c>
      <c r="T276" s="629">
        <v>1</v>
      </c>
      <c r="U276" s="611">
        <v>1</v>
      </c>
    </row>
    <row r="277" spans="1:21" ht="14.4" customHeight="1" x14ac:dyDescent="0.3">
      <c r="A277" s="564">
        <v>25</v>
      </c>
      <c r="B277" s="565" t="s">
        <v>458</v>
      </c>
      <c r="C277" s="565">
        <v>89301252</v>
      </c>
      <c r="D277" s="627" t="s">
        <v>1528</v>
      </c>
      <c r="E277" s="628" t="s">
        <v>1018</v>
      </c>
      <c r="F277" s="565" t="s">
        <v>985</v>
      </c>
      <c r="G277" s="565" t="s">
        <v>1165</v>
      </c>
      <c r="H277" s="565" t="s">
        <v>457</v>
      </c>
      <c r="I277" s="565" t="s">
        <v>1409</v>
      </c>
      <c r="J277" s="565" t="s">
        <v>1410</v>
      </c>
      <c r="K277" s="565" t="s">
        <v>1411</v>
      </c>
      <c r="L277" s="566">
        <v>276.66000000000003</v>
      </c>
      <c r="M277" s="566">
        <v>276.66000000000003</v>
      </c>
      <c r="N277" s="565">
        <v>1</v>
      </c>
      <c r="O277" s="629">
        <v>0.5</v>
      </c>
      <c r="P277" s="566">
        <v>276.66000000000003</v>
      </c>
      <c r="Q277" s="581">
        <v>1</v>
      </c>
      <c r="R277" s="565">
        <v>1</v>
      </c>
      <c r="S277" s="581">
        <v>1</v>
      </c>
      <c r="T277" s="629">
        <v>0.5</v>
      </c>
      <c r="U277" s="611">
        <v>1</v>
      </c>
    </row>
    <row r="278" spans="1:21" ht="14.4" customHeight="1" x14ac:dyDescent="0.3">
      <c r="A278" s="564">
        <v>25</v>
      </c>
      <c r="B278" s="565" t="s">
        <v>458</v>
      </c>
      <c r="C278" s="565">
        <v>89301252</v>
      </c>
      <c r="D278" s="627" t="s">
        <v>1528</v>
      </c>
      <c r="E278" s="628" t="s">
        <v>1018</v>
      </c>
      <c r="F278" s="565" t="s">
        <v>985</v>
      </c>
      <c r="G278" s="565" t="s">
        <v>1343</v>
      </c>
      <c r="H278" s="565" t="s">
        <v>457</v>
      </c>
      <c r="I278" s="565" t="s">
        <v>1344</v>
      </c>
      <c r="J278" s="565" t="s">
        <v>1345</v>
      </c>
      <c r="K278" s="565" t="s">
        <v>1346</v>
      </c>
      <c r="L278" s="566">
        <v>128.9</v>
      </c>
      <c r="M278" s="566">
        <v>128.9</v>
      </c>
      <c r="N278" s="565">
        <v>1</v>
      </c>
      <c r="O278" s="629">
        <v>0.5</v>
      </c>
      <c r="P278" s="566">
        <v>128.9</v>
      </c>
      <c r="Q278" s="581">
        <v>1</v>
      </c>
      <c r="R278" s="565">
        <v>1</v>
      </c>
      <c r="S278" s="581">
        <v>1</v>
      </c>
      <c r="T278" s="629">
        <v>0.5</v>
      </c>
      <c r="U278" s="611">
        <v>1</v>
      </c>
    </row>
    <row r="279" spans="1:21" ht="14.4" customHeight="1" x14ac:dyDescent="0.3">
      <c r="A279" s="564">
        <v>25</v>
      </c>
      <c r="B279" s="565" t="s">
        <v>458</v>
      </c>
      <c r="C279" s="565">
        <v>89301252</v>
      </c>
      <c r="D279" s="627" t="s">
        <v>1528</v>
      </c>
      <c r="E279" s="628" t="s">
        <v>1018</v>
      </c>
      <c r="F279" s="565" t="s">
        <v>985</v>
      </c>
      <c r="G279" s="565" t="s">
        <v>1247</v>
      </c>
      <c r="H279" s="565" t="s">
        <v>710</v>
      </c>
      <c r="I279" s="565" t="s">
        <v>1248</v>
      </c>
      <c r="J279" s="565" t="s">
        <v>1249</v>
      </c>
      <c r="K279" s="565" t="s">
        <v>1250</v>
      </c>
      <c r="L279" s="566">
        <v>782.22</v>
      </c>
      <c r="M279" s="566">
        <v>3128.88</v>
      </c>
      <c r="N279" s="565">
        <v>4</v>
      </c>
      <c r="O279" s="629">
        <v>1.5</v>
      </c>
      <c r="P279" s="566">
        <v>1564.44</v>
      </c>
      <c r="Q279" s="581">
        <v>0.5</v>
      </c>
      <c r="R279" s="565">
        <v>2</v>
      </c>
      <c r="S279" s="581">
        <v>0.5</v>
      </c>
      <c r="T279" s="629">
        <v>1</v>
      </c>
      <c r="U279" s="611">
        <v>0.66666666666666663</v>
      </c>
    </row>
    <row r="280" spans="1:21" ht="14.4" customHeight="1" x14ac:dyDescent="0.3">
      <c r="A280" s="564">
        <v>25</v>
      </c>
      <c r="B280" s="565" t="s">
        <v>458</v>
      </c>
      <c r="C280" s="565">
        <v>89301252</v>
      </c>
      <c r="D280" s="627" t="s">
        <v>1528</v>
      </c>
      <c r="E280" s="628" t="s">
        <v>1018</v>
      </c>
      <c r="F280" s="565" t="s">
        <v>985</v>
      </c>
      <c r="G280" s="565" t="s">
        <v>1029</v>
      </c>
      <c r="H280" s="565" t="s">
        <v>457</v>
      </c>
      <c r="I280" s="565" t="s">
        <v>1030</v>
      </c>
      <c r="J280" s="565" t="s">
        <v>1031</v>
      </c>
      <c r="K280" s="565" t="s">
        <v>1032</v>
      </c>
      <c r="L280" s="566">
        <v>184.8</v>
      </c>
      <c r="M280" s="566">
        <v>184.8</v>
      </c>
      <c r="N280" s="565">
        <v>1</v>
      </c>
      <c r="O280" s="629">
        <v>1</v>
      </c>
      <c r="P280" s="566"/>
      <c r="Q280" s="581">
        <v>0</v>
      </c>
      <c r="R280" s="565"/>
      <c r="S280" s="581">
        <v>0</v>
      </c>
      <c r="T280" s="629"/>
      <c r="U280" s="611">
        <v>0</v>
      </c>
    </row>
    <row r="281" spans="1:21" ht="14.4" customHeight="1" x14ac:dyDescent="0.3">
      <c r="A281" s="564">
        <v>25</v>
      </c>
      <c r="B281" s="565" t="s">
        <v>458</v>
      </c>
      <c r="C281" s="565">
        <v>89301252</v>
      </c>
      <c r="D281" s="627" t="s">
        <v>1528</v>
      </c>
      <c r="E281" s="628" t="s">
        <v>1018</v>
      </c>
      <c r="F281" s="565" t="s">
        <v>985</v>
      </c>
      <c r="G281" s="565" t="s">
        <v>1038</v>
      </c>
      <c r="H281" s="565" t="s">
        <v>457</v>
      </c>
      <c r="I281" s="565" t="s">
        <v>1039</v>
      </c>
      <c r="J281" s="565" t="s">
        <v>1040</v>
      </c>
      <c r="K281" s="565" t="s">
        <v>1041</v>
      </c>
      <c r="L281" s="566">
        <v>1710.02</v>
      </c>
      <c r="M281" s="566">
        <v>1710.02</v>
      </c>
      <c r="N281" s="565">
        <v>1</v>
      </c>
      <c r="O281" s="629">
        <v>1</v>
      </c>
      <c r="P281" s="566"/>
      <c r="Q281" s="581">
        <v>0</v>
      </c>
      <c r="R281" s="565"/>
      <c r="S281" s="581">
        <v>0</v>
      </c>
      <c r="T281" s="629"/>
      <c r="U281" s="611">
        <v>0</v>
      </c>
    </row>
    <row r="282" spans="1:21" ht="14.4" customHeight="1" x14ac:dyDescent="0.3">
      <c r="A282" s="564">
        <v>25</v>
      </c>
      <c r="B282" s="565" t="s">
        <v>458</v>
      </c>
      <c r="C282" s="565">
        <v>89301252</v>
      </c>
      <c r="D282" s="627" t="s">
        <v>1528</v>
      </c>
      <c r="E282" s="628" t="s">
        <v>1018</v>
      </c>
      <c r="F282" s="565" t="s">
        <v>985</v>
      </c>
      <c r="G282" s="565" t="s">
        <v>1033</v>
      </c>
      <c r="H282" s="565" t="s">
        <v>710</v>
      </c>
      <c r="I282" s="565" t="s">
        <v>947</v>
      </c>
      <c r="J282" s="565" t="s">
        <v>780</v>
      </c>
      <c r="K282" s="565" t="s">
        <v>781</v>
      </c>
      <c r="L282" s="566">
        <v>154.01</v>
      </c>
      <c r="M282" s="566">
        <v>3388.22</v>
      </c>
      <c r="N282" s="565">
        <v>22</v>
      </c>
      <c r="O282" s="629">
        <v>12.5</v>
      </c>
      <c r="P282" s="566">
        <v>2156.14</v>
      </c>
      <c r="Q282" s="581">
        <v>0.63636363636363635</v>
      </c>
      <c r="R282" s="565">
        <v>14</v>
      </c>
      <c r="S282" s="581">
        <v>0.63636363636363635</v>
      </c>
      <c r="T282" s="629">
        <v>9.5</v>
      </c>
      <c r="U282" s="611">
        <v>0.76</v>
      </c>
    </row>
    <row r="283" spans="1:21" ht="14.4" customHeight="1" x14ac:dyDescent="0.3">
      <c r="A283" s="564">
        <v>25</v>
      </c>
      <c r="B283" s="565" t="s">
        <v>458</v>
      </c>
      <c r="C283" s="565">
        <v>89301252</v>
      </c>
      <c r="D283" s="627" t="s">
        <v>1528</v>
      </c>
      <c r="E283" s="628" t="s">
        <v>1018</v>
      </c>
      <c r="F283" s="565" t="s">
        <v>985</v>
      </c>
      <c r="G283" s="565" t="s">
        <v>1033</v>
      </c>
      <c r="H283" s="565" t="s">
        <v>710</v>
      </c>
      <c r="I283" s="565" t="s">
        <v>1114</v>
      </c>
      <c r="J283" s="565" t="s">
        <v>1115</v>
      </c>
      <c r="K283" s="565" t="s">
        <v>1116</v>
      </c>
      <c r="L283" s="566">
        <v>77.010000000000005</v>
      </c>
      <c r="M283" s="566">
        <v>77.010000000000005</v>
      </c>
      <c r="N283" s="565">
        <v>1</v>
      </c>
      <c r="O283" s="629">
        <v>1</v>
      </c>
      <c r="P283" s="566">
        <v>77.010000000000005</v>
      </c>
      <c r="Q283" s="581">
        <v>1</v>
      </c>
      <c r="R283" s="565">
        <v>1</v>
      </c>
      <c r="S283" s="581">
        <v>1</v>
      </c>
      <c r="T283" s="629">
        <v>1</v>
      </c>
      <c r="U283" s="611">
        <v>1</v>
      </c>
    </row>
    <row r="284" spans="1:21" ht="14.4" customHeight="1" x14ac:dyDescent="0.3">
      <c r="A284" s="564">
        <v>25</v>
      </c>
      <c r="B284" s="565" t="s">
        <v>458</v>
      </c>
      <c r="C284" s="565">
        <v>89301252</v>
      </c>
      <c r="D284" s="627" t="s">
        <v>1528</v>
      </c>
      <c r="E284" s="628" t="s">
        <v>1018</v>
      </c>
      <c r="F284" s="565" t="s">
        <v>985</v>
      </c>
      <c r="G284" s="565" t="s">
        <v>1033</v>
      </c>
      <c r="H284" s="565" t="s">
        <v>710</v>
      </c>
      <c r="I284" s="565" t="s">
        <v>1034</v>
      </c>
      <c r="J284" s="565" t="s">
        <v>780</v>
      </c>
      <c r="K284" s="565" t="s">
        <v>781</v>
      </c>
      <c r="L284" s="566">
        <v>143.18</v>
      </c>
      <c r="M284" s="566">
        <v>143.18</v>
      </c>
      <c r="N284" s="565">
        <v>1</v>
      </c>
      <c r="O284" s="629">
        <v>1</v>
      </c>
      <c r="P284" s="566"/>
      <c r="Q284" s="581">
        <v>0</v>
      </c>
      <c r="R284" s="565"/>
      <c r="S284" s="581">
        <v>0</v>
      </c>
      <c r="T284" s="629"/>
      <c r="U284" s="611">
        <v>0</v>
      </c>
    </row>
    <row r="285" spans="1:21" ht="14.4" customHeight="1" x14ac:dyDescent="0.3">
      <c r="A285" s="564">
        <v>25</v>
      </c>
      <c r="B285" s="565" t="s">
        <v>458</v>
      </c>
      <c r="C285" s="565">
        <v>89301252</v>
      </c>
      <c r="D285" s="627" t="s">
        <v>1528</v>
      </c>
      <c r="E285" s="628" t="s">
        <v>1018</v>
      </c>
      <c r="F285" s="565" t="s">
        <v>985</v>
      </c>
      <c r="G285" s="565" t="s">
        <v>1412</v>
      </c>
      <c r="H285" s="565" t="s">
        <v>457</v>
      </c>
      <c r="I285" s="565" t="s">
        <v>1413</v>
      </c>
      <c r="J285" s="565" t="s">
        <v>1414</v>
      </c>
      <c r="K285" s="565" t="s">
        <v>1415</v>
      </c>
      <c r="L285" s="566">
        <v>0</v>
      </c>
      <c r="M285" s="566">
        <v>0</v>
      </c>
      <c r="N285" s="565">
        <v>2</v>
      </c>
      <c r="O285" s="629">
        <v>0.5</v>
      </c>
      <c r="P285" s="566">
        <v>0</v>
      </c>
      <c r="Q285" s="581"/>
      <c r="R285" s="565">
        <v>2</v>
      </c>
      <c r="S285" s="581">
        <v>1</v>
      </c>
      <c r="T285" s="629">
        <v>0.5</v>
      </c>
      <c r="U285" s="611">
        <v>1</v>
      </c>
    </row>
    <row r="286" spans="1:21" ht="14.4" customHeight="1" x14ac:dyDescent="0.3">
      <c r="A286" s="564">
        <v>25</v>
      </c>
      <c r="B286" s="565" t="s">
        <v>458</v>
      </c>
      <c r="C286" s="565">
        <v>89301252</v>
      </c>
      <c r="D286" s="627" t="s">
        <v>1528</v>
      </c>
      <c r="E286" s="628" t="s">
        <v>1018</v>
      </c>
      <c r="F286" s="565" t="s">
        <v>985</v>
      </c>
      <c r="G286" s="565" t="s">
        <v>1045</v>
      </c>
      <c r="H286" s="565" t="s">
        <v>710</v>
      </c>
      <c r="I286" s="565" t="s">
        <v>1046</v>
      </c>
      <c r="J286" s="565" t="s">
        <v>556</v>
      </c>
      <c r="K286" s="565" t="s">
        <v>1047</v>
      </c>
      <c r="L286" s="566">
        <v>48.31</v>
      </c>
      <c r="M286" s="566">
        <v>48.31</v>
      </c>
      <c r="N286" s="565">
        <v>1</v>
      </c>
      <c r="O286" s="629">
        <v>1</v>
      </c>
      <c r="P286" s="566">
        <v>48.31</v>
      </c>
      <c r="Q286" s="581">
        <v>1</v>
      </c>
      <c r="R286" s="565">
        <v>1</v>
      </c>
      <c r="S286" s="581">
        <v>1</v>
      </c>
      <c r="T286" s="629">
        <v>1</v>
      </c>
      <c r="U286" s="611">
        <v>1</v>
      </c>
    </row>
    <row r="287" spans="1:21" ht="14.4" customHeight="1" x14ac:dyDescent="0.3">
      <c r="A287" s="564">
        <v>25</v>
      </c>
      <c r="B287" s="565" t="s">
        <v>458</v>
      </c>
      <c r="C287" s="565">
        <v>89301252</v>
      </c>
      <c r="D287" s="627" t="s">
        <v>1528</v>
      </c>
      <c r="E287" s="628" t="s">
        <v>1018</v>
      </c>
      <c r="F287" s="565" t="s">
        <v>985</v>
      </c>
      <c r="G287" s="565" t="s">
        <v>1045</v>
      </c>
      <c r="H287" s="565" t="s">
        <v>710</v>
      </c>
      <c r="I287" s="565" t="s">
        <v>958</v>
      </c>
      <c r="J287" s="565" t="s">
        <v>556</v>
      </c>
      <c r="K287" s="565" t="s">
        <v>959</v>
      </c>
      <c r="L287" s="566">
        <v>96.63</v>
      </c>
      <c r="M287" s="566">
        <v>483.15</v>
      </c>
      <c r="N287" s="565">
        <v>5</v>
      </c>
      <c r="O287" s="629">
        <v>4</v>
      </c>
      <c r="P287" s="566">
        <v>289.89</v>
      </c>
      <c r="Q287" s="581">
        <v>0.6</v>
      </c>
      <c r="R287" s="565">
        <v>3</v>
      </c>
      <c r="S287" s="581">
        <v>0.6</v>
      </c>
      <c r="T287" s="629">
        <v>2</v>
      </c>
      <c r="U287" s="611">
        <v>0.5</v>
      </c>
    </row>
    <row r="288" spans="1:21" ht="14.4" customHeight="1" x14ac:dyDescent="0.3">
      <c r="A288" s="564">
        <v>25</v>
      </c>
      <c r="B288" s="565" t="s">
        <v>458</v>
      </c>
      <c r="C288" s="565">
        <v>89301252</v>
      </c>
      <c r="D288" s="627" t="s">
        <v>1528</v>
      </c>
      <c r="E288" s="628" t="s">
        <v>1018</v>
      </c>
      <c r="F288" s="565" t="s">
        <v>985</v>
      </c>
      <c r="G288" s="565" t="s">
        <v>1045</v>
      </c>
      <c r="H288" s="565" t="s">
        <v>457</v>
      </c>
      <c r="I288" s="565" t="s">
        <v>1176</v>
      </c>
      <c r="J288" s="565" t="s">
        <v>556</v>
      </c>
      <c r="K288" s="565" t="s">
        <v>1177</v>
      </c>
      <c r="L288" s="566">
        <v>96.63</v>
      </c>
      <c r="M288" s="566">
        <v>96.63</v>
      </c>
      <c r="N288" s="565">
        <v>1</v>
      </c>
      <c r="O288" s="629">
        <v>1</v>
      </c>
      <c r="P288" s="566"/>
      <c r="Q288" s="581">
        <v>0</v>
      </c>
      <c r="R288" s="565"/>
      <c r="S288" s="581">
        <v>0</v>
      </c>
      <c r="T288" s="629"/>
      <c r="U288" s="611">
        <v>0</v>
      </c>
    </row>
    <row r="289" spans="1:21" ht="14.4" customHeight="1" x14ac:dyDescent="0.3">
      <c r="A289" s="564">
        <v>25</v>
      </c>
      <c r="B289" s="565" t="s">
        <v>458</v>
      </c>
      <c r="C289" s="565">
        <v>89301252</v>
      </c>
      <c r="D289" s="627" t="s">
        <v>1528</v>
      </c>
      <c r="E289" s="628" t="s">
        <v>1018</v>
      </c>
      <c r="F289" s="565" t="s">
        <v>985</v>
      </c>
      <c r="G289" s="565" t="s">
        <v>1045</v>
      </c>
      <c r="H289" s="565" t="s">
        <v>457</v>
      </c>
      <c r="I289" s="565" t="s">
        <v>960</v>
      </c>
      <c r="J289" s="565" t="s">
        <v>478</v>
      </c>
      <c r="K289" s="565" t="s">
        <v>961</v>
      </c>
      <c r="L289" s="566">
        <v>96.63</v>
      </c>
      <c r="M289" s="566">
        <v>676.41</v>
      </c>
      <c r="N289" s="565">
        <v>7</v>
      </c>
      <c r="O289" s="629">
        <v>6.5</v>
      </c>
      <c r="P289" s="566">
        <v>386.52</v>
      </c>
      <c r="Q289" s="581">
        <v>0.5714285714285714</v>
      </c>
      <c r="R289" s="565">
        <v>4</v>
      </c>
      <c r="S289" s="581">
        <v>0.5714285714285714</v>
      </c>
      <c r="T289" s="629">
        <v>4</v>
      </c>
      <c r="U289" s="611">
        <v>0.61538461538461542</v>
      </c>
    </row>
    <row r="290" spans="1:21" ht="14.4" customHeight="1" x14ac:dyDescent="0.3">
      <c r="A290" s="564">
        <v>25</v>
      </c>
      <c r="B290" s="565" t="s">
        <v>458</v>
      </c>
      <c r="C290" s="565">
        <v>89301252</v>
      </c>
      <c r="D290" s="627" t="s">
        <v>1528</v>
      </c>
      <c r="E290" s="628" t="s">
        <v>1018</v>
      </c>
      <c r="F290" s="565" t="s">
        <v>985</v>
      </c>
      <c r="G290" s="565" t="s">
        <v>1050</v>
      </c>
      <c r="H290" s="565" t="s">
        <v>457</v>
      </c>
      <c r="I290" s="565" t="s">
        <v>878</v>
      </c>
      <c r="J290" s="565" t="s">
        <v>566</v>
      </c>
      <c r="K290" s="565" t="s">
        <v>567</v>
      </c>
      <c r="L290" s="566">
        <v>612.26</v>
      </c>
      <c r="M290" s="566">
        <v>612.26</v>
      </c>
      <c r="N290" s="565">
        <v>1</v>
      </c>
      <c r="O290" s="629">
        <v>1</v>
      </c>
      <c r="P290" s="566">
        <v>612.26</v>
      </c>
      <c r="Q290" s="581">
        <v>1</v>
      </c>
      <c r="R290" s="565">
        <v>1</v>
      </c>
      <c r="S290" s="581">
        <v>1</v>
      </c>
      <c r="T290" s="629">
        <v>1</v>
      </c>
      <c r="U290" s="611">
        <v>1</v>
      </c>
    </row>
    <row r="291" spans="1:21" ht="14.4" customHeight="1" x14ac:dyDescent="0.3">
      <c r="A291" s="564">
        <v>25</v>
      </c>
      <c r="B291" s="565" t="s">
        <v>458</v>
      </c>
      <c r="C291" s="565">
        <v>89301252</v>
      </c>
      <c r="D291" s="627" t="s">
        <v>1528</v>
      </c>
      <c r="E291" s="628" t="s">
        <v>1018</v>
      </c>
      <c r="F291" s="565" t="s">
        <v>985</v>
      </c>
      <c r="G291" s="565" t="s">
        <v>1079</v>
      </c>
      <c r="H291" s="565" t="s">
        <v>457</v>
      </c>
      <c r="I291" s="565" t="s">
        <v>1080</v>
      </c>
      <c r="J291" s="565" t="s">
        <v>1081</v>
      </c>
      <c r="K291" s="565" t="s">
        <v>1082</v>
      </c>
      <c r="L291" s="566">
        <v>0</v>
      </c>
      <c r="M291" s="566">
        <v>0</v>
      </c>
      <c r="N291" s="565">
        <v>1</v>
      </c>
      <c r="O291" s="629">
        <v>1</v>
      </c>
      <c r="P291" s="566">
        <v>0</v>
      </c>
      <c r="Q291" s="581"/>
      <c r="R291" s="565">
        <v>1</v>
      </c>
      <c r="S291" s="581">
        <v>1</v>
      </c>
      <c r="T291" s="629">
        <v>1</v>
      </c>
      <c r="U291" s="611">
        <v>1</v>
      </c>
    </row>
    <row r="292" spans="1:21" ht="14.4" customHeight="1" x14ac:dyDescent="0.3">
      <c r="A292" s="564">
        <v>25</v>
      </c>
      <c r="B292" s="565" t="s">
        <v>458</v>
      </c>
      <c r="C292" s="565">
        <v>89301252</v>
      </c>
      <c r="D292" s="627" t="s">
        <v>1528</v>
      </c>
      <c r="E292" s="628" t="s">
        <v>1018</v>
      </c>
      <c r="F292" s="565" t="s">
        <v>985</v>
      </c>
      <c r="G292" s="565" t="s">
        <v>1286</v>
      </c>
      <c r="H292" s="565" t="s">
        <v>457</v>
      </c>
      <c r="I292" s="565" t="s">
        <v>1287</v>
      </c>
      <c r="J292" s="565" t="s">
        <v>1288</v>
      </c>
      <c r="K292" s="565" t="s">
        <v>1289</v>
      </c>
      <c r="L292" s="566">
        <v>38.99</v>
      </c>
      <c r="M292" s="566">
        <v>38.99</v>
      </c>
      <c r="N292" s="565">
        <v>1</v>
      </c>
      <c r="O292" s="629">
        <v>0.5</v>
      </c>
      <c r="P292" s="566">
        <v>38.99</v>
      </c>
      <c r="Q292" s="581">
        <v>1</v>
      </c>
      <c r="R292" s="565">
        <v>1</v>
      </c>
      <c r="S292" s="581">
        <v>1</v>
      </c>
      <c r="T292" s="629">
        <v>0.5</v>
      </c>
      <c r="U292" s="611">
        <v>1</v>
      </c>
    </row>
    <row r="293" spans="1:21" ht="14.4" customHeight="1" x14ac:dyDescent="0.3">
      <c r="A293" s="564">
        <v>25</v>
      </c>
      <c r="B293" s="565" t="s">
        <v>458</v>
      </c>
      <c r="C293" s="565">
        <v>89301252</v>
      </c>
      <c r="D293" s="627" t="s">
        <v>1528</v>
      </c>
      <c r="E293" s="628" t="s">
        <v>1018</v>
      </c>
      <c r="F293" s="565" t="s">
        <v>985</v>
      </c>
      <c r="G293" s="565" t="s">
        <v>1186</v>
      </c>
      <c r="H293" s="565" t="s">
        <v>457</v>
      </c>
      <c r="I293" s="565" t="s">
        <v>1187</v>
      </c>
      <c r="J293" s="565" t="s">
        <v>1188</v>
      </c>
      <c r="K293" s="565" t="s">
        <v>679</v>
      </c>
      <c r="L293" s="566">
        <v>154.33000000000001</v>
      </c>
      <c r="M293" s="566">
        <v>154.33000000000001</v>
      </c>
      <c r="N293" s="565">
        <v>1</v>
      </c>
      <c r="O293" s="629">
        <v>1</v>
      </c>
      <c r="P293" s="566">
        <v>154.33000000000001</v>
      </c>
      <c r="Q293" s="581">
        <v>1</v>
      </c>
      <c r="R293" s="565">
        <v>1</v>
      </c>
      <c r="S293" s="581">
        <v>1</v>
      </c>
      <c r="T293" s="629">
        <v>1</v>
      </c>
      <c r="U293" s="611">
        <v>1</v>
      </c>
    </row>
    <row r="294" spans="1:21" ht="14.4" customHeight="1" x14ac:dyDescent="0.3">
      <c r="A294" s="564">
        <v>25</v>
      </c>
      <c r="B294" s="565" t="s">
        <v>458</v>
      </c>
      <c r="C294" s="565">
        <v>89301252</v>
      </c>
      <c r="D294" s="627" t="s">
        <v>1528</v>
      </c>
      <c r="E294" s="628" t="s">
        <v>1020</v>
      </c>
      <c r="F294" s="565" t="s">
        <v>985</v>
      </c>
      <c r="G294" s="565" t="s">
        <v>1026</v>
      </c>
      <c r="H294" s="565" t="s">
        <v>457</v>
      </c>
      <c r="I294" s="565" t="s">
        <v>1416</v>
      </c>
      <c r="J294" s="565" t="s">
        <v>1417</v>
      </c>
      <c r="K294" s="565" t="s">
        <v>1418</v>
      </c>
      <c r="L294" s="566">
        <v>304.74</v>
      </c>
      <c r="M294" s="566">
        <v>304.74</v>
      </c>
      <c r="N294" s="565">
        <v>1</v>
      </c>
      <c r="O294" s="629">
        <v>1</v>
      </c>
      <c r="P294" s="566"/>
      <c r="Q294" s="581">
        <v>0</v>
      </c>
      <c r="R294" s="565"/>
      <c r="S294" s="581">
        <v>0</v>
      </c>
      <c r="T294" s="629"/>
      <c r="U294" s="611">
        <v>0</v>
      </c>
    </row>
    <row r="295" spans="1:21" ht="14.4" customHeight="1" x14ac:dyDescent="0.3">
      <c r="A295" s="564">
        <v>25</v>
      </c>
      <c r="B295" s="565" t="s">
        <v>458</v>
      </c>
      <c r="C295" s="565">
        <v>89301252</v>
      </c>
      <c r="D295" s="627" t="s">
        <v>1528</v>
      </c>
      <c r="E295" s="628" t="s">
        <v>1020</v>
      </c>
      <c r="F295" s="565" t="s">
        <v>985</v>
      </c>
      <c r="G295" s="565" t="s">
        <v>1026</v>
      </c>
      <c r="H295" s="565" t="s">
        <v>710</v>
      </c>
      <c r="I295" s="565" t="s">
        <v>922</v>
      </c>
      <c r="J295" s="565" t="s">
        <v>923</v>
      </c>
      <c r="K295" s="565" t="s">
        <v>924</v>
      </c>
      <c r="L295" s="566">
        <v>333.31</v>
      </c>
      <c r="M295" s="566">
        <v>18332.050000000003</v>
      </c>
      <c r="N295" s="565">
        <v>55</v>
      </c>
      <c r="O295" s="629">
        <v>49</v>
      </c>
      <c r="P295" s="566">
        <v>8332.7500000000036</v>
      </c>
      <c r="Q295" s="581">
        <v>0.4545454545454547</v>
      </c>
      <c r="R295" s="565">
        <v>25</v>
      </c>
      <c r="S295" s="581">
        <v>0.45454545454545453</v>
      </c>
      <c r="T295" s="629">
        <v>21</v>
      </c>
      <c r="U295" s="611">
        <v>0.42857142857142855</v>
      </c>
    </row>
    <row r="296" spans="1:21" ht="14.4" customHeight="1" x14ac:dyDescent="0.3">
      <c r="A296" s="564">
        <v>25</v>
      </c>
      <c r="B296" s="565" t="s">
        <v>458</v>
      </c>
      <c r="C296" s="565">
        <v>89301252</v>
      </c>
      <c r="D296" s="627" t="s">
        <v>1528</v>
      </c>
      <c r="E296" s="628" t="s">
        <v>1020</v>
      </c>
      <c r="F296" s="565" t="s">
        <v>985</v>
      </c>
      <c r="G296" s="565" t="s">
        <v>1026</v>
      </c>
      <c r="H296" s="565" t="s">
        <v>710</v>
      </c>
      <c r="I296" s="565" t="s">
        <v>982</v>
      </c>
      <c r="J296" s="565" t="s">
        <v>983</v>
      </c>
      <c r="K296" s="565" t="s">
        <v>984</v>
      </c>
      <c r="L296" s="566">
        <v>333.31</v>
      </c>
      <c r="M296" s="566">
        <v>1999.8600000000001</v>
      </c>
      <c r="N296" s="565">
        <v>6</v>
      </c>
      <c r="O296" s="629">
        <v>6</v>
      </c>
      <c r="P296" s="566">
        <v>999.93000000000006</v>
      </c>
      <c r="Q296" s="581">
        <v>0.5</v>
      </c>
      <c r="R296" s="565">
        <v>3</v>
      </c>
      <c r="S296" s="581">
        <v>0.5</v>
      </c>
      <c r="T296" s="629">
        <v>3</v>
      </c>
      <c r="U296" s="611">
        <v>0.5</v>
      </c>
    </row>
    <row r="297" spans="1:21" ht="14.4" customHeight="1" x14ac:dyDescent="0.3">
      <c r="A297" s="564">
        <v>25</v>
      </c>
      <c r="B297" s="565" t="s">
        <v>458</v>
      </c>
      <c r="C297" s="565">
        <v>89301252</v>
      </c>
      <c r="D297" s="627" t="s">
        <v>1528</v>
      </c>
      <c r="E297" s="628" t="s">
        <v>1020</v>
      </c>
      <c r="F297" s="565" t="s">
        <v>985</v>
      </c>
      <c r="G297" s="565" t="s">
        <v>1027</v>
      </c>
      <c r="H297" s="565" t="s">
        <v>710</v>
      </c>
      <c r="I297" s="565" t="s">
        <v>936</v>
      </c>
      <c r="J297" s="565" t="s">
        <v>771</v>
      </c>
      <c r="K297" s="565" t="s">
        <v>935</v>
      </c>
      <c r="L297" s="566">
        <v>184.22</v>
      </c>
      <c r="M297" s="566">
        <v>2026.42</v>
      </c>
      <c r="N297" s="565">
        <v>11</v>
      </c>
      <c r="O297" s="629">
        <v>6.5</v>
      </c>
      <c r="P297" s="566">
        <v>184.22</v>
      </c>
      <c r="Q297" s="581">
        <v>9.0909090909090912E-2</v>
      </c>
      <c r="R297" s="565">
        <v>1</v>
      </c>
      <c r="S297" s="581">
        <v>9.0909090909090912E-2</v>
      </c>
      <c r="T297" s="629">
        <v>1</v>
      </c>
      <c r="U297" s="611">
        <v>0.15384615384615385</v>
      </c>
    </row>
    <row r="298" spans="1:21" ht="14.4" customHeight="1" x14ac:dyDescent="0.3">
      <c r="A298" s="564">
        <v>25</v>
      </c>
      <c r="B298" s="565" t="s">
        <v>458</v>
      </c>
      <c r="C298" s="565">
        <v>89301252</v>
      </c>
      <c r="D298" s="627" t="s">
        <v>1528</v>
      </c>
      <c r="E298" s="628" t="s">
        <v>1020</v>
      </c>
      <c r="F298" s="565" t="s">
        <v>985</v>
      </c>
      <c r="G298" s="565" t="s">
        <v>1169</v>
      </c>
      <c r="H298" s="565" t="s">
        <v>457</v>
      </c>
      <c r="I298" s="565" t="s">
        <v>1419</v>
      </c>
      <c r="J298" s="565" t="s">
        <v>1171</v>
      </c>
      <c r="K298" s="565" t="s">
        <v>886</v>
      </c>
      <c r="L298" s="566">
        <v>115.3</v>
      </c>
      <c r="M298" s="566">
        <v>115.3</v>
      </c>
      <c r="N298" s="565">
        <v>1</v>
      </c>
      <c r="O298" s="629">
        <v>1</v>
      </c>
      <c r="P298" s="566"/>
      <c r="Q298" s="581">
        <v>0</v>
      </c>
      <c r="R298" s="565"/>
      <c r="S298" s="581">
        <v>0</v>
      </c>
      <c r="T298" s="629"/>
      <c r="U298" s="611">
        <v>0</v>
      </c>
    </row>
    <row r="299" spans="1:21" ht="14.4" customHeight="1" x14ac:dyDescent="0.3">
      <c r="A299" s="564">
        <v>25</v>
      </c>
      <c r="B299" s="565" t="s">
        <v>458</v>
      </c>
      <c r="C299" s="565">
        <v>89301252</v>
      </c>
      <c r="D299" s="627" t="s">
        <v>1528</v>
      </c>
      <c r="E299" s="628" t="s">
        <v>1020</v>
      </c>
      <c r="F299" s="565" t="s">
        <v>985</v>
      </c>
      <c r="G299" s="565" t="s">
        <v>1420</v>
      </c>
      <c r="H299" s="565" t="s">
        <v>457</v>
      </c>
      <c r="I299" s="565" t="s">
        <v>1421</v>
      </c>
      <c r="J299" s="565" t="s">
        <v>613</v>
      </c>
      <c r="K299" s="565" t="s">
        <v>1422</v>
      </c>
      <c r="L299" s="566">
        <v>0</v>
      </c>
      <c r="M299" s="566">
        <v>0</v>
      </c>
      <c r="N299" s="565">
        <v>1</v>
      </c>
      <c r="O299" s="629">
        <v>0.5</v>
      </c>
      <c r="P299" s="566">
        <v>0</v>
      </c>
      <c r="Q299" s="581"/>
      <c r="R299" s="565">
        <v>1</v>
      </c>
      <c r="S299" s="581">
        <v>1</v>
      </c>
      <c r="T299" s="629">
        <v>0.5</v>
      </c>
      <c r="U299" s="611">
        <v>1</v>
      </c>
    </row>
    <row r="300" spans="1:21" ht="14.4" customHeight="1" x14ac:dyDescent="0.3">
      <c r="A300" s="564">
        <v>25</v>
      </c>
      <c r="B300" s="565" t="s">
        <v>458</v>
      </c>
      <c r="C300" s="565">
        <v>89301252</v>
      </c>
      <c r="D300" s="627" t="s">
        <v>1528</v>
      </c>
      <c r="E300" s="628" t="s">
        <v>1020</v>
      </c>
      <c r="F300" s="565" t="s">
        <v>985</v>
      </c>
      <c r="G300" s="565" t="s">
        <v>1103</v>
      </c>
      <c r="H300" s="565" t="s">
        <v>457</v>
      </c>
      <c r="I300" s="565" t="s">
        <v>1104</v>
      </c>
      <c r="J300" s="565" t="s">
        <v>1105</v>
      </c>
      <c r="K300" s="565" t="s">
        <v>1106</v>
      </c>
      <c r="L300" s="566">
        <v>71.2</v>
      </c>
      <c r="M300" s="566">
        <v>71.2</v>
      </c>
      <c r="N300" s="565">
        <v>1</v>
      </c>
      <c r="O300" s="629">
        <v>1</v>
      </c>
      <c r="P300" s="566">
        <v>71.2</v>
      </c>
      <c r="Q300" s="581">
        <v>1</v>
      </c>
      <c r="R300" s="565">
        <v>1</v>
      </c>
      <c r="S300" s="581">
        <v>1</v>
      </c>
      <c r="T300" s="629">
        <v>1</v>
      </c>
      <c r="U300" s="611">
        <v>1</v>
      </c>
    </row>
    <row r="301" spans="1:21" ht="14.4" customHeight="1" x14ac:dyDescent="0.3">
      <c r="A301" s="564">
        <v>25</v>
      </c>
      <c r="B301" s="565" t="s">
        <v>458</v>
      </c>
      <c r="C301" s="565">
        <v>89301252</v>
      </c>
      <c r="D301" s="627" t="s">
        <v>1528</v>
      </c>
      <c r="E301" s="628" t="s">
        <v>1020</v>
      </c>
      <c r="F301" s="565" t="s">
        <v>985</v>
      </c>
      <c r="G301" s="565" t="s">
        <v>1033</v>
      </c>
      <c r="H301" s="565" t="s">
        <v>710</v>
      </c>
      <c r="I301" s="565" t="s">
        <v>947</v>
      </c>
      <c r="J301" s="565" t="s">
        <v>780</v>
      </c>
      <c r="K301" s="565" t="s">
        <v>781</v>
      </c>
      <c r="L301" s="566">
        <v>154.01</v>
      </c>
      <c r="M301" s="566">
        <v>1386.09</v>
      </c>
      <c r="N301" s="565">
        <v>9</v>
      </c>
      <c r="O301" s="629">
        <v>8</v>
      </c>
      <c r="P301" s="566">
        <v>924.06</v>
      </c>
      <c r="Q301" s="581">
        <v>0.66666666666666663</v>
      </c>
      <c r="R301" s="565">
        <v>6</v>
      </c>
      <c r="S301" s="581">
        <v>0.66666666666666663</v>
      </c>
      <c r="T301" s="629">
        <v>5.5</v>
      </c>
      <c r="U301" s="611">
        <v>0.6875</v>
      </c>
    </row>
    <row r="302" spans="1:21" ht="14.4" customHeight="1" x14ac:dyDescent="0.3">
      <c r="A302" s="564">
        <v>25</v>
      </c>
      <c r="B302" s="565" t="s">
        <v>458</v>
      </c>
      <c r="C302" s="565">
        <v>89301252</v>
      </c>
      <c r="D302" s="627" t="s">
        <v>1528</v>
      </c>
      <c r="E302" s="628" t="s">
        <v>1020</v>
      </c>
      <c r="F302" s="565" t="s">
        <v>985</v>
      </c>
      <c r="G302" s="565" t="s">
        <v>1033</v>
      </c>
      <c r="H302" s="565" t="s">
        <v>710</v>
      </c>
      <c r="I302" s="565" t="s">
        <v>1114</v>
      </c>
      <c r="J302" s="565" t="s">
        <v>1115</v>
      </c>
      <c r="K302" s="565" t="s">
        <v>1116</v>
      </c>
      <c r="L302" s="566">
        <v>77.010000000000005</v>
      </c>
      <c r="M302" s="566">
        <v>462.06000000000006</v>
      </c>
      <c r="N302" s="565">
        <v>6</v>
      </c>
      <c r="O302" s="629">
        <v>5</v>
      </c>
      <c r="P302" s="566">
        <v>77.010000000000005</v>
      </c>
      <c r="Q302" s="581">
        <v>0.16666666666666666</v>
      </c>
      <c r="R302" s="565">
        <v>1</v>
      </c>
      <c r="S302" s="581">
        <v>0.16666666666666666</v>
      </c>
      <c r="T302" s="629">
        <v>1</v>
      </c>
      <c r="U302" s="611">
        <v>0.2</v>
      </c>
    </row>
    <row r="303" spans="1:21" ht="14.4" customHeight="1" x14ac:dyDescent="0.3">
      <c r="A303" s="564">
        <v>25</v>
      </c>
      <c r="B303" s="565" t="s">
        <v>458</v>
      </c>
      <c r="C303" s="565">
        <v>89301252</v>
      </c>
      <c r="D303" s="627" t="s">
        <v>1528</v>
      </c>
      <c r="E303" s="628" t="s">
        <v>1020</v>
      </c>
      <c r="F303" s="565" t="s">
        <v>985</v>
      </c>
      <c r="G303" s="565" t="s">
        <v>1368</v>
      </c>
      <c r="H303" s="565" t="s">
        <v>457</v>
      </c>
      <c r="I303" s="565" t="s">
        <v>1369</v>
      </c>
      <c r="J303" s="565" t="s">
        <v>1370</v>
      </c>
      <c r="K303" s="565" t="s">
        <v>1371</v>
      </c>
      <c r="L303" s="566">
        <v>0</v>
      </c>
      <c r="M303" s="566">
        <v>0</v>
      </c>
      <c r="N303" s="565">
        <v>2</v>
      </c>
      <c r="O303" s="629">
        <v>2</v>
      </c>
      <c r="P303" s="566"/>
      <c r="Q303" s="581"/>
      <c r="R303" s="565"/>
      <c r="S303" s="581">
        <v>0</v>
      </c>
      <c r="T303" s="629"/>
      <c r="U303" s="611">
        <v>0</v>
      </c>
    </row>
    <row r="304" spans="1:21" ht="14.4" customHeight="1" x14ac:dyDescent="0.3">
      <c r="A304" s="564">
        <v>25</v>
      </c>
      <c r="B304" s="565" t="s">
        <v>458</v>
      </c>
      <c r="C304" s="565">
        <v>89301252</v>
      </c>
      <c r="D304" s="627" t="s">
        <v>1528</v>
      </c>
      <c r="E304" s="628" t="s">
        <v>1020</v>
      </c>
      <c r="F304" s="565" t="s">
        <v>985</v>
      </c>
      <c r="G304" s="565" t="s">
        <v>1045</v>
      </c>
      <c r="H304" s="565" t="s">
        <v>710</v>
      </c>
      <c r="I304" s="565" t="s">
        <v>1046</v>
      </c>
      <c r="J304" s="565" t="s">
        <v>556</v>
      </c>
      <c r="K304" s="565" t="s">
        <v>1047</v>
      </c>
      <c r="L304" s="566">
        <v>48.31</v>
      </c>
      <c r="M304" s="566">
        <v>241.55</v>
      </c>
      <c r="N304" s="565">
        <v>5</v>
      </c>
      <c r="O304" s="629">
        <v>2.5</v>
      </c>
      <c r="P304" s="566">
        <v>193.24</v>
      </c>
      <c r="Q304" s="581">
        <v>0.8</v>
      </c>
      <c r="R304" s="565">
        <v>4</v>
      </c>
      <c r="S304" s="581">
        <v>0.8</v>
      </c>
      <c r="T304" s="629">
        <v>2</v>
      </c>
      <c r="U304" s="611">
        <v>0.8</v>
      </c>
    </row>
    <row r="305" spans="1:21" ht="14.4" customHeight="1" x14ac:dyDescent="0.3">
      <c r="A305" s="564">
        <v>25</v>
      </c>
      <c r="B305" s="565" t="s">
        <v>458</v>
      </c>
      <c r="C305" s="565">
        <v>89301252</v>
      </c>
      <c r="D305" s="627" t="s">
        <v>1528</v>
      </c>
      <c r="E305" s="628" t="s">
        <v>1020</v>
      </c>
      <c r="F305" s="565" t="s">
        <v>985</v>
      </c>
      <c r="G305" s="565" t="s">
        <v>1045</v>
      </c>
      <c r="H305" s="565" t="s">
        <v>710</v>
      </c>
      <c r="I305" s="565" t="s">
        <v>958</v>
      </c>
      <c r="J305" s="565" t="s">
        <v>556</v>
      </c>
      <c r="K305" s="565" t="s">
        <v>959</v>
      </c>
      <c r="L305" s="566">
        <v>96.63</v>
      </c>
      <c r="M305" s="566">
        <v>386.52</v>
      </c>
      <c r="N305" s="565">
        <v>4</v>
      </c>
      <c r="O305" s="629">
        <v>3</v>
      </c>
      <c r="P305" s="566">
        <v>193.26</v>
      </c>
      <c r="Q305" s="581">
        <v>0.5</v>
      </c>
      <c r="R305" s="565">
        <v>2</v>
      </c>
      <c r="S305" s="581">
        <v>0.5</v>
      </c>
      <c r="T305" s="629">
        <v>1</v>
      </c>
      <c r="U305" s="611">
        <v>0.33333333333333331</v>
      </c>
    </row>
    <row r="306" spans="1:21" ht="14.4" customHeight="1" x14ac:dyDescent="0.3">
      <c r="A306" s="564">
        <v>25</v>
      </c>
      <c r="B306" s="565" t="s">
        <v>458</v>
      </c>
      <c r="C306" s="565">
        <v>89301252</v>
      </c>
      <c r="D306" s="627" t="s">
        <v>1528</v>
      </c>
      <c r="E306" s="628" t="s">
        <v>1020</v>
      </c>
      <c r="F306" s="565" t="s">
        <v>985</v>
      </c>
      <c r="G306" s="565" t="s">
        <v>1045</v>
      </c>
      <c r="H306" s="565" t="s">
        <v>457</v>
      </c>
      <c r="I306" s="565" t="s">
        <v>1048</v>
      </c>
      <c r="J306" s="565" t="s">
        <v>478</v>
      </c>
      <c r="K306" s="565" t="s">
        <v>1049</v>
      </c>
      <c r="L306" s="566">
        <v>0</v>
      </c>
      <c r="M306" s="566">
        <v>0</v>
      </c>
      <c r="N306" s="565">
        <v>3</v>
      </c>
      <c r="O306" s="629">
        <v>2</v>
      </c>
      <c r="P306" s="566">
        <v>0</v>
      </c>
      <c r="Q306" s="581"/>
      <c r="R306" s="565">
        <v>1</v>
      </c>
      <c r="S306" s="581">
        <v>0.33333333333333331</v>
      </c>
      <c r="T306" s="629">
        <v>0.5</v>
      </c>
      <c r="U306" s="611">
        <v>0.25</v>
      </c>
    </row>
    <row r="307" spans="1:21" ht="14.4" customHeight="1" x14ac:dyDescent="0.3">
      <c r="A307" s="564">
        <v>25</v>
      </c>
      <c r="B307" s="565" t="s">
        <v>458</v>
      </c>
      <c r="C307" s="565">
        <v>89301252</v>
      </c>
      <c r="D307" s="627" t="s">
        <v>1528</v>
      </c>
      <c r="E307" s="628" t="s">
        <v>1020</v>
      </c>
      <c r="F307" s="565" t="s">
        <v>985</v>
      </c>
      <c r="G307" s="565" t="s">
        <v>1045</v>
      </c>
      <c r="H307" s="565" t="s">
        <v>457</v>
      </c>
      <c r="I307" s="565" t="s">
        <v>960</v>
      </c>
      <c r="J307" s="565" t="s">
        <v>478</v>
      </c>
      <c r="K307" s="565" t="s">
        <v>961</v>
      </c>
      <c r="L307" s="566">
        <v>96.63</v>
      </c>
      <c r="M307" s="566">
        <v>289.89</v>
      </c>
      <c r="N307" s="565">
        <v>3</v>
      </c>
      <c r="O307" s="629">
        <v>2</v>
      </c>
      <c r="P307" s="566">
        <v>193.26</v>
      </c>
      <c r="Q307" s="581">
        <v>0.66666666666666663</v>
      </c>
      <c r="R307" s="565">
        <v>2</v>
      </c>
      <c r="S307" s="581">
        <v>0.66666666666666663</v>
      </c>
      <c r="T307" s="629">
        <v>1.5</v>
      </c>
      <c r="U307" s="611">
        <v>0.75</v>
      </c>
    </row>
    <row r="308" spans="1:21" ht="14.4" customHeight="1" x14ac:dyDescent="0.3">
      <c r="A308" s="564">
        <v>25</v>
      </c>
      <c r="B308" s="565" t="s">
        <v>458</v>
      </c>
      <c r="C308" s="565">
        <v>89301252</v>
      </c>
      <c r="D308" s="627" t="s">
        <v>1528</v>
      </c>
      <c r="E308" s="628" t="s">
        <v>1020</v>
      </c>
      <c r="F308" s="565" t="s">
        <v>985</v>
      </c>
      <c r="G308" s="565" t="s">
        <v>1079</v>
      </c>
      <c r="H308" s="565" t="s">
        <v>457</v>
      </c>
      <c r="I308" s="565" t="s">
        <v>1080</v>
      </c>
      <c r="J308" s="565" t="s">
        <v>1081</v>
      </c>
      <c r="K308" s="565" t="s">
        <v>1082</v>
      </c>
      <c r="L308" s="566">
        <v>0</v>
      </c>
      <c r="M308" s="566">
        <v>0</v>
      </c>
      <c r="N308" s="565">
        <v>1</v>
      </c>
      <c r="O308" s="629">
        <v>1</v>
      </c>
      <c r="P308" s="566">
        <v>0</v>
      </c>
      <c r="Q308" s="581"/>
      <c r="R308" s="565">
        <v>1</v>
      </c>
      <c r="S308" s="581">
        <v>1</v>
      </c>
      <c r="T308" s="629">
        <v>1</v>
      </c>
      <c r="U308" s="611">
        <v>1</v>
      </c>
    </row>
    <row r="309" spans="1:21" ht="14.4" customHeight="1" x14ac:dyDescent="0.3">
      <c r="A309" s="564">
        <v>25</v>
      </c>
      <c r="B309" s="565" t="s">
        <v>458</v>
      </c>
      <c r="C309" s="565">
        <v>89301252</v>
      </c>
      <c r="D309" s="627" t="s">
        <v>1528</v>
      </c>
      <c r="E309" s="628" t="s">
        <v>1020</v>
      </c>
      <c r="F309" s="565" t="s">
        <v>985</v>
      </c>
      <c r="G309" s="565" t="s">
        <v>1138</v>
      </c>
      <c r="H309" s="565" t="s">
        <v>457</v>
      </c>
      <c r="I309" s="565" t="s">
        <v>1139</v>
      </c>
      <c r="J309" s="565" t="s">
        <v>554</v>
      </c>
      <c r="K309" s="565" t="s">
        <v>1140</v>
      </c>
      <c r="L309" s="566">
        <v>0</v>
      </c>
      <c r="M309" s="566">
        <v>0</v>
      </c>
      <c r="N309" s="565">
        <v>15</v>
      </c>
      <c r="O309" s="629">
        <v>5.5</v>
      </c>
      <c r="P309" s="566">
        <v>0</v>
      </c>
      <c r="Q309" s="581"/>
      <c r="R309" s="565">
        <v>2</v>
      </c>
      <c r="S309" s="581">
        <v>0.13333333333333333</v>
      </c>
      <c r="T309" s="629">
        <v>1</v>
      </c>
      <c r="U309" s="611">
        <v>0.18181818181818182</v>
      </c>
    </row>
    <row r="310" spans="1:21" ht="14.4" customHeight="1" x14ac:dyDescent="0.3">
      <c r="A310" s="564">
        <v>25</v>
      </c>
      <c r="B310" s="565" t="s">
        <v>458</v>
      </c>
      <c r="C310" s="565">
        <v>89301252</v>
      </c>
      <c r="D310" s="627" t="s">
        <v>1528</v>
      </c>
      <c r="E310" s="628" t="s">
        <v>1020</v>
      </c>
      <c r="F310" s="565" t="s">
        <v>985</v>
      </c>
      <c r="G310" s="565" t="s">
        <v>1138</v>
      </c>
      <c r="H310" s="565" t="s">
        <v>457</v>
      </c>
      <c r="I310" s="565" t="s">
        <v>1423</v>
      </c>
      <c r="J310" s="565" t="s">
        <v>554</v>
      </c>
      <c r="K310" s="565" t="s">
        <v>1424</v>
      </c>
      <c r="L310" s="566">
        <v>0</v>
      </c>
      <c r="M310" s="566">
        <v>0</v>
      </c>
      <c r="N310" s="565">
        <v>2</v>
      </c>
      <c r="O310" s="629">
        <v>2</v>
      </c>
      <c r="P310" s="566"/>
      <c r="Q310" s="581"/>
      <c r="R310" s="565"/>
      <c r="S310" s="581">
        <v>0</v>
      </c>
      <c r="T310" s="629"/>
      <c r="U310" s="611">
        <v>0</v>
      </c>
    </row>
    <row r="311" spans="1:21" ht="14.4" customHeight="1" x14ac:dyDescent="0.3">
      <c r="A311" s="564">
        <v>25</v>
      </c>
      <c r="B311" s="565" t="s">
        <v>458</v>
      </c>
      <c r="C311" s="565">
        <v>89301252</v>
      </c>
      <c r="D311" s="627" t="s">
        <v>1528</v>
      </c>
      <c r="E311" s="628" t="s">
        <v>1021</v>
      </c>
      <c r="F311" s="565" t="s">
        <v>985</v>
      </c>
      <c r="G311" s="565" t="s">
        <v>1026</v>
      </c>
      <c r="H311" s="565" t="s">
        <v>457</v>
      </c>
      <c r="I311" s="565" t="s">
        <v>1075</v>
      </c>
      <c r="J311" s="565" t="s">
        <v>923</v>
      </c>
      <c r="K311" s="565" t="s">
        <v>1076</v>
      </c>
      <c r="L311" s="566">
        <v>0</v>
      </c>
      <c r="M311" s="566">
        <v>0</v>
      </c>
      <c r="N311" s="565">
        <v>4</v>
      </c>
      <c r="O311" s="629">
        <v>4</v>
      </c>
      <c r="P311" s="566">
        <v>0</v>
      </c>
      <c r="Q311" s="581"/>
      <c r="R311" s="565">
        <v>1</v>
      </c>
      <c r="S311" s="581">
        <v>0.25</v>
      </c>
      <c r="T311" s="629">
        <v>1</v>
      </c>
      <c r="U311" s="611">
        <v>0.25</v>
      </c>
    </row>
    <row r="312" spans="1:21" ht="14.4" customHeight="1" x14ac:dyDescent="0.3">
      <c r="A312" s="564">
        <v>25</v>
      </c>
      <c r="B312" s="565" t="s">
        <v>458</v>
      </c>
      <c r="C312" s="565">
        <v>89301252</v>
      </c>
      <c r="D312" s="627" t="s">
        <v>1528</v>
      </c>
      <c r="E312" s="628" t="s">
        <v>1021</v>
      </c>
      <c r="F312" s="565" t="s">
        <v>985</v>
      </c>
      <c r="G312" s="565" t="s">
        <v>1026</v>
      </c>
      <c r="H312" s="565" t="s">
        <v>710</v>
      </c>
      <c r="I312" s="565" t="s">
        <v>922</v>
      </c>
      <c r="J312" s="565" t="s">
        <v>923</v>
      </c>
      <c r="K312" s="565" t="s">
        <v>924</v>
      </c>
      <c r="L312" s="566">
        <v>333.31</v>
      </c>
      <c r="M312" s="566">
        <v>666.62</v>
      </c>
      <c r="N312" s="565">
        <v>2</v>
      </c>
      <c r="O312" s="629">
        <v>2</v>
      </c>
      <c r="P312" s="566"/>
      <c r="Q312" s="581">
        <v>0</v>
      </c>
      <c r="R312" s="565"/>
      <c r="S312" s="581">
        <v>0</v>
      </c>
      <c r="T312" s="629"/>
      <c r="U312" s="611">
        <v>0</v>
      </c>
    </row>
    <row r="313" spans="1:21" ht="14.4" customHeight="1" x14ac:dyDescent="0.3">
      <c r="A313" s="564">
        <v>25</v>
      </c>
      <c r="B313" s="565" t="s">
        <v>458</v>
      </c>
      <c r="C313" s="565">
        <v>89301252</v>
      </c>
      <c r="D313" s="627" t="s">
        <v>1528</v>
      </c>
      <c r="E313" s="628" t="s">
        <v>1021</v>
      </c>
      <c r="F313" s="565" t="s">
        <v>985</v>
      </c>
      <c r="G313" s="565" t="s">
        <v>1026</v>
      </c>
      <c r="H313" s="565" t="s">
        <v>710</v>
      </c>
      <c r="I313" s="565" t="s">
        <v>982</v>
      </c>
      <c r="J313" s="565" t="s">
        <v>983</v>
      </c>
      <c r="K313" s="565" t="s">
        <v>984</v>
      </c>
      <c r="L313" s="566">
        <v>333.31</v>
      </c>
      <c r="M313" s="566">
        <v>333.31</v>
      </c>
      <c r="N313" s="565">
        <v>1</v>
      </c>
      <c r="O313" s="629">
        <v>1</v>
      </c>
      <c r="P313" s="566"/>
      <c r="Q313" s="581">
        <v>0</v>
      </c>
      <c r="R313" s="565"/>
      <c r="S313" s="581">
        <v>0</v>
      </c>
      <c r="T313" s="629"/>
      <c r="U313" s="611">
        <v>0</v>
      </c>
    </row>
    <row r="314" spans="1:21" ht="14.4" customHeight="1" x14ac:dyDescent="0.3">
      <c r="A314" s="564">
        <v>25</v>
      </c>
      <c r="B314" s="565" t="s">
        <v>458</v>
      </c>
      <c r="C314" s="565">
        <v>89301252</v>
      </c>
      <c r="D314" s="627" t="s">
        <v>1528</v>
      </c>
      <c r="E314" s="628" t="s">
        <v>1021</v>
      </c>
      <c r="F314" s="565" t="s">
        <v>985</v>
      </c>
      <c r="G314" s="565" t="s">
        <v>1061</v>
      </c>
      <c r="H314" s="565" t="s">
        <v>457</v>
      </c>
      <c r="I314" s="565" t="s">
        <v>1425</v>
      </c>
      <c r="J314" s="565" t="s">
        <v>1426</v>
      </c>
      <c r="K314" s="565" t="s">
        <v>1427</v>
      </c>
      <c r="L314" s="566">
        <v>103.3</v>
      </c>
      <c r="M314" s="566">
        <v>103.3</v>
      </c>
      <c r="N314" s="565">
        <v>1</v>
      </c>
      <c r="O314" s="629">
        <v>1</v>
      </c>
      <c r="P314" s="566"/>
      <c r="Q314" s="581">
        <v>0</v>
      </c>
      <c r="R314" s="565"/>
      <c r="S314" s="581">
        <v>0</v>
      </c>
      <c r="T314" s="629"/>
      <c r="U314" s="611">
        <v>0</v>
      </c>
    </row>
    <row r="315" spans="1:21" ht="14.4" customHeight="1" x14ac:dyDescent="0.3">
      <c r="A315" s="564">
        <v>25</v>
      </c>
      <c r="B315" s="565" t="s">
        <v>458</v>
      </c>
      <c r="C315" s="565">
        <v>89301252</v>
      </c>
      <c r="D315" s="627" t="s">
        <v>1528</v>
      </c>
      <c r="E315" s="628" t="s">
        <v>1021</v>
      </c>
      <c r="F315" s="565" t="s">
        <v>985</v>
      </c>
      <c r="G315" s="565" t="s">
        <v>1304</v>
      </c>
      <c r="H315" s="565" t="s">
        <v>457</v>
      </c>
      <c r="I315" s="565" t="s">
        <v>1305</v>
      </c>
      <c r="J315" s="565" t="s">
        <v>1306</v>
      </c>
      <c r="K315" s="565" t="s">
        <v>1307</v>
      </c>
      <c r="L315" s="566">
        <v>0</v>
      </c>
      <c r="M315" s="566">
        <v>0</v>
      </c>
      <c r="N315" s="565">
        <v>3</v>
      </c>
      <c r="O315" s="629">
        <v>1.5</v>
      </c>
      <c r="P315" s="566">
        <v>0</v>
      </c>
      <c r="Q315" s="581"/>
      <c r="R315" s="565">
        <v>1</v>
      </c>
      <c r="S315" s="581">
        <v>0.33333333333333331</v>
      </c>
      <c r="T315" s="629">
        <v>0.5</v>
      </c>
      <c r="U315" s="611">
        <v>0.33333333333333331</v>
      </c>
    </row>
    <row r="316" spans="1:21" ht="14.4" customHeight="1" x14ac:dyDescent="0.3">
      <c r="A316" s="564">
        <v>25</v>
      </c>
      <c r="B316" s="565" t="s">
        <v>458</v>
      </c>
      <c r="C316" s="565">
        <v>89301252</v>
      </c>
      <c r="D316" s="627" t="s">
        <v>1528</v>
      </c>
      <c r="E316" s="628" t="s">
        <v>1021</v>
      </c>
      <c r="F316" s="565" t="s">
        <v>985</v>
      </c>
      <c r="G316" s="565" t="s">
        <v>1354</v>
      </c>
      <c r="H316" s="565" t="s">
        <v>457</v>
      </c>
      <c r="I316" s="565" t="s">
        <v>1428</v>
      </c>
      <c r="J316" s="565" t="s">
        <v>1429</v>
      </c>
      <c r="K316" s="565" t="s">
        <v>1430</v>
      </c>
      <c r="L316" s="566">
        <v>561.54</v>
      </c>
      <c r="M316" s="566">
        <v>1684.62</v>
      </c>
      <c r="N316" s="565">
        <v>3</v>
      </c>
      <c r="O316" s="629">
        <v>2</v>
      </c>
      <c r="P316" s="566"/>
      <c r="Q316" s="581">
        <v>0</v>
      </c>
      <c r="R316" s="565"/>
      <c r="S316" s="581">
        <v>0</v>
      </c>
      <c r="T316" s="629"/>
      <c r="U316" s="611">
        <v>0</v>
      </c>
    </row>
    <row r="317" spans="1:21" ht="14.4" customHeight="1" x14ac:dyDescent="0.3">
      <c r="A317" s="564">
        <v>25</v>
      </c>
      <c r="B317" s="565" t="s">
        <v>458</v>
      </c>
      <c r="C317" s="565">
        <v>89301252</v>
      </c>
      <c r="D317" s="627" t="s">
        <v>1528</v>
      </c>
      <c r="E317" s="628" t="s">
        <v>1021</v>
      </c>
      <c r="F317" s="565" t="s">
        <v>985</v>
      </c>
      <c r="G317" s="565" t="s">
        <v>1354</v>
      </c>
      <c r="H317" s="565" t="s">
        <v>457</v>
      </c>
      <c r="I317" s="565" t="s">
        <v>1428</v>
      </c>
      <c r="J317" s="565" t="s">
        <v>1431</v>
      </c>
      <c r="K317" s="565" t="s">
        <v>1430</v>
      </c>
      <c r="L317" s="566">
        <v>561.54</v>
      </c>
      <c r="M317" s="566">
        <v>561.54</v>
      </c>
      <c r="N317" s="565">
        <v>1</v>
      </c>
      <c r="O317" s="629">
        <v>1</v>
      </c>
      <c r="P317" s="566"/>
      <c r="Q317" s="581">
        <v>0</v>
      </c>
      <c r="R317" s="565"/>
      <c r="S317" s="581">
        <v>0</v>
      </c>
      <c r="T317" s="629"/>
      <c r="U317" s="611">
        <v>0</v>
      </c>
    </row>
    <row r="318" spans="1:21" ht="14.4" customHeight="1" x14ac:dyDescent="0.3">
      <c r="A318" s="564">
        <v>25</v>
      </c>
      <c r="B318" s="565" t="s">
        <v>458</v>
      </c>
      <c r="C318" s="565">
        <v>89301252</v>
      </c>
      <c r="D318" s="627" t="s">
        <v>1528</v>
      </c>
      <c r="E318" s="628" t="s">
        <v>1021</v>
      </c>
      <c r="F318" s="565" t="s">
        <v>985</v>
      </c>
      <c r="G318" s="565" t="s">
        <v>1033</v>
      </c>
      <c r="H318" s="565" t="s">
        <v>710</v>
      </c>
      <c r="I318" s="565" t="s">
        <v>1034</v>
      </c>
      <c r="J318" s="565" t="s">
        <v>780</v>
      </c>
      <c r="K318" s="565" t="s">
        <v>781</v>
      </c>
      <c r="L318" s="566">
        <v>143.18</v>
      </c>
      <c r="M318" s="566">
        <v>143.18</v>
      </c>
      <c r="N318" s="565">
        <v>1</v>
      </c>
      <c r="O318" s="629">
        <v>1</v>
      </c>
      <c r="P318" s="566">
        <v>143.18</v>
      </c>
      <c r="Q318" s="581">
        <v>1</v>
      </c>
      <c r="R318" s="565">
        <v>1</v>
      </c>
      <c r="S318" s="581">
        <v>1</v>
      </c>
      <c r="T318" s="629">
        <v>1</v>
      </c>
      <c r="U318" s="611">
        <v>1</v>
      </c>
    </row>
    <row r="319" spans="1:21" ht="14.4" customHeight="1" x14ac:dyDescent="0.3">
      <c r="A319" s="564">
        <v>25</v>
      </c>
      <c r="B319" s="565" t="s">
        <v>458</v>
      </c>
      <c r="C319" s="565">
        <v>89301252</v>
      </c>
      <c r="D319" s="627" t="s">
        <v>1528</v>
      </c>
      <c r="E319" s="628" t="s">
        <v>1021</v>
      </c>
      <c r="F319" s="565" t="s">
        <v>985</v>
      </c>
      <c r="G319" s="565" t="s">
        <v>1172</v>
      </c>
      <c r="H319" s="565" t="s">
        <v>457</v>
      </c>
      <c r="I319" s="565" t="s">
        <v>1173</v>
      </c>
      <c r="J319" s="565" t="s">
        <v>1174</v>
      </c>
      <c r="K319" s="565" t="s">
        <v>1175</v>
      </c>
      <c r="L319" s="566">
        <v>64.13</v>
      </c>
      <c r="M319" s="566">
        <v>64.13</v>
      </c>
      <c r="N319" s="565">
        <v>1</v>
      </c>
      <c r="O319" s="629">
        <v>0.5</v>
      </c>
      <c r="P319" s="566"/>
      <c r="Q319" s="581">
        <v>0</v>
      </c>
      <c r="R319" s="565"/>
      <c r="S319" s="581">
        <v>0</v>
      </c>
      <c r="T319" s="629"/>
      <c r="U319" s="611">
        <v>0</v>
      </c>
    </row>
    <row r="320" spans="1:21" ht="14.4" customHeight="1" x14ac:dyDescent="0.3">
      <c r="A320" s="564">
        <v>25</v>
      </c>
      <c r="B320" s="565" t="s">
        <v>458</v>
      </c>
      <c r="C320" s="565">
        <v>89301252</v>
      </c>
      <c r="D320" s="627" t="s">
        <v>1528</v>
      </c>
      <c r="E320" s="628" t="s">
        <v>1021</v>
      </c>
      <c r="F320" s="565" t="s">
        <v>985</v>
      </c>
      <c r="G320" s="565" t="s">
        <v>1045</v>
      </c>
      <c r="H320" s="565" t="s">
        <v>457</v>
      </c>
      <c r="I320" s="565" t="s">
        <v>1432</v>
      </c>
      <c r="J320" s="565" t="s">
        <v>1433</v>
      </c>
      <c r="K320" s="565" t="s">
        <v>959</v>
      </c>
      <c r="L320" s="566">
        <v>0</v>
      </c>
      <c r="M320" s="566">
        <v>0</v>
      </c>
      <c r="N320" s="565">
        <v>2</v>
      </c>
      <c r="O320" s="629">
        <v>2</v>
      </c>
      <c r="P320" s="566"/>
      <c r="Q320" s="581"/>
      <c r="R320" s="565"/>
      <c r="S320" s="581">
        <v>0</v>
      </c>
      <c r="T320" s="629"/>
      <c r="U320" s="611">
        <v>0</v>
      </c>
    </row>
    <row r="321" spans="1:21" ht="14.4" customHeight="1" x14ac:dyDescent="0.3">
      <c r="A321" s="564">
        <v>25</v>
      </c>
      <c r="B321" s="565" t="s">
        <v>458</v>
      </c>
      <c r="C321" s="565">
        <v>89301252</v>
      </c>
      <c r="D321" s="627" t="s">
        <v>1528</v>
      </c>
      <c r="E321" s="628" t="s">
        <v>1021</v>
      </c>
      <c r="F321" s="565" t="s">
        <v>985</v>
      </c>
      <c r="G321" s="565" t="s">
        <v>1045</v>
      </c>
      <c r="H321" s="565" t="s">
        <v>710</v>
      </c>
      <c r="I321" s="565" t="s">
        <v>1046</v>
      </c>
      <c r="J321" s="565" t="s">
        <v>556</v>
      </c>
      <c r="K321" s="565" t="s">
        <v>1047</v>
      </c>
      <c r="L321" s="566">
        <v>48.31</v>
      </c>
      <c r="M321" s="566">
        <v>48.31</v>
      </c>
      <c r="N321" s="565">
        <v>1</v>
      </c>
      <c r="O321" s="629">
        <v>0.5</v>
      </c>
      <c r="P321" s="566"/>
      <c r="Q321" s="581">
        <v>0</v>
      </c>
      <c r="R321" s="565"/>
      <c r="S321" s="581">
        <v>0</v>
      </c>
      <c r="T321" s="629"/>
      <c r="U321" s="611">
        <v>0</v>
      </c>
    </row>
    <row r="322" spans="1:21" ht="14.4" customHeight="1" x14ac:dyDescent="0.3">
      <c r="A322" s="564">
        <v>25</v>
      </c>
      <c r="B322" s="565" t="s">
        <v>458</v>
      </c>
      <c r="C322" s="565">
        <v>89301252</v>
      </c>
      <c r="D322" s="627" t="s">
        <v>1528</v>
      </c>
      <c r="E322" s="628" t="s">
        <v>1021</v>
      </c>
      <c r="F322" s="565" t="s">
        <v>985</v>
      </c>
      <c r="G322" s="565" t="s">
        <v>1434</v>
      </c>
      <c r="H322" s="565" t="s">
        <v>457</v>
      </c>
      <c r="I322" s="565" t="s">
        <v>1435</v>
      </c>
      <c r="J322" s="565" t="s">
        <v>1436</v>
      </c>
      <c r="K322" s="565" t="s">
        <v>682</v>
      </c>
      <c r="L322" s="566">
        <v>0</v>
      </c>
      <c r="M322" s="566">
        <v>0</v>
      </c>
      <c r="N322" s="565">
        <v>1</v>
      </c>
      <c r="O322" s="629">
        <v>1</v>
      </c>
      <c r="P322" s="566">
        <v>0</v>
      </c>
      <c r="Q322" s="581"/>
      <c r="R322" s="565">
        <v>1</v>
      </c>
      <c r="S322" s="581">
        <v>1</v>
      </c>
      <c r="T322" s="629">
        <v>1</v>
      </c>
      <c r="U322" s="611">
        <v>1</v>
      </c>
    </row>
    <row r="323" spans="1:21" ht="14.4" customHeight="1" x14ac:dyDescent="0.3">
      <c r="A323" s="564">
        <v>25</v>
      </c>
      <c r="B323" s="565" t="s">
        <v>458</v>
      </c>
      <c r="C323" s="565">
        <v>89301252</v>
      </c>
      <c r="D323" s="627" t="s">
        <v>1528</v>
      </c>
      <c r="E323" s="628" t="s">
        <v>1021</v>
      </c>
      <c r="F323" s="565" t="s">
        <v>985</v>
      </c>
      <c r="G323" s="565" t="s">
        <v>1223</v>
      </c>
      <c r="H323" s="565" t="s">
        <v>457</v>
      </c>
      <c r="I323" s="565" t="s">
        <v>1437</v>
      </c>
      <c r="J323" s="565" t="s">
        <v>1225</v>
      </c>
      <c r="K323" s="565" t="s">
        <v>648</v>
      </c>
      <c r="L323" s="566">
        <v>0</v>
      </c>
      <c r="M323" s="566">
        <v>0</v>
      </c>
      <c r="N323" s="565">
        <v>1</v>
      </c>
      <c r="O323" s="629">
        <v>0.5</v>
      </c>
      <c r="P323" s="566"/>
      <c r="Q323" s="581"/>
      <c r="R323" s="565"/>
      <c r="S323" s="581">
        <v>0</v>
      </c>
      <c r="T323" s="629"/>
      <c r="U323" s="611">
        <v>0</v>
      </c>
    </row>
    <row r="324" spans="1:21" ht="14.4" customHeight="1" x14ac:dyDescent="0.3">
      <c r="A324" s="564">
        <v>25</v>
      </c>
      <c r="B324" s="565" t="s">
        <v>458</v>
      </c>
      <c r="C324" s="565">
        <v>89301252</v>
      </c>
      <c r="D324" s="627" t="s">
        <v>1528</v>
      </c>
      <c r="E324" s="628" t="s">
        <v>1021</v>
      </c>
      <c r="F324" s="565" t="s">
        <v>985</v>
      </c>
      <c r="G324" s="565" t="s">
        <v>1223</v>
      </c>
      <c r="H324" s="565" t="s">
        <v>457</v>
      </c>
      <c r="I324" s="565" t="s">
        <v>1438</v>
      </c>
      <c r="J324" s="565" t="s">
        <v>1439</v>
      </c>
      <c r="K324" s="565" t="s">
        <v>648</v>
      </c>
      <c r="L324" s="566">
        <v>0</v>
      </c>
      <c r="M324" s="566">
        <v>0</v>
      </c>
      <c r="N324" s="565">
        <v>2</v>
      </c>
      <c r="O324" s="629">
        <v>1</v>
      </c>
      <c r="P324" s="566"/>
      <c r="Q324" s="581"/>
      <c r="R324" s="565"/>
      <c r="S324" s="581">
        <v>0</v>
      </c>
      <c r="T324" s="629"/>
      <c r="U324" s="611">
        <v>0</v>
      </c>
    </row>
    <row r="325" spans="1:21" ht="14.4" customHeight="1" x14ac:dyDescent="0.3">
      <c r="A325" s="564">
        <v>25</v>
      </c>
      <c r="B325" s="565" t="s">
        <v>458</v>
      </c>
      <c r="C325" s="565">
        <v>89301252</v>
      </c>
      <c r="D325" s="627" t="s">
        <v>1528</v>
      </c>
      <c r="E325" s="628" t="s">
        <v>1021</v>
      </c>
      <c r="F325" s="565" t="s">
        <v>985</v>
      </c>
      <c r="G325" s="565" t="s">
        <v>1223</v>
      </c>
      <c r="H325" s="565" t="s">
        <v>457</v>
      </c>
      <c r="I325" s="565" t="s">
        <v>1440</v>
      </c>
      <c r="J325" s="565" t="s">
        <v>1439</v>
      </c>
      <c r="K325" s="565" t="s">
        <v>1441</v>
      </c>
      <c r="L325" s="566">
        <v>0</v>
      </c>
      <c r="M325" s="566">
        <v>0</v>
      </c>
      <c r="N325" s="565">
        <v>2</v>
      </c>
      <c r="O325" s="629">
        <v>1</v>
      </c>
      <c r="P325" s="566">
        <v>0</v>
      </c>
      <c r="Q325" s="581"/>
      <c r="R325" s="565">
        <v>1</v>
      </c>
      <c r="S325" s="581">
        <v>0.5</v>
      </c>
      <c r="T325" s="629">
        <v>0.5</v>
      </c>
      <c r="U325" s="611">
        <v>0.5</v>
      </c>
    </row>
    <row r="326" spans="1:21" ht="14.4" customHeight="1" x14ac:dyDescent="0.3">
      <c r="A326" s="564">
        <v>25</v>
      </c>
      <c r="B326" s="565" t="s">
        <v>458</v>
      </c>
      <c r="C326" s="565">
        <v>89301252</v>
      </c>
      <c r="D326" s="627" t="s">
        <v>1528</v>
      </c>
      <c r="E326" s="628" t="s">
        <v>1022</v>
      </c>
      <c r="F326" s="565" t="s">
        <v>985</v>
      </c>
      <c r="G326" s="565" t="s">
        <v>1026</v>
      </c>
      <c r="H326" s="565" t="s">
        <v>710</v>
      </c>
      <c r="I326" s="565" t="s">
        <v>922</v>
      </c>
      <c r="J326" s="565" t="s">
        <v>923</v>
      </c>
      <c r="K326" s="565" t="s">
        <v>924</v>
      </c>
      <c r="L326" s="566">
        <v>333.31</v>
      </c>
      <c r="M326" s="566">
        <v>666.62</v>
      </c>
      <c r="N326" s="565">
        <v>2</v>
      </c>
      <c r="O326" s="629">
        <v>2</v>
      </c>
      <c r="P326" s="566">
        <v>666.62</v>
      </c>
      <c r="Q326" s="581">
        <v>1</v>
      </c>
      <c r="R326" s="565">
        <v>2</v>
      </c>
      <c r="S326" s="581">
        <v>1</v>
      </c>
      <c r="T326" s="629">
        <v>2</v>
      </c>
      <c r="U326" s="611">
        <v>1</v>
      </c>
    </row>
    <row r="327" spans="1:21" ht="14.4" customHeight="1" x14ac:dyDescent="0.3">
      <c r="A327" s="564">
        <v>25</v>
      </c>
      <c r="B327" s="565" t="s">
        <v>458</v>
      </c>
      <c r="C327" s="565">
        <v>89301252</v>
      </c>
      <c r="D327" s="627" t="s">
        <v>1528</v>
      </c>
      <c r="E327" s="628" t="s">
        <v>1022</v>
      </c>
      <c r="F327" s="565" t="s">
        <v>985</v>
      </c>
      <c r="G327" s="565" t="s">
        <v>1144</v>
      </c>
      <c r="H327" s="565" t="s">
        <v>457</v>
      </c>
      <c r="I327" s="565" t="s">
        <v>1299</v>
      </c>
      <c r="J327" s="565" t="s">
        <v>1149</v>
      </c>
      <c r="K327" s="565" t="s">
        <v>1300</v>
      </c>
      <c r="L327" s="566">
        <v>0</v>
      </c>
      <c r="M327" s="566">
        <v>0</v>
      </c>
      <c r="N327" s="565">
        <v>1</v>
      </c>
      <c r="O327" s="629">
        <v>1</v>
      </c>
      <c r="P327" s="566"/>
      <c r="Q327" s="581"/>
      <c r="R327" s="565"/>
      <c r="S327" s="581">
        <v>0</v>
      </c>
      <c r="T327" s="629"/>
      <c r="U327" s="611">
        <v>0</v>
      </c>
    </row>
    <row r="328" spans="1:21" ht="14.4" customHeight="1" x14ac:dyDescent="0.3">
      <c r="A328" s="564">
        <v>25</v>
      </c>
      <c r="B328" s="565" t="s">
        <v>458</v>
      </c>
      <c r="C328" s="565">
        <v>89301252</v>
      </c>
      <c r="D328" s="627" t="s">
        <v>1528</v>
      </c>
      <c r="E328" s="628" t="s">
        <v>1022</v>
      </c>
      <c r="F328" s="565" t="s">
        <v>985</v>
      </c>
      <c r="G328" s="565" t="s">
        <v>1144</v>
      </c>
      <c r="H328" s="565" t="s">
        <v>457</v>
      </c>
      <c r="I328" s="565" t="s">
        <v>1301</v>
      </c>
      <c r="J328" s="565" t="s">
        <v>1302</v>
      </c>
      <c r="K328" s="565" t="s">
        <v>1303</v>
      </c>
      <c r="L328" s="566">
        <v>0</v>
      </c>
      <c r="M328" s="566">
        <v>0</v>
      </c>
      <c r="N328" s="565">
        <v>1</v>
      </c>
      <c r="O328" s="629">
        <v>1</v>
      </c>
      <c r="P328" s="566">
        <v>0</v>
      </c>
      <c r="Q328" s="581"/>
      <c r="R328" s="565">
        <v>1</v>
      </c>
      <c r="S328" s="581">
        <v>1</v>
      </c>
      <c r="T328" s="629">
        <v>1</v>
      </c>
      <c r="U328" s="611">
        <v>1</v>
      </c>
    </row>
    <row r="329" spans="1:21" ht="14.4" customHeight="1" x14ac:dyDescent="0.3">
      <c r="A329" s="564">
        <v>25</v>
      </c>
      <c r="B329" s="565" t="s">
        <v>458</v>
      </c>
      <c r="C329" s="565">
        <v>89301252</v>
      </c>
      <c r="D329" s="627" t="s">
        <v>1528</v>
      </c>
      <c r="E329" s="628" t="s">
        <v>1022</v>
      </c>
      <c r="F329" s="565" t="s">
        <v>985</v>
      </c>
      <c r="G329" s="565" t="s">
        <v>1144</v>
      </c>
      <c r="H329" s="565" t="s">
        <v>457</v>
      </c>
      <c r="I329" s="565" t="s">
        <v>1442</v>
      </c>
      <c r="J329" s="565" t="s">
        <v>1302</v>
      </c>
      <c r="K329" s="565" t="s">
        <v>1443</v>
      </c>
      <c r="L329" s="566">
        <v>0</v>
      </c>
      <c r="M329" s="566">
        <v>0</v>
      </c>
      <c r="N329" s="565">
        <v>5</v>
      </c>
      <c r="O329" s="629">
        <v>4</v>
      </c>
      <c r="P329" s="566">
        <v>0</v>
      </c>
      <c r="Q329" s="581"/>
      <c r="R329" s="565">
        <v>4</v>
      </c>
      <c r="S329" s="581">
        <v>0.8</v>
      </c>
      <c r="T329" s="629">
        <v>3</v>
      </c>
      <c r="U329" s="611">
        <v>0.75</v>
      </c>
    </row>
    <row r="330" spans="1:21" ht="14.4" customHeight="1" x14ac:dyDescent="0.3">
      <c r="A330" s="564">
        <v>25</v>
      </c>
      <c r="B330" s="565" t="s">
        <v>458</v>
      </c>
      <c r="C330" s="565">
        <v>89301252</v>
      </c>
      <c r="D330" s="627" t="s">
        <v>1528</v>
      </c>
      <c r="E330" s="628" t="s">
        <v>1022</v>
      </c>
      <c r="F330" s="565" t="s">
        <v>985</v>
      </c>
      <c r="G330" s="565" t="s">
        <v>1144</v>
      </c>
      <c r="H330" s="565" t="s">
        <v>457</v>
      </c>
      <c r="I330" s="565" t="s">
        <v>1444</v>
      </c>
      <c r="J330" s="565" t="s">
        <v>1302</v>
      </c>
      <c r="K330" s="565" t="s">
        <v>1445</v>
      </c>
      <c r="L330" s="566">
        <v>47.1</v>
      </c>
      <c r="M330" s="566">
        <v>94.2</v>
      </c>
      <c r="N330" s="565">
        <v>2</v>
      </c>
      <c r="O330" s="629">
        <v>2</v>
      </c>
      <c r="P330" s="566"/>
      <c r="Q330" s="581">
        <v>0</v>
      </c>
      <c r="R330" s="565"/>
      <c r="S330" s="581">
        <v>0</v>
      </c>
      <c r="T330" s="629"/>
      <c r="U330" s="611">
        <v>0</v>
      </c>
    </row>
    <row r="331" spans="1:21" ht="14.4" customHeight="1" x14ac:dyDescent="0.3">
      <c r="A331" s="564">
        <v>25</v>
      </c>
      <c r="B331" s="565" t="s">
        <v>458</v>
      </c>
      <c r="C331" s="565">
        <v>89301252</v>
      </c>
      <c r="D331" s="627" t="s">
        <v>1528</v>
      </c>
      <c r="E331" s="628" t="s">
        <v>1022</v>
      </c>
      <c r="F331" s="565" t="s">
        <v>985</v>
      </c>
      <c r="G331" s="565" t="s">
        <v>1144</v>
      </c>
      <c r="H331" s="565" t="s">
        <v>457</v>
      </c>
      <c r="I331" s="565" t="s">
        <v>1148</v>
      </c>
      <c r="J331" s="565" t="s">
        <v>1149</v>
      </c>
      <c r="K331" s="565" t="s">
        <v>1150</v>
      </c>
      <c r="L331" s="566">
        <v>94.2</v>
      </c>
      <c r="M331" s="566">
        <v>94.2</v>
      </c>
      <c r="N331" s="565">
        <v>1</v>
      </c>
      <c r="O331" s="629">
        <v>0.5</v>
      </c>
      <c r="P331" s="566">
        <v>94.2</v>
      </c>
      <c r="Q331" s="581">
        <v>1</v>
      </c>
      <c r="R331" s="565">
        <v>1</v>
      </c>
      <c r="S331" s="581">
        <v>1</v>
      </c>
      <c r="T331" s="629">
        <v>0.5</v>
      </c>
      <c r="U331" s="611">
        <v>1</v>
      </c>
    </row>
    <row r="332" spans="1:21" ht="14.4" customHeight="1" x14ac:dyDescent="0.3">
      <c r="A332" s="564">
        <v>25</v>
      </c>
      <c r="B332" s="565" t="s">
        <v>458</v>
      </c>
      <c r="C332" s="565">
        <v>89301252</v>
      </c>
      <c r="D332" s="627" t="s">
        <v>1528</v>
      </c>
      <c r="E332" s="628" t="s">
        <v>1022</v>
      </c>
      <c r="F332" s="565" t="s">
        <v>985</v>
      </c>
      <c r="G332" s="565" t="s">
        <v>1107</v>
      </c>
      <c r="H332" s="565" t="s">
        <v>457</v>
      </c>
      <c r="I332" s="565" t="s">
        <v>1158</v>
      </c>
      <c r="J332" s="565" t="s">
        <v>1159</v>
      </c>
      <c r="K332" s="565" t="s">
        <v>1160</v>
      </c>
      <c r="L332" s="566">
        <v>56.41</v>
      </c>
      <c r="M332" s="566">
        <v>56.41</v>
      </c>
      <c r="N332" s="565">
        <v>1</v>
      </c>
      <c r="O332" s="629">
        <v>0.5</v>
      </c>
      <c r="P332" s="566">
        <v>56.41</v>
      </c>
      <c r="Q332" s="581">
        <v>1</v>
      </c>
      <c r="R332" s="565">
        <v>1</v>
      </c>
      <c r="S332" s="581">
        <v>1</v>
      </c>
      <c r="T332" s="629">
        <v>0.5</v>
      </c>
      <c r="U332" s="611">
        <v>1</v>
      </c>
    </row>
    <row r="333" spans="1:21" ht="14.4" customHeight="1" x14ac:dyDescent="0.3">
      <c r="A333" s="564">
        <v>25</v>
      </c>
      <c r="B333" s="565" t="s">
        <v>458</v>
      </c>
      <c r="C333" s="565">
        <v>89301252</v>
      </c>
      <c r="D333" s="627" t="s">
        <v>1528</v>
      </c>
      <c r="E333" s="628" t="s">
        <v>1022</v>
      </c>
      <c r="F333" s="565" t="s">
        <v>985</v>
      </c>
      <c r="G333" s="565" t="s">
        <v>1107</v>
      </c>
      <c r="H333" s="565" t="s">
        <v>457</v>
      </c>
      <c r="I333" s="565" t="s">
        <v>1158</v>
      </c>
      <c r="J333" s="565" t="s">
        <v>1159</v>
      </c>
      <c r="K333" s="565" t="s">
        <v>1160</v>
      </c>
      <c r="L333" s="566">
        <v>77.08</v>
      </c>
      <c r="M333" s="566">
        <v>231.24</v>
      </c>
      <c r="N333" s="565">
        <v>3</v>
      </c>
      <c r="O333" s="629">
        <v>2</v>
      </c>
      <c r="P333" s="566">
        <v>154.16</v>
      </c>
      <c r="Q333" s="581">
        <v>0.66666666666666663</v>
      </c>
      <c r="R333" s="565">
        <v>2</v>
      </c>
      <c r="S333" s="581">
        <v>0.66666666666666663</v>
      </c>
      <c r="T333" s="629">
        <v>1</v>
      </c>
      <c r="U333" s="611">
        <v>0.5</v>
      </c>
    </row>
    <row r="334" spans="1:21" ht="14.4" customHeight="1" x14ac:dyDescent="0.3">
      <c r="A334" s="564">
        <v>25</v>
      </c>
      <c r="B334" s="565" t="s">
        <v>458</v>
      </c>
      <c r="C334" s="565">
        <v>89301252</v>
      </c>
      <c r="D334" s="627" t="s">
        <v>1528</v>
      </c>
      <c r="E334" s="628" t="s">
        <v>1022</v>
      </c>
      <c r="F334" s="565" t="s">
        <v>985</v>
      </c>
      <c r="G334" s="565" t="s">
        <v>1033</v>
      </c>
      <c r="H334" s="565" t="s">
        <v>710</v>
      </c>
      <c r="I334" s="565" t="s">
        <v>1077</v>
      </c>
      <c r="J334" s="565" t="s">
        <v>949</v>
      </c>
      <c r="K334" s="565" t="s">
        <v>1078</v>
      </c>
      <c r="L334" s="566">
        <v>82.92</v>
      </c>
      <c r="M334" s="566">
        <v>82.92</v>
      </c>
      <c r="N334" s="565">
        <v>1</v>
      </c>
      <c r="O334" s="629">
        <v>1</v>
      </c>
      <c r="P334" s="566">
        <v>82.92</v>
      </c>
      <c r="Q334" s="581">
        <v>1</v>
      </c>
      <c r="R334" s="565">
        <v>1</v>
      </c>
      <c r="S334" s="581">
        <v>1</v>
      </c>
      <c r="T334" s="629">
        <v>1</v>
      </c>
      <c r="U334" s="611">
        <v>1</v>
      </c>
    </row>
    <row r="335" spans="1:21" ht="14.4" customHeight="1" x14ac:dyDescent="0.3">
      <c r="A335" s="564">
        <v>25</v>
      </c>
      <c r="B335" s="565" t="s">
        <v>458</v>
      </c>
      <c r="C335" s="565">
        <v>89301252</v>
      </c>
      <c r="D335" s="627" t="s">
        <v>1528</v>
      </c>
      <c r="E335" s="628" t="s">
        <v>1022</v>
      </c>
      <c r="F335" s="565" t="s">
        <v>985</v>
      </c>
      <c r="G335" s="565" t="s">
        <v>1446</v>
      </c>
      <c r="H335" s="565" t="s">
        <v>710</v>
      </c>
      <c r="I335" s="565" t="s">
        <v>1447</v>
      </c>
      <c r="J335" s="565" t="s">
        <v>1448</v>
      </c>
      <c r="K335" s="565" t="s">
        <v>1449</v>
      </c>
      <c r="L335" s="566">
        <v>128.84</v>
      </c>
      <c r="M335" s="566">
        <v>128.84</v>
      </c>
      <c r="N335" s="565">
        <v>1</v>
      </c>
      <c r="O335" s="629">
        <v>1</v>
      </c>
      <c r="P335" s="566"/>
      <c r="Q335" s="581">
        <v>0</v>
      </c>
      <c r="R335" s="565"/>
      <c r="S335" s="581">
        <v>0</v>
      </c>
      <c r="T335" s="629"/>
      <c r="U335" s="611">
        <v>0</v>
      </c>
    </row>
    <row r="336" spans="1:21" ht="14.4" customHeight="1" x14ac:dyDescent="0.3">
      <c r="A336" s="564">
        <v>25</v>
      </c>
      <c r="B336" s="565" t="s">
        <v>458</v>
      </c>
      <c r="C336" s="565">
        <v>89301252</v>
      </c>
      <c r="D336" s="627" t="s">
        <v>1528</v>
      </c>
      <c r="E336" s="628" t="s">
        <v>1022</v>
      </c>
      <c r="F336" s="565" t="s">
        <v>985</v>
      </c>
      <c r="G336" s="565" t="s">
        <v>1182</v>
      </c>
      <c r="H336" s="565" t="s">
        <v>457</v>
      </c>
      <c r="I336" s="565" t="s">
        <v>1450</v>
      </c>
      <c r="J336" s="565" t="s">
        <v>1184</v>
      </c>
      <c r="K336" s="565" t="s">
        <v>1451</v>
      </c>
      <c r="L336" s="566">
        <v>42.74</v>
      </c>
      <c r="M336" s="566">
        <v>42.74</v>
      </c>
      <c r="N336" s="565">
        <v>1</v>
      </c>
      <c r="O336" s="629">
        <v>1</v>
      </c>
      <c r="P336" s="566"/>
      <c r="Q336" s="581">
        <v>0</v>
      </c>
      <c r="R336" s="565"/>
      <c r="S336" s="581">
        <v>0</v>
      </c>
      <c r="T336" s="629"/>
      <c r="U336" s="611">
        <v>0</v>
      </c>
    </row>
    <row r="337" spans="1:21" ht="14.4" customHeight="1" x14ac:dyDescent="0.3">
      <c r="A337" s="564">
        <v>25</v>
      </c>
      <c r="B337" s="565" t="s">
        <v>458</v>
      </c>
      <c r="C337" s="565">
        <v>89301252</v>
      </c>
      <c r="D337" s="627" t="s">
        <v>1528</v>
      </c>
      <c r="E337" s="628" t="s">
        <v>1024</v>
      </c>
      <c r="F337" s="565" t="s">
        <v>985</v>
      </c>
      <c r="G337" s="565" t="s">
        <v>1452</v>
      </c>
      <c r="H337" s="565" t="s">
        <v>457</v>
      </c>
      <c r="I337" s="565" t="s">
        <v>1453</v>
      </c>
      <c r="J337" s="565" t="s">
        <v>1454</v>
      </c>
      <c r="K337" s="565" t="s">
        <v>1455</v>
      </c>
      <c r="L337" s="566">
        <v>0</v>
      </c>
      <c r="M337" s="566">
        <v>0</v>
      </c>
      <c r="N337" s="565">
        <v>5</v>
      </c>
      <c r="O337" s="629">
        <v>1</v>
      </c>
      <c r="P337" s="566"/>
      <c r="Q337" s="581"/>
      <c r="R337" s="565"/>
      <c r="S337" s="581">
        <v>0</v>
      </c>
      <c r="T337" s="629"/>
      <c r="U337" s="611">
        <v>0</v>
      </c>
    </row>
    <row r="338" spans="1:21" ht="14.4" customHeight="1" x14ac:dyDescent="0.3">
      <c r="A338" s="564">
        <v>25</v>
      </c>
      <c r="B338" s="565" t="s">
        <v>458</v>
      </c>
      <c r="C338" s="565">
        <v>89301252</v>
      </c>
      <c r="D338" s="627" t="s">
        <v>1528</v>
      </c>
      <c r="E338" s="628" t="s">
        <v>1024</v>
      </c>
      <c r="F338" s="565" t="s">
        <v>985</v>
      </c>
      <c r="G338" s="565" t="s">
        <v>1456</v>
      </c>
      <c r="H338" s="565" t="s">
        <v>457</v>
      </c>
      <c r="I338" s="565" t="s">
        <v>1457</v>
      </c>
      <c r="J338" s="565" t="s">
        <v>1458</v>
      </c>
      <c r="K338" s="565" t="s">
        <v>1459</v>
      </c>
      <c r="L338" s="566">
        <v>203.07</v>
      </c>
      <c r="M338" s="566">
        <v>203.07</v>
      </c>
      <c r="N338" s="565">
        <v>1</v>
      </c>
      <c r="O338" s="629">
        <v>0.5</v>
      </c>
      <c r="P338" s="566">
        <v>203.07</v>
      </c>
      <c r="Q338" s="581">
        <v>1</v>
      </c>
      <c r="R338" s="565">
        <v>1</v>
      </c>
      <c r="S338" s="581">
        <v>1</v>
      </c>
      <c r="T338" s="629">
        <v>0.5</v>
      </c>
      <c r="U338" s="611">
        <v>1</v>
      </c>
    </row>
    <row r="339" spans="1:21" ht="14.4" customHeight="1" x14ac:dyDescent="0.3">
      <c r="A339" s="564">
        <v>25</v>
      </c>
      <c r="B339" s="565" t="s">
        <v>458</v>
      </c>
      <c r="C339" s="565">
        <v>89301252</v>
      </c>
      <c r="D339" s="627" t="s">
        <v>1528</v>
      </c>
      <c r="E339" s="628" t="s">
        <v>1024</v>
      </c>
      <c r="F339" s="565" t="s">
        <v>985</v>
      </c>
      <c r="G339" s="565" t="s">
        <v>1026</v>
      </c>
      <c r="H339" s="565" t="s">
        <v>710</v>
      </c>
      <c r="I339" s="565" t="s">
        <v>922</v>
      </c>
      <c r="J339" s="565" t="s">
        <v>923</v>
      </c>
      <c r="K339" s="565" t="s">
        <v>924</v>
      </c>
      <c r="L339" s="566">
        <v>333.31</v>
      </c>
      <c r="M339" s="566">
        <v>1666.5500000000002</v>
      </c>
      <c r="N339" s="565">
        <v>5</v>
      </c>
      <c r="O339" s="629">
        <v>4</v>
      </c>
      <c r="P339" s="566">
        <v>666.62</v>
      </c>
      <c r="Q339" s="581">
        <v>0.39999999999999997</v>
      </c>
      <c r="R339" s="565">
        <v>2</v>
      </c>
      <c r="S339" s="581">
        <v>0.4</v>
      </c>
      <c r="T339" s="629">
        <v>2</v>
      </c>
      <c r="U339" s="611">
        <v>0.5</v>
      </c>
    </row>
    <row r="340" spans="1:21" ht="14.4" customHeight="1" x14ac:dyDescent="0.3">
      <c r="A340" s="564">
        <v>25</v>
      </c>
      <c r="B340" s="565" t="s">
        <v>458</v>
      </c>
      <c r="C340" s="565">
        <v>89301252</v>
      </c>
      <c r="D340" s="627" t="s">
        <v>1528</v>
      </c>
      <c r="E340" s="628" t="s">
        <v>1024</v>
      </c>
      <c r="F340" s="565" t="s">
        <v>985</v>
      </c>
      <c r="G340" s="565" t="s">
        <v>1094</v>
      </c>
      <c r="H340" s="565" t="s">
        <v>457</v>
      </c>
      <c r="I340" s="565" t="s">
        <v>1460</v>
      </c>
      <c r="J340" s="565" t="s">
        <v>1096</v>
      </c>
      <c r="K340" s="565" t="s">
        <v>1461</v>
      </c>
      <c r="L340" s="566">
        <v>0</v>
      </c>
      <c r="M340" s="566">
        <v>0</v>
      </c>
      <c r="N340" s="565">
        <v>1</v>
      </c>
      <c r="O340" s="629">
        <v>1</v>
      </c>
      <c r="P340" s="566">
        <v>0</v>
      </c>
      <c r="Q340" s="581"/>
      <c r="R340" s="565">
        <v>1</v>
      </c>
      <c r="S340" s="581">
        <v>1</v>
      </c>
      <c r="T340" s="629">
        <v>1</v>
      </c>
      <c r="U340" s="611">
        <v>1</v>
      </c>
    </row>
    <row r="341" spans="1:21" ht="14.4" customHeight="1" x14ac:dyDescent="0.3">
      <c r="A341" s="564">
        <v>25</v>
      </c>
      <c r="B341" s="565" t="s">
        <v>458</v>
      </c>
      <c r="C341" s="565">
        <v>89301252</v>
      </c>
      <c r="D341" s="627" t="s">
        <v>1528</v>
      </c>
      <c r="E341" s="628" t="s">
        <v>1024</v>
      </c>
      <c r="F341" s="565" t="s">
        <v>985</v>
      </c>
      <c r="G341" s="565" t="s">
        <v>1094</v>
      </c>
      <c r="H341" s="565" t="s">
        <v>710</v>
      </c>
      <c r="I341" s="565" t="s">
        <v>1462</v>
      </c>
      <c r="J341" s="565" t="s">
        <v>1096</v>
      </c>
      <c r="K341" s="565" t="s">
        <v>1463</v>
      </c>
      <c r="L341" s="566">
        <v>655.86</v>
      </c>
      <c r="M341" s="566">
        <v>655.86</v>
      </c>
      <c r="N341" s="565">
        <v>1</v>
      </c>
      <c r="O341" s="629">
        <v>0.5</v>
      </c>
      <c r="P341" s="566">
        <v>655.86</v>
      </c>
      <c r="Q341" s="581">
        <v>1</v>
      </c>
      <c r="R341" s="565">
        <v>1</v>
      </c>
      <c r="S341" s="581">
        <v>1</v>
      </c>
      <c r="T341" s="629">
        <v>0.5</v>
      </c>
      <c r="U341" s="611">
        <v>1</v>
      </c>
    </row>
    <row r="342" spans="1:21" ht="14.4" customHeight="1" x14ac:dyDescent="0.3">
      <c r="A342" s="564">
        <v>25</v>
      </c>
      <c r="B342" s="565" t="s">
        <v>458</v>
      </c>
      <c r="C342" s="565">
        <v>89301252</v>
      </c>
      <c r="D342" s="627" t="s">
        <v>1528</v>
      </c>
      <c r="E342" s="628" t="s">
        <v>1024</v>
      </c>
      <c r="F342" s="565" t="s">
        <v>985</v>
      </c>
      <c r="G342" s="565" t="s">
        <v>1464</v>
      </c>
      <c r="H342" s="565" t="s">
        <v>457</v>
      </c>
      <c r="I342" s="565" t="s">
        <v>1465</v>
      </c>
      <c r="J342" s="565" t="s">
        <v>1466</v>
      </c>
      <c r="K342" s="565" t="s">
        <v>1467</v>
      </c>
      <c r="L342" s="566">
        <v>0</v>
      </c>
      <c r="M342" s="566">
        <v>0</v>
      </c>
      <c r="N342" s="565">
        <v>1</v>
      </c>
      <c r="O342" s="629">
        <v>0.5</v>
      </c>
      <c r="P342" s="566"/>
      <c r="Q342" s="581"/>
      <c r="R342" s="565"/>
      <c r="S342" s="581">
        <v>0</v>
      </c>
      <c r="T342" s="629"/>
      <c r="U342" s="611">
        <v>0</v>
      </c>
    </row>
    <row r="343" spans="1:21" ht="14.4" customHeight="1" x14ac:dyDescent="0.3">
      <c r="A343" s="564">
        <v>25</v>
      </c>
      <c r="B343" s="565" t="s">
        <v>458</v>
      </c>
      <c r="C343" s="565">
        <v>89301252</v>
      </c>
      <c r="D343" s="627" t="s">
        <v>1528</v>
      </c>
      <c r="E343" s="628" t="s">
        <v>1024</v>
      </c>
      <c r="F343" s="565" t="s">
        <v>985</v>
      </c>
      <c r="G343" s="565" t="s">
        <v>1027</v>
      </c>
      <c r="H343" s="565" t="s">
        <v>710</v>
      </c>
      <c r="I343" s="565" t="s">
        <v>936</v>
      </c>
      <c r="J343" s="565" t="s">
        <v>771</v>
      </c>
      <c r="K343" s="565" t="s">
        <v>935</v>
      </c>
      <c r="L343" s="566">
        <v>184.22</v>
      </c>
      <c r="M343" s="566">
        <v>368.44</v>
      </c>
      <c r="N343" s="565">
        <v>2</v>
      </c>
      <c r="O343" s="629">
        <v>1</v>
      </c>
      <c r="P343" s="566">
        <v>368.44</v>
      </c>
      <c r="Q343" s="581">
        <v>1</v>
      </c>
      <c r="R343" s="565">
        <v>2</v>
      </c>
      <c r="S343" s="581">
        <v>1</v>
      </c>
      <c r="T343" s="629">
        <v>1</v>
      </c>
      <c r="U343" s="611">
        <v>1</v>
      </c>
    </row>
    <row r="344" spans="1:21" ht="14.4" customHeight="1" x14ac:dyDescent="0.3">
      <c r="A344" s="564">
        <v>25</v>
      </c>
      <c r="B344" s="565" t="s">
        <v>458</v>
      </c>
      <c r="C344" s="565">
        <v>89301252</v>
      </c>
      <c r="D344" s="627" t="s">
        <v>1528</v>
      </c>
      <c r="E344" s="628" t="s">
        <v>1024</v>
      </c>
      <c r="F344" s="565" t="s">
        <v>985</v>
      </c>
      <c r="G344" s="565" t="s">
        <v>1169</v>
      </c>
      <c r="H344" s="565" t="s">
        <v>457</v>
      </c>
      <c r="I344" s="565" t="s">
        <v>1390</v>
      </c>
      <c r="J344" s="565" t="s">
        <v>1171</v>
      </c>
      <c r="K344" s="565" t="s">
        <v>1391</v>
      </c>
      <c r="L344" s="566">
        <v>138.61000000000001</v>
      </c>
      <c r="M344" s="566">
        <v>138.61000000000001</v>
      </c>
      <c r="N344" s="565">
        <v>1</v>
      </c>
      <c r="O344" s="629">
        <v>1</v>
      </c>
      <c r="P344" s="566"/>
      <c r="Q344" s="581">
        <v>0</v>
      </c>
      <c r="R344" s="565"/>
      <c r="S344" s="581">
        <v>0</v>
      </c>
      <c r="T344" s="629"/>
      <c r="U344" s="611">
        <v>0</v>
      </c>
    </row>
    <row r="345" spans="1:21" ht="14.4" customHeight="1" x14ac:dyDescent="0.3">
      <c r="A345" s="564">
        <v>25</v>
      </c>
      <c r="B345" s="565" t="s">
        <v>458</v>
      </c>
      <c r="C345" s="565">
        <v>89301252</v>
      </c>
      <c r="D345" s="627" t="s">
        <v>1528</v>
      </c>
      <c r="E345" s="628" t="s">
        <v>1024</v>
      </c>
      <c r="F345" s="565" t="s">
        <v>985</v>
      </c>
      <c r="G345" s="565" t="s">
        <v>1033</v>
      </c>
      <c r="H345" s="565" t="s">
        <v>710</v>
      </c>
      <c r="I345" s="565" t="s">
        <v>947</v>
      </c>
      <c r="J345" s="565" t="s">
        <v>780</v>
      </c>
      <c r="K345" s="565" t="s">
        <v>781</v>
      </c>
      <c r="L345" s="566">
        <v>154.01</v>
      </c>
      <c r="M345" s="566">
        <v>1386.09</v>
      </c>
      <c r="N345" s="565">
        <v>9</v>
      </c>
      <c r="O345" s="629">
        <v>3</v>
      </c>
      <c r="P345" s="566">
        <v>462.03</v>
      </c>
      <c r="Q345" s="581">
        <v>0.33333333333333331</v>
      </c>
      <c r="R345" s="565">
        <v>3</v>
      </c>
      <c r="S345" s="581">
        <v>0.33333333333333331</v>
      </c>
      <c r="T345" s="629">
        <v>1</v>
      </c>
      <c r="U345" s="611">
        <v>0.33333333333333331</v>
      </c>
    </row>
    <row r="346" spans="1:21" ht="14.4" customHeight="1" x14ac:dyDescent="0.3">
      <c r="A346" s="564">
        <v>25</v>
      </c>
      <c r="B346" s="565" t="s">
        <v>458</v>
      </c>
      <c r="C346" s="565">
        <v>89301252</v>
      </c>
      <c r="D346" s="627" t="s">
        <v>1528</v>
      </c>
      <c r="E346" s="628" t="s">
        <v>1024</v>
      </c>
      <c r="F346" s="565" t="s">
        <v>985</v>
      </c>
      <c r="G346" s="565" t="s">
        <v>1237</v>
      </c>
      <c r="H346" s="565" t="s">
        <v>457</v>
      </c>
      <c r="I346" s="565" t="s">
        <v>1468</v>
      </c>
      <c r="J346" s="565" t="s">
        <v>1239</v>
      </c>
      <c r="K346" s="565" t="s">
        <v>1469</v>
      </c>
      <c r="L346" s="566">
        <v>0</v>
      </c>
      <c r="M346" s="566">
        <v>0</v>
      </c>
      <c r="N346" s="565">
        <v>1</v>
      </c>
      <c r="O346" s="629">
        <v>1</v>
      </c>
      <c r="P346" s="566">
        <v>0</v>
      </c>
      <c r="Q346" s="581"/>
      <c r="R346" s="565">
        <v>1</v>
      </c>
      <c r="S346" s="581">
        <v>1</v>
      </c>
      <c r="T346" s="629">
        <v>1</v>
      </c>
      <c r="U346" s="611">
        <v>1</v>
      </c>
    </row>
    <row r="347" spans="1:21" ht="14.4" customHeight="1" x14ac:dyDescent="0.3">
      <c r="A347" s="564">
        <v>25</v>
      </c>
      <c r="B347" s="565" t="s">
        <v>458</v>
      </c>
      <c r="C347" s="565">
        <v>89301252</v>
      </c>
      <c r="D347" s="627" t="s">
        <v>1528</v>
      </c>
      <c r="E347" s="628" t="s">
        <v>1024</v>
      </c>
      <c r="F347" s="565" t="s">
        <v>985</v>
      </c>
      <c r="G347" s="565" t="s">
        <v>1045</v>
      </c>
      <c r="H347" s="565" t="s">
        <v>710</v>
      </c>
      <c r="I347" s="565" t="s">
        <v>1213</v>
      </c>
      <c r="J347" s="565" t="s">
        <v>556</v>
      </c>
      <c r="K347" s="565" t="s">
        <v>1214</v>
      </c>
      <c r="L347" s="566">
        <v>193.26</v>
      </c>
      <c r="M347" s="566">
        <v>193.26</v>
      </c>
      <c r="N347" s="565">
        <v>1</v>
      </c>
      <c r="O347" s="629">
        <v>1</v>
      </c>
      <c r="P347" s="566">
        <v>193.26</v>
      </c>
      <c r="Q347" s="581">
        <v>1</v>
      </c>
      <c r="R347" s="565">
        <v>1</v>
      </c>
      <c r="S347" s="581">
        <v>1</v>
      </c>
      <c r="T347" s="629">
        <v>1</v>
      </c>
      <c r="U347" s="611">
        <v>1</v>
      </c>
    </row>
    <row r="348" spans="1:21" ht="14.4" customHeight="1" x14ac:dyDescent="0.3">
      <c r="A348" s="564">
        <v>25</v>
      </c>
      <c r="B348" s="565" t="s">
        <v>458</v>
      </c>
      <c r="C348" s="565">
        <v>89301252</v>
      </c>
      <c r="D348" s="627" t="s">
        <v>1528</v>
      </c>
      <c r="E348" s="628" t="s">
        <v>1024</v>
      </c>
      <c r="F348" s="565" t="s">
        <v>985</v>
      </c>
      <c r="G348" s="565" t="s">
        <v>1050</v>
      </c>
      <c r="H348" s="565" t="s">
        <v>457</v>
      </c>
      <c r="I348" s="565" t="s">
        <v>878</v>
      </c>
      <c r="J348" s="565" t="s">
        <v>566</v>
      </c>
      <c r="K348" s="565" t="s">
        <v>567</v>
      </c>
      <c r="L348" s="566">
        <v>612.26</v>
      </c>
      <c r="M348" s="566">
        <v>1224.52</v>
      </c>
      <c r="N348" s="565">
        <v>2</v>
      </c>
      <c r="O348" s="629">
        <v>1</v>
      </c>
      <c r="P348" s="566">
        <v>1224.52</v>
      </c>
      <c r="Q348" s="581">
        <v>1</v>
      </c>
      <c r="R348" s="565">
        <v>2</v>
      </c>
      <c r="S348" s="581">
        <v>1</v>
      </c>
      <c r="T348" s="629">
        <v>1</v>
      </c>
      <c r="U348" s="611">
        <v>1</v>
      </c>
    </row>
    <row r="349" spans="1:21" ht="14.4" customHeight="1" x14ac:dyDescent="0.3">
      <c r="A349" s="564">
        <v>25</v>
      </c>
      <c r="B349" s="565" t="s">
        <v>458</v>
      </c>
      <c r="C349" s="565">
        <v>89301252</v>
      </c>
      <c r="D349" s="627" t="s">
        <v>1528</v>
      </c>
      <c r="E349" s="628" t="s">
        <v>1024</v>
      </c>
      <c r="F349" s="565" t="s">
        <v>985</v>
      </c>
      <c r="G349" s="565" t="s">
        <v>1378</v>
      </c>
      <c r="H349" s="565" t="s">
        <v>457</v>
      </c>
      <c r="I349" s="565" t="s">
        <v>1379</v>
      </c>
      <c r="J349" s="565" t="s">
        <v>1380</v>
      </c>
      <c r="K349" s="565" t="s">
        <v>1381</v>
      </c>
      <c r="L349" s="566">
        <v>0</v>
      </c>
      <c r="M349" s="566">
        <v>0</v>
      </c>
      <c r="N349" s="565">
        <v>1</v>
      </c>
      <c r="O349" s="629">
        <v>0.5</v>
      </c>
      <c r="P349" s="566"/>
      <c r="Q349" s="581"/>
      <c r="R349" s="565"/>
      <c r="S349" s="581">
        <v>0</v>
      </c>
      <c r="T349" s="629"/>
      <c r="U349" s="611">
        <v>0</v>
      </c>
    </row>
    <row r="350" spans="1:21" ht="14.4" customHeight="1" x14ac:dyDescent="0.3">
      <c r="A350" s="564">
        <v>25</v>
      </c>
      <c r="B350" s="565" t="s">
        <v>458</v>
      </c>
      <c r="C350" s="565">
        <v>89301252</v>
      </c>
      <c r="D350" s="627" t="s">
        <v>1528</v>
      </c>
      <c r="E350" s="628" t="s">
        <v>1024</v>
      </c>
      <c r="F350" s="565" t="s">
        <v>985</v>
      </c>
      <c r="G350" s="565" t="s">
        <v>1470</v>
      </c>
      <c r="H350" s="565" t="s">
        <v>457</v>
      </c>
      <c r="I350" s="565" t="s">
        <v>1471</v>
      </c>
      <c r="J350" s="565" t="s">
        <v>1472</v>
      </c>
      <c r="K350" s="565" t="s">
        <v>1473</v>
      </c>
      <c r="L350" s="566">
        <v>91.19</v>
      </c>
      <c r="M350" s="566">
        <v>91.19</v>
      </c>
      <c r="N350" s="565">
        <v>1</v>
      </c>
      <c r="O350" s="629">
        <v>1</v>
      </c>
      <c r="P350" s="566">
        <v>91.19</v>
      </c>
      <c r="Q350" s="581">
        <v>1</v>
      </c>
      <c r="R350" s="565">
        <v>1</v>
      </c>
      <c r="S350" s="581">
        <v>1</v>
      </c>
      <c r="T350" s="629">
        <v>1</v>
      </c>
      <c r="U350" s="611">
        <v>1</v>
      </c>
    </row>
    <row r="351" spans="1:21" ht="14.4" customHeight="1" x14ac:dyDescent="0.3">
      <c r="A351" s="564">
        <v>25</v>
      </c>
      <c r="B351" s="565" t="s">
        <v>458</v>
      </c>
      <c r="C351" s="565">
        <v>89301252</v>
      </c>
      <c r="D351" s="627" t="s">
        <v>1528</v>
      </c>
      <c r="E351" s="628" t="s">
        <v>1024</v>
      </c>
      <c r="F351" s="565" t="s">
        <v>985</v>
      </c>
      <c r="G351" s="565" t="s">
        <v>1286</v>
      </c>
      <c r="H351" s="565" t="s">
        <v>457</v>
      </c>
      <c r="I351" s="565" t="s">
        <v>1287</v>
      </c>
      <c r="J351" s="565" t="s">
        <v>1288</v>
      </c>
      <c r="K351" s="565" t="s">
        <v>1289</v>
      </c>
      <c r="L351" s="566">
        <v>38.99</v>
      </c>
      <c r="M351" s="566">
        <v>38.99</v>
      </c>
      <c r="N351" s="565">
        <v>1</v>
      </c>
      <c r="O351" s="629">
        <v>1</v>
      </c>
      <c r="P351" s="566">
        <v>38.99</v>
      </c>
      <c r="Q351" s="581">
        <v>1</v>
      </c>
      <c r="R351" s="565">
        <v>1</v>
      </c>
      <c r="S351" s="581">
        <v>1</v>
      </c>
      <c r="T351" s="629">
        <v>1</v>
      </c>
      <c r="U351" s="611">
        <v>1</v>
      </c>
    </row>
    <row r="352" spans="1:21" ht="14.4" customHeight="1" x14ac:dyDescent="0.3">
      <c r="A352" s="564">
        <v>25</v>
      </c>
      <c r="B352" s="565" t="s">
        <v>458</v>
      </c>
      <c r="C352" s="565">
        <v>89301252</v>
      </c>
      <c r="D352" s="627" t="s">
        <v>1528</v>
      </c>
      <c r="E352" s="628" t="s">
        <v>1024</v>
      </c>
      <c r="F352" s="565" t="s">
        <v>985</v>
      </c>
      <c r="G352" s="565" t="s">
        <v>1474</v>
      </c>
      <c r="H352" s="565" t="s">
        <v>710</v>
      </c>
      <c r="I352" s="565" t="s">
        <v>1475</v>
      </c>
      <c r="J352" s="565" t="s">
        <v>1476</v>
      </c>
      <c r="K352" s="565" t="s">
        <v>1477</v>
      </c>
      <c r="L352" s="566">
        <v>1492.11</v>
      </c>
      <c r="M352" s="566">
        <v>1492.11</v>
      </c>
      <c r="N352" s="565">
        <v>1</v>
      </c>
      <c r="O352" s="629">
        <v>1</v>
      </c>
      <c r="P352" s="566">
        <v>1492.11</v>
      </c>
      <c r="Q352" s="581">
        <v>1</v>
      </c>
      <c r="R352" s="565">
        <v>1</v>
      </c>
      <c r="S352" s="581">
        <v>1</v>
      </c>
      <c r="T352" s="629">
        <v>1</v>
      </c>
      <c r="U352" s="611">
        <v>1</v>
      </c>
    </row>
    <row r="353" spans="1:21" ht="14.4" customHeight="1" x14ac:dyDescent="0.3">
      <c r="A353" s="564">
        <v>25</v>
      </c>
      <c r="B353" s="565" t="s">
        <v>458</v>
      </c>
      <c r="C353" s="565">
        <v>89301252</v>
      </c>
      <c r="D353" s="627" t="s">
        <v>1528</v>
      </c>
      <c r="E353" s="628" t="s">
        <v>1024</v>
      </c>
      <c r="F353" s="565" t="s">
        <v>985</v>
      </c>
      <c r="G353" s="565" t="s">
        <v>1223</v>
      </c>
      <c r="H353" s="565" t="s">
        <v>457</v>
      </c>
      <c r="I353" s="565" t="s">
        <v>1478</v>
      </c>
      <c r="J353" s="565" t="s">
        <v>1225</v>
      </c>
      <c r="K353" s="565" t="s">
        <v>1479</v>
      </c>
      <c r="L353" s="566">
        <v>0</v>
      </c>
      <c r="M353" s="566">
        <v>0</v>
      </c>
      <c r="N353" s="565">
        <v>1</v>
      </c>
      <c r="O353" s="629">
        <v>1</v>
      </c>
      <c r="P353" s="566"/>
      <c r="Q353" s="581"/>
      <c r="R353" s="565"/>
      <c r="S353" s="581">
        <v>0</v>
      </c>
      <c r="T353" s="629"/>
      <c r="U353" s="611">
        <v>0</v>
      </c>
    </row>
    <row r="354" spans="1:21" ht="14.4" customHeight="1" x14ac:dyDescent="0.3">
      <c r="A354" s="564">
        <v>25</v>
      </c>
      <c r="B354" s="565" t="s">
        <v>458</v>
      </c>
      <c r="C354" s="565">
        <v>89301252</v>
      </c>
      <c r="D354" s="627" t="s">
        <v>1528</v>
      </c>
      <c r="E354" s="628" t="s">
        <v>1025</v>
      </c>
      <c r="F354" s="565" t="s">
        <v>985</v>
      </c>
      <c r="G354" s="565" t="s">
        <v>1026</v>
      </c>
      <c r="H354" s="565" t="s">
        <v>710</v>
      </c>
      <c r="I354" s="565" t="s">
        <v>922</v>
      </c>
      <c r="J354" s="565" t="s">
        <v>923</v>
      </c>
      <c r="K354" s="565" t="s">
        <v>924</v>
      </c>
      <c r="L354" s="566">
        <v>333.31</v>
      </c>
      <c r="M354" s="566">
        <v>2333.17</v>
      </c>
      <c r="N354" s="565">
        <v>7</v>
      </c>
      <c r="O354" s="629">
        <v>7</v>
      </c>
      <c r="P354" s="566">
        <v>999.93000000000006</v>
      </c>
      <c r="Q354" s="581">
        <v>0.4285714285714286</v>
      </c>
      <c r="R354" s="565">
        <v>3</v>
      </c>
      <c r="S354" s="581">
        <v>0.42857142857142855</v>
      </c>
      <c r="T354" s="629">
        <v>3</v>
      </c>
      <c r="U354" s="611">
        <v>0.42857142857142855</v>
      </c>
    </row>
    <row r="355" spans="1:21" ht="14.4" customHeight="1" x14ac:dyDescent="0.3">
      <c r="A355" s="564">
        <v>25</v>
      </c>
      <c r="B355" s="565" t="s">
        <v>458</v>
      </c>
      <c r="C355" s="565">
        <v>89301252</v>
      </c>
      <c r="D355" s="627" t="s">
        <v>1528</v>
      </c>
      <c r="E355" s="628" t="s">
        <v>1025</v>
      </c>
      <c r="F355" s="565" t="s">
        <v>985</v>
      </c>
      <c r="G355" s="565" t="s">
        <v>1027</v>
      </c>
      <c r="H355" s="565" t="s">
        <v>710</v>
      </c>
      <c r="I355" s="565" t="s">
        <v>1480</v>
      </c>
      <c r="J355" s="565" t="s">
        <v>1481</v>
      </c>
      <c r="K355" s="565" t="s">
        <v>1482</v>
      </c>
      <c r="L355" s="566">
        <v>138.16</v>
      </c>
      <c r="M355" s="566">
        <v>414.48</v>
      </c>
      <c r="N355" s="565">
        <v>3</v>
      </c>
      <c r="O355" s="629">
        <v>3</v>
      </c>
      <c r="P355" s="566">
        <v>276.32</v>
      </c>
      <c r="Q355" s="581">
        <v>0.66666666666666663</v>
      </c>
      <c r="R355" s="565">
        <v>2</v>
      </c>
      <c r="S355" s="581">
        <v>0.66666666666666663</v>
      </c>
      <c r="T355" s="629">
        <v>2</v>
      </c>
      <c r="U355" s="611">
        <v>0.66666666666666663</v>
      </c>
    </row>
    <row r="356" spans="1:21" ht="14.4" customHeight="1" x14ac:dyDescent="0.3">
      <c r="A356" s="564">
        <v>25</v>
      </c>
      <c r="B356" s="565" t="s">
        <v>458</v>
      </c>
      <c r="C356" s="565">
        <v>89301252</v>
      </c>
      <c r="D356" s="627" t="s">
        <v>1528</v>
      </c>
      <c r="E356" s="628" t="s">
        <v>1025</v>
      </c>
      <c r="F356" s="565" t="s">
        <v>985</v>
      </c>
      <c r="G356" s="565" t="s">
        <v>1027</v>
      </c>
      <c r="H356" s="565" t="s">
        <v>710</v>
      </c>
      <c r="I356" s="565" t="s">
        <v>936</v>
      </c>
      <c r="J356" s="565" t="s">
        <v>771</v>
      </c>
      <c r="K356" s="565" t="s">
        <v>935</v>
      </c>
      <c r="L356" s="566">
        <v>184.22</v>
      </c>
      <c r="M356" s="566">
        <v>184.22</v>
      </c>
      <c r="N356" s="565">
        <v>1</v>
      </c>
      <c r="O356" s="629">
        <v>1</v>
      </c>
      <c r="P356" s="566"/>
      <c r="Q356" s="581">
        <v>0</v>
      </c>
      <c r="R356" s="565"/>
      <c r="S356" s="581">
        <v>0</v>
      </c>
      <c r="T356" s="629"/>
      <c r="U356" s="611">
        <v>0</v>
      </c>
    </row>
    <row r="357" spans="1:21" ht="14.4" customHeight="1" x14ac:dyDescent="0.3">
      <c r="A357" s="564">
        <v>25</v>
      </c>
      <c r="B357" s="565" t="s">
        <v>458</v>
      </c>
      <c r="C357" s="565">
        <v>89301252</v>
      </c>
      <c r="D357" s="627" t="s">
        <v>1528</v>
      </c>
      <c r="E357" s="628" t="s">
        <v>1025</v>
      </c>
      <c r="F357" s="565" t="s">
        <v>985</v>
      </c>
      <c r="G357" s="565" t="s">
        <v>1033</v>
      </c>
      <c r="H357" s="565" t="s">
        <v>710</v>
      </c>
      <c r="I357" s="565" t="s">
        <v>947</v>
      </c>
      <c r="J357" s="565" t="s">
        <v>780</v>
      </c>
      <c r="K357" s="565" t="s">
        <v>781</v>
      </c>
      <c r="L357" s="566">
        <v>154.01</v>
      </c>
      <c r="M357" s="566">
        <v>154.01</v>
      </c>
      <c r="N357" s="565">
        <v>1</v>
      </c>
      <c r="O357" s="629">
        <v>1</v>
      </c>
      <c r="P357" s="566">
        <v>154.01</v>
      </c>
      <c r="Q357" s="581">
        <v>1</v>
      </c>
      <c r="R357" s="565">
        <v>1</v>
      </c>
      <c r="S357" s="581">
        <v>1</v>
      </c>
      <c r="T357" s="629">
        <v>1</v>
      </c>
      <c r="U357" s="611">
        <v>1</v>
      </c>
    </row>
    <row r="358" spans="1:21" ht="14.4" customHeight="1" x14ac:dyDescent="0.3">
      <c r="A358" s="564">
        <v>25</v>
      </c>
      <c r="B358" s="565" t="s">
        <v>458</v>
      </c>
      <c r="C358" s="565">
        <v>89301252</v>
      </c>
      <c r="D358" s="627" t="s">
        <v>1528</v>
      </c>
      <c r="E358" s="628" t="s">
        <v>1025</v>
      </c>
      <c r="F358" s="565" t="s">
        <v>985</v>
      </c>
      <c r="G358" s="565" t="s">
        <v>1045</v>
      </c>
      <c r="H358" s="565" t="s">
        <v>710</v>
      </c>
      <c r="I358" s="565" t="s">
        <v>1046</v>
      </c>
      <c r="J358" s="565" t="s">
        <v>556</v>
      </c>
      <c r="K358" s="565" t="s">
        <v>1047</v>
      </c>
      <c r="L358" s="566">
        <v>48.31</v>
      </c>
      <c r="M358" s="566">
        <v>48.31</v>
      </c>
      <c r="N358" s="565">
        <v>1</v>
      </c>
      <c r="O358" s="629">
        <v>1</v>
      </c>
      <c r="P358" s="566"/>
      <c r="Q358" s="581">
        <v>0</v>
      </c>
      <c r="R358" s="565"/>
      <c r="S358" s="581">
        <v>0</v>
      </c>
      <c r="T358" s="629"/>
      <c r="U358" s="611">
        <v>0</v>
      </c>
    </row>
    <row r="359" spans="1:21" ht="14.4" customHeight="1" x14ac:dyDescent="0.3">
      <c r="A359" s="564">
        <v>25</v>
      </c>
      <c r="B359" s="565" t="s">
        <v>458</v>
      </c>
      <c r="C359" s="565">
        <v>89305252</v>
      </c>
      <c r="D359" s="627" t="s">
        <v>1529</v>
      </c>
      <c r="E359" s="628" t="s">
        <v>1001</v>
      </c>
      <c r="F359" s="565" t="s">
        <v>985</v>
      </c>
      <c r="G359" s="565" t="s">
        <v>1026</v>
      </c>
      <c r="H359" s="565" t="s">
        <v>710</v>
      </c>
      <c r="I359" s="565" t="s">
        <v>922</v>
      </c>
      <c r="J359" s="565" t="s">
        <v>923</v>
      </c>
      <c r="K359" s="565" t="s">
        <v>924</v>
      </c>
      <c r="L359" s="566">
        <v>333.31</v>
      </c>
      <c r="M359" s="566">
        <v>333.31</v>
      </c>
      <c r="N359" s="565">
        <v>1</v>
      </c>
      <c r="O359" s="629">
        <v>1</v>
      </c>
      <c r="P359" s="566">
        <v>333.31</v>
      </c>
      <c r="Q359" s="581">
        <v>1</v>
      </c>
      <c r="R359" s="565">
        <v>1</v>
      </c>
      <c r="S359" s="581">
        <v>1</v>
      </c>
      <c r="T359" s="629">
        <v>1</v>
      </c>
      <c r="U359" s="611">
        <v>1</v>
      </c>
    </row>
    <row r="360" spans="1:21" ht="14.4" customHeight="1" x14ac:dyDescent="0.3">
      <c r="A360" s="564">
        <v>25</v>
      </c>
      <c r="B360" s="565" t="s">
        <v>458</v>
      </c>
      <c r="C360" s="565">
        <v>89305252</v>
      </c>
      <c r="D360" s="627" t="s">
        <v>1529</v>
      </c>
      <c r="E360" s="628" t="s">
        <v>1005</v>
      </c>
      <c r="F360" s="565" t="s">
        <v>985</v>
      </c>
      <c r="G360" s="565" t="s">
        <v>1026</v>
      </c>
      <c r="H360" s="565" t="s">
        <v>710</v>
      </c>
      <c r="I360" s="565" t="s">
        <v>922</v>
      </c>
      <c r="J360" s="565" t="s">
        <v>923</v>
      </c>
      <c r="K360" s="565" t="s">
        <v>924</v>
      </c>
      <c r="L360" s="566">
        <v>333.31</v>
      </c>
      <c r="M360" s="566">
        <v>1999.8600000000001</v>
      </c>
      <c r="N360" s="565">
        <v>6</v>
      </c>
      <c r="O360" s="629">
        <v>5.5</v>
      </c>
      <c r="P360" s="566">
        <v>999.93000000000006</v>
      </c>
      <c r="Q360" s="581">
        <v>0.5</v>
      </c>
      <c r="R360" s="565">
        <v>3</v>
      </c>
      <c r="S360" s="581">
        <v>0.5</v>
      </c>
      <c r="T360" s="629">
        <v>3</v>
      </c>
      <c r="U360" s="611">
        <v>0.54545454545454541</v>
      </c>
    </row>
    <row r="361" spans="1:21" ht="14.4" customHeight="1" x14ac:dyDescent="0.3">
      <c r="A361" s="564">
        <v>25</v>
      </c>
      <c r="B361" s="565" t="s">
        <v>458</v>
      </c>
      <c r="C361" s="565">
        <v>89305252</v>
      </c>
      <c r="D361" s="627" t="s">
        <v>1529</v>
      </c>
      <c r="E361" s="628" t="s">
        <v>1005</v>
      </c>
      <c r="F361" s="565" t="s">
        <v>985</v>
      </c>
      <c r="G361" s="565" t="s">
        <v>1026</v>
      </c>
      <c r="H361" s="565" t="s">
        <v>710</v>
      </c>
      <c r="I361" s="565" t="s">
        <v>982</v>
      </c>
      <c r="J361" s="565" t="s">
        <v>983</v>
      </c>
      <c r="K361" s="565" t="s">
        <v>984</v>
      </c>
      <c r="L361" s="566">
        <v>333.31</v>
      </c>
      <c r="M361" s="566">
        <v>333.31</v>
      </c>
      <c r="N361" s="565">
        <v>1</v>
      </c>
      <c r="O361" s="629">
        <v>1</v>
      </c>
      <c r="P361" s="566">
        <v>333.31</v>
      </c>
      <c r="Q361" s="581">
        <v>1</v>
      </c>
      <c r="R361" s="565">
        <v>1</v>
      </c>
      <c r="S361" s="581">
        <v>1</v>
      </c>
      <c r="T361" s="629">
        <v>1</v>
      </c>
      <c r="U361" s="611">
        <v>1</v>
      </c>
    </row>
    <row r="362" spans="1:21" ht="14.4" customHeight="1" x14ac:dyDescent="0.3">
      <c r="A362" s="564">
        <v>25</v>
      </c>
      <c r="B362" s="565" t="s">
        <v>458</v>
      </c>
      <c r="C362" s="565">
        <v>89305252</v>
      </c>
      <c r="D362" s="627" t="s">
        <v>1529</v>
      </c>
      <c r="E362" s="628" t="s">
        <v>1005</v>
      </c>
      <c r="F362" s="565" t="s">
        <v>985</v>
      </c>
      <c r="G362" s="565" t="s">
        <v>1029</v>
      </c>
      <c r="H362" s="565" t="s">
        <v>457</v>
      </c>
      <c r="I362" s="565" t="s">
        <v>1030</v>
      </c>
      <c r="J362" s="565" t="s">
        <v>1031</v>
      </c>
      <c r="K362" s="565" t="s">
        <v>1032</v>
      </c>
      <c r="L362" s="566">
        <v>184.8</v>
      </c>
      <c r="M362" s="566">
        <v>184.8</v>
      </c>
      <c r="N362" s="565">
        <v>1</v>
      </c>
      <c r="O362" s="629">
        <v>1</v>
      </c>
      <c r="P362" s="566">
        <v>184.8</v>
      </c>
      <c r="Q362" s="581">
        <v>1</v>
      </c>
      <c r="R362" s="565">
        <v>1</v>
      </c>
      <c r="S362" s="581">
        <v>1</v>
      </c>
      <c r="T362" s="629">
        <v>1</v>
      </c>
      <c r="U362" s="611">
        <v>1</v>
      </c>
    </row>
    <row r="363" spans="1:21" ht="14.4" customHeight="1" x14ac:dyDescent="0.3">
      <c r="A363" s="564">
        <v>25</v>
      </c>
      <c r="B363" s="565" t="s">
        <v>458</v>
      </c>
      <c r="C363" s="565">
        <v>89305252</v>
      </c>
      <c r="D363" s="627" t="s">
        <v>1529</v>
      </c>
      <c r="E363" s="628" t="s">
        <v>1005</v>
      </c>
      <c r="F363" s="565" t="s">
        <v>985</v>
      </c>
      <c r="G363" s="565" t="s">
        <v>1033</v>
      </c>
      <c r="H363" s="565" t="s">
        <v>457</v>
      </c>
      <c r="I363" s="565" t="s">
        <v>1386</v>
      </c>
      <c r="J363" s="565" t="s">
        <v>780</v>
      </c>
      <c r="K363" s="565" t="s">
        <v>1357</v>
      </c>
      <c r="L363" s="566">
        <v>0</v>
      </c>
      <c r="M363" s="566">
        <v>0</v>
      </c>
      <c r="N363" s="565">
        <v>2</v>
      </c>
      <c r="O363" s="629">
        <v>1</v>
      </c>
      <c r="P363" s="566">
        <v>0</v>
      </c>
      <c r="Q363" s="581"/>
      <c r="R363" s="565">
        <v>2</v>
      </c>
      <c r="S363" s="581">
        <v>1</v>
      </c>
      <c r="T363" s="629">
        <v>1</v>
      </c>
      <c r="U363" s="611">
        <v>1</v>
      </c>
    </row>
    <row r="364" spans="1:21" ht="14.4" customHeight="1" x14ac:dyDescent="0.3">
      <c r="A364" s="564">
        <v>25</v>
      </c>
      <c r="B364" s="565" t="s">
        <v>458</v>
      </c>
      <c r="C364" s="565">
        <v>89305252</v>
      </c>
      <c r="D364" s="627" t="s">
        <v>1529</v>
      </c>
      <c r="E364" s="628" t="s">
        <v>1005</v>
      </c>
      <c r="F364" s="565" t="s">
        <v>985</v>
      </c>
      <c r="G364" s="565" t="s">
        <v>1045</v>
      </c>
      <c r="H364" s="565" t="s">
        <v>457</v>
      </c>
      <c r="I364" s="565" t="s">
        <v>960</v>
      </c>
      <c r="J364" s="565" t="s">
        <v>478</v>
      </c>
      <c r="K364" s="565" t="s">
        <v>961</v>
      </c>
      <c r="L364" s="566">
        <v>96.63</v>
      </c>
      <c r="M364" s="566">
        <v>96.63</v>
      </c>
      <c r="N364" s="565">
        <v>1</v>
      </c>
      <c r="O364" s="629">
        <v>0.5</v>
      </c>
      <c r="P364" s="566"/>
      <c r="Q364" s="581">
        <v>0</v>
      </c>
      <c r="R364" s="565"/>
      <c r="S364" s="581">
        <v>0</v>
      </c>
      <c r="T364" s="629"/>
      <c r="U364" s="611">
        <v>0</v>
      </c>
    </row>
    <row r="365" spans="1:21" ht="14.4" customHeight="1" x14ac:dyDescent="0.3">
      <c r="A365" s="564">
        <v>25</v>
      </c>
      <c r="B365" s="565" t="s">
        <v>458</v>
      </c>
      <c r="C365" s="565">
        <v>89305252</v>
      </c>
      <c r="D365" s="627" t="s">
        <v>1529</v>
      </c>
      <c r="E365" s="628" t="s">
        <v>1008</v>
      </c>
      <c r="F365" s="565" t="s">
        <v>985</v>
      </c>
      <c r="G365" s="565" t="s">
        <v>1026</v>
      </c>
      <c r="H365" s="565" t="s">
        <v>710</v>
      </c>
      <c r="I365" s="565" t="s">
        <v>922</v>
      </c>
      <c r="J365" s="565" t="s">
        <v>923</v>
      </c>
      <c r="K365" s="565" t="s">
        <v>924</v>
      </c>
      <c r="L365" s="566">
        <v>333.31</v>
      </c>
      <c r="M365" s="566">
        <v>333.31</v>
      </c>
      <c r="N365" s="565">
        <v>1</v>
      </c>
      <c r="O365" s="629">
        <v>1</v>
      </c>
      <c r="P365" s="566">
        <v>333.31</v>
      </c>
      <c r="Q365" s="581">
        <v>1</v>
      </c>
      <c r="R365" s="565">
        <v>1</v>
      </c>
      <c r="S365" s="581">
        <v>1</v>
      </c>
      <c r="T365" s="629">
        <v>1</v>
      </c>
      <c r="U365" s="611">
        <v>1</v>
      </c>
    </row>
    <row r="366" spans="1:21" ht="14.4" customHeight="1" x14ac:dyDescent="0.3">
      <c r="A366" s="564">
        <v>25</v>
      </c>
      <c r="B366" s="565" t="s">
        <v>458</v>
      </c>
      <c r="C366" s="565">
        <v>89305252</v>
      </c>
      <c r="D366" s="627" t="s">
        <v>1529</v>
      </c>
      <c r="E366" s="628" t="s">
        <v>1010</v>
      </c>
      <c r="F366" s="565" t="s">
        <v>985</v>
      </c>
      <c r="G366" s="565" t="s">
        <v>1033</v>
      </c>
      <c r="H366" s="565" t="s">
        <v>710</v>
      </c>
      <c r="I366" s="565" t="s">
        <v>1077</v>
      </c>
      <c r="J366" s="565" t="s">
        <v>949</v>
      </c>
      <c r="K366" s="565" t="s">
        <v>1078</v>
      </c>
      <c r="L366" s="566">
        <v>82.92</v>
      </c>
      <c r="M366" s="566">
        <v>82.92</v>
      </c>
      <c r="N366" s="565">
        <v>1</v>
      </c>
      <c r="O366" s="629">
        <v>1</v>
      </c>
      <c r="P366" s="566">
        <v>82.92</v>
      </c>
      <c r="Q366" s="581">
        <v>1</v>
      </c>
      <c r="R366" s="565">
        <v>1</v>
      </c>
      <c r="S366" s="581">
        <v>1</v>
      </c>
      <c r="T366" s="629">
        <v>1</v>
      </c>
      <c r="U366" s="611">
        <v>1</v>
      </c>
    </row>
    <row r="367" spans="1:21" ht="14.4" customHeight="1" x14ac:dyDescent="0.3">
      <c r="A367" s="564">
        <v>25</v>
      </c>
      <c r="B367" s="565" t="s">
        <v>458</v>
      </c>
      <c r="C367" s="565">
        <v>89305252</v>
      </c>
      <c r="D367" s="627" t="s">
        <v>1529</v>
      </c>
      <c r="E367" s="628" t="s">
        <v>1014</v>
      </c>
      <c r="F367" s="565" t="s">
        <v>985</v>
      </c>
      <c r="G367" s="565" t="s">
        <v>1026</v>
      </c>
      <c r="H367" s="565" t="s">
        <v>710</v>
      </c>
      <c r="I367" s="565" t="s">
        <v>922</v>
      </c>
      <c r="J367" s="565" t="s">
        <v>923</v>
      </c>
      <c r="K367" s="565" t="s">
        <v>924</v>
      </c>
      <c r="L367" s="566">
        <v>333.31</v>
      </c>
      <c r="M367" s="566">
        <v>1999.8600000000001</v>
      </c>
      <c r="N367" s="565">
        <v>6</v>
      </c>
      <c r="O367" s="629">
        <v>6</v>
      </c>
      <c r="P367" s="566">
        <v>999.93000000000006</v>
      </c>
      <c r="Q367" s="581">
        <v>0.5</v>
      </c>
      <c r="R367" s="565">
        <v>3</v>
      </c>
      <c r="S367" s="581">
        <v>0.5</v>
      </c>
      <c r="T367" s="629">
        <v>3</v>
      </c>
      <c r="U367" s="611">
        <v>0.5</v>
      </c>
    </row>
    <row r="368" spans="1:21" ht="14.4" customHeight="1" x14ac:dyDescent="0.3">
      <c r="A368" s="564">
        <v>25</v>
      </c>
      <c r="B368" s="565" t="s">
        <v>458</v>
      </c>
      <c r="C368" s="565">
        <v>89305252</v>
      </c>
      <c r="D368" s="627" t="s">
        <v>1529</v>
      </c>
      <c r="E368" s="628" t="s">
        <v>1014</v>
      </c>
      <c r="F368" s="565" t="s">
        <v>985</v>
      </c>
      <c r="G368" s="565" t="s">
        <v>1033</v>
      </c>
      <c r="H368" s="565" t="s">
        <v>710</v>
      </c>
      <c r="I368" s="565" t="s">
        <v>947</v>
      </c>
      <c r="J368" s="565" t="s">
        <v>780</v>
      </c>
      <c r="K368" s="565" t="s">
        <v>781</v>
      </c>
      <c r="L368" s="566">
        <v>154.01</v>
      </c>
      <c r="M368" s="566">
        <v>154.01</v>
      </c>
      <c r="N368" s="565">
        <v>1</v>
      </c>
      <c r="O368" s="629">
        <v>0.5</v>
      </c>
      <c r="P368" s="566"/>
      <c r="Q368" s="581">
        <v>0</v>
      </c>
      <c r="R368" s="565"/>
      <c r="S368" s="581">
        <v>0</v>
      </c>
      <c r="T368" s="629"/>
      <c r="U368" s="611">
        <v>0</v>
      </c>
    </row>
    <row r="369" spans="1:21" ht="14.4" customHeight="1" x14ac:dyDescent="0.3">
      <c r="A369" s="564">
        <v>25</v>
      </c>
      <c r="B369" s="565" t="s">
        <v>458</v>
      </c>
      <c r="C369" s="565">
        <v>89305252</v>
      </c>
      <c r="D369" s="627" t="s">
        <v>1529</v>
      </c>
      <c r="E369" s="628" t="s">
        <v>1014</v>
      </c>
      <c r="F369" s="565" t="s">
        <v>985</v>
      </c>
      <c r="G369" s="565" t="s">
        <v>1045</v>
      </c>
      <c r="H369" s="565" t="s">
        <v>710</v>
      </c>
      <c r="I369" s="565" t="s">
        <v>1046</v>
      </c>
      <c r="J369" s="565" t="s">
        <v>556</v>
      </c>
      <c r="K369" s="565" t="s">
        <v>1047</v>
      </c>
      <c r="L369" s="566">
        <v>48.31</v>
      </c>
      <c r="M369" s="566">
        <v>48.31</v>
      </c>
      <c r="N369" s="565">
        <v>1</v>
      </c>
      <c r="O369" s="629">
        <v>0.5</v>
      </c>
      <c r="P369" s="566"/>
      <c r="Q369" s="581">
        <v>0</v>
      </c>
      <c r="R369" s="565"/>
      <c r="S369" s="581">
        <v>0</v>
      </c>
      <c r="T369" s="629"/>
      <c r="U369" s="611">
        <v>0</v>
      </c>
    </row>
    <row r="370" spans="1:21" ht="14.4" customHeight="1" x14ac:dyDescent="0.3">
      <c r="A370" s="564">
        <v>25</v>
      </c>
      <c r="B370" s="565" t="s">
        <v>458</v>
      </c>
      <c r="C370" s="565">
        <v>89305252</v>
      </c>
      <c r="D370" s="627" t="s">
        <v>1529</v>
      </c>
      <c r="E370" s="628" t="s">
        <v>1017</v>
      </c>
      <c r="F370" s="565" t="s">
        <v>985</v>
      </c>
      <c r="G370" s="565" t="s">
        <v>1033</v>
      </c>
      <c r="H370" s="565" t="s">
        <v>710</v>
      </c>
      <c r="I370" s="565" t="s">
        <v>947</v>
      </c>
      <c r="J370" s="565" t="s">
        <v>780</v>
      </c>
      <c r="K370" s="565" t="s">
        <v>781</v>
      </c>
      <c r="L370" s="566">
        <v>154.01</v>
      </c>
      <c r="M370" s="566">
        <v>154.01</v>
      </c>
      <c r="N370" s="565">
        <v>1</v>
      </c>
      <c r="O370" s="629">
        <v>1</v>
      </c>
      <c r="P370" s="566">
        <v>154.01</v>
      </c>
      <c r="Q370" s="581">
        <v>1</v>
      </c>
      <c r="R370" s="565">
        <v>1</v>
      </c>
      <c r="S370" s="581">
        <v>1</v>
      </c>
      <c r="T370" s="629">
        <v>1</v>
      </c>
      <c r="U370" s="611">
        <v>1</v>
      </c>
    </row>
    <row r="371" spans="1:21" ht="14.4" customHeight="1" x14ac:dyDescent="0.3">
      <c r="A371" s="564">
        <v>25</v>
      </c>
      <c r="B371" s="565" t="s">
        <v>458</v>
      </c>
      <c r="C371" s="565">
        <v>89305252</v>
      </c>
      <c r="D371" s="627" t="s">
        <v>1529</v>
      </c>
      <c r="E371" s="628" t="s">
        <v>1018</v>
      </c>
      <c r="F371" s="565" t="s">
        <v>985</v>
      </c>
      <c r="G371" s="565" t="s">
        <v>1026</v>
      </c>
      <c r="H371" s="565" t="s">
        <v>457</v>
      </c>
      <c r="I371" s="565" t="s">
        <v>1075</v>
      </c>
      <c r="J371" s="565" t="s">
        <v>923</v>
      </c>
      <c r="K371" s="565" t="s">
        <v>1076</v>
      </c>
      <c r="L371" s="566">
        <v>0</v>
      </c>
      <c r="M371" s="566">
        <v>0</v>
      </c>
      <c r="N371" s="565">
        <v>3</v>
      </c>
      <c r="O371" s="629">
        <v>2.5</v>
      </c>
      <c r="P371" s="566">
        <v>0</v>
      </c>
      <c r="Q371" s="581"/>
      <c r="R371" s="565">
        <v>1</v>
      </c>
      <c r="S371" s="581">
        <v>0.33333333333333331</v>
      </c>
      <c r="T371" s="629">
        <v>1</v>
      </c>
      <c r="U371" s="611">
        <v>0.4</v>
      </c>
    </row>
    <row r="372" spans="1:21" ht="14.4" customHeight="1" x14ac:dyDescent="0.3">
      <c r="A372" s="564">
        <v>25</v>
      </c>
      <c r="B372" s="565" t="s">
        <v>458</v>
      </c>
      <c r="C372" s="565">
        <v>89305252</v>
      </c>
      <c r="D372" s="627" t="s">
        <v>1529</v>
      </c>
      <c r="E372" s="628" t="s">
        <v>1018</v>
      </c>
      <c r="F372" s="565" t="s">
        <v>985</v>
      </c>
      <c r="G372" s="565" t="s">
        <v>1026</v>
      </c>
      <c r="H372" s="565" t="s">
        <v>710</v>
      </c>
      <c r="I372" s="565" t="s">
        <v>922</v>
      </c>
      <c r="J372" s="565" t="s">
        <v>923</v>
      </c>
      <c r="K372" s="565" t="s">
        <v>924</v>
      </c>
      <c r="L372" s="566">
        <v>333.31</v>
      </c>
      <c r="M372" s="566">
        <v>999.93000000000006</v>
      </c>
      <c r="N372" s="565">
        <v>3</v>
      </c>
      <c r="O372" s="629">
        <v>2.5</v>
      </c>
      <c r="P372" s="566">
        <v>666.62</v>
      </c>
      <c r="Q372" s="581">
        <v>0.66666666666666663</v>
      </c>
      <c r="R372" s="565">
        <v>2</v>
      </c>
      <c r="S372" s="581">
        <v>0.66666666666666663</v>
      </c>
      <c r="T372" s="629">
        <v>1.5</v>
      </c>
      <c r="U372" s="611">
        <v>0.6</v>
      </c>
    </row>
    <row r="373" spans="1:21" ht="14.4" customHeight="1" x14ac:dyDescent="0.3">
      <c r="A373" s="564">
        <v>25</v>
      </c>
      <c r="B373" s="565" t="s">
        <v>458</v>
      </c>
      <c r="C373" s="565">
        <v>89305252</v>
      </c>
      <c r="D373" s="627" t="s">
        <v>1529</v>
      </c>
      <c r="E373" s="628" t="s">
        <v>1018</v>
      </c>
      <c r="F373" s="565" t="s">
        <v>985</v>
      </c>
      <c r="G373" s="565" t="s">
        <v>1026</v>
      </c>
      <c r="H373" s="565" t="s">
        <v>710</v>
      </c>
      <c r="I373" s="565" t="s">
        <v>982</v>
      </c>
      <c r="J373" s="565" t="s">
        <v>983</v>
      </c>
      <c r="K373" s="565" t="s">
        <v>984</v>
      </c>
      <c r="L373" s="566">
        <v>333.31</v>
      </c>
      <c r="M373" s="566">
        <v>333.31</v>
      </c>
      <c r="N373" s="565">
        <v>1</v>
      </c>
      <c r="O373" s="629">
        <v>1</v>
      </c>
      <c r="P373" s="566"/>
      <c r="Q373" s="581">
        <v>0</v>
      </c>
      <c r="R373" s="565"/>
      <c r="S373" s="581">
        <v>0</v>
      </c>
      <c r="T373" s="629"/>
      <c r="U373" s="611">
        <v>0</v>
      </c>
    </row>
    <row r="374" spans="1:21" ht="14.4" customHeight="1" x14ac:dyDescent="0.3">
      <c r="A374" s="564">
        <v>25</v>
      </c>
      <c r="B374" s="565" t="s">
        <v>458</v>
      </c>
      <c r="C374" s="565">
        <v>89305252</v>
      </c>
      <c r="D374" s="627" t="s">
        <v>1529</v>
      </c>
      <c r="E374" s="628" t="s">
        <v>1018</v>
      </c>
      <c r="F374" s="565" t="s">
        <v>985</v>
      </c>
      <c r="G374" s="565" t="s">
        <v>1045</v>
      </c>
      <c r="H374" s="565" t="s">
        <v>710</v>
      </c>
      <c r="I374" s="565" t="s">
        <v>958</v>
      </c>
      <c r="J374" s="565" t="s">
        <v>556</v>
      </c>
      <c r="K374" s="565" t="s">
        <v>959</v>
      </c>
      <c r="L374" s="566">
        <v>96.63</v>
      </c>
      <c r="M374" s="566">
        <v>96.63</v>
      </c>
      <c r="N374" s="565">
        <v>1</v>
      </c>
      <c r="O374" s="629">
        <v>1</v>
      </c>
      <c r="P374" s="566">
        <v>96.63</v>
      </c>
      <c r="Q374" s="581">
        <v>1</v>
      </c>
      <c r="R374" s="565">
        <v>1</v>
      </c>
      <c r="S374" s="581">
        <v>1</v>
      </c>
      <c r="T374" s="629">
        <v>1</v>
      </c>
      <c r="U374" s="611">
        <v>1</v>
      </c>
    </row>
    <row r="375" spans="1:21" ht="14.4" customHeight="1" x14ac:dyDescent="0.3">
      <c r="A375" s="564">
        <v>25</v>
      </c>
      <c r="B375" s="565" t="s">
        <v>458</v>
      </c>
      <c r="C375" s="565">
        <v>89305252</v>
      </c>
      <c r="D375" s="627" t="s">
        <v>1529</v>
      </c>
      <c r="E375" s="628" t="s">
        <v>1018</v>
      </c>
      <c r="F375" s="565" t="s">
        <v>985</v>
      </c>
      <c r="G375" s="565" t="s">
        <v>1045</v>
      </c>
      <c r="H375" s="565" t="s">
        <v>457</v>
      </c>
      <c r="I375" s="565" t="s">
        <v>1176</v>
      </c>
      <c r="J375" s="565" t="s">
        <v>556</v>
      </c>
      <c r="K375" s="565" t="s">
        <v>1177</v>
      </c>
      <c r="L375" s="566">
        <v>96.63</v>
      </c>
      <c r="M375" s="566">
        <v>96.63</v>
      </c>
      <c r="N375" s="565">
        <v>1</v>
      </c>
      <c r="O375" s="629">
        <v>0.5</v>
      </c>
      <c r="P375" s="566">
        <v>96.63</v>
      </c>
      <c r="Q375" s="581">
        <v>1</v>
      </c>
      <c r="R375" s="565">
        <v>1</v>
      </c>
      <c r="S375" s="581">
        <v>1</v>
      </c>
      <c r="T375" s="629">
        <v>0.5</v>
      </c>
      <c r="U375" s="611">
        <v>1</v>
      </c>
    </row>
    <row r="376" spans="1:21" ht="14.4" customHeight="1" x14ac:dyDescent="0.3">
      <c r="A376" s="564">
        <v>25</v>
      </c>
      <c r="B376" s="565" t="s">
        <v>458</v>
      </c>
      <c r="C376" s="565">
        <v>89305252</v>
      </c>
      <c r="D376" s="627" t="s">
        <v>1529</v>
      </c>
      <c r="E376" s="628" t="s">
        <v>1018</v>
      </c>
      <c r="F376" s="565" t="s">
        <v>985</v>
      </c>
      <c r="G376" s="565" t="s">
        <v>1045</v>
      </c>
      <c r="H376" s="565" t="s">
        <v>457</v>
      </c>
      <c r="I376" s="565" t="s">
        <v>960</v>
      </c>
      <c r="J376" s="565" t="s">
        <v>478</v>
      </c>
      <c r="K376" s="565" t="s">
        <v>961</v>
      </c>
      <c r="L376" s="566">
        <v>96.63</v>
      </c>
      <c r="M376" s="566">
        <v>193.26</v>
      </c>
      <c r="N376" s="565">
        <v>2</v>
      </c>
      <c r="O376" s="629">
        <v>1</v>
      </c>
      <c r="P376" s="566">
        <v>96.63</v>
      </c>
      <c r="Q376" s="581">
        <v>0.5</v>
      </c>
      <c r="R376" s="565">
        <v>1</v>
      </c>
      <c r="S376" s="581">
        <v>0.5</v>
      </c>
      <c r="T376" s="629">
        <v>0.5</v>
      </c>
      <c r="U376" s="611">
        <v>0.5</v>
      </c>
    </row>
    <row r="377" spans="1:21" ht="14.4" customHeight="1" x14ac:dyDescent="0.3">
      <c r="A377" s="564">
        <v>25</v>
      </c>
      <c r="B377" s="565" t="s">
        <v>458</v>
      </c>
      <c r="C377" s="565">
        <v>89305252</v>
      </c>
      <c r="D377" s="627" t="s">
        <v>1529</v>
      </c>
      <c r="E377" s="628" t="s">
        <v>1018</v>
      </c>
      <c r="F377" s="565" t="s">
        <v>985</v>
      </c>
      <c r="G377" s="565" t="s">
        <v>1138</v>
      </c>
      <c r="H377" s="565" t="s">
        <v>457</v>
      </c>
      <c r="I377" s="565" t="s">
        <v>1483</v>
      </c>
      <c r="J377" s="565" t="s">
        <v>1484</v>
      </c>
      <c r="K377" s="565" t="s">
        <v>1485</v>
      </c>
      <c r="L377" s="566">
        <v>0</v>
      </c>
      <c r="M377" s="566">
        <v>0</v>
      </c>
      <c r="N377" s="565">
        <v>1</v>
      </c>
      <c r="O377" s="629">
        <v>0.5</v>
      </c>
      <c r="P377" s="566">
        <v>0</v>
      </c>
      <c r="Q377" s="581"/>
      <c r="R377" s="565">
        <v>1</v>
      </c>
      <c r="S377" s="581">
        <v>1</v>
      </c>
      <c r="T377" s="629">
        <v>0.5</v>
      </c>
      <c r="U377" s="611">
        <v>1</v>
      </c>
    </row>
    <row r="378" spans="1:21" ht="14.4" customHeight="1" x14ac:dyDescent="0.3">
      <c r="A378" s="564">
        <v>25</v>
      </c>
      <c r="B378" s="565" t="s">
        <v>458</v>
      </c>
      <c r="C378" s="565">
        <v>89305252</v>
      </c>
      <c r="D378" s="627" t="s">
        <v>1529</v>
      </c>
      <c r="E378" s="628" t="s">
        <v>1020</v>
      </c>
      <c r="F378" s="565" t="s">
        <v>985</v>
      </c>
      <c r="G378" s="565" t="s">
        <v>1026</v>
      </c>
      <c r="H378" s="565" t="s">
        <v>710</v>
      </c>
      <c r="I378" s="565" t="s">
        <v>922</v>
      </c>
      <c r="J378" s="565" t="s">
        <v>923</v>
      </c>
      <c r="K378" s="565" t="s">
        <v>924</v>
      </c>
      <c r="L378" s="566">
        <v>333.31</v>
      </c>
      <c r="M378" s="566">
        <v>5666.2699999999995</v>
      </c>
      <c r="N378" s="565">
        <v>17</v>
      </c>
      <c r="O378" s="629">
        <v>16.5</v>
      </c>
      <c r="P378" s="566">
        <v>1999.86</v>
      </c>
      <c r="Q378" s="581">
        <v>0.35294117647058826</v>
      </c>
      <c r="R378" s="565">
        <v>6</v>
      </c>
      <c r="S378" s="581">
        <v>0.35294117647058826</v>
      </c>
      <c r="T378" s="629">
        <v>5.5</v>
      </c>
      <c r="U378" s="611">
        <v>0.33333333333333331</v>
      </c>
    </row>
    <row r="379" spans="1:21" ht="14.4" customHeight="1" x14ac:dyDescent="0.3">
      <c r="A379" s="564">
        <v>25</v>
      </c>
      <c r="B379" s="565" t="s">
        <v>458</v>
      </c>
      <c r="C379" s="565">
        <v>89305252</v>
      </c>
      <c r="D379" s="627" t="s">
        <v>1529</v>
      </c>
      <c r="E379" s="628" t="s">
        <v>1020</v>
      </c>
      <c r="F379" s="565" t="s">
        <v>985</v>
      </c>
      <c r="G379" s="565" t="s">
        <v>1027</v>
      </c>
      <c r="H379" s="565" t="s">
        <v>710</v>
      </c>
      <c r="I379" s="565" t="s">
        <v>936</v>
      </c>
      <c r="J379" s="565" t="s">
        <v>771</v>
      </c>
      <c r="K379" s="565" t="s">
        <v>935</v>
      </c>
      <c r="L379" s="566">
        <v>184.22</v>
      </c>
      <c r="M379" s="566">
        <v>552.66</v>
      </c>
      <c r="N379" s="565">
        <v>3</v>
      </c>
      <c r="O379" s="629">
        <v>2</v>
      </c>
      <c r="P379" s="566">
        <v>184.22</v>
      </c>
      <c r="Q379" s="581">
        <v>0.33333333333333337</v>
      </c>
      <c r="R379" s="565">
        <v>1</v>
      </c>
      <c r="S379" s="581">
        <v>0.33333333333333331</v>
      </c>
      <c r="T379" s="629">
        <v>1</v>
      </c>
      <c r="U379" s="611">
        <v>0.5</v>
      </c>
    </row>
    <row r="380" spans="1:21" ht="14.4" customHeight="1" x14ac:dyDescent="0.3">
      <c r="A380" s="564">
        <v>25</v>
      </c>
      <c r="B380" s="565" t="s">
        <v>458</v>
      </c>
      <c r="C380" s="565">
        <v>89305252</v>
      </c>
      <c r="D380" s="627" t="s">
        <v>1529</v>
      </c>
      <c r="E380" s="628" t="s">
        <v>1020</v>
      </c>
      <c r="F380" s="565" t="s">
        <v>985</v>
      </c>
      <c r="G380" s="565" t="s">
        <v>1045</v>
      </c>
      <c r="H380" s="565" t="s">
        <v>710</v>
      </c>
      <c r="I380" s="565" t="s">
        <v>1046</v>
      </c>
      <c r="J380" s="565" t="s">
        <v>556</v>
      </c>
      <c r="K380" s="565" t="s">
        <v>1047</v>
      </c>
      <c r="L380" s="566">
        <v>48.31</v>
      </c>
      <c r="M380" s="566">
        <v>48.31</v>
      </c>
      <c r="N380" s="565">
        <v>1</v>
      </c>
      <c r="O380" s="629">
        <v>0.5</v>
      </c>
      <c r="P380" s="566">
        <v>48.31</v>
      </c>
      <c r="Q380" s="581">
        <v>1</v>
      </c>
      <c r="R380" s="565">
        <v>1</v>
      </c>
      <c r="S380" s="581">
        <v>1</v>
      </c>
      <c r="T380" s="629">
        <v>0.5</v>
      </c>
      <c r="U380" s="611">
        <v>1</v>
      </c>
    </row>
    <row r="381" spans="1:21" ht="14.4" customHeight="1" x14ac:dyDescent="0.3">
      <c r="A381" s="564">
        <v>25</v>
      </c>
      <c r="B381" s="565" t="s">
        <v>458</v>
      </c>
      <c r="C381" s="565">
        <v>89305252</v>
      </c>
      <c r="D381" s="627" t="s">
        <v>1529</v>
      </c>
      <c r="E381" s="628" t="s">
        <v>1020</v>
      </c>
      <c r="F381" s="565" t="s">
        <v>985</v>
      </c>
      <c r="G381" s="565" t="s">
        <v>1045</v>
      </c>
      <c r="H381" s="565" t="s">
        <v>710</v>
      </c>
      <c r="I381" s="565" t="s">
        <v>958</v>
      </c>
      <c r="J381" s="565" t="s">
        <v>556</v>
      </c>
      <c r="K381" s="565" t="s">
        <v>959</v>
      </c>
      <c r="L381" s="566">
        <v>96.63</v>
      </c>
      <c r="M381" s="566">
        <v>96.63</v>
      </c>
      <c r="N381" s="565">
        <v>1</v>
      </c>
      <c r="O381" s="629">
        <v>1</v>
      </c>
      <c r="P381" s="566"/>
      <c r="Q381" s="581">
        <v>0</v>
      </c>
      <c r="R381" s="565"/>
      <c r="S381" s="581">
        <v>0</v>
      </c>
      <c r="T381" s="629"/>
      <c r="U381" s="611">
        <v>0</v>
      </c>
    </row>
    <row r="382" spans="1:21" ht="14.4" customHeight="1" x14ac:dyDescent="0.3">
      <c r="A382" s="564">
        <v>25</v>
      </c>
      <c r="B382" s="565" t="s">
        <v>458</v>
      </c>
      <c r="C382" s="565">
        <v>89305252</v>
      </c>
      <c r="D382" s="627" t="s">
        <v>1529</v>
      </c>
      <c r="E382" s="628" t="s">
        <v>1020</v>
      </c>
      <c r="F382" s="565" t="s">
        <v>985</v>
      </c>
      <c r="G382" s="565" t="s">
        <v>1045</v>
      </c>
      <c r="H382" s="565" t="s">
        <v>457</v>
      </c>
      <c r="I382" s="565" t="s">
        <v>960</v>
      </c>
      <c r="J382" s="565" t="s">
        <v>478</v>
      </c>
      <c r="K382" s="565" t="s">
        <v>961</v>
      </c>
      <c r="L382" s="566">
        <v>96.63</v>
      </c>
      <c r="M382" s="566">
        <v>96.63</v>
      </c>
      <c r="N382" s="565">
        <v>1</v>
      </c>
      <c r="O382" s="629">
        <v>1</v>
      </c>
      <c r="P382" s="566">
        <v>96.63</v>
      </c>
      <c r="Q382" s="581">
        <v>1</v>
      </c>
      <c r="R382" s="565">
        <v>1</v>
      </c>
      <c r="S382" s="581">
        <v>1</v>
      </c>
      <c r="T382" s="629">
        <v>1</v>
      </c>
      <c r="U382" s="611">
        <v>1</v>
      </c>
    </row>
    <row r="383" spans="1:21" ht="14.4" customHeight="1" x14ac:dyDescent="0.3">
      <c r="A383" s="564">
        <v>25</v>
      </c>
      <c r="B383" s="565" t="s">
        <v>458</v>
      </c>
      <c r="C383" s="565">
        <v>89305252</v>
      </c>
      <c r="D383" s="627" t="s">
        <v>1529</v>
      </c>
      <c r="E383" s="628" t="s">
        <v>1024</v>
      </c>
      <c r="F383" s="565" t="s">
        <v>985</v>
      </c>
      <c r="G383" s="565" t="s">
        <v>1456</v>
      </c>
      <c r="H383" s="565" t="s">
        <v>457</v>
      </c>
      <c r="I383" s="565" t="s">
        <v>1457</v>
      </c>
      <c r="J383" s="565" t="s">
        <v>1458</v>
      </c>
      <c r="K383" s="565" t="s">
        <v>1459</v>
      </c>
      <c r="L383" s="566">
        <v>203.07</v>
      </c>
      <c r="M383" s="566">
        <v>203.07</v>
      </c>
      <c r="N383" s="565">
        <v>1</v>
      </c>
      <c r="O383" s="629">
        <v>1</v>
      </c>
      <c r="P383" s="566">
        <v>203.07</v>
      </c>
      <c r="Q383" s="581">
        <v>1</v>
      </c>
      <c r="R383" s="565">
        <v>1</v>
      </c>
      <c r="S383" s="581">
        <v>1</v>
      </c>
      <c r="T383" s="629">
        <v>1</v>
      </c>
      <c r="U383" s="611">
        <v>1</v>
      </c>
    </row>
    <row r="384" spans="1:21" ht="14.4" customHeight="1" x14ac:dyDescent="0.3">
      <c r="A384" s="564">
        <v>25</v>
      </c>
      <c r="B384" s="565" t="s">
        <v>458</v>
      </c>
      <c r="C384" s="565">
        <v>89305252</v>
      </c>
      <c r="D384" s="627" t="s">
        <v>1529</v>
      </c>
      <c r="E384" s="628" t="s">
        <v>1024</v>
      </c>
      <c r="F384" s="565" t="s">
        <v>985</v>
      </c>
      <c r="G384" s="565" t="s">
        <v>1026</v>
      </c>
      <c r="H384" s="565" t="s">
        <v>710</v>
      </c>
      <c r="I384" s="565" t="s">
        <v>922</v>
      </c>
      <c r="J384" s="565" t="s">
        <v>923</v>
      </c>
      <c r="K384" s="565" t="s">
        <v>924</v>
      </c>
      <c r="L384" s="566">
        <v>333.31</v>
      </c>
      <c r="M384" s="566">
        <v>333.31</v>
      </c>
      <c r="N384" s="565">
        <v>1</v>
      </c>
      <c r="O384" s="629">
        <v>1</v>
      </c>
      <c r="P384" s="566">
        <v>333.31</v>
      </c>
      <c r="Q384" s="581">
        <v>1</v>
      </c>
      <c r="R384" s="565">
        <v>1</v>
      </c>
      <c r="S384" s="581">
        <v>1</v>
      </c>
      <c r="T384" s="629">
        <v>1</v>
      </c>
      <c r="U384" s="611">
        <v>1</v>
      </c>
    </row>
    <row r="385" spans="1:21" ht="14.4" customHeight="1" x14ac:dyDescent="0.3">
      <c r="A385" s="564">
        <v>25</v>
      </c>
      <c r="B385" s="565" t="s">
        <v>458</v>
      </c>
      <c r="C385" s="565">
        <v>89870255</v>
      </c>
      <c r="D385" s="627" t="s">
        <v>1530</v>
      </c>
      <c r="E385" s="628" t="s">
        <v>996</v>
      </c>
      <c r="F385" s="565" t="s">
        <v>985</v>
      </c>
      <c r="G385" s="565" t="s">
        <v>1026</v>
      </c>
      <c r="H385" s="565" t="s">
        <v>457</v>
      </c>
      <c r="I385" s="565" t="s">
        <v>1075</v>
      </c>
      <c r="J385" s="565" t="s">
        <v>923</v>
      </c>
      <c r="K385" s="565" t="s">
        <v>1076</v>
      </c>
      <c r="L385" s="566">
        <v>0</v>
      </c>
      <c r="M385" s="566">
        <v>0</v>
      </c>
      <c r="N385" s="565">
        <v>7</v>
      </c>
      <c r="O385" s="629">
        <v>6.5</v>
      </c>
      <c r="P385" s="566"/>
      <c r="Q385" s="581"/>
      <c r="R385" s="565"/>
      <c r="S385" s="581">
        <v>0</v>
      </c>
      <c r="T385" s="629"/>
      <c r="U385" s="611">
        <v>0</v>
      </c>
    </row>
    <row r="386" spans="1:21" ht="14.4" customHeight="1" x14ac:dyDescent="0.3">
      <c r="A386" s="564">
        <v>25</v>
      </c>
      <c r="B386" s="565" t="s">
        <v>458</v>
      </c>
      <c r="C386" s="565">
        <v>89870255</v>
      </c>
      <c r="D386" s="627" t="s">
        <v>1530</v>
      </c>
      <c r="E386" s="628" t="s">
        <v>996</v>
      </c>
      <c r="F386" s="565" t="s">
        <v>985</v>
      </c>
      <c r="G386" s="565" t="s">
        <v>1026</v>
      </c>
      <c r="H386" s="565" t="s">
        <v>710</v>
      </c>
      <c r="I386" s="565" t="s">
        <v>922</v>
      </c>
      <c r="J386" s="565" t="s">
        <v>923</v>
      </c>
      <c r="K386" s="565" t="s">
        <v>924</v>
      </c>
      <c r="L386" s="566">
        <v>333.31</v>
      </c>
      <c r="M386" s="566">
        <v>1999.86</v>
      </c>
      <c r="N386" s="565">
        <v>6</v>
      </c>
      <c r="O386" s="629">
        <v>6</v>
      </c>
      <c r="P386" s="566"/>
      <c r="Q386" s="581">
        <v>0</v>
      </c>
      <c r="R386" s="565"/>
      <c r="S386" s="581">
        <v>0</v>
      </c>
      <c r="T386" s="629"/>
      <c r="U386" s="611">
        <v>0</v>
      </c>
    </row>
    <row r="387" spans="1:21" ht="14.4" customHeight="1" x14ac:dyDescent="0.3">
      <c r="A387" s="564">
        <v>25</v>
      </c>
      <c r="B387" s="565" t="s">
        <v>458</v>
      </c>
      <c r="C387" s="565">
        <v>89870255</v>
      </c>
      <c r="D387" s="627" t="s">
        <v>1530</v>
      </c>
      <c r="E387" s="628" t="s">
        <v>996</v>
      </c>
      <c r="F387" s="565" t="s">
        <v>985</v>
      </c>
      <c r="G387" s="565" t="s">
        <v>1033</v>
      </c>
      <c r="H387" s="565" t="s">
        <v>710</v>
      </c>
      <c r="I387" s="565" t="s">
        <v>947</v>
      </c>
      <c r="J387" s="565" t="s">
        <v>780</v>
      </c>
      <c r="K387" s="565" t="s">
        <v>781</v>
      </c>
      <c r="L387" s="566">
        <v>154.01</v>
      </c>
      <c r="M387" s="566">
        <v>154.01</v>
      </c>
      <c r="N387" s="565">
        <v>1</v>
      </c>
      <c r="O387" s="629">
        <v>1</v>
      </c>
      <c r="P387" s="566"/>
      <c r="Q387" s="581">
        <v>0</v>
      </c>
      <c r="R387" s="565"/>
      <c r="S387" s="581">
        <v>0</v>
      </c>
      <c r="T387" s="629"/>
      <c r="U387" s="611">
        <v>0</v>
      </c>
    </row>
    <row r="388" spans="1:21" ht="14.4" customHeight="1" x14ac:dyDescent="0.3">
      <c r="A388" s="564">
        <v>25</v>
      </c>
      <c r="B388" s="565" t="s">
        <v>458</v>
      </c>
      <c r="C388" s="565">
        <v>89870255</v>
      </c>
      <c r="D388" s="627" t="s">
        <v>1530</v>
      </c>
      <c r="E388" s="628" t="s">
        <v>996</v>
      </c>
      <c r="F388" s="565" t="s">
        <v>985</v>
      </c>
      <c r="G388" s="565" t="s">
        <v>1045</v>
      </c>
      <c r="H388" s="565" t="s">
        <v>710</v>
      </c>
      <c r="I388" s="565" t="s">
        <v>1046</v>
      </c>
      <c r="J388" s="565" t="s">
        <v>556</v>
      </c>
      <c r="K388" s="565" t="s">
        <v>1047</v>
      </c>
      <c r="L388" s="566">
        <v>48.31</v>
      </c>
      <c r="M388" s="566">
        <v>48.31</v>
      </c>
      <c r="N388" s="565">
        <v>1</v>
      </c>
      <c r="O388" s="629">
        <v>0.5</v>
      </c>
      <c r="P388" s="566"/>
      <c r="Q388" s="581">
        <v>0</v>
      </c>
      <c r="R388" s="565"/>
      <c r="S388" s="581">
        <v>0</v>
      </c>
      <c r="T388" s="629"/>
      <c r="U388" s="611">
        <v>0</v>
      </c>
    </row>
    <row r="389" spans="1:21" ht="14.4" customHeight="1" x14ac:dyDescent="0.3">
      <c r="A389" s="564">
        <v>25</v>
      </c>
      <c r="B389" s="565" t="s">
        <v>458</v>
      </c>
      <c r="C389" s="565">
        <v>89870255</v>
      </c>
      <c r="D389" s="627" t="s">
        <v>1530</v>
      </c>
      <c r="E389" s="628" t="s">
        <v>997</v>
      </c>
      <c r="F389" s="565" t="s">
        <v>985</v>
      </c>
      <c r="G389" s="565" t="s">
        <v>1026</v>
      </c>
      <c r="H389" s="565" t="s">
        <v>710</v>
      </c>
      <c r="I389" s="565" t="s">
        <v>922</v>
      </c>
      <c r="J389" s="565" t="s">
        <v>923</v>
      </c>
      <c r="K389" s="565" t="s">
        <v>924</v>
      </c>
      <c r="L389" s="566">
        <v>333.31</v>
      </c>
      <c r="M389" s="566">
        <v>4333.03</v>
      </c>
      <c r="N389" s="565">
        <v>13</v>
      </c>
      <c r="O389" s="629">
        <v>12.5</v>
      </c>
      <c r="P389" s="566"/>
      <c r="Q389" s="581">
        <v>0</v>
      </c>
      <c r="R389" s="565"/>
      <c r="S389" s="581">
        <v>0</v>
      </c>
      <c r="T389" s="629"/>
      <c r="U389" s="611">
        <v>0</v>
      </c>
    </row>
    <row r="390" spans="1:21" ht="14.4" customHeight="1" x14ac:dyDescent="0.3">
      <c r="A390" s="564">
        <v>25</v>
      </c>
      <c r="B390" s="565" t="s">
        <v>458</v>
      </c>
      <c r="C390" s="565">
        <v>89870255</v>
      </c>
      <c r="D390" s="627" t="s">
        <v>1530</v>
      </c>
      <c r="E390" s="628" t="s">
        <v>997</v>
      </c>
      <c r="F390" s="565" t="s">
        <v>985</v>
      </c>
      <c r="G390" s="565" t="s">
        <v>1026</v>
      </c>
      <c r="H390" s="565" t="s">
        <v>710</v>
      </c>
      <c r="I390" s="565" t="s">
        <v>982</v>
      </c>
      <c r="J390" s="565" t="s">
        <v>983</v>
      </c>
      <c r="K390" s="565" t="s">
        <v>984</v>
      </c>
      <c r="L390" s="566">
        <v>333.31</v>
      </c>
      <c r="M390" s="566">
        <v>333.31</v>
      </c>
      <c r="N390" s="565">
        <v>1</v>
      </c>
      <c r="O390" s="629">
        <v>1</v>
      </c>
      <c r="P390" s="566"/>
      <c r="Q390" s="581">
        <v>0</v>
      </c>
      <c r="R390" s="565"/>
      <c r="S390" s="581">
        <v>0</v>
      </c>
      <c r="T390" s="629"/>
      <c r="U390" s="611">
        <v>0</v>
      </c>
    </row>
    <row r="391" spans="1:21" ht="14.4" customHeight="1" x14ac:dyDescent="0.3">
      <c r="A391" s="564">
        <v>25</v>
      </c>
      <c r="B391" s="565" t="s">
        <v>458</v>
      </c>
      <c r="C391" s="565">
        <v>89870255</v>
      </c>
      <c r="D391" s="627" t="s">
        <v>1530</v>
      </c>
      <c r="E391" s="628" t="s">
        <v>997</v>
      </c>
      <c r="F391" s="565" t="s">
        <v>985</v>
      </c>
      <c r="G391" s="565" t="s">
        <v>1033</v>
      </c>
      <c r="H391" s="565" t="s">
        <v>710</v>
      </c>
      <c r="I391" s="565" t="s">
        <v>1034</v>
      </c>
      <c r="J391" s="565" t="s">
        <v>780</v>
      </c>
      <c r="K391" s="565" t="s">
        <v>781</v>
      </c>
      <c r="L391" s="566">
        <v>143.18</v>
      </c>
      <c r="M391" s="566">
        <v>143.18</v>
      </c>
      <c r="N391" s="565">
        <v>1</v>
      </c>
      <c r="O391" s="629">
        <v>1</v>
      </c>
      <c r="P391" s="566"/>
      <c r="Q391" s="581">
        <v>0</v>
      </c>
      <c r="R391" s="565"/>
      <c r="S391" s="581">
        <v>0</v>
      </c>
      <c r="T391" s="629"/>
      <c r="U391" s="611">
        <v>0</v>
      </c>
    </row>
    <row r="392" spans="1:21" ht="14.4" customHeight="1" x14ac:dyDescent="0.3">
      <c r="A392" s="564">
        <v>25</v>
      </c>
      <c r="B392" s="565" t="s">
        <v>458</v>
      </c>
      <c r="C392" s="565">
        <v>89870255</v>
      </c>
      <c r="D392" s="627" t="s">
        <v>1530</v>
      </c>
      <c r="E392" s="628" t="s">
        <v>997</v>
      </c>
      <c r="F392" s="565" t="s">
        <v>985</v>
      </c>
      <c r="G392" s="565" t="s">
        <v>1045</v>
      </c>
      <c r="H392" s="565" t="s">
        <v>710</v>
      </c>
      <c r="I392" s="565" t="s">
        <v>1046</v>
      </c>
      <c r="J392" s="565" t="s">
        <v>556</v>
      </c>
      <c r="K392" s="565" t="s">
        <v>1047</v>
      </c>
      <c r="L392" s="566">
        <v>48.31</v>
      </c>
      <c r="M392" s="566">
        <v>48.31</v>
      </c>
      <c r="N392" s="565">
        <v>1</v>
      </c>
      <c r="O392" s="629">
        <v>0.5</v>
      </c>
      <c r="P392" s="566"/>
      <c r="Q392" s="581">
        <v>0</v>
      </c>
      <c r="R392" s="565"/>
      <c r="S392" s="581">
        <v>0</v>
      </c>
      <c r="T392" s="629"/>
      <c r="U392" s="611">
        <v>0</v>
      </c>
    </row>
    <row r="393" spans="1:21" ht="14.4" customHeight="1" x14ac:dyDescent="0.3">
      <c r="A393" s="564">
        <v>25</v>
      </c>
      <c r="B393" s="565" t="s">
        <v>458</v>
      </c>
      <c r="C393" s="565">
        <v>89870255</v>
      </c>
      <c r="D393" s="627" t="s">
        <v>1530</v>
      </c>
      <c r="E393" s="628" t="s">
        <v>998</v>
      </c>
      <c r="F393" s="565" t="s">
        <v>985</v>
      </c>
      <c r="G393" s="565" t="s">
        <v>1026</v>
      </c>
      <c r="H393" s="565" t="s">
        <v>457</v>
      </c>
      <c r="I393" s="565" t="s">
        <v>1486</v>
      </c>
      <c r="J393" s="565" t="s">
        <v>1194</v>
      </c>
      <c r="K393" s="565" t="s">
        <v>924</v>
      </c>
      <c r="L393" s="566">
        <v>333.31</v>
      </c>
      <c r="M393" s="566">
        <v>333.31</v>
      </c>
      <c r="N393" s="565">
        <v>1</v>
      </c>
      <c r="O393" s="629">
        <v>0.5</v>
      </c>
      <c r="P393" s="566"/>
      <c r="Q393" s="581">
        <v>0</v>
      </c>
      <c r="R393" s="565"/>
      <c r="S393" s="581">
        <v>0</v>
      </c>
      <c r="T393" s="629"/>
      <c r="U393" s="611">
        <v>0</v>
      </c>
    </row>
    <row r="394" spans="1:21" ht="14.4" customHeight="1" x14ac:dyDescent="0.3">
      <c r="A394" s="564">
        <v>25</v>
      </c>
      <c r="B394" s="565" t="s">
        <v>458</v>
      </c>
      <c r="C394" s="565">
        <v>89870255</v>
      </c>
      <c r="D394" s="627" t="s">
        <v>1530</v>
      </c>
      <c r="E394" s="628" t="s">
        <v>998</v>
      </c>
      <c r="F394" s="565" t="s">
        <v>985</v>
      </c>
      <c r="G394" s="565" t="s">
        <v>1026</v>
      </c>
      <c r="H394" s="565" t="s">
        <v>457</v>
      </c>
      <c r="I394" s="565" t="s">
        <v>1075</v>
      </c>
      <c r="J394" s="565" t="s">
        <v>923</v>
      </c>
      <c r="K394" s="565" t="s">
        <v>1076</v>
      </c>
      <c r="L394" s="566">
        <v>0</v>
      </c>
      <c r="M394" s="566">
        <v>0</v>
      </c>
      <c r="N394" s="565">
        <v>1</v>
      </c>
      <c r="O394" s="629">
        <v>0.5</v>
      </c>
      <c r="P394" s="566"/>
      <c r="Q394" s="581"/>
      <c r="R394" s="565"/>
      <c r="S394" s="581">
        <v>0</v>
      </c>
      <c r="T394" s="629"/>
      <c r="U394" s="611">
        <v>0</v>
      </c>
    </row>
    <row r="395" spans="1:21" ht="14.4" customHeight="1" x14ac:dyDescent="0.3">
      <c r="A395" s="564">
        <v>25</v>
      </c>
      <c r="B395" s="565" t="s">
        <v>458</v>
      </c>
      <c r="C395" s="565">
        <v>89870255</v>
      </c>
      <c r="D395" s="627" t="s">
        <v>1530</v>
      </c>
      <c r="E395" s="628" t="s">
        <v>998</v>
      </c>
      <c r="F395" s="565" t="s">
        <v>985</v>
      </c>
      <c r="G395" s="565" t="s">
        <v>1026</v>
      </c>
      <c r="H395" s="565" t="s">
        <v>710</v>
      </c>
      <c r="I395" s="565" t="s">
        <v>922</v>
      </c>
      <c r="J395" s="565" t="s">
        <v>923</v>
      </c>
      <c r="K395" s="565" t="s">
        <v>924</v>
      </c>
      <c r="L395" s="566">
        <v>333.31</v>
      </c>
      <c r="M395" s="566">
        <v>1333.24</v>
      </c>
      <c r="N395" s="565">
        <v>4</v>
      </c>
      <c r="O395" s="629">
        <v>4</v>
      </c>
      <c r="P395" s="566"/>
      <c r="Q395" s="581">
        <v>0</v>
      </c>
      <c r="R395" s="565"/>
      <c r="S395" s="581">
        <v>0</v>
      </c>
      <c r="T395" s="629"/>
      <c r="U395" s="611">
        <v>0</v>
      </c>
    </row>
    <row r="396" spans="1:21" ht="14.4" customHeight="1" x14ac:dyDescent="0.3">
      <c r="A396" s="564">
        <v>25</v>
      </c>
      <c r="B396" s="565" t="s">
        <v>458</v>
      </c>
      <c r="C396" s="565">
        <v>89870255</v>
      </c>
      <c r="D396" s="627" t="s">
        <v>1530</v>
      </c>
      <c r="E396" s="628" t="s">
        <v>998</v>
      </c>
      <c r="F396" s="565" t="s">
        <v>985</v>
      </c>
      <c r="G396" s="565" t="s">
        <v>1026</v>
      </c>
      <c r="H396" s="565" t="s">
        <v>710</v>
      </c>
      <c r="I396" s="565" t="s">
        <v>982</v>
      </c>
      <c r="J396" s="565" t="s">
        <v>983</v>
      </c>
      <c r="K396" s="565" t="s">
        <v>984</v>
      </c>
      <c r="L396" s="566">
        <v>333.31</v>
      </c>
      <c r="M396" s="566">
        <v>333.31</v>
      </c>
      <c r="N396" s="565">
        <v>1</v>
      </c>
      <c r="O396" s="629">
        <v>1</v>
      </c>
      <c r="P396" s="566"/>
      <c r="Q396" s="581">
        <v>0</v>
      </c>
      <c r="R396" s="565"/>
      <c r="S396" s="581">
        <v>0</v>
      </c>
      <c r="T396" s="629"/>
      <c r="U396" s="611">
        <v>0</v>
      </c>
    </row>
    <row r="397" spans="1:21" ht="14.4" customHeight="1" x14ac:dyDescent="0.3">
      <c r="A397" s="564">
        <v>25</v>
      </c>
      <c r="B397" s="565" t="s">
        <v>458</v>
      </c>
      <c r="C397" s="565">
        <v>89870255</v>
      </c>
      <c r="D397" s="627" t="s">
        <v>1530</v>
      </c>
      <c r="E397" s="628" t="s">
        <v>998</v>
      </c>
      <c r="F397" s="565" t="s">
        <v>985</v>
      </c>
      <c r="G397" s="565" t="s">
        <v>1033</v>
      </c>
      <c r="H397" s="565" t="s">
        <v>710</v>
      </c>
      <c r="I397" s="565" t="s">
        <v>947</v>
      </c>
      <c r="J397" s="565" t="s">
        <v>780</v>
      </c>
      <c r="K397" s="565" t="s">
        <v>781</v>
      </c>
      <c r="L397" s="566">
        <v>154.01</v>
      </c>
      <c r="M397" s="566">
        <v>154.01</v>
      </c>
      <c r="N397" s="565">
        <v>1</v>
      </c>
      <c r="O397" s="629">
        <v>1</v>
      </c>
      <c r="P397" s="566"/>
      <c r="Q397" s="581">
        <v>0</v>
      </c>
      <c r="R397" s="565"/>
      <c r="S397" s="581">
        <v>0</v>
      </c>
      <c r="T397" s="629"/>
      <c r="U397" s="611">
        <v>0</v>
      </c>
    </row>
    <row r="398" spans="1:21" ht="14.4" customHeight="1" x14ac:dyDescent="0.3">
      <c r="A398" s="564">
        <v>25</v>
      </c>
      <c r="B398" s="565" t="s">
        <v>458</v>
      </c>
      <c r="C398" s="565">
        <v>89870255</v>
      </c>
      <c r="D398" s="627" t="s">
        <v>1530</v>
      </c>
      <c r="E398" s="628" t="s">
        <v>998</v>
      </c>
      <c r="F398" s="565" t="s">
        <v>985</v>
      </c>
      <c r="G398" s="565" t="s">
        <v>1045</v>
      </c>
      <c r="H398" s="565" t="s">
        <v>710</v>
      </c>
      <c r="I398" s="565" t="s">
        <v>1046</v>
      </c>
      <c r="J398" s="565" t="s">
        <v>556</v>
      </c>
      <c r="K398" s="565" t="s">
        <v>1047</v>
      </c>
      <c r="L398" s="566">
        <v>48.31</v>
      </c>
      <c r="M398" s="566">
        <v>96.62</v>
      </c>
      <c r="N398" s="565">
        <v>2</v>
      </c>
      <c r="O398" s="629">
        <v>1</v>
      </c>
      <c r="P398" s="566"/>
      <c r="Q398" s="581">
        <v>0</v>
      </c>
      <c r="R398" s="565"/>
      <c r="S398" s="581">
        <v>0</v>
      </c>
      <c r="T398" s="629"/>
      <c r="U398" s="611">
        <v>0</v>
      </c>
    </row>
    <row r="399" spans="1:21" ht="14.4" customHeight="1" x14ac:dyDescent="0.3">
      <c r="A399" s="564">
        <v>25</v>
      </c>
      <c r="B399" s="565" t="s">
        <v>458</v>
      </c>
      <c r="C399" s="565">
        <v>89870255</v>
      </c>
      <c r="D399" s="627" t="s">
        <v>1530</v>
      </c>
      <c r="E399" s="628" t="s">
        <v>999</v>
      </c>
      <c r="F399" s="565" t="s">
        <v>985</v>
      </c>
      <c r="G399" s="565" t="s">
        <v>1487</v>
      </c>
      <c r="H399" s="565" t="s">
        <v>457</v>
      </c>
      <c r="I399" s="565" t="s">
        <v>1488</v>
      </c>
      <c r="J399" s="565" t="s">
        <v>1489</v>
      </c>
      <c r="K399" s="565" t="s">
        <v>1490</v>
      </c>
      <c r="L399" s="566">
        <v>275.23</v>
      </c>
      <c r="M399" s="566">
        <v>275.23</v>
      </c>
      <c r="N399" s="565">
        <v>1</v>
      </c>
      <c r="O399" s="629">
        <v>1</v>
      </c>
      <c r="P399" s="566"/>
      <c r="Q399" s="581">
        <v>0</v>
      </c>
      <c r="R399" s="565"/>
      <c r="S399" s="581">
        <v>0</v>
      </c>
      <c r="T399" s="629"/>
      <c r="U399" s="611">
        <v>0</v>
      </c>
    </row>
    <row r="400" spans="1:21" ht="14.4" customHeight="1" x14ac:dyDescent="0.3">
      <c r="A400" s="564">
        <v>25</v>
      </c>
      <c r="B400" s="565" t="s">
        <v>458</v>
      </c>
      <c r="C400" s="565">
        <v>89870255</v>
      </c>
      <c r="D400" s="627" t="s">
        <v>1530</v>
      </c>
      <c r="E400" s="628" t="s">
        <v>999</v>
      </c>
      <c r="F400" s="565" t="s">
        <v>985</v>
      </c>
      <c r="G400" s="565" t="s">
        <v>1026</v>
      </c>
      <c r="H400" s="565" t="s">
        <v>710</v>
      </c>
      <c r="I400" s="565" t="s">
        <v>922</v>
      </c>
      <c r="J400" s="565" t="s">
        <v>923</v>
      </c>
      <c r="K400" s="565" t="s">
        <v>924</v>
      </c>
      <c r="L400" s="566">
        <v>333.31</v>
      </c>
      <c r="M400" s="566">
        <v>4999.6500000000005</v>
      </c>
      <c r="N400" s="565">
        <v>15</v>
      </c>
      <c r="O400" s="629"/>
      <c r="P400" s="566"/>
      <c r="Q400" s="581">
        <v>0</v>
      </c>
      <c r="R400" s="565"/>
      <c r="S400" s="581">
        <v>0</v>
      </c>
      <c r="T400" s="629"/>
      <c r="U400" s="611"/>
    </row>
    <row r="401" spans="1:21" ht="14.4" customHeight="1" x14ac:dyDescent="0.3">
      <c r="A401" s="564">
        <v>25</v>
      </c>
      <c r="B401" s="565" t="s">
        <v>458</v>
      </c>
      <c r="C401" s="565">
        <v>89870255</v>
      </c>
      <c r="D401" s="627" t="s">
        <v>1530</v>
      </c>
      <c r="E401" s="628" t="s">
        <v>999</v>
      </c>
      <c r="F401" s="565" t="s">
        <v>985</v>
      </c>
      <c r="G401" s="565" t="s">
        <v>1026</v>
      </c>
      <c r="H401" s="565" t="s">
        <v>710</v>
      </c>
      <c r="I401" s="565" t="s">
        <v>982</v>
      </c>
      <c r="J401" s="565" t="s">
        <v>983</v>
      </c>
      <c r="K401" s="565" t="s">
        <v>984</v>
      </c>
      <c r="L401" s="566">
        <v>333.31</v>
      </c>
      <c r="M401" s="566">
        <v>333.31</v>
      </c>
      <c r="N401" s="565">
        <v>1</v>
      </c>
      <c r="O401" s="629"/>
      <c r="P401" s="566"/>
      <c r="Q401" s="581">
        <v>0</v>
      </c>
      <c r="R401" s="565"/>
      <c r="S401" s="581">
        <v>0</v>
      </c>
      <c r="T401" s="629"/>
      <c r="U401" s="611"/>
    </row>
    <row r="402" spans="1:21" ht="14.4" customHeight="1" x14ac:dyDescent="0.3">
      <c r="A402" s="564">
        <v>25</v>
      </c>
      <c r="B402" s="565" t="s">
        <v>458</v>
      </c>
      <c r="C402" s="565">
        <v>89870255</v>
      </c>
      <c r="D402" s="627" t="s">
        <v>1530</v>
      </c>
      <c r="E402" s="628" t="s">
        <v>999</v>
      </c>
      <c r="F402" s="565" t="s">
        <v>985</v>
      </c>
      <c r="G402" s="565" t="s">
        <v>1491</v>
      </c>
      <c r="H402" s="565" t="s">
        <v>457</v>
      </c>
      <c r="I402" s="565" t="s">
        <v>1492</v>
      </c>
      <c r="J402" s="565" t="s">
        <v>1493</v>
      </c>
      <c r="K402" s="565" t="s">
        <v>1494</v>
      </c>
      <c r="L402" s="566">
        <v>234.1</v>
      </c>
      <c r="M402" s="566">
        <v>234.1</v>
      </c>
      <c r="N402" s="565">
        <v>1</v>
      </c>
      <c r="O402" s="629">
        <v>1</v>
      </c>
      <c r="P402" s="566"/>
      <c r="Q402" s="581">
        <v>0</v>
      </c>
      <c r="R402" s="565"/>
      <c r="S402" s="581">
        <v>0</v>
      </c>
      <c r="T402" s="629"/>
      <c r="U402" s="611">
        <v>0</v>
      </c>
    </row>
    <row r="403" spans="1:21" ht="14.4" customHeight="1" x14ac:dyDescent="0.3">
      <c r="A403" s="564">
        <v>25</v>
      </c>
      <c r="B403" s="565" t="s">
        <v>458</v>
      </c>
      <c r="C403" s="565">
        <v>89870255</v>
      </c>
      <c r="D403" s="627" t="s">
        <v>1530</v>
      </c>
      <c r="E403" s="628" t="s">
        <v>999</v>
      </c>
      <c r="F403" s="565" t="s">
        <v>985</v>
      </c>
      <c r="G403" s="565" t="s">
        <v>1286</v>
      </c>
      <c r="H403" s="565" t="s">
        <v>457</v>
      </c>
      <c r="I403" s="565" t="s">
        <v>1287</v>
      </c>
      <c r="J403" s="565" t="s">
        <v>1288</v>
      </c>
      <c r="K403" s="565" t="s">
        <v>1289</v>
      </c>
      <c r="L403" s="566">
        <v>38.99</v>
      </c>
      <c r="M403" s="566">
        <v>38.99</v>
      </c>
      <c r="N403" s="565">
        <v>1</v>
      </c>
      <c r="O403" s="629"/>
      <c r="P403" s="566"/>
      <c r="Q403" s="581">
        <v>0</v>
      </c>
      <c r="R403" s="565"/>
      <c r="S403" s="581">
        <v>0</v>
      </c>
      <c r="T403" s="629"/>
      <c r="U403" s="611"/>
    </row>
    <row r="404" spans="1:21" ht="14.4" customHeight="1" x14ac:dyDescent="0.3">
      <c r="A404" s="564">
        <v>25</v>
      </c>
      <c r="B404" s="565" t="s">
        <v>458</v>
      </c>
      <c r="C404" s="565">
        <v>89870255</v>
      </c>
      <c r="D404" s="627" t="s">
        <v>1530</v>
      </c>
      <c r="E404" s="628" t="s">
        <v>999</v>
      </c>
      <c r="F404" s="565" t="s">
        <v>985</v>
      </c>
      <c r="G404" s="565" t="s">
        <v>1138</v>
      </c>
      <c r="H404" s="565" t="s">
        <v>457</v>
      </c>
      <c r="I404" s="565" t="s">
        <v>1495</v>
      </c>
      <c r="J404" s="565" t="s">
        <v>1484</v>
      </c>
      <c r="K404" s="565" t="s">
        <v>1496</v>
      </c>
      <c r="L404" s="566">
        <v>0</v>
      </c>
      <c r="M404" s="566">
        <v>0</v>
      </c>
      <c r="N404" s="565">
        <v>1</v>
      </c>
      <c r="O404" s="629">
        <v>1</v>
      </c>
      <c r="P404" s="566"/>
      <c r="Q404" s="581"/>
      <c r="R404" s="565"/>
      <c r="S404" s="581">
        <v>0</v>
      </c>
      <c r="T404" s="629"/>
      <c r="U404" s="611">
        <v>0</v>
      </c>
    </row>
    <row r="405" spans="1:21" ht="14.4" customHeight="1" x14ac:dyDescent="0.3">
      <c r="A405" s="564">
        <v>25</v>
      </c>
      <c r="B405" s="565" t="s">
        <v>458</v>
      </c>
      <c r="C405" s="565">
        <v>89870255</v>
      </c>
      <c r="D405" s="627" t="s">
        <v>1530</v>
      </c>
      <c r="E405" s="628" t="s">
        <v>1000</v>
      </c>
      <c r="F405" s="565" t="s">
        <v>985</v>
      </c>
      <c r="G405" s="565" t="s">
        <v>1026</v>
      </c>
      <c r="H405" s="565" t="s">
        <v>710</v>
      </c>
      <c r="I405" s="565" t="s">
        <v>922</v>
      </c>
      <c r="J405" s="565" t="s">
        <v>923</v>
      </c>
      <c r="K405" s="565" t="s">
        <v>924</v>
      </c>
      <c r="L405" s="566">
        <v>333.31</v>
      </c>
      <c r="M405" s="566">
        <v>5999.5800000000008</v>
      </c>
      <c r="N405" s="565">
        <v>18</v>
      </c>
      <c r="O405" s="629">
        <v>18</v>
      </c>
      <c r="P405" s="566">
        <v>666.62</v>
      </c>
      <c r="Q405" s="581">
        <v>0.11111111111111109</v>
      </c>
      <c r="R405" s="565">
        <v>2</v>
      </c>
      <c r="S405" s="581">
        <v>0.1111111111111111</v>
      </c>
      <c r="T405" s="629">
        <v>2</v>
      </c>
      <c r="U405" s="611">
        <v>0.1111111111111111</v>
      </c>
    </row>
    <row r="406" spans="1:21" ht="14.4" customHeight="1" x14ac:dyDescent="0.3">
      <c r="A406" s="564">
        <v>25</v>
      </c>
      <c r="B406" s="565" t="s">
        <v>458</v>
      </c>
      <c r="C406" s="565">
        <v>89870255</v>
      </c>
      <c r="D406" s="627" t="s">
        <v>1530</v>
      </c>
      <c r="E406" s="628" t="s">
        <v>1000</v>
      </c>
      <c r="F406" s="565" t="s">
        <v>985</v>
      </c>
      <c r="G406" s="565" t="s">
        <v>1026</v>
      </c>
      <c r="H406" s="565" t="s">
        <v>710</v>
      </c>
      <c r="I406" s="565" t="s">
        <v>1293</v>
      </c>
      <c r="J406" s="565" t="s">
        <v>1294</v>
      </c>
      <c r="K406" s="565" t="s">
        <v>1295</v>
      </c>
      <c r="L406" s="566">
        <v>152.36000000000001</v>
      </c>
      <c r="M406" s="566">
        <v>152.36000000000001</v>
      </c>
      <c r="N406" s="565">
        <v>1</v>
      </c>
      <c r="O406" s="629">
        <v>1</v>
      </c>
      <c r="P406" s="566"/>
      <c r="Q406" s="581">
        <v>0</v>
      </c>
      <c r="R406" s="565"/>
      <c r="S406" s="581">
        <v>0</v>
      </c>
      <c r="T406" s="629"/>
      <c r="U406" s="611">
        <v>0</v>
      </c>
    </row>
    <row r="407" spans="1:21" ht="14.4" customHeight="1" x14ac:dyDescent="0.3">
      <c r="A407" s="564">
        <v>25</v>
      </c>
      <c r="B407" s="565" t="s">
        <v>458</v>
      </c>
      <c r="C407" s="565">
        <v>89870255</v>
      </c>
      <c r="D407" s="627" t="s">
        <v>1530</v>
      </c>
      <c r="E407" s="628" t="s">
        <v>1000</v>
      </c>
      <c r="F407" s="565" t="s">
        <v>985</v>
      </c>
      <c r="G407" s="565" t="s">
        <v>1033</v>
      </c>
      <c r="H407" s="565" t="s">
        <v>710</v>
      </c>
      <c r="I407" s="565" t="s">
        <v>947</v>
      </c>
      <c r="J407" s="565" t="s">
        <v>780</v>
      </c>
      <c r="K407" s="565" t="s">
        <v>781</v>
      </c>
      <c r="L407" s="566">
        <v>154.01</v>
      </c>
      <c r="M407" s="566">
        <v>308.02</v>
      </c>
      <c r="N407" s="565">
        <v>2</v>
      </c>
      <c r="O407" s="629">
        <v>2</v>
      </c>
      <c r="P407" s="566"/>
      <c r="Q407" s="581">
        <v>0</v>
      </c>
      <c r="R407" s="565"/>
      <c r="S407" s="581">
        <v>0</v>
      </c>
      <c r="T407" s="629"/>
      <c r="U407" s="611">
        <v>0</v>
      </c>
    </row>
    <row r="408" spans="1:21" ht="14.4" customHeight="1" x14ac:dyDescent="0.3">
      <c r="A408" s="564">
        <v>25</v>
      </c>
      <c r="B408" s="565" t="s">
        <v>458</v>
      </c>
      <c r="C408" s="565">
        <v>89870255</v>
      </c>
      <c r="D408" s="627" t="s">
        <v>1530</v>
      </c>
      <c r="E408" s="628" t="s">
        <v>1001</v>
      </c>
      <c r="F408" s="565" t="s">
        <v>985</v>
      </c>
      <c r="G408" s="565" t="s">
        <v>1189</v>
      </c>
      <c r="H408" s="565" t="s">
        <v>457</v>
      </c>
      <c r="I408" s="565" t="s">
        <v>1497</v>
      </c>
      <c r="J408" s="565" t="s">
        <v>1498</v>
      </c>
      <c r="K408" s="565" t="s">
        <v>1499</v>
      </c>
      <c r="L408" s="566">
        <v>54.23</v>
      </c>
      <c r="M408" s="566">
        <v>108.46</v>
      </c>
      <c r="N408" s="565">
        <v>2</v>
      </c>
      <c r="O408" s="629">
        <v>2</v>
      </c>
      <c r="P408" s="566"/>
      <c r="Q408" s="581">
        <v>0</v>
      </c>
      <c r="R408" s="565"/>
      <c r="S408" s="581">
        <v>0</v>
      </c>
      <c r="T408" s="629"/>
      <c r="U408" s="611">
        <v>0</v>
      </c>
    </row>
    <row r="409" spans="1:21" ht="14.4" customHeight="1" x14ac:dyDescent="0.3">
      <c r="A409" s="564">
        <v>25</v>
      </c>
      <c r="B409" s="565" t="s">
        <v>458</v>
      </c>
      <c r="C409" s="565">
        <v>89870255</v>
      </c>
      <c r="D409" s="627" t="s">
        <v>1530</v>
      </c>
      <c r="E409" s="628" t="s">
        <v>1001</v>
      </c>
      <c r="F409" s="565" t="s">
        <v>985</v>
      </c>
      <c r="G409" s="565" t="s">
        <v>1026</v>
      </c>
      <c r="H409" s="565" t="s">
        <v>710</v>
      </c>
      <c r="I409" s="565" t="s">
        <v>922</v>
      </c>
      <c r="J409" s="565" t="s">
        <v>923</v>
      </c>
      <c r="K409" s="565" t="s">
        <v>924</v>
      </c>
      <c r="L409" s="566">
        <v>333.31</v>
      </c>
      <c r="M409" s="566">
        <v>10665.92</v>
      </c>
      <c r="N409" s="565">
        <v>32</v>
      </c>
      <c r="O409" s="629">
        <v>28</v>
      </c>
      <c r="P409" s="566"/>
      <c r="Q409" s="581">
        <v>0</v>
      </c>
      <c r="R409" s="565"/>
      <c r="S409" s="581">
        <v>0</v>
      </c>
      <c r="T409" s="629"/>
      <c r="U409" s="611">
        <v>0</v>
      </c>
    </row>
    <row r="410" spans="1:21" ht="14.4" customHeight="1" x14ac:dyDescent="0.3">
      <c r="A410" s="564">
        <v>25</v>
      </c>
      <c r="B410" s="565" t="s">
        <v>458</v>
      </c>
      <c r="C410" s="565">
        <v>89870255</v>
      </c>
      <c r="D410" s="627" t="s">
        <v>1530</v>
      </c>
      <c r="E410" s="628" t="s">
        <v>1001</v>
      </c>
      <c r="F410" s="565" t="s">
        <v>985</v>
      </c>
      <c r="G410" s="565" t="s">
        <v>1026</v>
      </c>
      <c r="H410" s="565" t="s">
        <v>710</v>
      </c>
      <c r="I410" s="565" t="s">
        <v>1290</v>
      </c>
      <c r="J410" s="565" t="s">
        <v>1291</v>
      </c>
      <c r="K410" s="565" t="s">
        <v>1292</v>
      </c>
      <c r="L410" s="566">
        <v>333.31</v>
      </c>
      <c r="M410" s="566">
        <v>666.62</v>
      </c>
      <c r="N410" s="565">
        <v>2</v>
      </c>
      <c r="O410" s="629">
        <v>2</v>
      </c>
      <c r="P410" s="566"/>
      <c r="Q410" s="581">
        <v>0</v>
      </c>
      <c r="R410" s="565"/>
      <c r="S410" s="581">
        <v>0</v>
      </c>
      <c r="T410" s="629"/>
      <c r="U410" s="611">
        <v>0</v>
      </c>
    </row>
    <row r="411" spans="1:21" ht="14.4" customHeight="1" x14ac:dyDescent="0.3">
      <c r="A411" s="564">
        <v>25</v>
      </c>
      <c r="B411" s="565" t="s">
        <v>458</v>
      </c>
      <c r="C411" s="565">
        <v>89870255</v>
      </c>
      <c r="D411" s="627" t="s">
        <v>1530</v>
      </c>
      <c r="E411" s="628" t="s">
        <v>1001</v>
      </c>
      <c r="F411" s="565" t="s">
        <v>985</v>
      </c>
      <c r="G411" s="565" t="s">
        <v>1026</v>
      </c>
      <c r="H411" s="565" t="s">
        <v>710</v>
      </c>
      <c r="I411" s="565" t="s">
        <v>1293</v>
      </c>
      <c r="J411" s="565" t="s">
        <v>1294</v>
      </c>
      <c r="K411" s="565" t="s">
        <v>1295</v>
      </c>
      <c r="L411" s="566">
        <v>152.36000000000001</v>
      </c>
      <c r="M411" s="566">
        <v>152.36000000000001</v>
      </c>
      <c r="N411" s="565">
        <v>1</v>
      </c>
      <c r="O411" s="629">
        <v>1</v>
      </c>
      <c r="P411" s="566"/>
      <c r="Q411" s="581">
        <v>0</v>
      </c>
      <c r="R411" s="565"/>
      <c r="S411" s="581">
        <v>0</v>
      </c>
      <c r="T411" s="629"/>
      <c r="U411" s="611">
        <v>0</v>
      </c>
    </row>
    <row r="412" spans="1:21" ht="14.4" customHeight="1" x14ac:dyDescent="0.3">
      <c r="A412" s="564">
        <v>25</v>
      </c>
      <c r="B412" s="565" t="s">
        <v>458</v>
      </c>
      <c r="C412" s="565">
        <v>89870255</v>
      </c>
      <c r="D412" s="627" t="s">
        <v>1530</v>
      </c>
      <c r="E412" s="628" t="s">
        <v>1001</v>
      </c>
      <c r="F412" s="565" t="s">
        <v>985</v>
      </c>
      <c r="G412" s="565" t="s">
        <v>1027</v>
      </c>
      <c r="H412" s="565" t="s">
        <v>710</v>
      </c>
      <c r="I412" s="565" t="s">
        <v>936</v>
      </c>
      <c r="J412" s="565" t="s">
        <v>771</v>
      </c>
      <c r="K412" s="565" t="s">
        <v>935</v>
      </c>
      <c r="L412" s="566">
        <v>184.22</v>
      </c>
      <c r="M412" s="566">
        <v>184.22</v>
      </c>
      <c r="N412" s="565">
        <v>1</v>
      </c>
      <c r="O412" s="629">
        <v>1</v>
      </c>
      <c r="P412" s="566"/>
      <c r="Q412" s="581">
        <v>0</v>
      </c>
      <c r="R412" s="565"/>
      <c r="S412" s="581">
        <v>0</v>
      </c>
      <c r="T412" s="629"/>
      <c r="U412" s="611">
        <v>0</v>
      </c>
    </row>
    <row r="413" spans="1:21" ht="14.4" customHeight="1" x14ac:dyDescent="0.3">
      <c r="A413" s="564">
        <v>25</v>
      </c>
      <c r="B413" s="565" t="s">
        <v>458</v>
      </c>
      <c r="C413" s="565">
        <v>89870255</v>
      </c>
      <c r="D413" s="627" t="s">
        <v>1530</v>
      </c>
      <c r="E413" s="628" t="s">
        <v>1001</v>
      </c>
      <c r="F413" s="565" t="s">
        <v>985</v>
      </c>
      <c r="G413" s="565" t="s">
        <v>1033</v>
      </c>
      <c r="H413" s="565" t="s">
        <v>710</v>
      </c>
      <c r="I413" s="565" t="s">
        <v>947</v>
      </c>
      <c r="J413" s="565" t="s">
        <v>780</v>
      </c>
      <c r="K413" s="565" t="s">
        <v>781</v>
      </c>
      <c r="L413" s="566">
        <v>154.01</v>
      </c>
      <c r="M413" s="566">
        <v>616.04</v>
      </c>
      <c r="N413" s="565">
        <v>4</v>
      </c>
      <c r="O413" s="629">
        <v>3.5</v>
      </c>
      <c r="P413" s="566"/>
      <c r="Q413" s="581">
        <v>0</v>
      </c>
      <c r="R413" s="565"/>
      <c r="S413" s="581">
        <v>0</v>
      </c>
      <c r="T413" s="629"/>
      <c r="U413" s="611">
        <v>0</v>
      </c>
    </row>
    <row r="414" spans="1:21" ht="14.4" customHeight="1" x14ac:dyDescent="0.3">
      <c r="A414" s="564">
        <v>25</v>
      </c>
      <c r="B414" s="565" t="s">
        <v>458</v>
      </c>
      <c r="C414" s="565">
        <v>89870255</v>
      </c>
      <c r="D414" s="627" t="s">
        <v>1530</v>
      </c>
      <c r="E414" s="628" t="s">
        <v>1001</v>
      </c>
      <c r="F414" s="565" t="s">
        <v>985</v>
      </c>
      <c r="G414" s="565" t="s">
        <v>1033</v>
      </c>
      <c r="H414" s="565" t="s">
        <v>710</v>
      </c>
      <c r="I414" s="565" t="s">
        <v>1034</v>
      </c>
      <c r="J414" s="565" t="s">
        <v>780</v>
      </c>
      <c r="K414" s="565" t="s">
        <v>781</v>
      </c>
      <c r="L414" s="566">
        <v>143.18</v>
      </c>
      <c r="M414" s="566">
        <v>429.54</v>
      </c>
      <c r="N414" s="565">
        <v>3</v>
      </c>
      <c r="O414" s="629">
        <v>3</v>
      </c>
      <c r="P414" s="566"/>
      <c r="Q414" s="581">
        <v>0</v>
      </c>
      <c r="R414" s="565"/>
      <c r="S414" s="581">
        <v>0</v>
      </c>
      <c r="T414" s="629"/>
      <c r="U414" s="611">
        <v>0</v>
      </c>
    </row>
    <row r="415" spans="1:21" ht="14.4" customHeight="1" x14ac:dyDescent="0.3">
      <c r="A415" s="564">
        <v>25</v>
      </c>
      <c r="B415" s="565" t="s">
        <v>458</v>
      </c>
      <c r="C415" s="565">
        <v>89870255</v>
      </c>
      <c r="D415" s="627" t="s">
        <v>1530</v>
      </c>
      <c r="E415" s="628" t="s">
        <v>1001</v>
      </c>
      <c r="F415" s="565" t="s">
        <v>985</v>
      </c>
      <c r="G415" s="565" t="s">
        <v>1045</v>
      </c>
      <c r="H415" s="565" t="s">
        <v>710</v>
      </c>
      <c r="I415" s="565" t="s">
        <v>1046</v>
      </c>
      <c r="J415" s="565" t="s">
        <v>556</v>
      </c>
      <c r="K415" s="565" t="s">
        <v>1047</v>
      </c>
      <c r="L415" s="566">
        <v>48.31</v>
      </c>
      <c r="M415" s="566">
        <v>628.03</v>
      </c>
      <c r="N415" s="565">
        <v>13</v>
      </c>
      <c r="O415" s="629">
        <v>8.5</v>
      </c>
      <c r="P415" s="566"/>
      <c r="Q415" s="581">
        <v>0</v>
      </c>
      <c r="R415" s="565"/>
      <c r="S415" s="581">
        <v>0</v>
      </c>
      <c r="T415" s="629"/>
      <c r="U415" s="611">
        <v>0</v>
      </c>
    </row>
    <row r="416" spans="1:21" ht="14.4" customHeight="1" x14ac:dyDescent="0.3">
      <c r="A416" s="564">
        <v>25</v>
      </c>
      <c r="B416" s="565" t="s">
        <v>458</v>
      </c>
      <c r="C416" s="565">
        <v>89870255</v>
      </c>
      <c r="D416" s="627" t="s">
        <v>1530</v>
      </c>
      <c r="E416" s="628" t="s">
        <v>1003</v>
      </c>
      <c r="F416" s="565" t="s">
        <v>985</v>
      </c>
      <c r="G416" s="565" t="s">
        <v>1026</v>
      </c>
      <c r="H416" s="565" t="s">
        <v>710</v>
      </c>
      <c r="I416" s="565" t="s">
        <v>922</v>
      </c>
      <c r="J416" s="565" t="s">
        <v>923</v>
      </c>
      <c r="K416" s="565" t="s">
        <v>924</v>
      </c>
      <c r="L416" s="566">
        <v>333.31</v>
      </c>
      <c r="M416" s="566">
        <v>666.62</v>
      </c>
      <c r="N416" s="565">
        <v>2</v>
      </c>
      <c r="O416" s="629">
        <v>2</v>
      </c>
      <c r="P416" s="566"/>
      <c r="Q416" s="581">
        <v>0</v>
      </c>
      <c r="R416" s="565"/>
      <c r="S416" s="581">
        <v>0</v>
      </c>
      <c r="T416" s="629"/>
      <c r="U416" s="611">
        <v>0</v>
      </c>
    </row>
    <row r="417" spans="1:21" ht="14.4" customHeight="1" x14ac:dyDescent="0.3">
      <c r="A417" s="564">
        <v>25</v>
      </c>
      <c r="B417" s="565" t="s">
        <v>458</v>
      </c>
      <c r="C417" s="565">
        <v>89870255</v>
      </c>
      <c r="D417" s="627" t="s">
        <v>1530</v>
      </c>
      <c r="E417" s="628" t="s">
        <v>1003</v>
      </c>
      <c r="F417" s="565" t="s">
        <v>985</v>
      </c>
      <c r="G417" s="565" t="s">
        <v>1026</v>
      </c>
      <c r="H417" s="565" t="s">
        <v>710</v>
      </c>
      <c r="I417" s="565" t="s">
        <v>982</v>
      </c>
      <c r="J417" s="565" t="s">
        <v>983</v>
      </c>
      <c r="K417" s="565" t="s">
        <v>984</v>
      </c>
      <c r="L417" s="566">
        <v>333.31</v>
      </c>
      <c r="M417" s="566">
        <v>333.31</v>
      </c>
      <c r="N417" s="565">
        <v>1</v>
      </c>
      <c r="O417" s="629">
        <v>1</v>
      </c>
      <c r="P417" s="566"/>
      <c r="Q417" s="581">
        <v>0</v>
      </c>
      <c r="R417" s="565"/>
      <c r="S417" s="581">
        <v>0</v>
      </c>
      <c r="T417" s="629"/>
      <c r="U417" s="611">
        <v>0</v>
      </c>
    </row>
    <row r="418" spans="1:21" ht="14.4" customHeight="1" x14ac:dyDescent="0.3">
      <c r="A418" s="564">
        <v>25</v>
      </c>
      <c r="B418" s="565" t="s">
        <v>458</v>
      </c>
      <c r="C418" s="565">
        <v>89870255</v>
      </c>
      <c r="D418" s="627" t="s">
        <v>1530</v>
      </c>
      <c r="E418" s="628" t="s">
        <v>1003</v>
      </c>
      <c r="F418" s="565" t="s">
        <v>985</v>
      </c>
      <c r="G418" s="565" t="s">
        <v>1420</v>
      </c>
      <c r="H418" s="565" t="s">
        <v>457</v>
      </c>
      <c r="I418" s="565" t="s">
        <v>1421</v>
      </c>
      <c r="J418" s="565" t="s">
        <v>613</v>
      </c>
      <c r="K418" s="565" t="s">
        <v>1422</v>
      </c>
      <c r="L418" s="566">
        <v>0</v>
      </c>
      <c r="M418" s="566">
        <v>0</v>
      </c>
      <c r="N418" s="565">
        <v>1</v>
      </c>
      <c r="O418" s="629">
        <v>0.5</v>
      </c>
      <c r="P418" s="566"/>
      <c r="Q418" s="581"/>
      <c r="R418" s="565"/>
      <c r="S418" s="581">
        <v>0</v>
      </c>
      <c r="T418" s="629"/>
      <c r="U418" s="611">
        <v>0</v>
      </c>
    </row>
    <row r="419" spans="1:21" ht="14.4" customHeight="1" x14ac:dyDescent="0.3">
      <c r="A419" s="564">
        <v>25</v>
      </c>
      <c r="B419" s="565" t="s">
        <v>458</v>
      </c>
      <c r="C419" s="565">
        <v>89870255</v>
      </c>
      <c r="D419" s="627" t="s">
        <v>1530</v>
      </c>
      <c r="E419" s="628" t="s">
        <v>1003</v>
      </c>
      <c r="F419" s="565" t="s">
        <v>985</v>
      </c>
      <c r="G419" s="565" t="s">
        <v>1265</v>
      </c>
      <c r="H419" s="565" t="s">
        <v>457</v>
      </c>
      <c r="I419" s="565" t="s">
        <v>1266</v>
      </c>
      <c r="J419" s="565" t="s">
        <v>809</v>
      </c>
      <c r="K419" s="565" t="s">
        <v>810</v>
      </c>
      <c r="L419" s="566">
        <v>72.94</v>
      </c>
      <c r="M419" s="566">
        <v>72.94</v>
      </c>
      <c r="N419" s="565">
        <v>1</v>
      </c>
      <c r="O419" s="629">
        <v>0.5</v>
      </c>
      <c r="P419" s="566"/>
      <c r="Q419" s="581">
        <v>0</v>
      </c>
      <c r="R419" s="565"/>
      <c r="S419" s="581">
        <v>0</v>
      </c>
      <c r="T419" s="629"/>
      <c r="U419" s="611">
        <v>0</v>
      </c>
    </row>
    <row r="420" spans="1:21" ht="14.4" customHeight="1" x14ac:dyDescent="0.3">
      <c r="A420" s="564">
        <v>25</v>
      </c>
      <c r="B420" s="565" t="s">
        <v>458</v>
      </c>
      <c r="C420" s="565">
        <v>89870255</v>
      </c>
      <c r="D420" s="627" t="s">
        <v>1530</v>
      </c>
      <c r="E420" s="628" t="s">
        <v>1004</v>
      </c>
      <c r="F420" s="565" t="s">
        <v>985</v>
      </c>
      <c r="G420" s="565" t="s">
        <v>1026</v>
      </c>
      <c r="H420" s="565" t="s">
        <v>710</v>
      </c>
      <c r="I420" s="565" t="s">
        <v>922</v>
      </c>
      <c r="J420" s="565" t="s">
        <v>923</v>
      </c>
      <c r="K420" s="565" t="s">
        <v>924</v>
      </c>
      <c r="L420" s="566">
        <v>333.31</v>
      </c>
      <c r="M420" s="566">
        <v>666.62</v>
      </c>
      <c r="N420" s="565">
        <v>2</v>
      </c>
      <c r="O420" s="629">
        <v>2</v>
      </c>
      <c r="P420" s="566"/>
      <c r="Q420" s="581">
        <v>0</v>
      </c>
      <c r="R420" s="565"/>
      <c r="S420" s="581">
        <v>0</v>
      </c>
      <c r="T420" s="629"/>
      <c r="U420" s="611">
        <v>0</v>
      </c>
    </row>
    <row r="421" spans="1:21" ht="14.4" customHeight="1" x14ac:dyDescent="0.3">
      <c r="A421" s="564">
        <v>25</v>
      </c>
      <c r="B421" s="565" t="s">
        <v>458</v>
      </c>
      <c r="C421" s="565">
        <v>89870255</v>
      </c>
      <c r="D421" s="627" t="s">
        <v>1530</v>
      </c>
      <c r="E421" s="628" t="s">
        <v>1004</v>
      </c>
      <c r="F421" s="565" t="s">
        <v>985</v>
      </c>
      <c r="G421" s="565" t="s">
        <v>1026</v>
      </c>
      <c r="H421" s="565" t="s">
        <v>710</v>
      </c>
      <c r="I421" s="565" t="s">
        <v>1500</v>
      </c>
      <c r="J421" s="565" t="s">
        <v>1501</v>
      </c>
      <c r="K421" s="565" t="s">
        <v>1502</v>
      </c>
      <c r="L421" s="566">
        <v>79.36</v>
      </c>
      <c r="M421" s="566">
        <v>79.36</v>
      </c>
      <c r="N421" s="565">
        <v>1</v>
      </c>
      <c r="O421" s="629">
        <v>1</v>
      </c>
      <c r="P421" s="566"/>
      <c r="Q421" s="581">
        <v>0</v>
      </c>
      <c r="R421" s="565"/>
      <c r="S421" s="581">
        <v>0</v>
      </c>
      <c r="T421" s="629"/>
      <c r="U421" s="611">
        <v>0</v>
      </c>
    </row>
    <row r="422" spans="1:21" ht="14.4" customHeight="1" x14ac:dyDescent="0.3">
      <c r="A422" s="564">
        <v>25</v>
      </c>
      <c r="B422" s="565" t="s">
        <v>458</v>
      </c>
      <c r="C422" s="565">
        <v>89870255</v>
      </c>
      <c r="D422" s="627" t="s">
        <v>1530</v>
      </c>
      <c r="E422" s="628" t="s">
        <v>1008</v>
      </c>
      <c r="F422" s="565" t="s">
        <v>985</v>
      </c>
      <c r="G422" s="565" t="s">
        <v>1026</v>
      </c>
      <c r="H422" s="565" t="s">
        <v>710</v>
      </c>
      <c r="I422" s="565" t="s">
        <v>922</v>
      </c>
      <c r="J422" s="565" t="s">
        <v>923</v>
      </c>
      <c r="K422" s="565" t="s">
        <v>924</v>
      </c>
      <c r="L422" s="566">
        <v>333.31</v>
      </c>
      <c r="M422" s="566">
        <v>8332.7500000000036</v>
      </c>
      <c r="N422" s="565">
        <v>25</v>
      </c>
      <c r="O422" s="629">
        <v>24.5</v>
      </c>
      <c r="P422" s="566"/>
      <c r="Q422" s="581">
        <v>0</v>
      </c>
      <c r="R422" s="565"/>
      <c r="S422" s="581">
        <v>0</v>
      </c>
      <c r="T422" s="629"/>
      <c r="U422" s="611">
        <v>0</v>
      </c>
    </row>
    <row r="423" spans="1:21" ht="14.4" customHeight="1" x14ac:dyDescent="0.3">
      <c r="A423" s="564">
        <v>25</v>
      </c>
      <c r="B423" s="565" t="s">
        <v>458</v>
      </c>
      <c r="C423" s="565">
        <v>89870255</v>
      </c>
      <c r="D423" s="627" t="s">
        <v>1530</v>
      </c>
      <c r="E423" s="628" t="s">
        <v>1008</v>
      </c>
      <c r="F423" s="565" t="s">
        <v>985</v>
      </c>
      <c r="G423" s="565" t="s">
        <v>1026</v>
      </c>
      <c r="H423" s="565" t="s">
        <v>710</v>
      </c>
      <c r="I423" s="565" t="s">
        <v>982</v>
      </c>
      <c r="J423" s="565" t="s">
        <v>983</v>
      </c>
      <c r="K423" s="565" t="s">
        <v>984</v>
      </c>
      <c r="L423" s="566">
        <v>333.31</v>
      </c>
      <c r="M423" s="566">
        <v>333.31</v>
      </c>
      <c r="N423" s="565">
        <v>1</v>
      </c>
      <c r="O423" s="629">
        <v>1</v>
      </c>
      <c r="P423" s="566"/>
      <c r="Q423" s="581">
        <v>0</v>
      </c>
      <c r="R423" s="565"/>
      <c r="S423" s="581">
        <v>0</v>
      </c>
      <c r="T423" s="629"/>
      <c r="U423" s="611">
        <v>0</v>
      </c>
    </row>
    <row r="424" spans="1:21" ht="14.4" customHeight="1" x14ac:dyDescent="0.3">
      <c r="A424" s="564">
        <v>25</v>
      </c>
      <c r="B424" s="565" t="s">
        <v>458</v>
      </c>
      <c r="C424" s="565">
        <v>89870255</v>
      </c>
      <c r="D424" s="627" t="s">
        <v>1530</v>
      </c>
      <c r="E424" s="628" t="s">
        <v>1008</v>
      </c>
      <c r="F424" s="565" t="s">
        <v>985</v>
      </c>
      <c r="G424" s="565" t="s">
        <v>1027</v>
      </c>
      <c r="H424" s="565" t="s">
        <v>710</v>
      </c>
      <c r="I424" s="565" t="s">
        <v>936</v>
      </c>
      <c r="J424" s="565" t="s">
        <v>771</v>
      </c>
      <c r="K424" s="565" t="s">
        <v>935</v>
      </c>
      <c r="L424" s="566">
        <v>184.22</v>
      </c>
      <c r="M424" s="566">
        <v>184.22</v>
      </c>
      <c r="N424" s="565">
        <v>1</v>
      </c>
      <c r="O424" s="629">
        <v>1</v>
      </c>
      <c r="P424" s="566"/>
      <c r="Q424" s="581">
        <v>0</v>
      </c>
      <c r="R424" s="565"/>
      <c r="S424" s="581">
        <v>0</v>
      </c>
      <c r="T424" s="629"/>
      <c r="U424" s="611">
        <v>0</v>
      </c>
    </row>
    <row r="425" spans="1:21" ht="14.4" customHeight="1" x14ac:dyDescent="0.3">
      <c r="A425" s="564">
        <v>25</v>
      </c>
      <c r="B425" s="565" t="s">
        <v>458</v>
      </c>
      <c r="C425" s="565">
        <v>89870255</v>
      </c>
      <c r="D425" s="627" t="s">
        <v>1530</v>
      </c>
      <c r="E425" s="628" t="s">
        <v>1008</v>
      </c>
      <c r="F425" s="565" t="s">
        <v>985</v>
      </c>
      <c r="G425" s="565" t="s">
        <v>1042</v>
      </c>
      <c r="H425" s="565" t="s">
        <v>457</v>
      </c>
      <c r="I425" s="565" t="s">
        <v>1043</v>
      </c>
      <c r="J425" s="565" t="s">
        <v>755</v>
      </c>
      <c r="K425" s="565" t="s">
        <v>1044</v>
      </c>
      <c r="L425" s="566">
        <v>31.54</v>
      </c>
      <c r="M425" s="566">
        <v>31.54</v>
      </c>
      <c r="N425" s="565">
        <v>1</v>
      </c>
      <c r="O425" s="629">
        <v>0.5</v>
      </c>
      <c r="P425" s="566"/>
      <c r="Q425" s="581">
        <v>0</v>
      </c>
      <c r="R425" s="565"/>
      <c r="S425" s="581">
        <v>0</v>
      </c>
      <c r="T425" s="629"/>
      <c r="U425" s="611">
        <v>0</v>
      </c>
    </row>
    <row r="426" spans="1:21" ht="14.4" customHeight="1" x14ac:dyDescent="0.3">
      <c r="A426" s="564">
        <v>25</v>
      </c>
      <c r="B426" s="565" t="s">
        <v>458</v>
      </c>
      <c r="C426" s="565">
        <v>89870255</v>
      </c>
      <c r="D426" s="627" t="s">
        <v>1530</v>
      </c>
      <c r="E426" s="628" t="s">
        <v>1008</v>
      </c>
      <c r="F426" s="565" t="s">
        <v>985</v>
      </c>
      <c r="G426" s="565" t="s">
        <v>1045</v>
      </c>
      <c r="H426" s="565" t="s">
        <v>710</v>
      </c>
      <c r="I426" s="565" t="s">
        <v>1046</v>
      </c>
      <c r="J426" s="565" t="s">
        <v>556</v>
      </c>
      <c r="K426" s="565" t="s">
        <v>1047</v>
      </c>
      <c r="L426" s="566">
        <v>48.31</v>
      </c>
      <c r="M426" s="566">
        <v>48.31</v>
      </c>
      <c r="N426" s="565">
        <v>1</v>
      </c>
      <c r="O426" s="629">
        <v>1</v>
      </c>
      <c r="P426" s="566"/>
      <c r="Q426" s="581">
        <v>0</v>
      </c>
      <c r="R426" s="565"/>
      <c r="S426" s="581">
        <v>0</v>
      </c>
      <c r="T426" s="629"/>
      <c r="U426" s="611">
        <v>0</v>
      </c>
    </row>
    <row r="427" spans="1:21" ht="14.4" customHeight="1" x14ac:dyDescent="0.3">
      <c r="A427" s="564">
        <v>25</v>
      </c>
      <c r="B427" s="565" t="s">
        <v>458</v>
      </c>
      <c r="C427" s="565">
        <v>89870255</v>
      </c>
      <c r="D427" s="627" t="s">
        <v>1530</v>
      </c>
      <c r="E427" s="628" t="s">
        <v>1009</v>
      </c>
      <c r="F427" s="565" t="s">
        <v>985</v>
      </c>
      <c r="G427" s="565" t="s">
        <v>1026</v>
      </c>
      <c r="H427" s="565" t="s">
        <v>710</v>
      </c>
      <c r="I427" s="565" t="s">
        <v>922</v>
      </c>
      <c r="J427" s="565" t="s">
        <v>923</v>
      </c>
      <c r="K427" s="565" t="s">
        <v>924</v>
      </c>
      <c r="L427" s="566">
        <v>333.31</v>
      </c>
      <c r="M427" s="566">
        <v>5666.2700000000013</v>
      </c>
      <c r="N427" s="565">
        <v>17</v>
      </c>
      <c r="O427" s="629">
        <v>17</v>
      </c>
      <c r="P427" s="566">
        <v>333.31</v>
      </c>
      <c r="Q427" s="581">
        <v>5.8823529411764691E-2</v>
      </c>
      <c r="R427" s="565">
        <v>1</v>
      </c>
      <c r="S427" s="581">
        <v>5.8823529411764705E-2</v>
      </c>
      <c r="T427" s="629">
        <v>1</v>
      </c>
      <c r="U427" s="611">
        <v>5.8823529411764705E-2</v>
      </c>
    </row>
    <row r="428" spans="1:21" ht="14.4" customHeight="1" x14ac:dyDescent="0.3">
      <c r="A428" s="564">
        <v>25</v>
      </c>
      <c r="B428" s="565" t="s">
        <v>458</v>
      </c>
      <c r="C428" s="565">
        <v>89870255</v>
      </c>
      <c r="D428" s="627" t="s">
        <v>1530</v>
      </c>
      <c r="E428" s="628" t="s">
        <v>1009</v>
      </c>
      <c r="F428" s="565" t="s">
        <v>985</v>
      </c>
      <c r="G428" s="565" t="s">
        <v>1033</v>
      </c>
      <c r="H428" s="565" t="s">
        <v>710</v>
      </c>
      <c r="I428" s="565" t="s">
        <v>947</v>
      </c>
      <c r="J428" s="565" t="s">
        <v>780</v>
      </c>
      <c r="K428" s="565" t="s">
        <v>781</v>
      </c>
      <c r="L428" s="566">
        <v>154.01</v>
      </c>
      <c r="M428" s="566">
        <v>154.01</v>
      </c>
      <c r="N428" s="565">
        <v>1</v>
      </c>
      <c r="O428" s="629">
        <v>1</v>
      </c>
      <c r="P428" s="566"/>
      <c r="Q428" s="581">
        <v>0</v>
      </c>
      <c r="R428" s="565"/>
      <c r="S428" s="581">
        <v>0</v>
      </c>
      <c r="T428" s="629"/>
      <c r="U428" s="611">
        <v>0</v>
      </c>
    </row>
    <row r="429" spans="1:21" ht="14.4" customHeight="1" x14ac:dyDescent="0.3">
      <c r="A429" s="564">
        <v>25</v>
      </c>
      <c r="B429" s="565" t="s">
        <v>458</v>
      </c>
      <c r="C429" s="565">
        <v>89870255</v>
      </c>
      <c r="D429" s="627" t="s">
        <v>1530</v>
      </c>
      <c r="E429" s="628" t="s">
        <v>1009</v>
      </c>
      <c r="F429" s="565" t="s">
        <v>985</v>
      </c>
      <c r="G429" s="565" t="s">
        <v>1033</v>
      </c>
      <c r="H429" s="565" t="s">
        <v>710</v>
      </c>
      <c r="I429" s="565" t="s">
        <v>1320</v>
      </c>
      <c r="J429" s="565" t="s">
        <v>1115</v>
      </c>
      <c r="K429" s="565" t="s">
        <v>1116</v>
      </c>
      <c r="L429" s="566">
        <v>107.38</v>
      </c>
      <c r="M429" s="566">
        <v>214.76</v>
      </c>
      <c r="N429" s="565">
        <v>2</v>
      </c>
      <c r="O429" s="629">
        <v>1</v>
      </c>
      <c r="P429" s="566"/>
      <c r="Q429" s="581">
        <v>0</v>
      </c>
      <c r="R429" s="565"/>
      <c r="S429" s="581">
        <v>0</v>
      </c>
      <c r="T429" s="629"/>
      <c r="U429" s="611">
        <v>0</v>
      </c>
    </row>
    <row r="430" spans="1:21" ht="14.4" customHeight="1" x14ac:dyDescent="0.3">
      <c r="A430" s="564">
        <v>25</v>
      </c>
      <c r="B430" s="565" t="s">
        <v>458</v>
      </c>
      <c r="C430" s="565">
        <v>89870255</v>
      </c>
      <c r="D430" s="627" t="s">
        <v>1530</v>
      </c>
      <c r="E430" s="628" t="s">
        <v>1009</v>
      </c>
      <c r="F430" s="565" t="s">
        <v>985</v>
      </c>
      <c r="G430" s="565" t="s">
        <v>1033</v>
      </c>
      <c r="H430" s="565" t="s">
        <v>710</v>
      </c>
      <c r="I430" s="565" t="s">
        <v>1034</v>
      </c>
      <c r="J430" s="565" t="s">
        <v>780</v>
      </c>
      <c r="K430" s="565" t="s">
        <v>781</v>
      </c>
      <c r="L430" s="566">
        <v>143.18</v>
      </c>
      <c r="M430" s="566">
        <v>286.36</v>
      </c>
      <c r="N430" s="565">
        <v>2</v>
      </c>
      <c r="O430" s="629">
        <v>2</v>
      </c>
      <c r="P430" s="566"/>
      <c r="Q430" s="581">
        <v>0</v>
      </c>
      <c r="R430" s="565"/>
      <c r="S430" s="581">
        <v>0</v>
      </c>
      <c r="T430" s="629"/>
      <c r="U430" s="611">
        <v>0</v>
      </c>
    </row>
    <row r="431" spans="1:21" ht="14.4" customHeight="1" x14ac:dyDescent="0.3">
      <c r="A431" s="564">
        <v>25</v>
      </c>
      <c r="B431" s="565" t="s">
        <v>458</v>
      </c>
      <c r="C431" s="565">
        <v>89870255</v>
      </c>
      <c r="D431" s="627" t="s">
        <v>1530</v>
      </c>
      <c r="E431" s="628" t="s">
        <v>1010</v>
      </c>
      <c r="F431" s="565" t="s">
        <v>985</v>
      </c>
      <c r="G431" s="565" t="s">
        <v>1026</v>
      </c>
      <c r="H431" s="565" t="s">
        <v>710</v>
      </c>
      <c r="I431" s="565" t="s">
        <v>922</v>
      </c>
      <c r="J431" s="565" t="s">
        <v>923</v>
      </c>
      <c r="K431" s="565" t="s">
        <v>924</v>
      </c>
      <c r="L431" s="566">
        <v>333.31</v>
      </c>
      <c r="M431" s="566">
        <v>4333.03</v>
      </c>
      <c r="N431" s="565">
        <v>13</v>
      </c>
      <c r="O431" s="629">
        <v>13</v>
      </c>
      <c r="P431" s="566"/>
      <c r="Q431" s="581">
        <v>0</v>
      </c>
      <c r="R431" s="565"/>
      <c r="S431" s="581">
        <v>0</v>
      </c>
      <c r="T431" s="629"/>
      <c r="U431" s="611">
        <v>0</v>
      </c>
    </row>
    <row r="432" spans="1:21" ht="14.4" customHeight="1" x14ac:dyDescent="0.3">
      <c r="A432" s="564">
        <v>25</v>
      </c>
      <c r="B432" s="565" t="s">
        <v>458</v>
      </c>
      <c r="C432" s="565">
        <v>89870255</v>
      </c>
      <c r="D432" s="627" t="s">
        <v>1530</v>
      </c>
      <c r="E432" s="628" t="s">
        <v>1010</v>
      </c>
      <c r="F432" s="565" t="s">
        <v>985</v>
      </c>
      <c r="G432" s="565" t="s">
        <v>1026</v>
      </c>
      <c r="H432" s="565" t="s">
        <v>457</v>
      </c>
      <c r="I432" s="565" t="s">
        <v>1503</v>
      </c>
      <c r="J432" s="565" t="s">
        <v>1294</v>
      </c>
      <c r="K432" s="565" t="s">
        <v>1504</v>
      </c>
      <c r="L432" s="566">
        <v>0</v>
      </c>
      <c r="M432" s="566">
        <v>0</v>
      </c>
      <c r="N432" s="565">
        <v>1</v>
      </c>
      <c r="O432" s="629">
        <v>1</v>
      </c>
      <c r="P432" s="566"/>
      <c r="Q432" s="581"/>
      <c r="R432" s="565"/>
      <c r="S432" s="581">
        <v>0</v>
      </c>
      <c r="T432" s="629"/>
      <c r="U432" s="611">
        <v>0</v>
      </c>
    </row>
    <row r="433" spans="1:21" ht="14.4" customHeight="1" x14ac:dyDescent="0.3">
      <c r="A433" s="564">
        <v>25</v>
      </c>
      <c r="B433" s="565" t="s">
        <v>458</v>
      </c>
      <c r="C433" s="565">
        <v>89870255</v>
      </c>
      <c r="D433" s="627" t="s">
        <v>1530</v>
      </c>
      <c r="E433" s="628" t="s">
        <v>1012</v>
      </c>
      <c r="F433" s="565" t="s">
        <v>985</v>
      </c>
      <c r="G433" s="565" t="s">
        <v>1026</v>
      </c>
      <c r="H433" s="565" t="s">
        <v>710</v>
      </c>
      <c r="I433" s="565" t="s">
        <v>922</v>
      </c>
      <c r="J433" s="565" t="s">
        <v>923</v>
      </c>
      <c r="K433" s="565" t="s">
        <v>924</v>
      </c>
      <c r="L433" s="566">
        <v>333.31</v>
      </c>
      <c r="M433" s="566">
        <v>8999.3700000000026</v>
      </c>
      <c r="N433" s="565">
        <v>27</v>
      </c>
      <c r="O433" s="629">
        <v>26.5</v>
      </c>
      <c r="P433" s="566"/>
      <c r="Q433" s="581">
        <v>0</v>
      </c>
      <c r="R433" s="565"/>
      <c r="S433" s="581">
        <v>0</v>
      </c>
      <c r="T433" s="629"/>
      <c r="U433" s="611">
        <v>0</v>
      </c>
    </row>
    <row r="434" spans="1:21" ht="14.4" customHeight="1" x14ac:dyDescent="0.3">
      <c r="A434" s="564">
        <v>25</v>
      </c>
      <c r="B434" s="565" t="s">
        <v>458</v>
      </c>
      <c r="C434" s="565">
        <v>89870255</v>
      </c>
      <c r="D434" s="627" t="s">
        <v>1530</v>
      </c>
      <c r="E434" s="628" t="s">
        <v>1012</v>
      </c>
      <c r="F434" s="565" t="s">
        <v>985</v>
      </c>
      <c r="G434" s="565" t="s">
        <v>1027</v>
      </c>
      <c r="H434" s="565" t="s">
        <v>710</v>
      </c>
      <c r="I434" s="565" t="s">
        <v>1505</v>
      </c>
      <c r="J434" s="565" t="s">
        <v>1506</v>
      </c>
      <c r="K434" s="565" t="s">
        <v>1507</v>
      </c>
      <c r="L434" s="566">
        <v>46.05</v>
      </c>
      <c r="M434" s="566">
        <v>92.1</v>
      </c>
      <c r="N434" s="565">
        <v>2</v>
      </c>
      <c r="O434" s="629">
        <v>1</v>
      </c>
      <c r="P434" s="566"/>
      <c r="Q434" s="581">
        <v>0</v>
      </c>
      <c r="R434" s="565"/>
      <c r="S434" s="581">
        <v>0</v>
      </c>
      <c r="T434" s="629"/>
      <c r="U434" s="611">
        <v>0</v>
      </c>
    </row>
    <row r="435" spans="1:21" ht="14.4" customHeight="1" x14ac:dyDescent="0.3">
      <c r="A435" s="564">
        <v>25</v>
      </c>
      <c r="B435" s="565" t="s">
        <v>458</v>
      </c>
      <c r="C435" s="565">
        <v>89870255</v>
      </c>
      <c r="D435" s="627" t="s">
        <v>1530</v>
      </c>
      <c r="E435" s="628" t="s">
        <v>1012</v>
      </c>
      <c r="F435" s="565" t="s">
        <v>985</v>
      </c>
      <c r="G435" s="565" t="s">
        <v>1033</v>
      </c>
      <c r="H435" s="565" t="s">
        <v>710</v>
      </c>
      <c r="I435" s="565" t="s">
        <v>947</v>
      </c>
      <c r="J435" s="565" t="s">
        <v>780</v>
      </c>
      <c r="K435" s="565" t="s">
        <v>781</v>
      </c>
      <c r="L435" s="566">
        <v>154.01</v>
      </c>
      <c r="M435" s="566">
        <v>462.03</v>
      </c>
      <c r="N435" s="565">
        <v>3</v>
      </c>
      <c r="O435" s="629">
        <v>3</v>
      </c>
      <c r="P435" s="566"/>
      <c r="Q435" s="581">
        <v>0</v>
      </c>
      <c r="R435" s="565"/>
      <c r="S435" s="581">
        <v>0</v>
      </c>
      <c r="T435" s="629"/>
      <c r="U435" s="611">
        <v>0</v>
      </c>
    </row>
    <row r="436" spans="1:21" ht="14.4" customHeight="1" x14ac:dyDescent="0.3">
      <c r="A436" s="564">
        <v>25</v>
      </c>
      <c r="B436" s="565" t="s">
        <v>458</v>
      </c>
      <c r="C436" s="565">
        <v>89870255</v>
      </c>
      <c r="D436" s="627" t="s">
        <v>1530</v>
      </c>
      <c r="E436" s="628" t="s">
        <v>1012</v>
      </c>
      <c r="F436" s="565" t="s">
        <v>985</v>
      </c>
      <c r="G436" s="565" t="s">
        <v>1045</v>
      </c>
      <c r="H436" s="565" t="s">
        <v>710</v>
      </c>
      <c r="I436" s="565" t="s">
        <v>1046</v>
      </c>
      <c r="J436" s="565" t="s">
        <v>556</v>
      </c>
      <c r="K436" s="565" t="s">
        <v>1047</v>
      </c>
      <c r="L436" s="566">
        <v>48.31</v>
      </c>
      <c r="M436" s="566">
        <v>338.17</v>
      </c>
      <c r="N436" s="565">
        <v>7</v>
      </c>
      <c r="O436" s="629">
        <v>6.5</v>
      </c>
      <c r="P436" s="566"/>
      <c r="Q436" s="581">
        <v>0</v>
      </c>
      <c r="R436" s="565"/>
      <c r="S436" s="581">
        <v>0</v>
      </c>
      <c r="T436" s="629"/>
      <c r="U436" s="611">
        <v>0</v>
      </c>
    </row>
    <row r="437" spans="1:21" ht="14.4" customHeight="1" x14ac:dyDescent="0.3">
      <c r="A437" s="564">
        <v>25</v>
      </c>
      <c r="B437" s="565" t="s">
        <v>458</v>
      </c>
      <c r="C437" s="565">
        <v>89870255</v>
      </c>
      <c r="D437" s="627" t="s">
        <v>1530</v>
      </c>
      <c r="E437" s="628" t="s">
        <v>1013</v>
      </c>
      <c r="F437" s="565" t="s">
        <v>985</v>
      </c>
      <c r="G437" s="565" t="s">
        <v>1026</v>
      </c>
      <c r="H437" s="565" t="s">
        <v>457</v>
      </c>
      <c r="I437" s="565" t="s">
        <v>1075</v>
      </c>
      <c r="J437" s="565" t="s">
        <v>923</v>
      </c>
      <c r="K437" s="565" t="s">
        <v>1076</v>
      </c>
      <c r="L437" s="566">
        <v>0</v>
      </c>
      <c r="M437" s="566">
        <v>0</v>
      </c>
      <c r="N437" s="565">
        <v>1</v>
      </c>
      <c r="O437" s="629">
        <v>1</v>
      </c>
      <c r="P437" s="566"/>
      <c r="Q437" s="581"/>
      <c r="R437" s="565"/>
      <c r="S437" s="581">
        <v>0</v>
      </c>
      <c r="T437" s="629"/>
      <c r="U437" s="611">
        <v>0</v>
      </c>
    </row>
    <row r="438" spans="1:21" ht="14.4" customHeight="1" x14ac:dyDescent="0.3">
      <c r="A438" s="564">
        <v>25</v>
      </c>
      <c r="B438" s="565" t="s">
        <v>458</v>
      </c>
      <c r="C438" s="565">
        <v>89870255</v>
      </c>
      <c r="D438" s="627" t="s">
        <v>1530</v>
      </c>
      <c r="E438" s="628" t="s">
        <v>1013</v>
      </c>
      <c r="F438" s="565" t="s">
        <v>985</v>
      </c>
      <c r="G438" s="565" t="s">
        <v>1026</v>
      </c>
      <c r="H438" s="565" t="s">
        <v>710</v>
      </c>
      <c r="I438" s="565" t="s">
        <v>922</v>
      </c>
      <c r="J438" s="565" t="s">
        <v>923</v>
      </c>
      <c r="K438" s="565" t="s">
        <v>924</v>
      </c>
      <c r="L438" s="566">
        <v>333.31</v>
      </c>
      <c r="M438" s="566">
        <v>1999.86</v>
      </c>
      <c r="N438" s="565">
        <v>6</v>
      </c>
      <c r="O438" s="629">
        <v>6</v>
      </c>
      <c r="P438" s="566"/>
      <c r="Q438" s="581">
        <v>0</v>
      </c>
      <c r="R438" s="565"/>
      <c r="S438" s="581">
        <v>0</v>
      </c>
      <c r="T438" s="629"/>
      <c r="U438" s="611">
        <v>0</v>
      </c>
    </row>
    <row r="439" spans="1:21" ht="14.4" customHeight="1" x14ac:dyDescent="0.3">
      <c r="A439" s="564">
        <v>25</v>
      </c>
      <c r="B439" s="565" t="s">
        <v>458</v>
      </c>
      <c r="C439" s="565">
        <v>89870255</v>
      </c>
      <c r="D439" s="627" t="s">
        <v>1530</v>
      </c>
      <c r="E439" s="628" t="s">
        <v>1013</v>
      </c>
      <c r="F439" s="565" t="s">
        <v>985</v>
      </c>
      <c r="G439" s="565" t="s">
        <v>1026</v>
      </c>
      <c r="H439" s="565" t="s">
        <v>710</v>
      </c>
      <c r="I439" s="565" t="s">
        <v>982</v>
      </c>
      <c r="J439" s="565" t="s">
        <v>983</v>
      </c>
      <c r="K439" s="565" t="s">
        <v>984</v>
      </c>
      <c r="L439" s="566">
        <v>333.31</v>
      </c>
      <c r="M439" s="566">
        <v>333.31</v>
      </c>
      <c r="N439" s="565">
        <v>1</v>
      </c>
      <c r="O439" s="629">
        <v>1</v>
      </c>
      <c r="P439" s="566"/>
      <c r="Q439" s="581">
        <v>0</v>
      </c>
      <c r="R439" s="565"/>
      <c r="S439" s="581">
        <v>0</v>
      </c>
      <c r="T439" s="629"/>
      <c r="U439" s="611">
        <v>0</v>
      </c>
    </row>
    <row r="440" spans="1:21" ht="14.4" customHeight="1" x14ac:dyDescent="0.3">
      <c r="A440" s="564">
        <v>25</v>
      </c>
      <c r="B440" s="565" t="s">
        <v>458</v>
      </c>
      <c r="C440" s="565">
        <v>89870255</v>
      </c>
      <c r="D440" s="627" t="s">
        <v>1530</v>
      </c>
      <c r="E440" s="628" t="s">
        <v>1013</v>
      </c>
      <c r="F440" s="565" t="s">
        <v>985</v>
      </c>
      <c r="G440" s="565" t="s">
        <v>1508</v>
      </c>
      <c r="H440" s="565" t="s">
        <v>457</v>
      </c>
      <c r="I440" s="565" t="s">
        <v>1509</v>
      </c>
      <c r="J440" s="565" t="s">
        <v>1510</v>
      </c>
      <c r="K440" s="565" t="s">
        <v>810</v>
      </c>
      <c r="L440" s="566">
        <v>32.21</v>
      </c>
      <c r="M440" s="566">
        <v>32.21</v>
      </c>
      <c r="N440" s="565">
        <v>1</v>
      </c>
      <c r="O440" s="629">
        <v>0.5</v>
      </c>
      <c r="P440" s="566"/>
      <c r="Q440" s="581">
        <v>0</v>
      </c>
      <c r="R440" s="565"/>
      <c r="S440" s="581">
        <v>0</v>
      </c>
      <c r="T440" s="629"/>
      <c r="U440" s="611">
        <v>0</v>
      </c>
    </row>
    <row r="441" spans="1:21" ht="14.4" customHeight="1" x14ac:dyDescent="0.3">
      <c r="A441" s="564">
        <v>25</v>
      </c>
      <c r="B441" s="565" t="s">
        <v>458</v>
      </c>
      <c r="C441" s="565">
        <v>89870255</v>
      </c>
      <c r="D441" s="627" t="s">
        <v>1530</v>
      </c>
      <c r="E441" s="628" t="s">
        <v>1013</v>
      </c>
      <c r="F441" s="565" t="s">
        <v>985</v>
      </c>
      <c r="G441" s="565" t="s">
        <v>1180</v>
      </c>
      <c r="H441" s="565" t="s">
        <v>457</v>
      </c>
      <c r="I441" s="565" t="s">
        <v>1181</v>
      </c>
      <c r="J441" s="565" t="s">
        <v>590</v>
      </c>
      <c r="K441" s="565" t="s">
        <v>591</v>
      </c>
      <c r="L441" s="566">
        <v>56.69</v>
      </c>
      <c r="M441" s="566">
        <v>56.69</v>
      </c>
      <c r="N441" s="565">
        <v>1</v>
      </c>
      <c r="O441" s="629">
        <v>0.5</v>
      </c>
      <c r="P441" s="566"/>
      <c r="Q441" s="581">
        <v>0</v>
      </c>
      <c r="R441" s="565"/>
      <c r="S441" s="581">
        <v>0</v>
      </c>
      <c r="T441" s="629"/>
      <c r="U441" s="611">
        <v>0</v>
      </c>
    </row>
    <row r="442" spans="1:21" ht="14.4" customHeight="1" x14ac:dyDescent="0.3">
      <c r="A442" s="564">
        <v>25</v>
      </c>
      <c r="B442" s="565" t="s">
        <v>458</v>
      </c>
      <c r="C442" s="565">
        <v>89870255</v>
      </c>
      <c r="D442" s="627" t="s">
        <v>1530</v>
      </c>
      <c r="E442" s="628" t="s">
        <v>1014</v>
      </c>
      <c r="F442" s="565" t="s">
        <v>985</v>
      </c>
      <c r="G442" s="565" t="s">
        <v>1026</v>
      </c>
      <c r="H442" s="565" t="s">
        <v>710</v>
      </c>
      <c r="I442" s="565" t="s">
        <v>922</v>
      </c>
      <c r="J442" s="565" t="s">
        <v>923</v>
      </c>
      <c r="K442" s="565" t="s">
        <v>924</v>
      </c>
      <c r="L442" s="566">
        <v>333.31</v>
      </c>
      <c r="M442" s="566">
        <v>333.31</v>
      </c>
      <c r="N442" s="565">
        <v>1</v>
      </c>
      <c r="O442" s="629">
        <v>1</v>
      </c>
      <c r="P442" s="566"/>
      <c r="Q442" s="581">
        <v>0</v>
      </c>
      <c r="R442" s="565"/>
      <c r="S442" s="581">
        <v>0</v>
      </c>
      <c r="T442" s="629"/>
      <c r="U442" s="611">
        <v>0</v>
      </c>
    </row>
    <row r="443" spans="1:21" ht="14.4" customHeight="1" x14ac:dyDescent="0.3">
      <c r="A443" s="564">
        <v>25</v>
      </c>
      <c r="B443" s="565" t="s">
        <v>458</v>
      </c>
      <c r="C443" s="565">
        <v>89870255</v>
      </c>
      <c r="D443" s="627" t="s">
        <v>1530</v>
      </c>
      <c r="E443" s="628" t="s">
        <v>1019</v>
      </c>
      <c r="F443" s="565" t="s">
        <v>985</v>
      </c>
      <c r="G443" s="565" t="s">
        <v>1026</v>
      </c>
      <c r="H443" s="565" t="s">
        <v>710</v>
      </c>
      <c r="I443" s="565" t="s">
        <v>922</v>
      </c>
      <c r="J443" s="565" t="s">
        <v>923</v>
      </c>
      <c r="K443" s="565" t="s">
        <v>924</v>
      </c>
      <c r="L443" s="566">
        <v>333.31</v>
      </c>
      <c r="M443" s="566">
        <v>666.62</v>
      </c>
      <c r="N443" s="565">
        <v>2</v>
      </c>
      <c r="O443" s="629">
        <v>2</v>
      </c>
      <c r="P443" s="566"/>
      <c r="Q443" s="581">
        <v>0</v>
      </c>
      <c r="R443" s="565"/>
      <c r="S443" s="581">
        <v>0</v>
      </c>
      <c r="T443" s="629"/>
      <c r="U443" s="611">
        <v>0</v>
      </c>
    </row>
    <row r="444" spans="1:21" ht="14.4" customHeight="1" x14ac:dyDescent="0.3">
      <c r="A444" s="564">
        <v>25</v>
      </c>
      <c r="B444" s="565" t="s">
        <v>458</v>
      </c>
      <c r="C444" s="565">
        <v>89870255</v>
      </c>
      <c r="D444" s="627" t="s">
        <v>1530</v>
      </c>
      <c r="E444" s="628" t="s">
        <v>1019</v>
      </c>
      <c r="F444" s="565" t="s">
        <v>985</v>
      </c>
      <c r="G444" s="565" t="s">
        <v>1026</v>
      </c>
      <c r="H444" s="565" t="s">
        <v>710</v>
      </c>
      <c r="I444" s="565" t="s">
        <v>982</v>
      </c>
      <c r="J444" s="565" t="s">
        <v>983</v>
      </c>
      <c r="K444" s="565" t="s">
        <v>984</v>
      </c>
      <c r="L444" s="566">
        <v>333.31</v>
      </c>
      <c r="M444" s="566">
        <v>333.31</v>
      </c>
      <c r="N444" s="565">
        <v>1</v>
      </c>
      <c r="O444" s="629">
        <v>1</v>
      </c>
      <c r="P444" s="566"/>
      <c r="Q444" s="581">
        <v>0</v>
      </c>
      <c r="R444" s="565"/>
      <c r="S444" s="581">
        <v>0</v>
      </c>
      <c r="T444" s="629"/>
      <c r="U444" s="611">
        <v>0</v>
      </c>
    </row>
    <row r="445" spans="1:21" ht="14.4" customHeight="1" x14ac:dyDescent="0.3">
      <c r="A445" s="564">
        <v>25</v>
      </c>
      <c r="B445" s="565" t="s">
        <v>458</v>
      </c>
      <c r="C445" s="565">
        <v>89870255</v>
      </c>
      <c r="D445" s="627" t="s">
        <v>1530</v>
      </c>
      <c r="E445" s="628" t="s">
        <v>1020</v>
      </c>
      <c r="F445" s="565" t="s">
        <v>985</v>
      </c>
      <c r="G445" s="565" t="s">
        <v>1026</v>
      </c>
      <c r="H445" s="565" t="s">
        <v>710</v>
      </c>
      <c r="I445" s="565" t="s">
        <v>922</v>
      </c>
      <c r="J445" s="565" t="s">
        <v>923</v>
      </c>
      <c r="K445" s="565" t="s">
        <v>924</v>
      </c>
      <c r="L445" s="566">
        <v>333.31</v>
      </c>
      <c r="M445" s="566">
        <v>3999.72</v>
      </c>
      <c r="N445" s="565">
        <v>12</v>
      </c>
      <c r="O445" s="629">
        <v>11.5</v>
      </c>
      <c r="P445" s="566"/>
      <c r="Q445" s="581">
        <v>0</v>
      </c>
      <c r="R445" s="565"/>
      <c r="S445" s="581">
        <v>0</v>
      </c>
      <c r="T445" s="629"/>
      <c r="U445" s="611">
        <v>0</v>
      </c>
    </row>
    <row r="446" spans="1:21" ht="14.4" customHeight="1" x14ac:dyDescent="0.3">
      <c r="A446" s="564">
        <v>25</v>
      </c>
      <c r="B446" s="565" t="s">
        <v>458</v>
      </c>
      <c r="C446" s="565">
        <v>89870255</v>
      </c>
      <c r="D446" s="627" t="s">
        <v>1530</v>
      </c>
      <c r="E446" s="628" t="s">
        <v>1020</v>
      </c>
      <c r="F446" s="565" t="s">
        <v>985</v>
      </c>
      <c r="G446" s="565" t="s">
        <v>1026</v>
      </c>
      <c r="H446" s="565" t="s">
        <v>710</v>
      </c>
      <c r="I446" s="565" t="s">
        <v>1290</v>
      </c>
      <c r="J446" s="565" t="s">
        <v>1291</v>
      </c>
      <c r="K446" s="565" t="s">
        <v>1292</v>
      </c>
      <c r="L446" s="566">
        <v>333.31</v>
      </c>
      <c r="M446" s="566">
        <v>333.31</v>
      </c>
      <c r="N446" s="565">
        <v>1</v>
      </c>
      <c r="O446" s="629">
        <v>1</v>
      </c>
      <c r="P446" s="566"/>
      <c r="Q446" s="581">
        <v>0</v>
      </c>
      <c r="R446" s="565"/>
      <c r="S446" s="581">
        <v>0</v>
      </c>
      <c r="T446" s="629"/>
      <c r="U446" s="611">
        <v>0</v>
      </c>
    </row>
    <row r="447" spans="1:21" ht="14.4" customHeight="1" x14ac:dyDescent="0.3">
      <c r="A447" s="564">
        <v>25</v>
      </c>
      <c r="B447" s="565" t="s">
        <v>458</v>
      </c>
      <c r="C447" s="565">
        <v>89870255</v>
      </c>
      <c r="D447" s="627" t="s">
        <v>1530</v>
      </c>
      <c r="E447" s="628" t="s">
        <v>1020</v>
      </c>
      <c r="F447" s="565" t="s">
        <v>985</v>
      </c>
      <c r="G447" s="565" t="s">
        <v>1026</v>
      </c>
      <c r="H447" s="565" t="s">
        <v>710</v>
      </c>
      <c r="I447" s="565" t="s">
        <v>982</v>
      </c>
      <c r="J447" s="565" t="s">
        <v>983</v>
      </c>
      <c r="K447" s="565" t="s">
        <v>984</v>
      </c>
      <c r="L447" s="566">
        <v>333.31</v>
      </c>
      <c r="M447" s="566">
        <v>1333.24</v>
      </c>
      <c r="N447" s="565">
        <v>4</v>
      </c>
      <c r="O447" s="629">
        <v>4</v>
      </c>
      <c r="P447" s="566"/>
      <c r="Q447" s="581">
        <v>0</v>
      </c>
      <c r="R447" s="565"/>
      <c r="S447" s="581">
        <v>0</v>
      </c>
      <c r="T447" s="629"/>
      <c r="U447" s="611">
        <v>0</v>
      </c>
    </row>
    <row r="448" spans="1:21" ht="14.4" customHeight="1" x14ac:dyDescent="0.3">
      <c r="A448" s="564">
        <v>25</v>
      </c>
      <c r="B448" s="565" t="s">
        <v>458</v>
      </c>
      <c r="C448" s="565">
        <v>89870255</v>
      </c>
      <c r="D448" s="627" t="s">
        <v>1530</v>
      </c>
      <c r="E448" s="628" t="s">
        <v>1020</v>
      </c>
      <c r="F448" s="565" t="s">
        <v>985</v>
      </c>
      <c r="G448" s="565" t="s">
        <v>1026</v>
      </c>
      <c r="H448" s="565" t="s">
        <v>710</v>
      </c>
      <c r="I448" s="565" t="s">
        <v>1293</v>
      </c>
      <c r="J448" s="565" t="s">
        <v>1294</v>
      </c>
      <c r="K448" s="565" t="s">
        <v>1295</v>
      </c>
      <c r="L448" s="566">
        <v>152.36000000000001</v>
      </c>
      <c r="M448" s="566">
        <v>152.36000000000001</v>
      </c>
      <c r="N448" s="565">
        <v>1</v>
      </c>
      <c r="O448" s="629">
        <v>1</v>
      </c>
      <c r="P448" s="566"/>
      <c r="Q448" s="581">
        <v>0</v>
      </c>
      <c r="R448" s="565"/>
      <c r="S448" s="581">
        <v>0</v>
      </c>
      <c r="T448" s="629"/>
      <c r="U448" s="611">
        <v>0</v>
      </c>
    </row>
    <row r="449" spans="1:21" ht="14.4" customHeight="1" x14ac:dyDescent="0.3">
      <c r="A449" s="564">
        <v>25</v>
      </c>
      <c r="B449" s="565" t="s">
        <v>458</v>
      </c>
      <c r="C449" s="565">
        <v>89870255</v>
      </c>
      <c r="D449" s="627" t="s">
        <v>1530</v>
      </c>
      <c r="E449" s="628" t="s">
        <v>1020</v>
      </c>
      <c r="F449" s="565" t="s">
        <v>985</v>
      </c>
      <c r="G449" s="565" t="s">
        <v>1033</v>
      </c>
      <c r="H449" s="565" t="s">
        <v>710</v>
      </c>
      <c r="I449" s="565" t="s">
        <v>947</v>
      </c>
      <c r="J449" s="565" t="s">
        <v>780</v>
      </c>
      <c r="K449" s="565" t="s">
        <v>781</v>
      </c>
      <c r="L449" s="566">
        <v>154.01</v>
      </c>
      <c r="M449" s="566">
        <v>154.01</v>
      </c>
      <c r="N449" s="565">
        <v>1</v>
      </c>
      <c r="O449" s="629">
        <v>1</v>
      </c>
      <c r="P449" s="566"/>
      <c r="Q449" s="581">
        <v>0</v>
      </c>
      <c r="R449" s="565"/>
      <c r="S449" s="581">
        <v>0</v>
      </c>
      <c r="T449" s="629"/>
      <c r="U449" s="611">
        <v>0</v>
      </c>
    </row>
    <row r="450" spans="1:21" ht="14.4" customHeight="1" x14ac:dyDescent="0.3">
      <c r="A450" s="564">
        <v>25</v>
      </c>
      <c r="B450" s="565" t="s">
        <v>458</v>
      </c>
      <c r="C450" s="565">
        <v>89870255</v>
      </c>
      <c r="D450" s="627" t="s">
        <v>1530</v>
      </c>
      <c r="E450" s="628" t="s">
        <v>1020</v>
      </c>
      <c r="F450" s="565" t="s">
        <v>985</v>
      </c>
      <c r="G450" s="565" t="s">
        <v>1045</v>
      </c>
      <c r="H450" s="565" t="s">
        <v>710</v>
      </c>
      <c r="I450" s="565" t="s">
        <v>1046</v>
      </c>
      <c r="J450" s="565" t="s">
        <v>556</v>
      </c>
      <c r="K450" s="565" t="s">
        <v>1047</v>
      </c>
      <c r="L450" s="566">
        <v>48.31</v>
      </c>
      <c r="M450" s="566">
        <v>48.31</v>
      </c>
      <c r="N450" s="565">
        <v>1</v>
      </c>
      <c r="O450" s="629">
        <v>0.5</v>
      </c>
      <c r="P450" s="566"/>
      <c r="Q450" s="581">
        <v>0</v>
      </c>
      <c r="R450" s="565"/>
      <c r="S450" s="581">
        <v>0</v>
      </c>
      <c r="T450" s="629"/>
      <c r="U450" s="611">
        <v>0</v>
      </c>
    </row>
    <row r="451" spans="1:21" ht="14.4" customHeight="1" x14ac:dyDescent="0.3">
      <c r="A451" s="564">
        <v>25</v>
      </c>
      <c r="B451" s="565" t="s">
        <v>458</v>
      </c>
      <c r="C451" s="565">
        <v>89870255</v>
      </c>
      <c r="D451" s="627" t="s">
        <v>1530</v>
      </c>
      <c r="E451" s="628" t="s">
        <v>1021</v>
      </c>
      <c r="F451" s="565" t="s">
        <v>985</v>
      </c>
      <c r="G451" s="565" t="s">
        <v>1026</v>
      </c>
      <c r="H451" s="565" t="s">
        <v>457</v>
      </c>
      <c r="I451" s="565" t="s">
        <v>1511</v>
      </c>
      <c r="J451" s="565" t="s">
        <v>1512</v>
      </c>
      <c r="K451" s="565" t="s">
        <v>1513</v>
      </c>
      <c r="L451" s="566">
        <v>0</v>
      </c>
      <c r="M451" s="566">
        <v>0</v>
      </c>
      <c r="N451" s="565">
        <v>1</v>
      </c>
      <c r="O451" s="629">
        <v>1</v>
      </c>
      <c r="P451" s="566"/>
      <c r="Q451" s="581"/>
      <c r="R451" s="565"/>
      <c r="S451" s="581">
        <v>0</v>
      </c>
      <c r="T451" s="629"/>
      <c r="U451" s="611">
        <v>0</v>
      </c>
    </row>
    <row r="452" spans="1:21" ht="14.4" customHeight="1" x14ac:dyDescent="0.3">
      <c r="A452" s="564">
        <v>25</v>
      </c>
      <c r="B452" s="565" t="s">
        <v>458</v>
      </c>
      <c r="C452" s="565">
        <v>89870255</v>
      </c>
      <c r="D452" s="627" t="s">
        <v>1530</v>
      </c>
      <c r="E452" s="628" t="s">
        <v>1021</v>
      </c>
      <c r="F452" s="565" t="s">
        <v>985</v>
      </c>
      <c r="G452" s="565" t="s">
        <v>1026</v>
      </c>
      <c r="H452" s="565" t="s">
        <v>457</v>
      </c>
      <c r="I452" s="565" t="s">
        <v>1075</v>
      </c>
      <c r="J452" s="565" t="s">
        <v>923</v>
      </c>
      <c r="K452" s="565" t="s">
        <v>1076</v>
      </c>
      <c r="L452" s="566">
        <v>0</v>
      </c>
      <c r="M452" s="566">
        <v>0</v>
      </c>
      <c r="N452" s="565">
        <v>4</v>
      </c>
      <c r="O452" s="629">
        <v>4</v>
      </c>
      <c r="P452" s="566"/>
      <c r="Q452" s="581"/>
      <c r="R452" s="565"/>
      <c r="S452" s="581">
        <v>0</v>
      </c>
      <c r="T452" s="629"/>
      <c r="U452" s="611">
        <v>0</v>
      </c>
    </row>
    <row r="453" spans="1:21" ht="14.4" customHeight="1" x14ac:dyDescent="0.3">
      <c r="A453" s="564">
        <v>25</v>
      </c>
      <c r="B453" s="565" t="s">
        <v>458</v>
      </c>
      <c r="C453" s="565">
        <v>89870255</v>
      </c>
      <c r="D453" s="627" t="s">
        <v>1530</v>
      </c>
      <c r="E453" s="628" t="s">
        <v>1021</v>
      </c>
      <c r="F453" s="565" t="s">
        <v>985</v>
      </c>
      <c r="G453" s="565" t="s">
        <v>1026</v>
      </c>
      <c r="H453" s="565" t="s">
        <v>710</v>
      </c>
      <c r="I453" s="565" t="s">
        <v>1290</v>
      </c>
      <c r="J453" s="565" t="s">
        <v>1291</v>
      </c>
      <c r="K453" s="565" t="s">
        <v>1292</v>
      </c>
      <c r="L453" s="566">
        <v>333.31</v>
      </c>
      <c r="M453" s="566">
        <v>333.31</v>
      </c>
      <c r="N453" s="565">
        <v>1</v>
      </c>
      <c r="O453" s="629">
        <v>1</v>
      </c>
      <c r="P453" s="566"/>
      <c r="Q453" s="581">
        <v>0</v>
      </c>
      <c r="R453" s="565"/>
      <c r="S453" s="581">
        <v>0</v>
      </c>
      <c r="T453" s="629"/>
      <c r="U453" s="611">
        <v>0</v>
      </c>
    </row>
    <row r="454" spans="1:21" ht="14.4" customHeight="1" x14ac:dyDescent="0.3">
      <c r="A454" s="564">
        <v>25</v>
      </c>
      <c r="B454" s="565" t="s">
        <v>458</v>
      </c>
      <c r="C454" s="565">
        <v>89870255</v>
      </c>
      <c r="D454" s="627" t="s">
        <v>1530</v>
      </c>
      <c r="E454" s="628" t="s">
        <v>1021</v>
      </c>
      <c r="F454" s="565" t="s">
        <v>985</v>
      </c>
      <c r="G454" s="565" t="s">
        <v>1026</v>
      </c>
      <c r="H454" s="565" t="s">
        <v>710</v>
      </c>
      <c r="I454" s="565" t="s">
        <v>982</v>
      </c>
      <c r="J454" s="565" t="s">
        <v>983</v>
      </c>
      <c r="K454" s="565" t="s">
        <v>984</v>
      </c>
      <c r="L454" s="566">
        <v>333.31</v>
      </c>
      <c r="M454" s="566">
        <v>333.31</v>
      </c>
      <c r="N454" s="565">
        <v>1</v>
      </c>
      <c r="O454" s="629">
        <v>1</v>
      </c>
      <c r="P454" s="566"/>
      <c r="Q454" s="581">
        <v>0</v>
      </c>
      <c r="R454" s="565"/>
      <c r="S454" s="581">
        <v>0</v>
      </c>
      <c r="T454" s="629"/>
      <c r="U454" s="611">
        <v>0</v>
      </c>
    </row>
    <row r="455" spans="1:21" ht="14.4" customHeight="1" x14ac:dyDescent="0.3">
      <c r="A455" s="564">
        <v>25</v>
      </c>
      <c r="B455" s="565" t="s">
        <v>458</v>
      </c>
      <c r="C455" s="565">
        <v>89870255</v>
      </c>
      <c r="D455" s="627" t="s">
        <v>1530</v>
      </c>
      <c r="E455" s="628" t="s">
        <v>1021</v>
      </c>
      <c r="F455" s="565" t="s">
        <v>985</v>
      </c>
      <c r="G455" s="565" t="s">
        <v>1033</v>
      </c>
      <c r="H455" s="565" t="s">
        <v>457</v>
      </c>
      <c r="I455" s="565" t="s">
        <v>1386</v>
      </c>
      <c r="J455" s="565" t="s">
        <v>780</v>
      </c>
      <c r="K455" s="565" t="s">
        <v>1357</v>
      </c>
      <c r="L455" s="566">
        <v>0</v>
      </c>
      <c r="M455" s="566">
        <v>0</v>
      </c>
      <c r="N455" s="565">
        <v>1</v>
      </c>
      <c r="O455" s="629">
        <v>1</v>
      </c>
      <c r="P455" s="566"/>
      <c r="Q455" s="581"/>
      <c r="R455" s="565"/>
      <c r="S455" s="581">
        <v>0</v>
      </c>
      <c r="T455" s="629"/>
      <c r="U455" s="611">
        <v>0</v>
      </c>
    </row>
    <row r="456" spans="1:21" ht="14.4" customHeight="1" x14ac:dyDescent="0.3">
      <c r="A456" s="564">
        <v>25</v>
      </c>
      <c r="B456" s="565" t="s">
        <v>458</v>
      </c>
      <c r="C456" s="565">
        <v>89870255</v>
      </c>
      <c r="D456" s="627" t="s">
        <v>1530</v>
      </c>
      <c r="E456" s="628" t="s">
        <v>1023</v>
      </c>
      <c r="F456" s="565" t="s">
        <v>985</v>
      </c>
      <c r="G456" s="565" t="s">
        <v>1026</v>
      </c>
      <c r="H456" s="565" t="s">
        <v>710</v>
      </c>
      <c r="I456" s="565" t="s">
        <v>922</v>
      </c>
      <c r="J456" s="565" t="s">
        <v>923</v>
      </c>
      <c r="K456" s="565" t="s">
        <v>924</v>
      </c>
      <c r="L456" s="566">
        <v>333.31</v>
      </c>
      <c r="M456" s="566">
        <v>5999.5800000000017</v>
      </c>
      <c r="N456" s="565">
        <v>18</v>
      </c>
      <c r="O456" s="629">
        <v>18</v>
      </c>
      <c r="P456" s="566"/>
      <c r="Q456" s="581">
        <v>0</v>
      </c>
      <c r="R456" s="565"/>
      <c r="S456" s="581">
        <v>0</v>
      </c>
      <c r="T456" s="629"/>
      <c r="U456" s="611">
        <v>0</v>
      </c>
    </row>
    <row r="457" spans="1:21" ht="14.4" customHeight="1" x14ac:dyDescent="0.3">
      <c r="A457" s="564">
        <v>25</v>
      </c>
      <c r="B457" s="565" t="s">
        <v>458</v>
      </c>
      <c r="C457" s="565">
        <v>89870255</v>
      </c>
      <c r="D457" s="627" t="s">
        <v>1530</v>
      </c>
      <c r="E457" s="628" t="s">
        <v>1023</v>
      </c>
      <c r="F457" s="565" t="s">
        <v>985</v>
      </c>
      <c r="G457" s="565" t="s">
        <v>1514</v>
      </c>
      <c r="H457" s="565" t="s">
        <v>710</v>
      </c>
      <c r="I457" s="565" t="s">
        <v>1515</v>
      </c>
      <c r="J457" s="565" t="s">
        <v>1516</v>
      </c>
      <c r="K457" s="565" t="s">
        <v>1461</v>
      </c>
      <c r="L457" s="566">
        <v>413.22</v>
      </c>
      <c r="M457" s="566">
        <v>826.44</v>
      </c>
      <c r="N457" s="565">
        <v>2</v>
      </c>
      <c r="O457" s="629">
        <v>1.5</v>
      </c>
      <c r="P457" s="566"/>
      <c r="Q457" s="581">
        <v>0</v>
      </c>
      <c r="R457" s="565"/>
      <c r="S457" s="581">
        <v>0</v>
      </c>
      <c r="T457" s="629"/>
      <c r="U457" s="611">
        <v>0</v>
      </c>
    </row>
    <row r="458" spans="1:21" ht="14.4" customHeight="1" x14ac:dyDescent="0.3">
      <c r="A458" s="564">
        <v>25</v>
      </c>
      <c r="B458" s="565" t="s">
        <v>458</v>
      </c>
      <c r="C458" s="565">
        <v>89870255</v>
      </c>
      <c r="D458" s="627" t="s">
        <v>1530</v>
      </c>
      <c r="E458" s="628" t="s">
        <v>1023</v>
      </c>
      <c r="F458" s="565" t="s">
        <v>985</v>
      </c>
      <c r="G458" s="565" t="s">
        <v>1517</v>
      </c>
      <c r="H458" s="565" t="s">
        <v>457</v>
      </c>
      <c r="I458" s="565" t="s">
        <v>1518</v>
      </c>
      <c r="J458" s="565" t="s">
        <v>754</v>
      </c>
      <c r="K458" s="565" t="s">
        <v>1519</v>
      </c>
      <c r="L458" s="566">
        <v>38.65</v>
      </c>
      <c r="M458" s="566">
        <v>38.65</v>
      </c>
      <c r="N458" s="565">
        <v>1</v>
      </c>
      <c r="O458" s="629">
        <v>0.5</v>
      </c>
      <c r="P458" s="566"/>
      <c r="Q458" s="581">
        <v>0</v>
      </c>
      <c r="R458" s="565"/>
      <c r="S458" s="581">
        <v>0</v>
      </c>
      <c r="T458" s="629"/>
      <c r="U458" s="611">
        <v>0</v>
      </c>
    </row>
    <row r="459" spans="1:21" ht="14.4" customHeight="1" x14ac:dyDescent="0.3">
      <c r="A459" s="564">
        <v>25</v>
      </c>
      <c r="B459" s="565" t="s">
        <v>458</v>
      </c>
      <c r="C459" s="565">
        <v>89870255</v>
      </c>
      <c r="D459" s="627" t="s">
        <v>1530</v>
      </c>
      <c r="E459" s="628" t="s">
        <v>1023</v>
      </c>
      <c r="F459" s="565" t="s">
        <v>985</v>
      </c>
      <c r="G459" s="565" t="s">
        <v>1045</v>
      </c>
      <c r="H459" s="565" t="s">
        <v>710</v>
      </c>
      <c r="I459" s="565" t="s">
        <v>1046</v>
      </c>
      <c r="J459" s="565" t="s">
        <v>556</v>
      </c>
      <c r="K459" s="565" t="s">
        <v>1047</v>
      </c>
      <c r="L459" s="566">
        <v>48.31</v>
      </c>
      <c r="M459" s="566">
        <v>144.93</v>
      </c>
      <c r="N459" s="565">
        <v>3</v>
      </c>
      <c r="O459" s="629">
        <v>3</v>
      </c>
      <c r="P459" s="566"/>
      <c r="Q459" s="581">
        <v>0</v>
      </c>
      <c r="R459" s="565"/>
      <c r="S459" s="581">
        <v>0</v>
      </c>
      <c r="T459" s="629"/>
      <c r="U459" s="611">
        <v>0</v>
      </c>
    </row>
    <row r="460" spans="1:21" ht="14.4" customHeight="1" x14ac:dyDescent="0.3">
      <c r="A460" s="564">
        <v>25</v>
      </c>
      <c r="B460" s="565" t="s">
        <v>458</v>
      </c>
      <c r="C460" s="565">
        <v>89870255</v>
      </c>
      <c r="D460" s="627" t="s">
        <v>1530</v>
      </c>
      <c r="E460" s="628" t="s">
        <v>1025</v>
      </c>
      <c r="F460" s="565" t="s">
        <v>985</v>
      </c>
      <c r="G460" s="565" t="s">
        <v>1189</v>
      </c>
      <c r="H460" s="565" t="s">
        <v>457</v>
      </c>
      <c r="I460" s="565" t="s">
        <v>1520</v>
      </c>
      <c r="J460" s="565" t="s">
        <v>1521</v>
      </c>
      <c r="K460" s="565" t="s">
        <v>1522</v>
      </c>
      <c r="L460" s="566">
        <v>43.32</v>
      </c>
      <c r="M460" s="566">
        <v>43.32</v>
      </c>
      <c r="N460" s="565">
        <v>1</v>
      </c>
      <c r="O460" s="629">
        <v>1</v>
      </c>
      <c r="P460" s="566"/>
      <c r="Q460" s="581">
        <v>0</v>
      </c>
      <c r="R460" s="565"/>
      <c r="S460" s="581">
        <v>0</v>
      </c>
      <c r="T460" s="629"/>
      <c r="U460" s="611">
        <v>0</v>
      </c>
    </row>
    <row r="461" spans="1:21" ht="14.4" customHeight="1" x14ac:dyDescent="0.3">
      <c r="A461" s="564">
        <v>25</v>
      </c>
      <c r="B461" s="565" t="s">
        <v>458</v>
      </c>
      <c r="C461" s="565">
        <v>89870255</v>
      </c>
      <c r="D461" s="627" t="s">
        <v>1530</v>
      </c>
      <c r="E461" s="628" t="s">
        <v>1025</v>
      </c>
      <c r="F461" s="565" t="s">
        <v>985</v>
      </c>
      <c r="G461" s="565" t="s">
        <v>1189</v>
      </c>
      <c r="H461" s="565" t="s">
        <v>457</v>
      </c>
      <c r="I461" s="565" t="s">
        <v>1497</v>
      </c>
      <c r="J461" s="565" t="s">
        <v>1498</v>
      </c>
      <c r="K461" s="565" t="s">
        <v>1499</v>
      </c>
      <c r="L461" s="566">
        <v>54.23</v>
      </c>
      <c r="M461" s="566">
        <v>54.23</v>
      </c>
      <c r="N461" s="565">
        <v>1</v>
      </c>
      <c r="O461" s="629">
        <v>1</v>
      </c>
      <c r="P461" s="566"/>
      <c r="Q461" s="581">
        <v>0</v>
      </c>
      <c r="R461" s="565"/>
      <c r="S461" s="581">
        <v>0</v>
      </c>
      <c r="T461" s="629"/>
      <c r="U461" s="611">
        <v>0</v>
      </c>
    </row>
    <row r="462" spans="1:21" ht="14.4" customHeight="1" x14ac:dyDescent="0.3">
      <c r="A462" s="564">
        <v>25</v>
      </c>
      <c r="B462" s="565" t="s">
        <v>458</v>
      </c>
      <c r="C462" s="565">
        <v>89870255</v>
      </c>
      <c r="D462" s="627" t="s">
        <v>1530</v>
      </c>
      <c r="E462" s="628" t="s">
        <v>1025</v>
      </c>
      <c r="F462" s="565" t="s">
        <v>985</v>
      </c>
      <c r="G462" s="565" t="s">
        <v>1026</v>
      </c>
      <c r="H462" s="565" t="s">
        <v>710</v>
      </c>
      <c r="I462" s="565" t="s">
        <v>922</v>
      </c>
      <c r="J462" s="565" t="s">
        <v>923</v>
      </c>
      <c r="K462" s="565" t="s">
        <v>924</v>
      </c>
      <c r="L462" s="566">
        <v>333.31</v>
      </c>
      <c r="M462" s="566">
        <v>6666.2000000000025</v>
      </c>
      <c r="N462" s="565">
        <v>20</v>
      </c>
      <c r="O462" s="629">
        <v>20</v>
      </c>
      <c r="P462" s="566"/>
      <c r="Q462" s="581">
        <v>0</v>
      </c>
      <c r="R462" s="565"/>
      <c r="S462" s="581">
        <v>0</v>
      </c>
      <c r="T462" s="629"/>
      <c r="U462" s="611">
        <v>0</v>
      </c>
    </row>
    <row r="463" spans="1:21" ht="14.4" customHeight="1" x14ac:dyDescent="0.3">
      <c r="A463" s="564">
        <v>25</v>
      </c>
      <c r="B463" s="565" t="s">
        <v>458</v>
      </c>
      <c r="C463" s="565">
        <v>89870255</v>
      </c>
      <c r="D463" s="627" t="s">
        <v>1530</v>
      </c>
      <c r="E463" s="628" t="s">
        <v>1025</v>
      </c>
      <c r="F463" s="565" t="s">
        <v>985</v>
      </c>
      <c r="G463" s="565" t="s">
        <v>1026</v>
      </c>
      <c r="H463" s="565" t="s">
        <v>710</v>
      </c>
      <c r="I463" s="565" t="s">
        <v>1293</v>
      </c>
      <c r="J463" s="565" t="s">
        <v>1294</v>
      </c>
      <c r="K463" s="565" t="s">
        <v>1295</v>
      </c>
      <c r="L463" s="566">
        <v>152.36000000000001</v>
      </c>
      <c r="M463" s="566">
        <v>152.36000000000001</v>
      </c>
      <c r="N463" s="565">
        <v>1</v>
      </c>
      <c r="O463" s="629">
        <v>1</v>
      </c>
      <c r="P463" s="566"/>
      <c r="Q463" s="581">
        <v>0</v>
      </c>
      <c r="R463" s="565"/>
      <c r="S463" s="581">
        <v>0</v>
      </c>
      <c r="T463" s="629"/>
      <c r="U463" s="611">
        <v>0</v>
      </c>
    </row>
    <row r="464" spans="1:21" ht="14.4" customHeight="1" x14ac:dyDescent="0.3">
      <c r="A464" s="564">
        <v>25</v>
      </c>
      <c r="B464" s="565" t="s">
        <v>458</v>
      </c>
      <c r="C464" s="565">
        <v>89870255</v>
      </c>
      <c r="D464" s="627" t="s">
        <v>1530</v>
      </c>
      <c r="E464" s="628" t="s">
        <v>1025</v>
      </c>
      <c r="F464" s="565" t="s">
        <v>985</v>
      </c>
      <c r="G464" s="565" t="s">
        <v>1523</v>
      </c>
      <c r="H464" s="565" t="s">
        <v>457</v>
      </c>
      <c r="I464" s="565" t="s">
        <v>1524</v>
      </c>
      <c r="J464" s="565" t="s">
        <v>1525</v>
      </c>
      <c r="K464" s="565" t="s">
        <v>1526</v>
      </c>
      <c r="L464" s="566">
        <v>61.85</v>
      </c>
      <c r="M464" s="566">
        <v>61.85</v>
      </c>
      <c r="N464" s="565">
        <v>1</v>
      </c>
      <c r="O464" s="629">
        <v>1</v>
      </c>
      <c r="P464" s="566"/>
      <c r="Q464" s="581">
        <v>0</v>
      </c>
      <c r="R464" s="565"/>
      <c r="S464" s="581">
        <v>0</v>
      </c>
      <c r="T464" s="629"/>
      <c r="U464" s="611">
        <v>0</v>
      </c>
    </row>
    <row r="465" spans="1:21" ht="14.4" customHeight="1" x14ac:dyDescent="0.3">
      <c r="A465" s="564">
        <v>25</v>
      </c>
      <c r="B465" s="565" t="s">
        <v>458</v>
      </c>
      <c r="C465" s="565">
        <v>89870255</v>
      </c>
      <c r="D465" s="627" t="s">
        <v>1530</v>
      </c>
      <c r="E465" s="628" t="s">
        <v>1025</v>
      </c>
      <c r="F465" s="565" t="s">
        <v>985</v>
      </c>
      <c r="G465" s="565" t="s">
        <v>1033</v>
      </c>
      <c r="H465" s="565" t="s">
        <v>710</v>
      </c>
      <c r="I465" s="565" t="s">
        <v>947</v>
      </c>
      <c r="J465" s="565" t="s">
        <v>780</v>
      </c>
      <c r="K465" s="565" t="s">
        <v>781</v>
      </c>
      <c r="L465" s="566">
        <v>154.01</v>
      </c>
      <c r="M465" s="566">
        <v>462.03</v>
      </c>
      <c r="N465" s="565">
        <v>3</v>
      </c>
      <c r="O465" s="629">
        <v>3</v>
      </c>
      <c r="P465" s="566"/>
      <c r="Q465" s="581">
        <v>0</v>
      </c>
      <c r="R465" s="565"/>
      <c r="S465" s="581">
        <v>0</v>
      </c>
      <c r="T465" s="629"/>
      <c r="U465" s="611">
        <v>0</v>
      </c>
    </row>
    <row r="466" spans="1:21" ht="14.4" customHeight="1" thickBot="1" x14ac:dyDescent="0.35">
      <c r="A466" s="570">
        <v>25</v>
      </c>
      <c r="B466" s="571" t="s">
        <v>458</v>
      </c>
      <c r="C466" s="571">
        <v>89870255</v>
      </c>
      <c r="D466" s="630" t="s">
        <v>1530</v>
      </c>
      <c r="E466" s="631" t="s">
        <v>1025</v>
      </c>
      <c r="F466" s="571" t="s">
        <v>985</v>
      </c>
      <c r="G466" s="571" t="s">
        <v>1045</v>
      </c>
      <c r="H466" s="571" t="s">
        <v>710</v>
      </c>
      <c r="I466" s="571" t="s">
        <v>1046</v>
      </c>
      <c r="J466" s="571" t="s">
        <v>556</v>
      </c>
      <c r="K466" s="571" t="s">
        <v>1047</v>
      </c>
      <c r="L466" s="572">
        <v>48.31</v>
      </c>
      <c r="M466" s="572">
        <v>96.62</v>
      </c>
      <c r="N466" s="571">
        <v>2</v>
      </c>
      <c r="O466" s="632">
        <v>2</v>
      </c>
      <c r="P466" s="572"/>
      <c r="Q466" s="582">
        <v>0</v>
      </c>
      <c r="R466" s="571"/>
      <c r="S466" s="582">
        <v>0</v>
      </c>
      <c r="T466" s="632"/>
      <c r="U466" s="612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60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69" customWidth="1"/>
    <col min="2" max="2" width="10" style="98" customWidth="1"/>
    <col min="3" max="3" width="5.5546875" style="91" customWidth="1"/>
    <col min="4" max="4" width="10" style="98" customWidth="1"/>
    <col min="5" max="5" width="5.5546875" style="91" customWidth="1"/>
    <col min="6" max="6" width="10" style="98" customWidth="1"/>
    <col min="7" max="7" width="8.88671875" style="69" customWidth="1"/>
    <col min="8" max="16384" width="8.88671875" style="69"/>
  </cols>
  <sheetData>
    <row r="1" spans="1:6" ht="18.600000000000001" customHeight="1" thickBot="1" x14ac:dyDescent="0.4">
      <c r="A1" s="427" t="s">
        <v>1531</v>
      </c>
      <c r="B1" s="427"/>
      <c r="C1" s="427"/>
      <c r="D1" s="427"/>
      <c r="E1" s="427"/>
      <c r="F1" s="427"/>
    </row>
    <row r="2" spans="1:6" ht="14.4" customHeight="1" thickBot="1" x14ac:dyDescent="0.35">
      <c r="A2" s="521" t="s">
        <v>245</v>
      </c>
      <c r="B2" s="93"/>
      <c r="C2" s="94"/>
      <c r="D2" s="95"/>
      <c r="E2" s="94"/>
      <c r="F2" s="95"/>
    </row>
    <row r="3" spans="1:6" ht="14.4" customHeight="1" thickBot="1" x14ac:dyDescent="0.35">
      <c r="A3" s="306"/>
      <c r="B3" s="428" t="s">
        <v>206</v>
      </c>
      <c r="C3" s="429"/>
      <c r="D3" s="430" t="s">
        <v>205</v>
      </c>
      <c r="E3" s="429"/>
      <c r="F3" s="156" t="s">
        <v>6</v>
      </c>
    </row>
    <row r="4" spans="1:6" ht="14.4" customHeight="1" thickBot="1" x14ac:dyDescent="0.35">
      <c r="A4" s="576" t="s">
        <v>229</v>
      </c>
      <c r="B4" s="577" t="s">
        <v>17</v>
      </c>
      <c r="C4" s="578" t="s">
        <v>5</v>
      </c>
      <c r="D4" s="577" t="s">
        <v>17</v>
      </c>
      <c r="E4" s="578" t="s">
        <v>5</v>
      </c>
      <c r="F4" s="579" t="s">
        <v>17</v>
      </c>
    </row>
    <row r="5" spans="1:6" ht="14.4" customHeight="1" x14ac:dyDescent="0.3">
      <c r="A5" s="590" t="s">
        <v>1021</v>
      </c>
      <c r="B5" s="562">
        <v>2246.16</v>
      </c>
      <c r="C5" s="580">
        <v>0.54728327079577022</v>
      </c>
      <c r="D5" s="562">
        <v>1858.04</v>
      </c>
      <c r="E5" s="580">
        <v>0.45271672920422984</v>
      </c>
      <c r="F5" s="563">
        <v>4104.2</v>
      </c>
    </row>
    <row r="6" spans="1:6" ht="14.4" customHeight="1" x14ac:dyDescent="0.3">
      <c r="A6" s="591" t="s">
        <v>1018</v>
      </c>
      <c r="B6" s="568">
        <v>1214.2</v>
      </c>
      <c r="C6" s="581">
        <v>6.6237774079111106E-2</v>
      </c>
      <c r="D6" s="568">
        <v>17116.73</v>
      </c>
      <c r="E6" s="581">
        <v>0.93376222592088887</v>
      </c>
      <c r="F6" s="569">
        <v>18330.93</v>
      </c>
    </row>
    <row r="7" spans="1:6" ht="14.4" customHeight="1" x14ac:dyDescent="0.3">
      <c r="A7" s="591" t="s">
        <v>1005</v>
      </c>
      <c r="B7" s="568">
        <v>1026.77</v>
      </c>
      <c r="C7" s="581">
        <v>7.7070369675361239E-2</v>
      </c>
      <c r="D7" s="568">
        <v>12295.729999999998</v>
      </c>
      <c r="E7" s="581">
        <v>0.92292963032463871</v>
      </c>
      <c r="F7" s="569">
        <v>13322.499999999998</v>
      </c>
    </row>
    <row r="8" spans="1:6" ht="14.4" customHeight="1" x14ac:dyDescent="0.3">
      <c r="A8" s="591" t="s">
        <v>1020</v>
      </c>
      <c r="B8" s="568">
        <v>691.26</v>
      </c>
      <c r="C8" s="581">
        <v>1.823393596993772E-2</v>
      </c>
      <c r="D8" s="568">
        <v>37219.369999999995</v>
      </c>
      <c r="E8" s="581">
        <v>0.98176606403006228</v>
      </c>
      <c r="F8" s="569">
        <v>37910.629999999997</v>
      </c>
    </row>
    <row r="9" spans="1:6" ht="14.4" customHeight="1" x14ac:dyDescent="0.3">
      <c r="A9" s="591" t="s">
        <v>1006</v>
      </c>
      <c r="B9" s="568">
        <v>666.62</v>
      </c>
      <c r="C9" s="581">
        <v>0.41720072097331395</v>
      </c>
      <c r="D9" s="568">
        <v>931.22</v>
      </c>
      <c r="E9" s="581">
        <v>0.58279927902668605</v>
      </c>
      <c r="F9" s="569">
        <v>1597.8400000000001</v>
      </c>
    </row>
    <row r="10" spans="1:6" ht="14.4" customHeight="1" x14ac:dyDescent="0.3">
      <c r="A10" s="591" t="s">
        <v>1007</v>
      </c>
      <c r="B10" s="568">
        <v>635.47</v>
      </c>
      <c r="C10" s="581">
        <v>5.4034864549329653E-2</v>
      </c>
      <c r="D10" s="568">
        <v>11124.900000000001</v>
      </c>
      <c r="E10" s="581">
        <v>0.9459651354506704</v>
      </c>
      <c r="F10" s="569">
        <v>11760.37</v>
      </c>
    </row>
    <row r="11" spans="1:6" ht="14.4" customHeight="1" x14ac:dyDescent="0.3">
      <c r="A11" s="591" t="s">
        <v>1012</v>
      </c>
      <c r="B11" s="568">
        <v>541.13</v>
      </c>
      <c r="C11" s="581">
        <v>1.5877649991608286E-2</v>
      </c>
      <c r="D11" s="568">
        <v>33540.110000000008</v>
      </c>
      <c r="E11" s="581">
        <v>0.98412235000839177</v>
      </c>
      <c r="F11" s="569">
        <v>34081.240000000005</v>
      </c>
    </row>
    <row r="12" spans="1:6" ht="14.4" customHeight="1" x14ac:dyDescent="0.3">
      <c r="A12" s="591" t="s">
        <v>1024</v>
      </c>
      <c r="B12" s="568">
        <v>406.14</v>
      </c>
      <c r="C12" s="581">
        <v>5.2566047308666E-2</v>
      </c>
      <c r="D12" s="568">
        <v>7320.14</v>
      </c>
      <c r="E12" s="581">
        <v>0.9474339526913339</v>
      </c>
      <c r="F12" s="569">
        <v>7726.2800000000007</v>
      </c>
    </row>
    <row r="13" spans="1:6" ht="14.4" customHeight="1" x14ac:dyDescent="0.3">
      <c r="A13" s="591" t="s">
        <v>998</v>
      </c>
      <c r="B13" s="568">
        <v>333.31</v>
      </c>
      <c r="C13" s="581">
        <v>0.14810552368595284</v>
      </c>
      <c r="D13" s="568">
        <v>1917.1799999999998</v>
      </c>
      <c r="E13" s="581">
        <v>0.85189447631404713</v>
      </c>
      <c r="F13" s="569">
        <v>2250.4899999999998</v>
      </c>
    </row>
    <row r="14" spans="1:6" ht="14.4" customHeight="1" x14ac:dyDescent="0.3">
      <c r="A14" s="591" t="s">
        <v>1015</v>
      </c>
      <c r="B14" s="568">
        <v>289.89</v>
      </c>
      <c r="C14" s="581">
        <v>2.0908991897936938E-2</v>
      </c>
      <c r="D14" s="568">
        <v>13574.480000000001</v>
      </c>
      <c r="E14" s="581">
        <v>0.97909100810206307</v>
      </c>
      <c r="F14" s="569">
        <v>13864.37</v>
      </c>
    </row>
    <row r="15" spans="1:6" ht="14.4" customHeight="1" x14ac:dyDescent="0.3">
      <c r="A15" s="591" t="s">
        <v>1010</v>
      </c>
      <c r="B15" s="568">
        <v>275.48</v>
      </c>
      <c r="C15" s="581">
        <v>7.0103773841785032E-3</v>
      </c>
      <c r="D15" s="568">
        <v>39020.550000000003</v>
      </c>
      <c r="E15" s="581">
        <v>0.99298962261582147</v>
      </c>
      <c r="F15" s="569">
        <v>39296.030000000006</v>
      </c>
    </row>
    <row r="16" spans="1:6" ht="14.4" customHeight="1" x14ac:dyDescent="0.3">
      <c r="A16" s="591" t="s">
        <v>1001</v>
      </c>
      <c r="B16" s="568">
        <v>21.46</v>
      </c>
      <c r="C16" s="581">
        <v>4.6514773317426691E-4</v>
      </c>
      <c r="D16" s="568">
        <v>46114.420000000006</v>
      </c>
      <c r="E16" s="581">
        <v>0.9995348522668257</v>
      </c>
      <c r="F16" s="569">
        <v>46135.880000000005</v>
      </c>
    </row>
    <row r="17" spans="1:6" ht="14.4" customHeight="1" x14ac:dyDescent="0.3">
      <c r="A17" s="591" t="s">
        <v>1013</v>
      </c>
      <c r="B17" s="568">
        <v>0</v>
      </c>
      <c r="C17" s="581">
        <v>0</v>
      </c>
      <c r="D17" s="568">
        <v>2333.17</v>
      </c>
      <c r="E17" s="581">
        <v>1</v>
      </c>
      <c r="F17" s="569">
        <v>2333.17</v>
      </c>
    </row>
    <row r="18" spans="1:6" ht="14.4" customHeight="1" x14ac:dyDescent="0.3">
      <c r="A18" s="591" t="s">
        <v>1022</v>
      </c>
      <c r="B18" s="568"/>
      <c r="C18" s="581">
        <v>0</v>
      </c>
      <c r="D18" s="568">
        <v>2057.85</v>
      </c>
      <c r="E18" s="581">
        <v>1</v>
      </c>
      <c r="F18" s="569">
        <v>2057.85</v>
      </c>
    </row>
    <row r="19" spans="1:6" ht="14.4" customHeight="1" x14ac:dyDescent="0.3">
      <c r="A19" s="591" t="s">
        <v>1008</v>
      </c>
      <c r="B19" s="568">
        <v>0</v>
      </c>
      <c r="C19" s="581">
        <v>0</v>
      </c>
      <c r="D19" s="568">
        <v>37024.890000000014</v>
      </c>
      <c r="E19" s="581">
        <v>1</v>
      </c>
      <c r="F19" s="569">
        <v>37024.890000000014</v>
      </c>
    </row>
    <row r="20" spans="1:6" ht="14.4" customHeight="1" x14ac:dyDescent="0.3">
      <c r="A20" s="591" t="s">
        <v>1009</v>
      </c>
      <c r="B20" s="568"/>
      <c r="C20" s="581">
        <v>0</v>
      </c>
      <c r="D20" s="568">
        <v>7125.76</v>
      </c>
      <c r="E20" s="581">
        <v>1</v>
      </c>
      <c r="F20" s="569">
        <v>7125.76</v>
      </c>
    </row>
    <row r="21" spans="1:6" ht="14.4" customHeight="1" x14ac:dyDescent="0.3">
      <c r="A21" s="591" t="s">
        <v>999</v>
      </c>
      <c r="B21" s="568"/>
      <c r="C21" s="581">
        <v>0</v>
      </c>
      <c r="D21" s="568">
        <v>6683.59</v>
      </c>
      <c r="E21" s="581">
        <v>1</v>
      </c>
      <c r="F21" s="569">
        <v>6683.59</v>
      </c>
    </row>
    <row r="22" spans="1:6" ht="14.4" customHeight="1" x14ac:dyDescent="0.3">
      <c r="A22" s="591" t="s">
        <v>996</v>
      </c>
      <c r="B22" s="568">
        <v>0</v>
      </c>
      <c r="C22" s="581">
        <v>0</v>
      </c>
      <c r="D22" s="568">
        <v>2202.1800000000003</v>
      </c>
      <c r="E22" s="581">
        <v>1</v>
      </c>
      <c r="F22" s="569">
        <v>2202.1800000000003</v>
      </c>
    </row>
    <row r="23" spans="1:6" ht="14.4" customHeight="1" x14ac:dyDescent="0.3">
      <c r="A23" s="591" t="s">
        <v>1000</v>
      </c>
      <c r="B23" s="568"/>
      <c r="C23" s="581">
        <v>0</v>
      </c>
      <c r="D23" s="568">
        <v>6459.9600000000009</v>
      </c>
      <c r="E23" s="581">
        <v>1</v>
      </c>
      <c r="F23" s="569">
        <v>6459.9600000000009</v>
      </c>
    </row>
    <row r="24" spans="1:6" ht="14.4" customHeight="1" x14ac:dyDescent="0.3">
      <c r="A24" s="591" t="s">
        <v>1019</v>
      </c>
      <c r="B24" s="568"/>
      <c r="C24" s="581">
        <v>0</v>
      </c>
      <c r="D24" s="568">
        <v>999.93000000000006</v>
      </c>
      <c r="E24" s="581">
        <v>1</v>
      </c>
      <c r="F24" s="569">
        <v>999.93000000000006</v>
      </c>
    </row>
    <row r="25" spans="1:6" ht="14.4" customHeight="1" x14ac:dyDescent="0.3">
      <c r="A25" s="591" t="s">
        <v>1004</v>
      </c>
      <c r="B25" s="568"/>
      <c r="C25" s="581">
        <v>0</v>
      </c>
      <c r="D25" s="568">
        <v>745.98</v>
      </c>
      <c r="E25" s="581">
        <v>1</v>
      </c>
      <c r="F25" s="569">
        <v>745.98</v>
      </c>
    </row>
    <row r="26" spans="1:6" ht="14.4" customHeight="1" x14ac:dyDescent="0.3">
      <c r="A26" s="591" t="s">
        <v>997</v>
      </c>
      <c r="B26" s="568"/>
      <c r="C26" s="581">
        <v>0</v>
      </c>
      <c r="D26" s="568">
        <v>6821.5700000000015</v>
      </c>
      <c r="E26" s="581">
        <v>1</v>
      </c>
      <c r="F26" s="569">
        <v>6821.5700000000015</v>
      </c>
    </row>
    <row r="27" spans="1:6" ht="14.4" customHeight="1" x14ac:dyDescent="0.3">
      <c r="A27" s="591" t="s">
        <v>1014</v>
      </c>
      <c r="B27" s="568">
        <v>0</v>
      </c>
      <c r="C27" s="581">
        <v>0</v>
      </c>
      <c r="D27" s="568">
        <v>29863.269999999993</v>
      </c>
      <c r="E27" s="581">
        <v>1</v>
      </c>
      <c r="F27" s="569">
        <v>29863.269999999993</v>
      </c>
    </row>
    <row r="28" spans="1:6" ht="14.4" customHeight="1" x14ac:dyDescent="0.3">
      <c r="A28" s="591" t="s">
        <v>1023</v>
      </c>
      <c r="B28" s="568"/>
      <c r="C28" s="581">
        <v>0</v>
      </c>
      <c r="D28" s="568">
        <v>6970.9500000000007</v>
      </c>
      <c r="E28" s="581">
        <v>1</v>
      </c>
      <c r="F28" s="569">
        <v>6970.9500000000007</v>
      </c>
    </row>
    <row r="29" spans="1:6" ht="14.4" customHeight="1" x14ac:dyDescent="0.3">
      <c r="A29" s="591" t="s">
        <v>1002</v>
      </c>
      <c r="B29" s="568"/>
      <c r="C29" s="581">
        <v>0</v>
      </c>
      <c r="D29" s="568">
        <v>381.62</v>
      </c>
      <c r="E29" s="581">
        <v>1</v>
      </c>
      <c r="F29" s="569">
        <v>381.62</v>
      </c>
    </row>
    <row r="30" spans="1:6" ht="14.4" customHeight="1" x14ac:dyDescent="0.3">
      <c r="A30" s="591" t="s">
        <v>1025</v>
      </c>
      <c r="B30" s="568"/>
      <c r="C30" s="581">
        <v>0</v>
      </c>
      <c r="D30" s="568">
        <v>10511.400000000001</v>
      </c>
      <c r="E30" s="581">
        <v>1</v>
      </c>
      <c r="F30" s="569">
        <v>10511.400000000001</v>
      </c>
    </row>
    <row r="31" spans="1:6" ht="14.4" customHeight="1" x14ac:dyDescent="0.3">
      <c r="A31" s="591" t="s">
        <v>1016</v>
      </c>
      <c r="B31" s="568">
        <v>0</v>
      </c>
      <c r="C31" s="581">
        <v>0</v>
      </c>
      <c r="D31" s="568">
        <v>331.68</v>
      </c>
      <c r="E31" s="581">
        <v>1</v>
      </c>
      <c r="F31" s="569">
        <v>331.68</v>
      </c>
    </row>
    <row r="32" spans="1:6" ht="14.4" customHeight="1" x14ac:dyDescent="0.3">
      <c r="A32" s="591" t="s">
        <v>1011</v>
      </c>
      <c r="B32" s="568"/>
      <c r="C32" s="581">
        <v>0</v>
      </c>
      <c r="D32" s="568">
        <v>7693.0000000000009</v>
      </c>
      <c r="E32" s="581">
        <v>1</v>
      </c>
      <c r="F32" s="569">
        <v>7693.0000000000009</v>
      </c>
    </row>
    <row r="33" spans="1:6" ht="14.4" customHeight="1" x14ac:dyDescent="0.3">
      <c r="A33" s="591" t="s">
        <v>1017</v>
      </c>
      <c r="B33" s="568"/>
      <c r="C33" s="581">
        <v>0</v>
      </c>
      <c r="D33" s="568">
        <v>22957.959999999992</v>
      </c>
      <c r="E33" s="581">
        <v>1</v>
      </c>
      <c r="F33" s="569">
        <v>22957.959999999992</v>
      </c>
    </row>
    <row r="34" spans="1:6" ht="14.4" customHeight="1" thickBot="1" x14ac:dyDescent="0.35">
      <c r="A34" s="592" t="s">
        <v>1003</v>
      </c>
      <c r="B34" s="583"/>
      <c r="C34" s="584">
        <v>0</v>
      </c>
      <c r="D34" s="583">
        <v>999.93000000000006</v>
      </c>
      <c r="E34" s="584">
        <v>1</v>
      </c>
      <c r="F34" s="585">
        <v>999.93000000000006</v>
      </c>
    </row>
    <row r="35" spans="1:6" ht="14.4" customHeight="1" thickBot="1" x14ac:dyDescent="0.35">
      <c r="A35" s="586" t="s">
        <v>6</v>
      </c>
      <c r="B35" s="587">
        <v>8347.89</v>
      </c>
      <c r="C35" s="588">
        <v>2.1821956057770389E-2</v>
      </c>
      <c r="D35" s="587">
        <v>374197.56</v>
      </c>
      <c r="E35" s="588">
        <v>0.97817804394222962</v>
      </c>
      <c r="F35" s="589">
        <v>382545.45</v>
      </c>
    </row>
    <row r="36" spans="1:6" ht="14.4" customHeight="1" thickBot="1" x14ac:dyDescent="0.35"/>
    <row r="37" spans="1:6" ht="14.4" customHeight="1" x14ac:dyDescent="0.3">
      <c r="A37" s="590" t="s">
        <v>1532</v>
      </c>
      <c r="B37" s="562">
        <v>2246.16</v>
      </c>
      <c r="C37" s="580">
        <v>0.71688779239182809</v>
      </c>
      <c r="D37" s="562">
        <v>887.05</v>
      </c>
      <c r="E37" s="580">
        <v>0.2831122076081718</v>
      </c>
      <c r="F37" s="563">
        <v>3133.21</v>
      </c>
    </row>
    <row r="38" spans="1:6" ht="14.4" customHeight="1" x14ac:dyDescent="0.3">
      <c r="A38" s="591" t="s">
        <v>844</v>
      </c>
      <c r="B38" s="568">
        <v>1932.6000000000004</v>
      </c>
      <c r="C38" s="581">
        <v>0.21740230901365756</v>
      </c>
      <c r="D38" s="568">
        <v>6956.9100000000044</v>
      </c>
      <c r="E38" s="581">
        <v>0.78259769098634235</v>
      </c>
      <c r="F38" s="569">
        <v>8889.5100000000057</v>
      </c>
    </row>
    <row r="39" spans="1:6" ht="14.4" customHeight="1" x14ac:dyDescent="0.3">
      <c r="A39" s="591" t="s">
        <v>875</v>
      </c>
      <c r="B39" s="568">
        <v>1384.03</v>
      </c>
      <c r="C39" s="581">
        <v>4.8821100050291067E-3</v>
      </c>
      <c r="D39" s="568">
        <v>282106.09999999951</v>
      </c>
      <c r="E39" s="581">
        <v>0.99511788999497075</v>
      </c>
      <c r="F39" s="569">
        <v>283490.12999999954</v>
      </c>
    </row>
    <row r="40" spans="1:6" ht="14.4" customHeight="1" x14ac:dyDescent="0.3">
      <c r="A40" s="591" t="s">
        <v>1533</v>
      </c>
      <c r="B40" s="568">
        <v>889</v>
      </c>
      <c r="C40" s="581">
        <v>0.5</v>
      </c>
      <c r="D40" s="568">
        <v>889</v>
      </c>
      <c r="E40" s="581">
        <v>0.5</v>
      </c>
      <c r="F40" s="569">
        <v>1778</v>
      </c>
    </row>
    <row r="41" spans="1:6" ht="14.4" customHeight="1" x14ac:dyDescent="0.3">
      <c r="A41" s="591" t="s">
        <v>848</v>
      </c>
      <c r="B41" s="568">
        <v>736.88</v>
      </c>
      <c r="C41" s="581">
        <v>5.7347781828143443E-2</v>
      </c>
      <c r="D41" s="568">
        <v>12112.439999999999</v>
      </c>
      <c r="E41" s="581">
        <v>0.94265221817185663</v>
      </c>
      <c r="F41" s="569">
        <v>12849.319999999998</v>
      </c>
    </row>
    <row r="42" spans="1:6" ht="14.4" customHeight="1" x14ac:dyDescent="0.3">
      <c r="A42" s="591" t="s">
        <v>1534</v>
      </c>
      <c r="B42" s="568">
        <v>413.22</v>
      </c>
      <c r="C42" s="581">
        <v>0.75</v>
      </c>
      <c r="D42" s="568">
        <v>137.74</v>
      </c>
      <c r="E42" s="581">
        <v>0.25</v>
      </c>
      <c r="F42" s="569">
        <v>550.96</v>
      </c>
    </row>
    <row r="43" spans="1:6" ht="14.4" customHeight="1" x14ac:dyDescent="0.3">
      <c r="A43" s="591" t="s">
        <v>1535</v>
      </c>
      <c r="B43" s="568">
        <v>406.14</v>
      </c>
      <c r="C43" s="581">
        <v>1</v>
      </c>
      <c r="D43" s="568"/>
      <c r="E43" s="581">
        <v>0</v>
      </c>
      <c r="F43" s="569">
        <v>406.14</v>
      </c>
    </row>
    <row r="44" spans="1:6" ht="14.4" customHeight="1" x14ac:dyDescent="0.3">
      <c r="A44" s="591" t="s">
        <v>1536</v>
      </c>
      <c r="B44" s="568">
        <v>275.48</v>
      </c>
      <c r="C44" s="581">
        <v>0.5</v>
      </c>
      <c r="D44" s="568">
        <v>275.48</v>
      </c>
      <c r="E44" s="581">
        <v>0.5</v>
      </c>
      <c r="F44" s="569">
        <v>550.96</v>
      </c>
    </row>
    <row r="45" spans="1:6" ht="14.4" customHeight="1" x14ac:dyDescent="0.3">
      <c r="A45" s="591" t="s">
        <v>851</v>
      </c>
      <c r="B45" s="568">
        <v>64.38</v>
      </c>
      <c r="C45" s="581">
        <v>1</v>
      </c>
      <c r="D45" s="568"/>
      <c r="E45" s="581">
        <v>0</v>
      </c>
      <c r="F45" s="569">
        <v>64.38</v>
      </c>
    </row>
    <row r="46" spans="1:6" ht="14.4" customHeight="1" x14ac:dyDescent="0.3">
      <c r="A46" s="591" t="s">
        <v>1537</v>
      </c>
      <c r="B46" s="568"/>
      <c r="C46" s="581">
        <v>0</v>
      </c>
      <c r="D46" s="568">
        <v>1231.45</v>
      </c>
      <c r="E46" s="581">
        <v>1</v>
      </c>
      <c r="F46" s="569">
        <v>1231.45</v>
      </c>
    </row>
    <row r="47" spans="1:6" ht="14.4" customHeight="1" x14ac:dyDescent="0.3">
      <c r="A47" s="591" t="s">
        <v>1538</v>
      </c>
      <c r="B47" s="568">
        <v>0</v>
      </c>
      <c r="C47" s="581">
        <v>0</v>
      </c>
      <c r="D47" s="568">
        <v>1014.09</v>
      </c>
      <c r="E47" s="581">
        <v>1</v>
      </c>
      <c r="F47" s="569">
        <v>1014.09</v>
      </c>
    </row>
    <row r="48" spans="1:6" ht="14.4" customHeight="1" x14ac:dyDescent="0.3">
      <c r="A48" s="591" t="s">
        <v>1539</v>
      </c>
      <c r="B48" s="568"/>
      <c r="C48" s="581">
        <v>0</v>
      </c>
      <c r="D48" s="568">
        <v>1345</v>
      </c>
      <c r="E48" s="581">
        <v>1</v>
      </c>
      <c r="F48" s="569">
        <v>1345</v>
      </c>
    </row>
    <row r="49" spans="1:6" ht="14.4" customHeight="1" x14ac:dyDescent="0.3">
      <c r="A49" s="591" t="s">
        <v>1540</v>
      </c>
      <c r="B49" s="568"/>
      <c r="C49" s="581">
        <v>0</v>
      </c>
      <c r="D49" s="568">
        <v>124.64999999999999</v>
      </c>
      <c r="E49" s="581">
        <v>1</v>
      </c>
      <c r="F49" s="569">
        <v>124.64999999999999</v>
      </c>
    </row>
    <row r="50" spans="1:6" ht="14.4" customHeight="1" x14ac:dyDescent="0.3">
      <c r="A50" s="591" t="s">
        <v>860</v>
      </c>
      <c r="B50" s="568"/>
      <c r="C50" s="581">
        <v>0</v>
      </c>
      <c r="D50" s="568">
        <v>414.85</v>
      </c>
      <c r="E50" s="581">
        <v>1</v>
      </c>
      <c r="F50" s="569">
        <v>414.85</v>
      </c>
    </row>
    <row r="51" spans="1:6" ht="14.4" customHeight="1" x14ac:dyDescent="0.3">
      <c r="A51" s="591" t="s">
        <v>871</v>
      </c>
      <c r="B51" s="568">
        <v>0</v>
      </c>
      <c r="C51" s="581">
        <v>0</v>
      </c>
      <c r="D51" s="568">
        <v>2639.52</v>
      </c>
      <c r="E51" s="581">
        <v>1</v>
      </c>
      <c r="F51" s="569">
        <v>2639.52</v>
      </c>
    </row>
    <row r="52" spans="1:6" ht="14.4" customHeight="1" x14ac:dyDescent="0.3">
      <c r="A52" s="591" t="s">
        <v>866</v>
      </c>
      <c r="B52" s="568">
        <v>0</v>
      </c>
      <c r="C52" s="581">
        <v>0</v>
      </c>
      <c r="D52" s="568">
        <v>39363.279999999977</v>
      </c>
      <c r="E52" s="581">
        <v>1</v>
      </c>
      <c r="F52" s="569">
        <v>39363.279999999977</v>
      </c>
    </row>
    <row r="53" spans="1:6" ht="14.4" customHeight="1" x14ac:dyDescent="0.3">
      <c r="A53" s="591" t="s">
        <v>858</v>
      </c>
      <c r="B53" s="568"/>
      <c r="C53" s="581">
        <v>0</v>
      </c>
      <c r="D53" s="568">
        <v>937.92</v>
      </c>
      <c r="E53" s="581">
        <v>1</v>
      </c>
      <c r="F53" s="569">
        <v>937.92</v>
      </c>
    </row>
    <row r="54" spans="1:6" ht="14.4" customHeight="1" x14ac:dyDescent="0.3">
      <c r="A54" s="591" t="s">
        <v>868</v>
      </c>
      <c r="B54" s="568"/>
      <c r="C54" s="581">
        <v>0</v>
      </c>
      <c r="D54" s="568">
        <v>21105.109999999997</v>
      </c>
      <c r="E54" s="581">
        <v>1</v>
      </c>
      <c r="F54" s="569">
        <v>21105.109999999997</v>
      </c>
    </row>
    <row r="55" spans="1:6" ht="14.4" customHeight="1" x14ac:dyDescent="0.3">
      <c r="A55" s="591" t="s">
        <v>1541</v>
      </c>
      <c r="B55" s="568"/>
      <c r="C55" s="581">
        <v>0</v>
      </c>
      <c r="D55" s="568">
        <v>826.44</v>
      </c>
      <c r="E55" s="581">
        <v>1</v>
      </c>
      <c r="F55" s="569">
        <v>826.44</v>
      </c>
    </row>
    <row r="56" spans="1:6" ht="14.4" customHeight="1" x14ac:dyDescent="0.3">
      <c r="A56" s="591" t="s">
        <v>1542</v>
      </c>
      <c r="B56" s="568"/>
      <c r="C56" s="581">
        <v>0</v>
      </c>
      <c r="D56" s="568">
        <v>1492.11</v>
      </c>
      <c r="E56" s="581">
        <v>1</v>
      </c>
      <c r="F56" s="569">
        <v>1492.11</v>
      </c>
    </row>
    <row r="57" spans="1:6" ht="14.4" customHeight="1" x14ac:dyDescent="0.3">
      <c r="A57" s="591" t="s">
        <v>1543</v>
      </c>
      <c r="B57" s="568"/>
      <c r="C57" s="581">
        <v>0</v>
      </c>
      <c r="D57" s="568">
        <v>128.84</v>
      </c>
      <c r="E57" s="581">
        <v>1</v>
      </c>
      <c r="F57" s="569">
        <v>128.84</v>
      </c>
    </row>
    <row r="58" spans="1:6" ht="14.4" customHeight="1" x14ac:dyDescent="0.3">
      <c r="A58" s="591" t="s">
        <v>1544</v>
      </c>
      <c r="B58" s="568"/>
      <c r="C58" s="581">
        <v>0</v>
      </c>
      <c r="D58" s="568">
        <v>69.86</v>
      </c>
      <c r="E58" s="581">
        <v>1</v>
      </c>
      <c r="F58" s="569">
        <v>69.86</v>
      </c>
    </row>
    <row r="59" spans="1:6" ht="14.4" customHeight="1" thickBot="1" x14ac:dyDescent="0.35">
      <c r="A59" s="592" t="s">
        <v>852</v>
      </c>
      <c r="B59" s="583"/>
      <c r="C59" s="584">
        <v>0</v>
      </c>
      <c r="D59" s="583">
        <v>139.72</v>
      </c>
      <c r="E59" s="584">
        <v>1</v>
      </c>
      <c r="F59" s="585">
        <v>139.72</v>
      </c>
    </row>
    <row r="60" spans="1:6" ht="14.4" customHeight="1" thickBot="1" x14ac:dyDescent="0.35">
      <c r="A60" s="586" t="s">
        <v>6</v>
      </c>
      <c r="B60" s="587">
        <v>8347.8900000000012</v>
      </c>
      <c r="C60" s="588">
        <v>2.182195605777042E-2</v>
      </c>
      <c r="D60" s="587">
        <v>374197.55999999947</v>
      </c>
      <c r="E60" s="588">
        <v>0.9781780439422294</v>
      </c>
      <c r="F60" s="589">
        <v>382545.44999999955</v>
      </c>
    </row>
  </sheetData>
  <mergeCells count="3">
    <mergeCell ref="A1:F1"/>
    <mergeCell ref="B3:C3"/>
    <mergeCell ref="D3:E3"/>
  </mergeCells>
  <conditionalFormatting sqref="C5:C1048576">
    <cfRule type="cellIs" dxfId="38" priority="12" stopIfTrue="1" operator="greaterThan">
      <formula>0.2</formula>
    </cfRule>
  </conditionalFormatting>
  <conditionalFormatting sqref="F5:F34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{369028FE-8A40-4984-8215-6D8910226C04}</x14:id>
        </ext>
      </extLst>
    </cfRule>
  </conditionalFormatting>
  <conditionalFormatting sqref="F37:F59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{23BE8B36-9986-40F2-930C-ADFB06C5A12A}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9028FE-8A40-4984-8215-6D8910226C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F5:F34</xm:sqref>
        </x14:conditionalFormatting>
        <x14:conditionalFormatting xmlns:xm="http://schemas.microsoft.com/office/excel/2006/main">
          <x14:cfRule type="dataBar" id="{23BE8B36-9986-40F2-930C-ADFB06C5A12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F37:F59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2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69" customWidth="1"/>
    <col min="2" max="2" width="8.88671875" style="69" bestFit="1" customWidth="1"/>
    <col min="3" max="3" width="7" style="69" bestFit="1" customWidth="1"/>
    <col min="4" max="5" width="22.21875" style="69" customWidth="1"/>
    <col min="6" max="6" width="6.6640625" style="98" customWidth="1"/>
    <col min="7" max="7" width="10" style="98" customWidth="1"/>
    <col min="8" max="8" width="6.77734375" style="91" customWidth="1"/>
    <col min="9" max="9" width="6.6640625" style="98" customWidth="1"/>
    <col min="10" max="10" width="10" style="98" customWidth="1"/>
    <col min="11" max="11" width="6.77734375" style="91" customWidth="1"/>
    <col min="12" max="12" width="6.6640625" style="98" customWidth="1"/>
    <col min="13" max="13" width="10" style="98" customWidth="1"/>
    <col min="14" max="16384" width="8.88671875" style="69"/>
  </cols>
  <sheetData>
    <row r="1" spans="1:13" ht="18.600000000000001" customHeight="1" thickBot="1" x14ac:dyDescent="0.4">
      <c r="A1" s="427" t="s">
        <v>214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393"/>
      <c r="M1" s="393"/>
    </row>
    <row r="2" spans="1:13" ht="14.4" customHeight="1" thickBot="1" x14ac:dyDescent="0.35">
      <c r="A2" s="521" t="s">
        <v>245</v>
      </c>
      <c r="B2" s="96"/>
      <c r="C2" s="96"/>
      <c r="D2" s="96"/>
      <c r="E2" s="96"/>
      <c r="F2" s="97"/>
      <c r="G2" s="97"/>
      <c r="H2" s="307"/>
      <c r="I2" s="97"/>
      <c r="J2" s="97"/>
      <c r="K2" s="307"/>
      <c r="L2" s="97"/>
    </row>
    <row r="3" spans="1:13" ht="14.4" customHeight="1" thickBot="1" x14ac:dyDescent="0.35">
      <c r="E3" s="155" t="s">
        <v>204</v>
      </c>
      <c r="F3" s="56">
        <f>SUBTOTAL(9,F6:F1048576)</f>
        <v>111</v>
      </c>
      <c r="G3" s="56">
        <f>SUBTOTAL(9,G6:G1048576)</f>
        <v>8347.89</v>
      </c>
      <c r="H3" s="57">
        <f>IF(M3=0,0,G3/M3)</f>
        <v>2.18219560577704E-2</v>
      </c>
      <c r="I3" s="56">
        <f>SUBTOTAL(9,I6:I1048576)</f>
        <v>1362</v>
      </c>
      <c r="J3" s="56">
        <f>SUBTOTAL(9,J6:J1048576)</f>
        <v>374197.55999999988</v>
      </c>
      <c r="K3" s="57">
        <f>IF(M3=0,0,J3/M3)</f>
        <v>0.97817804394222974</v>
      </c>
      <c r="L3" s="56">
        <f>SUBTOTAL(9,L6:L1048576)</f>
        <v>1473</v>
      </c>
      <c r="M3" s="58">
        <f>SUBTOTAL(9,M6:M1048576)</f>
        <v>382545.44999999984</v>
      </c>
    </row>
    <row r="4" spans="1:13" ht="14.4" customHeight="1" thickBot="1" x14ac:dyDescent="0.35">
      <c r="A4" s="54"/>
      <c r="B4" s="54"/>
      <c r="C4" s="54"/>
      <c r="D4" s="54"/>
      <c r="E4" s="55"/>
      <c r="F4" s="431" t="s">
        <v>206</v>
      </c>
      <c r="G4" s="432"/>
      <c r="H4" s="433"/>
      <c r="I4" s="434" t="s">
        <v>205</v>
      </c>
      <c r="J4" s="432"/>
      <c r="K4" s="433"/>
      <c r="L4" s="435" t="s">
        <v>6</v>
      </c>
      <c r="M4" s="436"/>
    </row>
    <row r="5" spans="1:13" ht="14.4" customHeight="1" thickBot="1" x14ac:dyDescent="0.35">
      <c r="A5" s="576" t="s">
        <v>213</v>
      </c>
      <c r="B5" s="593" t="s">
        <v>208</v>
      </c>
      <c r="C5" s="593" t="s">
        <v>128</v>
      </c>
      <c r="D5" s="593" t="s">
        <v>209</v>
      </c>
      <c r="E5" s="593" t="s">
        <v>210</v>
      </c>
      <c r="F5" s="594" t="s">
        <v>32</v>
      </c>
      <c r="G5" s="594" t="s">
        <v>17</v>
      </c>
      <c r="H5" s="578" t="s">
        <v>211</v>
      </c>
      <c r="I5" s="577" t="s">
        <v>32</v>
      </c>
      <c r="J5" s="594" t="s">
        <v>17</v>
      </c>
      <c r="K5" s="578" t="s">
        <v>211</v>
      </c>
      <c r="L5" s="577" t="s">
        <v>32</v>
      </c>
      <c r="M5" s="595" t="s">
        <v>17</v>
      </c>
    </row>
    <row r="6" spans="1:13" ht="14.4" customHeight="1" x14ac:dyDescent="0.3">
      <c r="A6" s="558" t="s">
        <v>996</v>
      </c>
      <c r="B6" s="559" t="s">
        <v>921</v>
      </c>
      <c r="C6" s="559" t="s">
        <v>1075</v>
      </c>
      <c r="D6" s="559" t="s">
        <v>923</v>
      </c>
      <c r="E6" s="559" t="s">
        <v>1076</v>
      </c>
      <c r="F6" s="562">
        <v>7</v>
      </c>
      <c r="G6" s="562">
        <v>0</v>
      </c>
      <c r="H6" s="580"/>
      <c r="I6" s="562"/>
      <c r="J6" s="562"/>
      <c r="K6" s="580"/>
      <c r="L6" s="562">
        <v>7</v>
      </c>
      <c r="M6" s="563">
        <v>0</v>
      </c>
    </row>
    <row r="7" spans="1:13" ht="14.4" customHeight="1" x14ac:dyDescent="0.3">
      <c r="A7" s="564" t="s">
        <v>996</v>
      </c>
      <c r="B7" s="565" t="s">
        <v>921</v>
      </c>
      <c r="C7" s="565" t="s">
        <v>922</v>
      </c>
      <c r="D7" s="565" t="s">
        <v>923</v>
      </c>
      <c r="E7" s="565" t="s">
        <v>924</v>
      </c>
      <c r="F7" s="568"/>
      <c r="G7" s="568"/>
      <c r="H7" s="581">
        <v>0</v>
      </c>
      <c r="I7" s="568">
        <v>6</v>
      </c>
      <c r="J7" s="568">
        <v>1999.8600000000001</v>
      </c>
      <c r="K7" s="581">
        <v>1</v>
      </c>
      <c r="L7" s="568">
        <v>6</v>
      </c>
      <c r="M7" s="569">
        <v>1999.8600000000001</v>
      </c>
    </row>
    <row r="8" spans="1:13" ht="14.4" customHeight="1" x14ac:dyDescent="0.3">
      <c r="A8" s="564" t="s">
        <v>996</v>
      </c>
      <c r="B8" s="565" t="s">
        <v>946</v>
      </c>
      <c r="C8" s="565" t="s">
        <v>947</v>
      </c>
      <c r="D8" s="565" t="s">
        <v>780</v>
      </c>
      <c r="E8" s="565" t="s">
        <v>781</v>
      </c>
      <c r="F8" s="568"/>
      <c r="G8" s="568"/>
      <c r="H8" s="581">
        <v>0</v>
      </c>
      <c r="I8" s="568">
        <v>1</v>
      </c>
      <c r="J8" s="568">
        <v>154.01</v>
      </c>
      <c r="K8" s="581">
        <v>1</v>
      </c>
      <c r="L8" s="568">
        <v>1</v>
      </c>
      <c r="M8" s="569">
        <v>154.01</v>
      </c>
    </row>
    <row r="9" spans="1:13" ht="14.4" customHeight="1" x14ac:dyDescent="0.3">
      <c r="A9" s="564" t="s">
        <v>996</v>
      </c>
      <c r="B9" s="565" t="s">
        <v>957</v>
      </c>
      <c r="C9" s="565" t="s">
        <v>1046</v>
      </c>
      <c r="D9" s="565" t="s">
        <v>556</v>
      </c>
      <c r="E9" s="565" t="s">
        <v>1047</v>
      </c>
      <c r="F9" s="568"/>
      <c r="G9" s="568"/>
      <c r="H9" s="581">
        <v>0</v>
      </c>
      <c r="I9" s="568">
        <v>1</v>
      </c>
      <c r="J9" s="568">
        <v>48.31</v>
      </c>
      <c r="K9" s="581">
        <v>1</v>
      </c>
      <c r="L9" s="568">
        <v>1</v>
      </c>
      <c r="M9" s="569">
        <v>48.31</v>
      </c>
    </row>
    <row r="10" spans="1:13" ht="14.4" customHeight="1" x14ac:dyDescent="0.3">
      <c r="A10" s="564" t="s">
        <v>997</v>
      </c>
      <c r="B10" s="565" t="s">
        <v>921</v>
      </c>
      <c r="C10" s="565" t="s">
        <v>922</v>
      </c>
      <c r="D10" s="565" t="s">
        <v>923</v>
      </c>
      <c r="E10" s="565" t="s">
        <v>924</v>
      </c>
      <c r="F10" s="568"/>
      <c r="G10" s="568"/>
      <c r="H10" s="581">
        <v>0</v>
      </c>
      <c r="I10" s="568">
        <v>17</v>
      </c>
      <c r="J10" s="568">
        <v>5666.27</v>
      </c>
      <c r="K10" s="581">
        <v>1</v>
      </c>
      <c r="L10" s="568">
        <v>17</v>
      </c>
      <c r="M10" s="569">
        <v>5666.27</v>
      </c>
    </row>
    <row r="11" spans="1:13" ht="14.4" customHeight="1" x14ac:dyDescent="0.3">
      <c r="A11" s="564" t="s">
        <v>997</v>
      </c>
      <c r="B11" s="565" t="s">
        <v>921</v>
      </c>
      <c r="C11" s="565" t="s">
        <v>982</v>
      </c>
      <c r="D11" s="565" t="s">
        <v>983</v>
      </c>
      <c r="E11" s="565" t="s">
        <v>984</v>
      </c>
      <c r="F11" s="568"/>
      <c r="G11" s="568"/>
      <c r="H11" s="581">
        <v>0</v>
      </c>
      <c r="I11" s="568">
        <v>2</v>
      </c>
      <c r="J11" s="568">
        <v>666.62</v>
      </c>
      <c r="K11" s="581">
        <v>1</v>
      </c>
      <c r="L11" s="568">
        <v>2</v>
      </c>
      <c r="M11" s="569">
        <v>666.62</v>
      </c>
    </row>
    <row r="12" spans="1:13" ht="14.4" customHeight="1" x14ac:dyDescent="0.3">
      <c r="A12" s="564" t="s">
        <v>997</v>
      </c>
      <c r="B12" s="565" t="s">
        <v>946</v>
      </c>
      <c r="C12" s="565" t="s">
        <v>947</v>
      </c>
      <c r="D12" s="565" t="s">
        <v>780</v>
      </c>
      <c r="E12" s="565" t="s">
        <v>781</v>
      </c>
      <c r="F12" s="568"/>
      <c r="G12" s="568"/>
      <c r="H12" s="581">
        <v>0</v>
      </c>
      <c r="I12" s="568">
        <v>1</v>
      </c>
      <c r="J12" s="568">
        <v>154.01</v>
      </c>
      <c r="K12" s="581">
        <v>1</v>
      </c>
      <c r="L12" s="568">
        <v>1</v>
      </c>
      <c r="M12" s="569">
        <v>154.01</v>
      </c>
    </row>
    <row r="13" spans="1:13" ht="14.4" customHeight="1" x14ac:dyDescent="0.3">
      <c r="A13" s="564" t="s">
        <v>997</v>
      </c>
      <c r="B13" s="565" t="s">
        <v>946</v>
      </c>
      <c r="C13" s="565" t="s">
        <v>1034</v>
      </c>
      <c r="D13" s="565" t="s">
        <v>780</v>
      </c>
      <c r="E13" s="565" t="s">
        <v>781</v>
      </c>
      <c r="F13" s="568"/>
      <c r="G13" s="568"/>
      <c r="H13" s="581">
        <v>0</v>
      </c>
      <c r="I13" s="568">
        <v>2</v>
      </c>
      <c r="J13" s="568">
        <v>286.36</v>
      </c>
      <c r="K13" s="581">
        <v>1</v>
      </c>
      <c r="L13" s="568">
        <v>2</v>
      </c>
      <c r="M13" s="569">
        <v>286.36</v>
      </c>
    </row>
    <row r="14" spans="1:13" ht="14.4" customHeight="1" x14ac:dyDescent="0.3">
      <c r="A14" s="564" t="s">
        <v>997</v>
      </c>
      <c r="B14" s="565" t="s">
        <v>957</v>
      </c>
      <c r="C14" s="565" t="s">
        <v>1046</v>
      </c>
      <c r="D14" s="565" t="s">
        <v>556</v>
      </c>
      <c r="E14" s="565" t="s">
        <v>1047</v>
      </c>
      <c r="F14" s="568"/>
      <c r="G14" s="568"/>
      <c r="H14" s="581">
        <v>0</v>
      </c>
      <c r="I14" s="568">
        <v>1</v>
      </c>
      <c r="J14" s="568">
        <v>48.31</v>
      </c>
      <c r="K14" s="581">
        <v>1</v>
      </c>
      <c r="L14" s="568">
        <v>1</v>
      </c>
      <c r="M14" s="569">
        <v>48.31</v>
      </c>
    </row>
    <row r="15" spans="1:13" ht="14.4" customHeight="1" x14ac:dyDescent="0.3">
      <c r="A15" s="564" t="s">
        <v>998</v>
      </c>
      <c r="B15" s="565" t="s">
        <v>921</v>
      </c>
      <c r="C15" s="565" t="s">
        <v>1486</v>
      </c>
      <c r="D15" s="565" t="s">
        <v>1194</v>
      </c>
      <c r="E15" s="565" t="s">
        <v>924</v>
      </c>
      <c r="F15" s="568">
        <v>1</v>
      </c>
      <c r="G15" s="568">
        <v>333.31</v>
      </c>
      <c r="H15" s="581">
        <v>1</v>
      </c>
      <c r="I15" s="568"/>
      <c r="J15" s="568"/>
      <c r="K15" s="581">
        <v>0</v>
      </c>
      <c r="L15" s="568">
        <v>1</v>
      </c>
      <c r="M15" s="569">
        <v>333.31</v>
      </c>
    </row>
    <row r="16" spans="1:13" ht="14.4" customHeight="1" x14ac:dyDescent="0.3">
      <c r="A16" s="564" t="s">
        <v>998</v>
      </c>
      <c r="B16" s="565" t="s">
        <v>921</v>
      </c>
      <c r="C16" s="565" t="s">
        <v>1075</v>
      </c>
      <c r="D16" s="565" t="s">
        <v>923</v>
      </c>
      <c r="E16" s="565" t="s">
        <v>1076</v>
      </c>
      <c r="F16" s="568">
        <v>1</v>
      </c>
      <c r="G16" s="568">
        <v>0</v>
      </c>
      <c r="H16" s="581"/>
      <c r="I16" s="568"/>
      <c r="J16" s="568"/>
      <c r="K16" s="581"/>
      <c r="L16" s="568">
        <v>1</v>
      </c>
      <c r="M16" s="569">
        <v>0</v>
      </c>
    </row>
    <row r="17" spans="1:13" ht="14.4" customHeight="1" x14ac:dyDescent="0.3">
      <c r="A17" s="564" t="s">
        <v>998</v>
      </c>
      <c r="B17" s="565" t="s">
        <v>921</v>
      </c>
      <c r="C17" s="565" t="s">
        <v>922</v>
      </c>
      <c r="D17" s="565" t="s">
        <v>923</v>
      </c>
      <c r="E17" s="565" t="s">
        <v>924</v>
      </c>
      <c r="F17" s="568"/>
      <c r="G17" s="568"/>
      <c r="H17" s="581">
        <v>0</v>
      </c>
      <c r="I17" s="568">
        <v>4</v>
      </c>
      <c r="J17" s="568">
        <v>1333.24</v>
      </c>
      <c r="K17" s="581">
        <v>1</v>
      </c>
      <c r="L17" s="568">
        <v>4</v>
      </c>
      <c r="M17" s="569">
        <v>1333.24</v>
      </c>
    </row>
    <row r="18" spans="1:13" ht="14.4" customHeight="1" x14ac:dyDescent="0.3">
      <c r="A18" s="564" t="s">
        <v>998</v>
      </c>
      <c r="B18" s="565" t="s">
        <v>921</v>
      </c>
      <c r="C18" s="565" t="s">
        <v>982</v>
      </c>
      <c r="D18" s="565" t="s">
        <v>983</v>
      </c>
      <c r="E18" s="565" t="s">
        <v>984</v>
      </c>
      <c r="F18" s="568"/>
      <c r="G18" s="568"/>
      <c r="H18" s="581">
        <v>0</v>
      </c>
      <c r="I18" s="568">
        <v>1</v>
      </c>
      <c r="J18" s="568">
        <v>333.31</v>
      </c>
      <c r="K18" s="581">
        <v>1</v>
      </c>
      <c r="L18" s="568">
        <v>1</v>
      </c>
      <c r="M18" s="569">
        <v>333.31</v>
      </c>
    </row>
    <row r="19" spans="1:13" ht="14.4" customHeight="1" x14ac:dyDescent="0.3">
      <c r="A19" s="564" t="s">
        <v>998</v>
      </c>
      <c r="B19" s="565" t="s">
        <v>946</v>
      </c>
      <c r="C19" s="565" t="s">
        <v>947</v>
      </c>
      <c r="D19" s="565" t="s">
        <v>780</v>
      </c>
      <c r="E19" s="565" t="s">
        <v>781</v>
      </c>
      <c r="F19" s="568"/>
      <c r="G19" s="568"/>
      <c r="H19" s="581">
        <v>0</v>
      </c>
      <c r="I19" s="568">
        <v>1</v>
      </c>
      <c r="J19" s="568">
        <v>154.01</v>
      </c>
      <c r="K19" s="581">
        <v>1</v>
      </c>
      <c r="L19" s="568">
        <v>1</v>
      </c>
      <c r="M19" s="569">
        <v>154.01</v>
      </c>
    </row>
    <row r="20" spans="1:13" ht="14.4" customHeight="1" x14ac:dyDescent="0.3">
      <c r="A20" s="564" t="s">
        <v>998</v>
      </c>
      <c r="B20" s="565" t="s">
        <v>957</v>
      </c>
      <c r="C20" s="565" t="s">
        <v>1046</v>
      </c>
      <c r="D20" s="565" t="s">
        <v>556</v>
      </c>
      <c r="E20" s="565" t="s">
        <v>1047</v>
      </c>
      <c r="F20" s="568"/>
      <c r="G20" s="568"/>
      <c r="H20" s="581">
        <v>0</v>
      </c>
      <c r="I20" s="568">
        <v>2</v>
      </c>
      <c r="J20" s="568">
        <v>96.62</v>
      </c>
      <c r="K20" s="581">
        <v>1</v>
      </c>
      <c r="L20" s="568">
        <v>2</v>
      </c>
      <c r="M20" s="569">
        <v>96.62</v>
      </c>
    </row>
    <row r="21" spans="1:13" ht="14.4" customHeight="1" x14ac:dyDescent="0.3">
      <c r="A21" s="564" t="s">
        <v>999</v>
      </c>
      <c r="B21" s="565" t="s">
        <v>921</v>
      </c>
      <c r="C21" s="565" t="s">
        <v>922</v>
      </c>
      <c r="D21" s="565" t="s">
        <v>923</v>
      </c>
      <c r="E21" s="565" t="s">
        <v>924</v>
      </c>
      <c r="F21" s="568"/>
      <c r="G21" s="568"/>
      <c r="H21" s="581">
        <v>0</v>
      </c>
      <c r="I21" s="568">
        <v>18</v>
      </c>
      <c r="J21" s="568">
        <v>5999.58</v>
      </c>
      <c r="K21" s="581">
        <v>1</v>
      </c>
      <c r="L21" s="568">
        <v>18</v>
      </c>
      <c r="M21" s="569">
        <v>5999.58</v>
      </c>
    </row>
    <row r="22" spans="1:13" ht="14.4" customHeight="1" x14ac:dyDescent="0.3">
      <c r="A22" s="564" t="s">
        <v>999</v>
      </c>
      <c r="B22" s="565" t="s">
        <v>921</v>
      </c>
      <c r="C22" s="565" t="s">
        <v>982</v>
      </c>
      <c r="D22" s="565" t="s">
        <v>983</v>
      </c>
      <c r="E22" s="565" t="s">
        <v>984</v>
      </c>
      <c r="F22" s="568"/>
      <c r="G22" s="568"/>
      <c r="H22" s="581">
        <v>0</v>
      </c>
      <c r="I22" s="568">
        <v>1</v>
      </c>
      <c r="J22" s="568">
        <v>333.31</v>
      </c>
      <c r="K22" s="581">
        <v>1</v>
      </c>
      <c r="L22" s="568">
        <v>1</v>
      </c>
      <c r="M22" s="569">
        <v>333.31</v>
      </c>
    </row>
    <row r="23" spans="1:13" ht="14.4" customHeight="1" x14ac:dyDescent="0.3">
      <c r="A23" s="564" t="s">
        <v>999</v>
      </c>
      <c r="B23" s="565" t="s">
        <v>932</v>
      </c>
      <c r="C23" s="565" t="s">
        <v>936</v>
      </c>
      <c r="D23" s="565" t="s">
        <v>771</v>
      </c>
      <c r="E23" s="565" t="s">
        <v>935</v>
      </c>
      <c r="F23" s="568"/>
      <c r="G23" s="568"/>
      <c r="H23" s="581">
        <v>0</v>
      </c>
      <c r="I23" s="568">
        <v>1</v>
      </c>
      <c r="J23" s="568">
        <v>184.22</v>
      </c>
      <c r="K23" s="581">
        <v>1</v>
      </c>
      <c r="L23" s="568">
        <v>1</v>
      </c>
      <c r="M23" s="569">
        <v>184.22</v>
      </c>
    </row>
    <row r="24" spans="1:13" ht="14.4" customHeight="1" x14ac:dyDescent="0.3">
      <c r="A24" s="564" t="s">
        <v>999</v>
      </c>
      <c r="B24" s="565" t="s">
        <v>1545</v>
      </c>
      <c r="C24" s="565" t="s">
        <v>1087</v>
      </c>
      <c r="D24" s="565" t="s">
        <v>1088</v>
      </c>
      <c r="E24" s="565" t="s">
        <v>1089</v>
      </c>
      <c r="F24" s="568"/>
      <c r="G24" s="568"/>
      <c r="H24" s="581">
        <v>0</v>
      </c>
      <c r="I24" s="568">
        <v>1</v>
      </c>
      <c r="J24" s="568">
        <v>69.86</v>
      </c>
      <c r="K24" s="581">
        <v>1</v>
      </c>
      <c r="L24" s="568">
        <v>1</v>
      </c>
      <c r="M24" s="569">
        <v>69.86</v>
      </c>
    </row>
    <row r="25" spans="1:13" ht="14.4" customHeight="1" x14ac:dyDescent="0.3">
      <c r="A25" s="564" t="s">
        <v>999</v>
      </c>
      <c r="B25" s="565" t="s">
        <v>957</v>
      </c>
      <c r="C25" s="565" t="s">
        <v>1046</v>
      </c>
      <c r="D25" s="565" t="s">
        <v>556</v>
      </c>
      <c r="E25" s="565" t="s">
        <v>1047</v>
      </c>
      <c r="F25" s="568"/>
      <c r="G25" s="568"/>
      <c r="H25" s="581">
        <v>0</v>
      </c>
      <c r="I25" s="568">
        <v>2</v>
      </c>
      <c r="J25" s="568">
        <v>96.62</v>
      </c>
      <c r="K25" s="581">
        <v>1</v>
      </c>
      <c r="L25" s="568">
        <v>2</v>
      </c>
      <c r="M25" s="569">
        <v>96.62</v>
      </c>
    </row>
    <row r="26" spans="1:13" ht="14.4" customHeight="1" x14ac:dyDescent="0.3">
      <c r="A26" s="564" t="s">
        <v>1000</v>
      </c>
      <c r="B26" s="565" t="s">
        <v>921</v>
      </c>
      <c r="C26" s="565" t="s">
        <v>922</v>
      </c>
      <c r="D26" s="565" t="s">
        <v>923</v>
      </c>
      <c r="E26" s="565" t="s">
        <v>924</v>
      </c>
      <c r="F26" s="568"/>
      <c r="G26" s="568"/>
      <c r="H26" s="581">
        <v>0</v>
      </c>
      <c r="I26" s="568">
        <v>18</v>
      </c>
      <c r="J26" s="568">
        <v>5999.5800000000008</v>
      </c>
      <c r="K26" s="581">
        <v>1</v>
      </c>
      <c r="L26" s="568">
        <v>18</v>
      </c>
      <c r="M26" s="569">
        <v>5999.5800000000008</v>
      </c>
    </row>
    <row r="27" spans="1:13" ht="14.4" customHeight="1" x14ac:dyDescent="0.3">
      <c r="A27" s="564" t="s">
        <v>1000</v>
      </c>
      <c r="B27" s="565" t="s">
        <v>921</v>
      </c>
      <c r="C27" s="565" t="s">
        <v>1293</v>
      </c>
      <c r="D27" s="565" t="s">
        <v>1294</v>
      </c>
      <c r="E27" s="565" t="s">
        <v>1295</v>
      </c>
      <c r="F27" s="568"/>
      <c r="G27" s="568"/>
      <c r="H27" s="581">
        <v>0</v>
      </c>
      <c r="I27" s="568">
        <v>1</v>
      </c>
      <c r="J27" s="568">
        <v>152.36000000000001</v>
      </c>
      <c r="K27" s="581">
        <v>1</v>
      </c>
      <c r="L27" s="568">
        <v>1</v>
      </c>
      <c r="M27" s="569">
        <v>152.36000000000001</v>
      </c>
    </row>
    <row r="28" spans="1:13" ht="14.4" customHeight="1" x14ac:dyDescent="0.3">
      <c r="A28" s="564" t="s">
        <v>1000</v>
      </c>
      <c r="B28" s="565" t="s">
        <v>946</v>
      </c>
      <c r="C28" s="565" t="s">
        <v>947</v>
      </c>
      <c r="D28" s="565" t="s">
        <v>780</v>
      </c>
      <c r="E28" s="565" t="s">
        <v>781</v>
      </c>
      <c r="F28" s="568"/>
      <c r="G28" s="568"/>
      <c r="H28" s="581">
        <v>0</v>
      </c>
      <c r="I28" s="568">
        <v>2</v>
      </c>
      <c r="J28" s="568">
        <v>308.02</v>
      </c>
      <c r="K28" s="581">
        <v>1</v>
      </c>
      <c r="L28" s="568">
        <v>2</v>
      </c>
      <c r="M28" s="569">
        <v>308.02</v>
      </c>
    </row>
    <row r="29" spans="1:13" ht="14.4" customHeight="1" x14ac:dyDescent="0.3">
      <c r="A29" s="564" t="s">
        <v>1001</v>
      </c>
      <c r="B29" s="565" t="s">
        <v>1546</v>
      </c>
      <c r="C29" s="565" t="s">
        <v>1095</v>
      </c>
      <c r="D29" s="565" t="s">
        <v>1096</v>
      </c>
      <c r="E29" s="565" t="s">
        <v>622</v>
      </c>
      <c r="F29" s="568"/>
      <c r="G29" s="568"/>
      <c r="H29" s="581">
        <v>0</v>
      </c>
      <c r="I29" s="568">
        <v>3</v>
      </c>
      <c r="J29" s="568">
        <v>358.23</v>
      </c>
      <c r="K29" s="581">
        <v>1</v>
      </c>
      <c r="L29" s="568">
        <v>3</v>
      </c>
      <c r="M29" s="569">
        <v>358.23</v>
      </c>
    </row>
    <row r="30" spans="1:13" ht="14.4" customHeight="1" x14ac:dyDescent="0.3">
      <c r="A30" s="564" t="s">
        <v>1001</v>
      </c>
      <c r="B30" s="565" t="s">
        <v>921</v>
      </c>
      <c r="C30" s="565" t="s">
        <v>922</v>
      </c>
      <c r="D30" s="565" t="s">
        <v>923</v>
      </c>
      <c r="E30" s="565" t="s">
        <v>924</v>
      </c>
      <c r="F30" s="568"/>
      <c r="G30" s="568"/>
      <c r="H30" s="581">
        <v>0</v>
      </c>
      <c r="I30" s="568">
        <v>101</v>
      </c>
      <c r="J30" s="568">
        <v>33664.31</v>
      </c>
      <c r="K30" s="581">
        <v>1</v>
      </c>
      <c r="L30" s="568">
        <v>101</v>
      </c>
      <c r="M30" s="569">
        <v>33664.31</v>
      </c>
    </row>
    <row r="31" spans="1:13" ht="14.4" customHeight="1" x14ac:dyDescent="0.3">
      <c r="A31" s="564" t="s">
        <v>1001</v>
      </c>
      <c r="B31" s="565" t="s">
        <v>921</v>
      </c>
      <c r="C31" s="565" t="s">
        <v>1290</v>
      </c>
      <c r="D31" s="565" t="s">
        <v>1291</v>
      </c>
      <c r="E31" s="565" t="s">
        <v>1292</v>
      </c>
      <c r="F31" s="568"/>
      <c r="G31" s="568"/>
      <c r="H31" s="581">
        <v>0</v>
      </c>
      <c r="I31" s="568">
        <v>2</v>
      </c>
      <c r="J31" s="568">
        <v>666.62</v>
      </c>
      <c r="K31" s="581">
        <v>1</v>
      </c>
      <c r="L31" s="568">
        <v>2</v>
      </c>
      <c r="M31" s="569">
        <v>666.62</v>
      </c>
    </row>
    <row r="32" spans="1:13" ht="14.4" customHeight="1" x14ac:dyDescent="0.3">
      <c r="A32" s="564" t="s">
        <v>1001</v>
      </c>
      <c r="B32" s="565" t="s">
        <v>921</v>
      </c>
      <c r="C32" s="565" t="s">
        <v>1293</v>
      </c>
      <c r="D32" s="565" t="s">
        <v>1294</v>
      </c>
      <c r="E32" s="565" t="s">
        <v>1295</v>
      </c>
      <c r="F32" s="568"/>
      <c r="G32" s="568"/>
      <c r="H32" s="581">
        <v>0</v>
      </c>
      <c r="I32" s="568">
        <v>1</v>
      </c>
      <c r="J32" s="568">
        <v>152.36000000000001</v>
      </c>
      <c r="K32" s="581">
        <v>1</v>
      </c>
      <c r="L32" s="568">
        <v>1</v>
      </c>
      <c r="M32" s="569">
        <v>152.36000000000001</v>
      </c>
    </row>
    <row r="33" spans="1:13" ht="14.4" customHeight="1" x14ac:dyDescent="0.3">
      <c r="A33" s="564" t="s">
        <v>1001</v>
      </c>
      <c r="B33" s="565" t="s">
        <v>932</v>
      </c>
      <c r="C33" s="565" t="s">
        <v>936</v>
      </c>
      <c r="D33" s="565" t="s">
        <v>771</v>
      </c>
      <c r="E33" s="565" t="s">
        <v>935</v>
      </c>
      <c r="F33" s="568"/>
      <c r="G33" s="568"/>
      <c r="H33" s="581">
        <v>0</v>
      </c>
      <c r="I33" s="568">
        <v>4</v>
      </c>
      <c r="J33" s="568">
        <v>736.88</v>
      </c>
      <c r="K33" s="581">
        <v>1</v>
      </c>
      <c r="L33" s="568">
        <v>4</v>
      </c>
      <c r="M33" s="569">
        <v>736.88</v>
      </c>
    </row>
    <row r="34" spans="1:13" ht="14.4" customHeight="1" x14ac:dyDescent="0.3">
      <c r="A34" s="564" t="s">
        <v>1001</v>
      </c>
      <c r="B34" s="565" t="s">
        <v>932</v>
      </c>
      <c r="C34" s="565" t="s">
        <v>1097</v>
      </c>
      <c r="D34" s="565" t="s">
        <v>771</v>
      </c>
      <c r="E34" s="565" t="s">
        <v>945</v>
      </c>
      <c r="F34" s="568">
        <v>1</v>
      </c>
      <c r="G34" s="568">
        <v>0</v>
      </c>
      <c r="H34" s="581"/>
      <c r="I34" s="568"/>
      <c r="J34" s="568"/>
      <c r="K34" s="581"/>
      <c r="L34" s="568">
        <v>1</v>
      </c>
      <c r="M34" s="569">
        <v>0</v>
      </c>
    </row>
    <row r="35" spans="1:13" ht="14.4" customHeight="1" x14ac:dyDescent="0.3">
      <c r="A35" s="564" t="s">
        <v>1001</v>
      </c>
      <c r="B35" s="565" t="s">
        <v>946</v>
      </c>
      <c r="C35" s="565" t="s">
        <v>947</v>
      </c>
      <c r="D35" s="565" t="s">
        <v>780</v>
      </c>
      <c r="E35" s="565" t="s">
        <v>781</v>
      </c>
      <c r="F35" s="568"/>
      <c r="G35" s="568"/>
      <c r="H35" s="581">
        <v>0</v>
      </c>
      <c r="I35" s="568">
        <v>28</v>
      </c>
      <c r="J35" s="568">
        <v>4312.28</v>
      </c>
      <c r="K35" s="581">
        <v>1</v>
      </c>
      <c r="L35" s="568">
        <v>28</v>
      </c>
      <c r="M35" s="569">
        <v>4312.28</v>
      </c>
    </row>
    <row r="36" spans="1:13" ht="14.4" customHeight="1" x14ac:dyDescent="0.3">
      <c r="A36" s="564" t="s">
        <v>1001</v>
      </c>
      <c r="B36" s="565" t="s">
        <v>946</v>
      </c>
      <c r="C36" s="565" t="s">
        <v>1114</v>
      </c>
      <c r="D36" s="565" t="s">
        <v>1115</v>
      </c>
      <c r="E36" s="565" t="s">
        <v>1116</v>
      </c>
      <c r="F36" s="568"/>
      <c r="G36" s="568"/>
      <c r="H36" s="581">
        <v>0</v>
      </c>
      <c r="I36" s="568">
        <v>2</v>
      </c>
      <c r="J36" s="568">
        <v>154.02000000000001</v>
      </c>
      <c r="K36" s="581">
        <v>1</v>
      </c>
      <c r="L36" s="568">
        <v>2</v>
      </c>
      <c r="M36" s="569">
        <v>154.02000000000001</v>
      </c>
    </row>
    <row r="37" spans="1:13" ht="14.4" customHeight="1" x14ac:dyDescent="0.3">
      <c r="A37" s="564" t="s">
        <v>1001</v>
      </c>
      <c r="B37" s="565" t="s">
        <v>946</v>
      </c>
      <c r="C37" s="565" t="s">
        <v>1034</v>
      </c>
      <c r="D37" s="565" t="s">
        <v>780</v>
      </c>
      <c r="E37" s="565" t="s">
        <v>781</v>
      </c>
      <c r="F37" s="568"/>
      <c r="G37" s="568"/>
      <c r="H37" s="581">
        <v>0</v>
      </c>
      <c r="I37" s="568">
        <v>9</v>
      </c>
      <c r="J37" s="568">
        <v>1288.6200000000001</v>
      </c>
      <c r="K37" s="581">
        <v>1</v>
      </c>
      <c r="L37" s="568">
        <v>9</v>
      </c>
      <c r="M37" s="569">
        <v>1288.6200000000001</v>
      </c>
    </row>
    <row r="38" spans="1:13" ht="14.4" customHeight="1" x14ac:dyDescent="0.3">
      <c r="A38" s="564" t="s">
        <v>1001</v>
      </c>
      <c r="B38" s="565" t="s">
        <v>957</v>
      </c>
      <c r="C38" s="565" t="s">
        <v>1046</v>
      </c>
      <c r="D38" s="565" t="s">
        <v>556</v>
      </c>
      <c r="E38" s="565" t="s">
        <v>1047</v>
      </c>
      <c r="F38" s="568"/>
      <c r="G38" s="568"/>
      <c r="H38" s="581">
        <v>0</v>
      </c>
      <c r="I38" s="568">
        <v>42</v>
      </c>
      <c r="J38" s="568">
        <v>2029.0200000000004</v>
      </c>
      <c r="K38" s="581">
        <v>1</v>
      </c>
      <c r="L38" s="568">
        <v>42</v>
      </c>
      <c r="M38" s="569">
        <v>2029.0200000000004</v>
      </c>
    </row>
    <row r="39" spans="1:13" ht="14.4" customHeight="1" x14ac:dyDescent="0.3">
      <c r="A39" s="564" t="s">
        <v>1001</v>
      </c>
      <c r="B39" s="565" t="s">
        <v>957</v>
      </c>
      <c r="C39" s="565" t="s">
        <v>958</v>
      </c>
      <c r="D39" s="565" t="s">
        <v>556</v>
      </c>
      <c r="E39" s="565" t="s">
        <v>959</v>
      </c>
      <c r="F39" s="568"/>
      <c r="G39" s="568"/>
      <c r="H39" s="581">
        <v>0</v>
      </c>
      <c r="I39" s="568">
        <v>1</v>
      </c>
      <c r="J39" s="568">
        <v>96.63</v>
      </c>
      <c r="K39" s="581">
        <v>1</v>
      </c>
      <c r="L39" s="568">
        <v>1</v>
      </c>
      <c r="M39" s="569">
        <v>96.63</v>
      </c>
    </row>
    <row r="40" spans="1:13" ht="14.4" customHeight="1" x14ac:dyDescent="0.3">
      <c r="A40" s="564" t="s">
        <v>1001</v>
      </c>
      <c r="B40" s="565" t="s">
        <v>1547</v>
      </c>
      <c r="C40" s="565" t="s">
        <v>1130</v>
      </c>
      <c r="D40" s="565" t="s">
        <v>1131</v>
      </c>
      <c r="E40" s="565" t="s">
        <v>1132</v>
      </c>
      <c r="F40" s="568"/>
      <c r="G40" s="568"/>
      <c r="H40" s="581">
        <v>0</v>
      </c>
      <c r="I40" s="568">
        <v>1</v>
      </c>
      <c r="J40" s="568">
        <v>32.74</v>
      </c>
      <c r="K40" s="581">
        <v>1</v>
      </c>
      <c r="L40" s="568">
        <v>1</v>
      </c>
      <c r="M40" s="569">
        <v>32.74</v>
      </c>
    </row>
    <row r="41" spans="1:13" ht="14.4" customHeight="1" x14ac:dyDescent="0.3">
      <c r="A41" s="564" t="s">
        <v>1001</v>
      </c>
      <c r="B41" s="565" t="s">
        <v>1547</v>
      </c>
      <c r="C41" s="565" t="s">
        <v>1133</v>
      </c>
      <c r="D41" s="565" t="s">
        <v>1134</v>
      </c>
      <c r="E41" s="565" t="s">
        <v>1135</v>
      </c>
      <c r="F41" s="568"/>
      <c r="G41" s="568"/>
      <c r="H41" s="581">
        <v>0</v>
      </c>
      <c r="I41" s="568">
        <v>3</v>
      </c>
      <c r="J41" s="568">
        <v>373.53000000000003</v>
      </c>
      <c r="K41" s="581">
        <v>1</v>
      </c>
      <c r="L41" s="568">
        <v>3</v>
      </c>
      <c r="M41" s="569">
        <v>373.53000000000003</v>
      </c>
    </row>
    <row r="42" spans="1:13" ht="14.4" customHeight="1" x14ac:dyDescent="0.3">
      <c r="A42" s="564" t="s">
        <v>1001</v>
      </c>
      <c r="B42" s="565" t="s">
        <v>1547</v>
      </c>
      <c r="C42" s="565" t="s">
        <v>1136</v>
      </c>
      <c r="D42" s="565" t="s">
        <v>1131</v>
      </c>
      <c r="E42" s="565" t="s">
        <v>1137</v>
      </c>
      <c r="F42" s="568"/>
      <c r="G42" s="568"/>
      <c r="H42" s="581">
        <v>0</v>
      </c>
      <c r="I42" s="568">
        <v>2</v>
      </c>
      <c r="J42" s="568">
        <v>628.70000000000005</v>
      </c>
      <c r="K42" s="581">
        <v>1</v>
      </c>
      <c r="L42" s="568">
        <v>2</v>
      </c>
      <c r="M42" s="569">
        <v>628.70000000000005</v>
      </c>
    </row>
    <row r="43" spans="1:13" ht="14.4" customHeight="1" x14ac:dyDescent="0.3">
      <c r="A43" s="564" t="s">
        <v>1001</v>
      </c>
      <c r="B43" s="565" t="s">
        <v>966</v>
      </c>
      <c r="C43" s="565" t="s">
        <v>1091</v>
      </c>
      <c r="D43" s="565" t="s">
        <v>1092</v>
      </c>
      <c r="E43" s="565" t="s">
        <v>1093</v>
      </c>
      <c r="F43" s="568">
        <v>2</v>
      </c>
      <c r="G43" s="568">
        <v>21.46</v>
      </c>
      <c r="H43" s="581">
        <v>1</v>
      </c>
      <c r="I43" s="568"/>
      <c r="J43" s="568"/>
      <c r="K43" s="581">
        <v>0</v>
      </c>
      <c r="L43" s="568">
        <v>2</v>
      </c>
      <c r="M43" s="569">
        <v>21.46</v>
      </c>
    </row>
    <row r="44" spans="1:13" ht="14.4" customHeight="1" x14ac:dyDescent="0.3">
      <c r="A44" s="564" t="s">
        <v>1001</v>
      </c>
      <c r="B44" s="565" t="s">
        <v>1548</v>
      </c>
      <c r="C44" s="565" t="s">
        <v>1126</v>
      </c>
      <c r="D44" s="565" t="s">
        <v>1127</v>
      </c>
      <c r="E44" s="565" t="s">
        <v>1128</v>
      </c>
      <c r="F44" s="568"/>
      <c r="G44" s="568"/>
      <c r="H44" s="581">
        <v>0</v>
      </c>
      <c r="I44" s="568">
        <v>5</v>
      </c>
      <c r="J44" s="568">
        <v>1345</v>
      </c>
      <c r="K44" s="581">
        <v>1</v>
      </c>
      <c r="L44" s="568">
        <v>5</v>
      </c>
      <c r="M44" s="569">
        <v>1345</v>
      </c>
    </row>
    <row r="45" spans="1:13" ht="14.4" customHeight="1" x14ac:dyDescent="0.3">
      <c r="A45" s="564" t="s">
        <v>1001</v>
      </c>
      <c r="B45" s="565" t="s">
        <v>1549</v>
      </c>
      <c r="C45" s="565" t="s">
        <v>1122</v>
      </c>
      <c r="D45" s="565" t="s">
        <v>1123</v>
      </c>
      <c r="E45" s="565" t="s">
        <v>1124</v>
      </c>
      <c r="F45" s="568"/>
      <c r="G45" s="568"/>
      <c r="H45" s="581">
        <v>0</v>
      </c>
      <c r="I45" s="568">
        <v>2</v>
      </c>
      <c r="J45" s="568">
        <v>275.48</v>
      </c>
      <c r="K45" s="581">
        <v>1</v>
      </c>
      <c r="L45" s="568">
        <v>2</v>
      </c>
      <c r="M45" s="569">
        <v>275.48</v>
      </c>
    </row>
    <row r="46" spans="1:13" ht="14.4" customHeight="1" x14ac:dyDescent="0.3">
      <c r="A46" s="564" t="s">
        <v>1002</v>
      </c>
      <c r="B46" s="565" t="s">
        <v>921</v>
      </c>
      <c r="C46" s="565" t="s">
        <v>922</v>
      </c>
      <c r="D46" s="565" t="s">
        <v>923</v>
      </c>
      <c r="E46" s="565" t="s">
        <v>924</v>
      </c>
      <c r="F46" s="568"/>
      <c r="G46" s="568"/>
      <c r="H46" s="581">
        <v>0</v>
      </c>
      <c r="I46" s="568">
        <v>1</v>
      </c>
      <c r="J46" s="568">
        <v>333.31</v>
      </c>
      <c r="K46" s="581">
        <v>1</v>
      </c>
      <c r="L46" s="568">
        <v>1</v>
      </c>
      <c r="M46" s="569">
        <v>333.31</v>
      </c>
    </row>
    <row r="47" spans="1:13" ht="14.4" customHeight="1" x14ac:dyDescent="0.3">
      <c r="A47" s="564" t="s">
        <v>1002</v>
      </c>
      <c r="B47" s="565" t="s">
        <v>957</v>
      </c>
      <c r="C47" s="565" t="s">
        <v>1046</v>
      </c>
      <c r="D47" s="565" t="s">
        <v>556</v>
      </c>
      <c r="E47" s="565" t="s">
        <v>1047</v>
      </c>
      <c r="F47" s="568"/>
      <c r="G47" s="568"/>
      <c r="H47" s="581">
        <v>0</v>
      </c>
      <c r="I47" s="568">
        <v>1</v>
      </c>
      <c r="J47" s="568">
        <v>48.31</v>
      </c>
      <c r="K47" s="581">
        <v>1</v>
      </c>
      <c r="L47" s="568">
        <v>1</v>
      </c>
      <c r="M47" s="569">
        <v>48.31</v>
      </c>
    </row>
    <row r="48" spans="1:13" ht="14.4" customHeight="1" x14ac:dyDescent="0.3">
      <c r="A48" s="564" t="s">
        <v>1003</v>
      </c>
      <c r="B48" s="565" t="s">
        <v>921</v>
      </c>
      <c r="C48" s="565" t="s">
        <v>922</v>
      </c>
      <c r="D48" s="565" t="s">
        <v>923</v>
      </c>
      <c r="E48" s="565" t="s">
        <v>924</v>
      </c>
      <c r="F48" s="568"/>
      <c r="G48" s="568"/>
      <c r="H48" s="581">
        <v>0</v>
      </c>
      <c r="I48" s="568">
        <v>2</v>
      </c>
      <c r="J48" s="568">
        <v>666.62</v>
      </c>
      <c r="K48" s="581">
        <v>1</v>
      </c>
      <c r="L48" s="568">
        <v>2</v>
      </c>
      <c r="M48" s="569">
        <v>666.62</v>
      </c>
    </row>
    <row r="49" spans="1:13" ht="14.4" customHeight="1" x14ac:dyDescent="0.3">
      <c r="A49" s="564" t="s">
        <v>1003</v>
      </c>
      <c r="B49" s="565" t="s">
        <v>921</v>
      </c>
      <c r="C49" s="565" t="s">
        <v>982</v>
      </c>
      <c r="D49" s="565" t="s">
        <v>983</v>
      </c>
      <c r="E49" s="565" t="s">
        <v>984</v>
      </c>
      <c r="F49" s="568"/>
      <c r="G49" s="568"/>
      <c r="H49" s="581">
        <v>0</v>
      </c>
      <c r="I49" s="568">
        <v>1</v>
      </c>
      <c r="J49" s="568">
        <v>333.31</v>
      </c>
      <c r="K49" s="581">
        <v>1</v>
      </c>
      <c r="L49" s="568">
        <v>1</v>
      </c>
      <c r="M49" s="569">
        <v>333.31</v>
      </c>
    </row>
    <row r="50" spans="1:13" ht="14.4" customHeight="1" x14ac:dyDescent="0.3">
      <c r="A50" s="564" t="s">
        <v>1004</v>
      </c>
      <c r="B50" s="565" t="s">
        <v>921</v>
      </c>
      <c r="C50" s="565" t="s">
        <v>922</v>
      </c>
      <c r="D50" s="565" t="s">
        <v>923</v>
      </c>
      <c r="E50" s="565" t="s">
        <v>924</v>
      </c>
      <c r="F50" s="568"/>
      <c r="G50" s="568"/>
      <c r="H50" s="581">
        <v>0</v>
      </c>
      <c r="I50" s="568">
        <v>2</v>
      </c>
      <c r="J50" s="568">
        <v>666.62</v>
      </c>
      <c r="K50" s="581">
        <v>1</v>
      </c>
      <c r="L50" s="568">
        <v>2</v>
      </c>
      <c r="M50" s="569">
        <v>666.62</v>
      </c>
    </row>
    <row r="51" spans="1:13" ht="14.4" customHeight="1" x14ac:dyDescent="0.3">
      <c r="A51" s="564" t="s">
        <v>1004</v>
      </c>
      <c r="B51" s="565" t="s">
        <v>921</v>
      </c>
      <c r="C51" s="565" t="s">
        <v>1500</v>
      </c>
      <c r="D51" s="565" t="s">
        <v>1501</v>
      </c>
      <c r="E51" s="565" t="s">
        <v>1502</v>
      </c>
      <c r="F51" s="568"/>
      <c r="G51" s="568"/>
      <c r="H51" s="581">
        <v>0</v>
      </c>
      <c r="I51" s="568">
        <v>1</v>
      </c>
      <c r="J51" s="568">
        <v>79.36</v>
      </c>
      <c r="K51" s="581">
        <v>1</v>
      </c>
      <c r="L51" s="568">
        <v>1</v>
      </c>
      <c r="M51" s="569">
        <v>79.36</v>
      </c>
    </row>
    <row r="52" spans="1:13" ht="14.4" customHeight="1" x14ac:dyDescent="0.3">
      <c r="A52" s="564" t="s">
        <v>1005</v>
      </c>
      <c r="B52" s="565" t="s">
        <v>921</v>
      </c>
      <c r="C52" s="565" t="s">
        <v>922</v>
      </c>
      <c r="D52" s="565" t="s">
        <v>923</v>
      </c>
      <c r="E52" s="565" t="s">
        <v>924</v>
      </c>
      <c r="F52" s="568"/>
      <c r="G52" s="568"/>
      <c r="H52" s="581">
        <v>0</v>
      </c>
      <c r="I52" s="568">
        <v>30</v>
      </c>
      <c r="J52" s="568">
        <v>9999.2999999999993</v>
      </c>
      <c r="K52" s="581">
        <v>1</v>
      </c>
      <c r="L52" s="568">
        <v>30</v>
      </c>
      <c r="M52" s="569">
        <v>9999.2999999999993</v>
      </c>
    </row>
    <row r="53" spans="1:13" ht="14.4" customHeight="1" x14ac:dyDescent="0.3">
      <c r="A53" s="564" t="s">
        <v>1005</v>
      </c>
      <c r="B53" s="565" t="s">
        <v>921</v>
      </c>
      <c r="C53" s="565" t="s">
        <v>982</v>
      </c>
      <c r="D53" s="565" t="s">
        <v>983</v>
      </c>
      <c r="E53" s="565" t="s">
        <v>984</v>
      </c>
      <c r="F53" s="568"/>
      <c r="G53" s="568"/>
      <c r="H53" s="581">
        <v>0</v>
      </c>
      <c r="I53" s="568">
        <v>1</v>
      </c>
      <c r="J53" s="568">
        <v>333.31</v>
      </c>
      <c r="K53" s="581">
        <v>1</v>
      </c>
      <c r="L53" s="568">
        <v>1</v>
      </c>
      <c r="M53" s="569">
        <v>333.31</v>
      </c>
    </row>
    <row r="54" spans="1:13" ht="14.4" customHeight="1" x14ac:dyDescent="0.3">
      <c r="A54" s="564" t="s">
        <v>1005</v>
      </c>
      <c r="B54" s="565" t="s">
        <v>932</v>
      </c>
      <c r="C54" s="565" t="s">
        <v>1028</v>
      </c>
      <c r="D54" s="565" t="s">
        <v>771</v>
      </c>
      <c r="E54" s="565" t="s">
        <v>935</v>
      </c>
      <c r="F54" s="568">
        <v>4</v>
      </c>
      <c r="G54" s="568">
        <v>736.88</v>
      </c>
      <c r="H54" s="581">
        <v>1</v>
      </c>
      <c r="I54" s="568"/>
      <c r="J54" s="568"/>
      <c r="K54" s="581">
        <v>0</v>
      </c>
      <c r="L54" s="568">
        <v>4</v>
      </c>
      <c r="M54" s="569">
        <v>736.88</v>
      </c>
    </row>
    <row r="55" spans="1:13" ht="14.4" customHeight="1" x14ac:dyDescent="0.3">
      <c r="A55" s="564" t="s">
        <v>1005</v>
      </c>
      <c r="B55" s="565" t="s">
        <v>932</v>
      </c>
      <c r="C55" s="565" t="s">
        <v>936</v>
      </c>
      <c r="D55" s="565" t="s">
        <v>771</v>
      </c>
      <c r="E55" s="565" t="s">
        <v>935</v>
      </c>
      <c r="F55" s="568"/>
      <c r="G55" s="568"/>
      <c r="H55" s="581">
        <v>0</v>
      </c>
      <c r="I55" s="568">
        <v>4</v>
      </c>
      <c r="J55" s="568">
        <v>736.88</v>
      </c>
      <c r="K55" s="581">
        <v>1</v>
      </c>
      <c r="L55" s="568">
        <v>4</v>
      </c>
      <c r="M55" s="569">
        <v>736.88</v>
      </c>
    </row>
    <row r="56" spans="1:13" ht="14.4" customHeight="1" x14ac:dyDescent="0.3">
      <c r="A56" s="564" t="s">
        <v>1005</v>
      </c>
      <c r="B56" s="565" t="s">
        <v>946</v>
      </c>
      <c r="C56" s="565" t="s">
        <v>947</v>
      </c>
      <c r="D56" s="565" t="s">
        <v>780</v>
      </c>
      <c r="E56" s="565" t="s">
        <v>781</v>
      </c>
      <c r="F56" s="568"/>
      <c r="G56" s="568"/>
      <c r="H56" s="581">
        <v>0</v>
      </c>
      <c r="I56" s="568">
        <v>3</v>
      </c>
      <c r="J56" s="568">
        <v>462.03</v>
      </c>
      <c r="K56" s="581">
        <v>1</v>
      </c>
      <c r="L56" s="568">
        <v>3</v>
      </c>
      <c r="M56" s="569">
        <v>462.03</v>
      </c>
    </row>
    <row r="57" spans="1:13" ht="14.4" customHeight="1" x14ac:dyDescent="0.3">
      <c r="A57" s="564" t="s">
        <v>1005</v>
      </c>
      <c r="B57" s="565" t="s">
        <v>946</v>
      </c>
      <c r="C57" s="565" t="s">
        <v>1034</v>
      </c>
      <c r="D57" s="565" t="s">
        <v>780</v>
      </c>
      <c r="E57" s="565" t="s">
        <v>781</v>
      </c>
      <c r="F57" s="568"/>
      <c r="G57" s="568"/>
      <c r="H57" s="581">
        <v>0</v>
      </c>
      <c r="I57" s="568">
        <v>5</v>
      </c>
      <c r="J57" s="568">
        <v>715.90000000000009</v>
      </c>
      <c r="K57" s="581">
        <v>1</v>
      </c>
      <c r="L57" s="568">
        <v>5</v>
      </c>
      <c r="M57" s="569">
        <v>715.90000000000009</v>
      </c>
    </row>
    <row r="58" spans="1:13" ht="14.4" customHeight="1" x14ac:dyDescent="0.3">
      <c r="A58" s="564" t="s">
        <v>1005</v>
      </c>
      <c r="B58" s="565" t="s">
        <v>946</v>
      </c>
      <c r="C58" s="565" t="s">
        <v>1386</v>
      </c>
      <c r="D58" s="565" t="s">
        <v>780</v>
      </c>
      <c r="E58" s="565" t="s">
        <v>1357</v>
      </c>
      <c r="F58" s="568">
        <v>2</v>
      </c>
      <c r="G58" s="568">
        <v>0</v>
      </c>
      <c r="H58" s="581"/>
      <c r="I58" s="568"/>
      <c r="J58" s="568"/>
      <c r="K58" s="581"/>
      <c r="L58" s="568">
        <v>2</v>
      </c>
      <c r="M58" s="569">
        <v>0</v>
      </c>
    </row>
    <row r="59" spans="1:13" ht="14.4" customHeight="1" x14ac:dyDescent="0.3">
      <c r="A59" s="564" t="s">
        <v>1005</v>
      </c>
      <c r="B59" s="565" t="s">
        <v>957</v>
      </c>
      <c r="C59" s="565" t="s">
        <v>1046</v>
      </c>
      <c r="D59" s="565" t="s">
        <v>556</v>
      </c>
      <c r="E59" s="565" t="s">
        <v>1047</v>
      </c>
      <c r="F59" s="568"/>
      <c r="G59" s="568"/>
      <c r="H59" s="581">
        <v>0</v>
      </c>
      <c r="I59" s="568">
        <v>1</v>
      </c>
      <c r="J59" s="568">
        <v>48.31</v>
      </c>
      <c r="K59" s="581">
        <v>1</v>
      </c>
      <c r="L59" s="568">
        <v>1</v>
      </c>
      <c r="M59" s="569">
        <v>48.31</v>
      </c>
    </row>
    <row r="60" spans="1:13" ht="14.4" customHeight="1" x14ac:dyDescent="0.3">
      <c r="A60" s="564" t="s">
        <v>1005</v>
      </c>
      <c r="B60" s="565" t="s">
        <v>957</v>
      </c>
      <c r="C60" s="565" t="s">
        <v>960</v>
      </c>
      <c r="D60" s="565" t="s">
        <v>478</v>
      </c>
      <c r="E60" s="565" t="s">
        <v>961</v>
      </c>
      <c r="F60" s="568">
        <v>3</v>
      </c>
      <c r="G60" s="568">
        <v>289.89</v>
      </c>
      <c r="H60" s="581">
        <v>1</v>
      </c>
      <c r="I60" s="568"/>
      <c r="J60" s="568"/>
      <c r="K60" s="581">
        <v>0</v>
      </c>
      <c r="L60" s="568">
        <v>3</v>
      </c>
      <c r="M60" s="569">
        <v>289.89</v>
      </c>
    </row>
    <row r="61" spans="1:13" ht="14.4" customHeight="1" x14ac:dyDescent="0.3">
      <c r="A61" s="564" t="s">
        <v>1006</v>
      </c>
      <c r="B61" s="565" t="s">
        <v>921</v>
      </c>
      <c r="C61" s="565" t="s">
        <v>1193</v>
      </c>
      <c r="D61" s="565" t="s">
        <v>1194</v>
      </c>
      <c r="E61" s="565" t="s">
        <v>1195</v>
      </c>
      <c r="F61" s="568">
        <v>1</v>
      </c>
      <c r="G61" s="568">
        <v>333.31</v>
      </c>
      <c r="H61" s="581">
        <v>1</v>
      </c>
      <c r="I61" s="568"/>
      <c r="J61" s="568"/>
      <c r="K61" s="581">
        <v>0</v>
      </c>
      <c r="L61" s="568">
        <v>1</v>
      </c>
      <c r="M61" s="569">
        <v>333.31</v>
      </c>
    </row>
    <row r="62" spans="1:13" ht="14.4" customHeight="1" x14ac:dyDescent="0.3">
      <c r="A62" s="564" t="s">
        <v>1006</v>
      </c>
      <c r="B62" s="565" t="s">
        <v>921</v>
      </c>
      <c r="C62" s="565" t="s">
        <v>922</v>
      </c>
      <c r="D62" s="565" t="s">
        <v>923</v>
      </c>
      <c r="E62" s="565" t="s">
        <v>924</v>
      </c>
      <c r="F62" s="568"/>
      <c r="G62" s="568"/>
      <c r="H62" s="581">
        <v>0</v>
      </c>
      <c r="I62" s="568">
        <v>1</v>
      </c>
      <c r="J62" s="568">
        <v>333.31</v>
      </c>
      <c r="K62" s="581">
        <v>1</v>
      </c>
      <c r="L62" s="568">
        <v>1</v>
      </c>
      <c r="M62" s="569">
        <v>333.31</v>
      </c>
    </row>
    <row r="63" spans="1:13" ht="14.4" customHeight="1" x14ac:dyDescent="0.3">
      <c r="A63" s="564" t="s">
        <v>1006</v>
      </c>
      <c r="B63" s="565" t="s">
        <v>921</v>
      </c>
      <c r="C63" s="565" t="s">
        <v>1196</v>
      </c>
      <c r="D63" s="565" t="s">
        <v>1194</v>
      </c>
      <c r="E63" s="565" t="s">
        <v>1550</v>
      </c>
      <c r="F63" s="568">
        <v>1</v>
      </c>
      <c r="G63" s="568">
        <v>333.31</v>
      </c>
      <c r="H63" s="581">
        <v>1</v>
      </c>
      <c r="I63" s="568"/>
      <c r="J63" s="568"/>
      <c r="K63" s="581">
        <v>0</v>
      </c>
      <c r="L63" s="568">
        <v>1</v>
      </c>
      <c r="M63" s="569">
        <v>333.31</v>
      </c>
    </row>
    <row r="64" spans="1:13" ht="14.4" customHeight="1" x14ac:dyDescent="0.3">
      <c r="A64" s="564" t="s">
        <v>1006</v>
      </c>
      <c r="B64" s="565" t="s">
        <v>946</v>
      </c>
      <c r="C64" s="565" t="s">
        <v>947</v>
      </c>
      <c r="D64" s="565" t="s">
        <v>780</v>
      </c>
      <c r="E64" s="565" t="s">
        <v>781</v>
      </c>
      <c r="F64" s="568"/>
      <c r="G64" s="568"/>
      <c r="H64" s="581">
        <v>0</v>
      </c>
      <c r="I64" s="568">
        <v>2</v>
      </c>
      <c r="J64" s="568">
        <v>308.02</v>
      </c>
      <c r="K64" s="581">
        <v>1</v>
      </c>
      <c r="L64" s="568">
        <v>2</v>
      </c>
      <c r="M64" s="569">
        <v>308.02</v>
      </c>
    </row>
    <row r="65" spans="1:13" ht="14.4" customHeight="1" x14ac:dyDescent="0.3">
      <c r="A65" s="564" t="s">
        <v>1006</v>
      </c>
      <c r="B65" s="565" t="s">
        <v>957</v>
      </c>
      <c r="C65" s="565" t="s">
        <v>958</v>
      </c>
      <c r="D65" s="565" t="s">
        <v>556</v>
      </c>
      <c r="E65" s="565" t="s">
        <v>959</v>
      </c>
      <c r="F65" s="568"/>
      <c r="G65" s="568"/>
      <c r="H65" s="581">
        <v>0</v>
      </c>
      <c r="I65" s="568">
        <v>1</v>
      </c>
      <c r="J65" s="568">
        <v>96.63</v>
      </c>
      <c r="K65" s="581">
        <v>1</v>
      </c>
      <c r="L65" s="568">
        <v>1</v>
      </c>
      <c r="M65" s="569">
        <v>96.63</v>
      </c>
    </row>
    <row r="66" spans="1:13" ht="14.4" customHeight="1" x14ac:dyDescent="0.3">
      <c r="A66" s="564" t="s">
        <v>1006</v>
      </c>
      <c r="B66" s="565" t="s">
        <v>957</v>
      </c>
      <c r="C66" s="565" t="s">
        <v>1213</v>
      </c>
      <c r="D66" s="565" t="s">
        <v>556</v>
      </c>
      <c r="E66" s="565" t="s">
        <v>1214</v>
      </c>
      <c r="F66" s="568"/>
      <c r="G66" s="568"/>
      <c r="H66" s="581">
        <v>0</v>
      </c>
      <c r="I66" s="568">
        <v>1</v>
      </c>
      <c r="J66" s="568">
        <v>193.26</v>
      </c>
      <c r="K66" s="581">
        <v>1</v>
      </c>
      <c r="L66" s="568">
        <v>1</v>
      </c>
      <c r="M66" s="569">
        <v>193.26</v>
      </c>
    </row>
    <row r="67" spans="1:13" ht="14.4" customHeight="1" x14ac:dyDescent="0.3">
      <c r="A67" s="564" t="s">
        <v>1006</v>
      </c>
      <c r="B67" s="565" t="s">
        <v>957</v>
      </c>
      <c r="C67" s="565" t="s">
        <v>1215</v>
      </c>
      <c r="D67" s="565" t="s">
        <v>556</v>
      </c>
      <c r="E67" s="565" t="s">
        <v>1216</v>
      </c>
      <c r="F67" s="568">
        <v>1</v>
      </c>
      <c r="G67" s="568">
        <v>0</v>
      </c>
      <c r="H67" s="581"/>
      <c r="I67" s="568"/>
      <c r="J67" s="568"/>
      <c r="K67" s="581"/>
      <c r="L67" s="568">
        <v>1</v>
      </c>
      <c r="M67" s="569">
        <v>0</v>
      </c>
    </row>
    <row r="68" spans="1:13" ht="14.4" customHeight="1" x14ac:dyDescent="0.3">
      <c r="A68" s="564" t="s">
        <v>1007</v>
      </c>
      <c r="B68" s="565" t="s">
        <v>877</v>
      </c>
      <c r="C68" s="565" t="s">
        <v>1245</v>
      </c>
      <c r="D68" s="565" t="s">
        <v>1073</v>
      </c>
      <c r="E68" s="565" t="s">
        <v>1246</v>
      </c>
      <c r="F68" s="568">
        <v>2</v>
      </c>
      <c r="G68" s="568">
        <v>0</v>
      </c>
      <c r="H68" s="581"/>
      <c r="I68" s="568"/>
      <c r="J68" s="568"/>
      <c r="K68" s="581"/>
      <c r="L68" s="568">
        <v>2</v>
      </c>
      <c r="M68" s="569">
        <v>0</v>
      </c>
    </row>
    <row r="69" spans="1:13" ht="14.4" customHeight="1" x14ac:dyDescent="0.3">
      <c r="A69" s="564" t="s">
        <v>1007</v>
      </c>
      <c r="B69" s="565" t="s">
        <v>921</v>
      </c>
      <c r="C69" s="565" t="s">
        <v>1075</v>
      </c>
      <c r="D69" s="565" t="s">
        <v>923</v>
      </c>
      <c r="E69" s="565" t="s">
        <v>1076</v>
      </c>
      <c r="F69" s="568">
        <v>2</v>
      </c>
      <c r="G69" s="568">
        <v>0</v>
      </c>
      <c r="H69" s="581"/>
      <c r="I69" s="568"/>
      <c r="J69" s="568"/>
      <c r="K69" s="581"/>
      <c r="L69" s="568">
        <v>2</v>
      </c>
      <c r="M69" s="569">
        <v>0</v>
      </c>
    </row>
    <row r="70" spans="1:13" ht="14.4" customHeight="1" x14ac:dyDescent="0.3">
      <c r="A70" s="564" t="s">
        <v>1007</v>
      </c>
      <c r="B70" s="565" t="s">
        <v>921</v>
      </c>
      <c r="C70" s="565" t="s">
        <v>922</v>
      </c>
      <c r="D70" s="565" t="s">
        <v>923</v>
      </c>
      <c r="E70" s="565" t="s">
        <v>924</v>
      </c>
      <c r="F70" s="568"/>
      <c r="G70" s="568"/>
      <c r="H70" s="581">
        <v>0</v>
      </c>
      <c r="I70" s="568">
        <v>4</v>
      </c>
      <c r="J70" s="568">
        <v>1333.24</v>
      </c>
      <c r="K70" s="581">
        <v>1</v>
      </c>
      <c r="L70" s="568">
        <v>4</v>
      </c>
      <c r="M70" s="569">
        <v>1333.24</v>
      </c>
    </row>
    <row r="71" spans="1:13" ht="14.4" customHeight="1" x14ac:dyDescent="0.3">
      <c r="A71" s="564" t="s">
        <v>1007</v>
      </c>
      <c r="B71" s="565" t="s">
        <v>921</v>
      </c>
      <c r="C71" s="565" t="s">
        <v>1226</v>
      </c>
      <c r="D71" s="565" t="s">
        <v>1227</v>
      </c>
      <c r="E71" s="565" t="s">
        <v>1228</v>
      </c>
      <c r="F71" s="568"/>
      <c r="G71" s="568"/>
      <c r="H71" s="581">
        <v>0</v>
      </c>
      <c r="I71" s="568">
        <v>1</v>
      </c>
      <c r="J71" s="568">
        <v>284.61</v>
      </c>
      <c r="K71" s="581">
        <v>1</v>
      </c>
      <c r="L71" s="568">
        <v>1</v>
      </c>
      <c r="M71" s="569">
        <v>284.61</v>
      </c>
    </row>
    <row r="72" spans="1:13" ht="14.4" customHeight="1" x14ac:dyDescent="0.3">
      <c r="A72" s="564" t="s">
        <v>1007</v>
      </c>
      <c r="B72" s="565" t="s">
        <v>921</v>
      </c>
      <c r="C72" s="565" t="s">
        <v>982</v>
      </c>
      <c r="D72" s="565" t="s">
        <v>983</v>
      </c>
      <c r="E72" s="565" t="s">
        <v>984</v>
      </c>
      <c r="F72" s="568"/>
      <c r="G72" s="568"/>
      <c r="H72" s="581">
        <v>0</v>
      </c>
      <c r="I72" s="568">
        <v>24</v>
      </c>
      <c r="J72" s="568">
        <v>7999.4400000000005</v>
      </c>
      <c r="K72" s="581">
        <v>1</v>
      </c>
      <c r="L72" s="568">
        <v>24</v>
      </c>
      <c r="M72" s="569">
        <v>7999.4400000000005</v>
      </c>
    </row>
    <row r="73" spans="1:13" ht="14.4" customHeight="1" x14ac:dyDescent="0.3">
      <c r="A73" s="564" t="s">
        <v>1007</v>
      </c>
      <c r="B73" s="565" t="s">
        <v>1551</v>
      </c>
      <c r="C73" s="565" t="s">
        <v>1230</v>
      </c>
      <c r="D73" s="565" t="s">
        <v>1231</v>
      </c>
      <c r="E73" s="565" t="s">
        <v>1232</v>
      </c>
      <c r="F73" s="568">
        <v>1</v>
      </c>
      <c r="G73" s="568">
        <v>222.25</v>
      </c>
      <c r="H73" s="581">
        <v>1</v>
      </c>
      <c r="I73" s="568"/>
      <c r="J73" s="568"/>
      <c r="K73" s="581">
        <v>0</v>
      </c>
      <c r="L73" s="568">
        <v>1</v>
      </c>
      <c r="M73" s="569">
        <v>222.25</v>
      </c>
    </row>
    <row r="74" spans="1:13" ht="14.4" customHeight="1" x14ac:dyDescent="0.3">
      <c r="A74" s="564" t="s">
        <v>1007</v>
      </c>
      <c r="B74" s="565" t="s">
        <v>946</v>
      </c>
      <c r="C74" s="565" t="s">
        <v>947</v>
      </c>
      <c r="D74" s="565" t="s">
        <v>780</v>
      </c>
      <c r="E74" s="565" t="s">
        <v>781</v>
      </c>
      <c r="F74" s="568"/>
      <c r="G74" s="568"/>
      <c r="H74" s="581">
        <v>0</v>
      </c>
      <c r="I74" s="568">
        <v>7</v>
      </c>
      <c r="J74" s="568">
        <v>1078.07</v>
      </c>
      <c r="K74" s="581">
        <v>1</v>
      </c>
      <c r="L74" s="568">
        <v>7</v>
      </c>
      <c r="M74" s="569">
        <v>1078.07</v>
      </c>
    </row>
    <row r="75" spans="1:13" ht="14.4" customHeight="1" x14ac:dyDescent="0.3">
      <c r="A75" s="564" t="s">
        <v>1007</v>
      </c>
      <c r="B75" s="565" t="s">
        <v>946</v>
      </c>
      <c r="C75" s="565" t="s">
        <v>1034</v>
      </c>
      <c r="D75" s="565" t="s">
        <v>780</v>
      </c>
      <c r="E75" s="565" t="s">
        <v>781</v>
      </c>
      <c r="F75" s="568"/>
      <c r="G75" s="568"/>
      <c r="H75" s="581">
        <v>0</v>
      </c>
      <c r="I75" s="568">
        <v>3</v>
      </c>
      <c r="J75" s="568">
        <v>429.54</v>
      </c>
      <c r="K75" s="581">
        <v>1</v>
      </c>
      <c r="L75" s="568">
        <v>3</v>
      </c>
      <c r="M75" s="569">
        <v>429.54</v>
      </c>
    </row>
    <row r="76" spans="1:13" ht="14.4" customHeight="1" x14ac:dyDescent="0.3">
      <c r="A76" s="564" t="s">
        <v>1007</v>
      </c>
      <c r="B76" s="565" t="s">
        <v>957</v>
      </c>
      <c r="C76" s="565" t="s">
        <v>1241</v>
      </c>
      <c r="D76" s="565" t="s">
        <v>556</v>
      </c>
      <c r="E76" s="565" t="s">
        <v>1242</v>
      </c>
      <c r="F76" s="568">
        <v>1</v>
      </c>
      <c r="G76" s="568">
        <v>0</v>
      </c>
      <c r="H76" s="581"/>
      <c r="I76" s="568"/>
      <c r="J76" s="568"/>
      <c r="K76" s="581"/>
      <c r="L76" s="568">
        <v>1</v>
      </c>
      <c r="M76" s="569">
        <v>0</v>
      </c>
    </row>
    <row r="77" spans="1:13" ht="14.4" customHeight="1" x14ac:dyDescent="0.3">
      <c r="A77" s="564" t="s">
        <v>1007</v>
      </c>
      <c r="B77" s="565" t="s">
        <v>957</v>
      </c>
      <c r="C77" s="565" t="s">
        <v>1243</v>
      </c>
      <c r="D77" s="565" t="s">
        <v>556</v>
      </c>
      <c r="E77" s="565" t="s">
        <v>1244</v>
      </c>
      <c r="F77" s="568">
        <v>1</v>
      </c>
      <c r="G77" s="568">
        <v>0</v>
      </c>
      <c r="H77" s="581"/>
      <c r="I77" s="568"/>
      <c r="J77" s="568"/>
      <c r="K77" s="581"/>
      <c r="L77" s="568">
        <v>1</v>
      </c>
      <c r="M77" s="569">
        <v>0</v>
      </c>
    </row>
    <row r="78" spans="1:13" ht="14.4" customHeight="1" x14ac:dyDescent="0.3">
      <c r="A78" s="564" t="s">
        <v>1007</v>
      </c>
      <c r="B78" s="565" t="s">
        <v>1552</v>
      </c>
      <c r="C78" s="565" t="s">
        <v>1238</v>
      </c>
      <c r="D78" s="565" t="s">
        <v>1239</v>
      </c>
      <c r="E78" s="565" t="s">
        <v>1240</v>
      </c>
      <c r="F78" s="568">
        <v>1</v>
      </c>
      <c r="G78" s="568">
        <v>413.22</v>
      </c>
      <c r="H78" s="581">
        <v>1</v>
      </c>
      <c r="I78" s="568"/>
      <c r="J78" s="568"/>
      <c r="K78" s="581">
        <v>0</v>
      </c>
      <c r="L78" s="568">
        <v>1</v>
      </c>
      <c r="M78" s="569">
        <v>413.22</v>
      </c>
    </row>
    <row r="79" spans="1:13" ht="14.4" customHeight="1" x14ac:dyDescent="0.3">
      <c r="A79" s="564" t="s">
        <v>1008</v>
      </c>
      <c r="B79" s="565" t="s">
        <v>921</v>
      </c>
      <c r="C79" s="565" t="s">
        <v>922</v>
      </c>
      <c r="D79" s="565" t="s">
        <v>923</v>
      </c>
      <c r="E79" s="565" t="s">
        <v>924</v>
      </c>
      <c r="F79" s="568"/>
      <c r="G79" s="568"/>
      <c r="H79" s="581">
        <v>0</v>
      </c>
      <c r="I79" s="568">
        <v>81</v>
      </c>
      <c r="J79" s="568">
        <v>26998.11</v>
      </c>
      <c r="K79" s="581">
        <v>1</v>
      </c>
      <c r="L79" s="568">
        <v>81</v>
      </c>
      <c r="M79" s="569">
        <v>26998.11</v>
      </c>
    </row>
    <row r="80" spans="1:13" ht="14.4" customHeight="1" x14ac:dyDescent="0.3">
      <c r="A80" s="564" t="s">
        <v>1008</v>
      </c>
      <c r="B80" s="565" t="s">
        <v>921</v>
      </c>
      <c r="C80" s="565" t="s">
        <v>982</v>
      </c>
      <c r="D80" s="565" t="s">
        <v>983</v>
      </c>
      <c r="E80" s="565" t="s">
        <v>984</v>
      </c>
      <c r="F80" s="568"/>
      <c r="G80" s="568"/>
      <c r="H80" s="581">
        <v>0</v>
      </c>
      <c r="I80" s="568">
        <v>2</v>
      </c>
      <c r="J80" s="568">
        <v>666.62</v>
      </c>
      <c r="K80" s="581">
        <v>1</v>
      </c>
      <c r="L80" s="568">
        <v>2</v>
      </c>
      <c r="M80" s="569">
        <v>666.62</v>
      </c>
    </row>
    <row r="81" spans="1:13" ht="14.4" customHeight="1" x14ac:dyDescent="0.3">
      <c r="A81" s="564" t="s">
        <v>1008</v>
      </c>
      <c r="B81" s="565" t="s">
        <v>932</v>
      </c>
      <c r="C81" s="565" t="s">
        <v>936</v>
      </c>
      <c r="D81" s="565" t="s">
        <v>771</v>
      </c>
      <c r="E81" s="565" t="s">
        <v>935</v>
      </c>
      <c r="F81" s="568"/>
      <c r="G81" s="568"/>
      <c r="H81" s="581">
        <v>0</v>
      </c>
      <c r="I81" s="568">
        <v>17</v>
      </c>
      <c r="J81" s="568">
        <v>3131.74</v>
      </c>
      <c r="K81" s="581">
        <v>1</v>
      </c>
      <c r="L81" s="568">
        <v>17</v>
      </c>
      <c r="M81" s="569">
        <v>3131.74</v>
      </c>
    </row>
    <row r="82" spans="1:13" ht="14.4" customHeight="1" x14ac:dyDescent="0.3">
      <c r="A82" s="564" t="s">
        <v>1008</v>
      </c>
      <c r="B82" s="565" t="s">
        <v>946</v>
      </c>
      <c r="C82" s="565" t="s">
        <v>947</v>
      </c>
      <c r="D82" s="565" t="s">
        <v>780</v>
      </c>
      <c r="E82" s="565" t="s">
        <v>781</v>
      </c>
      <c r="F82" s="568"/>
      <c r="G82" s="568"/>
      <c r="H82" s="581">
        <v>0</v>
      </c>
      <c r="I82" s="568">
        <v>17</v>
      </c>
      <c r="J82" s="568">
        <v>2618.17</v>
      </c>
      <c r="K82" s="581">
        <v>1</v>
      </c>
      <c r="L82" s="568">
        <v>17</v>
      </c>
      <c r="M82" s="569">
        <v>2618.17</v>
      </c>
    </row>
    <row r="83" spans="1:13" ht="14.4" customHeight="1" x14ac:dyDescent="0.3">
      <c r="A83" s="564" t="s">
        <v>1008</v>
      </c>
      <c r="B83" s="565" t="s">
        <v>946</v>
      </c>
      <c r="C83" s="565" t="s">
        <v>1034</v>
      </c>
      <c r="D83" s="565" t="s">
        <v>780</v>
      </c>
      <c r="E83" s="565" t="s">
        <v>781</v>
      </c>
      <c r="F83" s="568"/>
      <c r="G83" s="568"/>
      <c r="H83" s="581">
        <v>0</v>
      </c>
      <c r="I83" s="568">
        <v>1</v>
      </c>
      <c r="J83" s="568">
        <v>143.18</v>
      </c>
      <c r="K83" s="581">
        <v>1</v>
      </c>
      <c r="L83" s="568">
        <v>1</v>
      </c>
      <c r="M83" s="569">
        <v>143.18</v>
      </c>
    </row>
    <row r="84" spans="1:13" ht="14.4" customHeight="1" x14ac:dyDescent="0.3">
      <c r="A84" s="564" t="s">
        <v>1008</v>
      </c>
      <c r="B84" s="565" t="s">
        <v>953</v>
      </c>
      <c r="C84" s="565" t="s">
        <v>1248</v>
      </c>
      <c r="D84" s="565" t="s">
        <v>1249</v>
      </c>
      <c r="E84" s="565" t="s">
        <v>1250</v>
      </c>
      <c r="F84" s="568"/>
      <c r="G84" s="568"/>
      <c r="H84" s="581">
        <v>0</v>
      </c>
      <c r="I84" s="568">
        <v>4</v>
      </c>
      <c r="J84" s="568">
        <v>3128.88</v>
      </c>
      <c r="K84" s="581">
        <v>1</v>
      </c>
      <c r="L84" s="568">
        <v>4</v>
      </c>
      <c r="M84" s="569">
        <v>3128.88</v>
      </c>
    </row>
    <row r="85" spans="1:13" ht="14.4" customHeight="1" x14ac:dyDescent="0.3">
      <c r="A85" s="564" t="s">
        <v>1008</v>
      </c>
      <c r="B85" s="565" t="s">
        <v>957</v>
      </c>
      <c r="C85" s="565" t="s">
        <v>1046</v>
      </c>
      <c r="D85" s="565" t="s">
        <v>556</v>
      </c>
      <c r="E85" s="565" t="s">
        <v>1047</v>
      </c>
      <c r="F85" s="568"/>
      <c r="G85" s="568"/>
      <c r="H85" s="581">
        <v>0</v>
      </c>
      <c r="I85" s="568">
        <v>3</v>
      </c>
      <c r="J85" s="568">
        <v>144.93</v>
      </c>
      <c r="K85" s="581">
        <v>1</v>
      </c>
      <c r="L85" s="568">
        <v>3</v>
      </c>
      <c r="M85" s="569">
        <v>144.93</v>
      </c>
    </row>
    <row r="86" spans="1:13" ht="14.4" customHeight="1" x14ac:dyDescent="0.3">
      <c r="A86" s="564" t="s">
        <v>1008</v>
      </c>
      <c r="B86" s="565" t="s">
        <v>957</v>
      </c>
      <c r="C86" s="565" t="s">
        <v>958</v>
      </c>
      <c r="D86" s="565" t="s">
        <v>556</v>
      </c>
      <c r="E86" s="565" t="s">
        <v>959</v>
      </c>
      <c r="F86" s="568"/>
      <c r="G86" s="568"/>
      <c r="H86" s="581">
        <v>0</v>
      </c>
      <c r="I86" s="568">
        <v>2</v>
      </c>
      <c r="J86" s="568">
        <v>193.26</v>
      </c>
      <c r="K86" s="581">
        <v>1</v>
      </c>
      <c r="L86" s="568">
        <v>2</v>
      </c>
      <c r="M86" s="569">
        <v>193.26</v>
      </c>
    </row>
    <row r="87" spans="1:13" ht="14.4" customHeight="1" x14ac:dyDescent="0.3">
      <c r="A87" s="564" t="s">
        <v>1008</v>
      </c>
      <c r="B87" s="565" t="s">
        <v>957</v>
      </c>
      <c r="C87" s="565" t="s">
        <v>1267</v>
      </c>
      <c r="D87" s="565" t="s">
        <v>556</v>
      </c>
      <c r="E87" s="565" t="s">
        <v>1268</v>
      </c>
      <c r="F87" s="568">
        <v>1</v>
      </c>
      <c r="G87" s="568">
        <v>0</v>
      </c>
      <c r="H87" s="581"/>
      <c r="I87" s="568"/>
      <c r="J87" s="568"/>
      <c r="K87" s="581"/>
      <c r="L87" s="568">
        <v>1</v>
      </c>
      <c r="M87" s="569">
        <v>0</v>
      </c>
    </row>
    <row r="88" spans="1:13" ht="14.4" customHeight="1" x14ac:dyDescent="0.3">
      <c r="A88" s="564" t="s">
        <v>1009</v>
      </c>
      <c r="B88" s="565" t="s">
        <v>921</v>
      </c>
      <c r="C88" s="565" t="s">
        <v>922</v>
      </c>
      <c r="D88" s="565" t="s">
        <v>923</v>
      </c>
      <c r="E88" s="565" t="s">
        <v>924</v>
      </c>
      <c r="F88" s="568"/>
      <c r="G88" s="568"/>
      <c r="H88" s="581">
        <v>0</v>
      </c>
      <c r="I88" s="568">
        <v>19</v>
      </c>
      <c r="J88" s="568">
        <v>6332.8899999999994</v>
      </c>
      <c r="K88" s="581">
        <v>1</v>
      </c>
      <c r="L88" s="568">
        <v>19</v>
      </c>
      <c r="M88" s="569">
        <v>6332.8899999999994</v>
      </c>
    </row>
    <row r="89" spans="1:13" ht="14.4" customHeight="1" x14ac:dyDescent="0.3">
      <c r="A89" s="564" t="s">
        <v>1009</v>
      </c>
      <c r="B89" s="565" t="s">
        <v>946</v>
      </c>
      <c r="C89" s="565" t="s">
        <v>947</v>
      </c>
      <c r="D89" s="565" t="s">
        <v>780</v>
      </c>
      <c r="E89" s="565" t="s">
        <v>781</v>
      </c>
      <c r="F89" s="568"/>
      <c r="G89" s="568"/>
      <c r="H89" s="581">
        <v>0</v>
      </c>
      <c r="I89" s="568">
        <v>1</v>
      </c>
      <c r="J89" s="568">
        <v>154.01</v>
      </c>
      <c r="K89" s="581">
        <v>1</v>
      </c>
      <c r="L89" s="568">
        <v>1</v>
      </c>
      <c r="M89" s="569">
        <v>154.01</v>
      </c>
    </row>
    <row r="90" spans="1:13" ht="14.4" customHeight="1" x14ac:dyDescent="0.3">
      <c r="A90" s="564" t="s">
        <v>1009</v>
      </c>
      <c r="B90" s="565" t="s">
        <v>946</v>
      </c>
      <c r="C90" s="565" t="s">
        <v>1320</v>
      </c>
      <c r="D90" s="565" t="s">
        <v>1115</v>
      </c>
      <c r="E90" s="565" t="s">
        <v>1116</v>
      </c>
      <c r="F90" s="568"/>
      <c r="G90" s="568"/>
      <c r="H90" s="581">
        <v>0</v>
      </c>
      <c r="I90" s="568">
        <v>2</v>
      </c>
      <c r="J90" s="568">
        <v>214.76</v>
      </c>
      <c r="K90" s="581">
        <v>1</v>
      </c>
      <c r="L90" s="568">
        <v>2</v>
      </c>
      <c r="M90" s="569">
        <v>214.76</v>
      </c>
    </row>
    <row r="91" spans="1:13" ht="14.4" customHeight="1" x14ac:dyDescent="0.3">
      <c r="A91" s="564" t="s">
        <v>1009</v>
      </c>
      <c r="B91" s="565" t="s">
        <v>946</v>
      </c>
      <c r="C91" s="565" t="s">
        <v>1034</v>
      </c>
      <c r="D91" s="565" t="s">
        <v>780</v>
      </c>
      <c r="E91" s="565" t="s">
        <v>781</v>
      </c>
      <c r="F91" s="568"/>
      <c r="G91" s="568"/>
      <c r="H91" s="581">
        <v>0</v>
      </c>
      <c r="I91" s="568">
        <v>2</v>
      </c>
      <c r="J91" s="568">
        <v>286.36</v>
      </c>
      <c r="K91" s="581">
        <v>1</v>
      </c>
      <c r="L91" s="568">
        <v>2</v>
      </c>
      <c r="M91" s="569">
        <v>286.36</v>
      </c>
    </row>
    <row r="92" spans="1:13" ht="14.4" customHeight="1" x14ac:dyDescent="0.3">
      <c r="A92" s="564" t="s">
        <v>1009</v>
      </c>
      <c r="B92" s="565" t="s">
        <v>1552</v>
      </c>
      <c r="C92" s="565" t="s">
        <v>1284</v>
      </c>
      <c r="D92" s="565" t="s">
        <v>1285</v>
      </c>
      <c r="E92" s="565" t="s">
        <v>483</v>
      </c>
      <c r="F92" s="568"/>
      <c r="G92" s="568"/>
      <c r="H92" s="581">
        <v>0</v>
      </c>
      <c r="I92" s="568">
        <v>1</v>
      </c>
      <c r="J92" s="568">
        <v>137.74</v>
      </c>
      <c r="K92" s="581">
        <v>1</v>
      </c>
      <c r="L92" s="568">
        <v>1</v>
      </c>
      <c r="M92" s="569">
        <v>137.74</v>
      </c>
    </row>
    <row r="93" spans="1:13" ht="14.4" customHeight="1" x14ac:dyDescent="0.3">
      <c r="A93" s="564" t="s">
        <v>1010</v>
      </c>
      <c r="B93" s="565" t="s">
        <v>887</v>
      </c>
      <c r="C93" s="565" t="s">
        <v>1327</v>
      </c>
      <c r="D93" s="565" t="s">
        <v>723</v>
      </c>
      <c r="E93" s="565" t="s">
        <v>1328</v>
      </c>
      <c r="F93" s="568"/>
      <c r="G93" s="568"/>
      <c r="H93" s="581">
        <v>0</v>
      </c>
      <c r="I93" s="568">
        <v>2</v>
      </c>
      <c r="J93" s="568">
        <v>937.92</v>
      </c>
      <c r="K93" s="581">
        <v>1</v>
      </c>
      <c r="L93" s="568">
        <v>2</v>
      </c>
      <c r="M93" s="569">
        <v>937.92</v>
      </c>
    </row>
    <row r="94" spans="1:13" ht="14.4" customHeight="1" x14ac:dyDescent="0.3">
      <c r="A94" s="564" t="s">
        <v>1010</v>
      </c>
      <c r="B94" s="565" t="s">
        <v>921</v>
      </c>
      <c r="C94" s="565" t="s">
        <v>1075</v>
      </c>
      <c r="D94" s="565" t="s">
        <v>923</v>
      </c>
      <c r="E94" s="565" t="s">
        <v>1076</v>
      </c>
      <c r="F94" s="568">
        <v>4</v>
      </c>
      <c r="G94" s="568">
        <v>0</v>
      </c>
      <c r="H94" s="581"/>
      <c r="I94" s="568"/>
      <c r="J94" s="568"/>
      <c r="K94" s="581"/>
      <c r="L94" s="568">
        <v>4</v>
      </c>
      <c r="M94" s="569">
        <v>0</v>
      </c>
    </row>
    <row r="95" spans="1:13" ht="14.4" customHeight="1" x14ac:dyDescent="0.3">
      <c r="A95" s="564" t="s">
        <v>1010</v>
      </c>
      <c r="B95" s="565" t="s">
        <v>921</v>
      </c>
      <c r="C95" s="565" t="s">
        <v>922</v>
      </c>
      <c r="D95" s="565" t="s">
        <v>923</v>
      </c>
      <c r="E95" s="565" t="s">
        <v>924</v>
      </c>
      <c r="F95" s="568"/>
      <c r="G95" s="568"/>
      <c r="H95" s="581">
        <v>0</v>
      </c>
      <c r="I95" s="568">
        <v>96</v>
      </c>
      <c r="J95" s="568">
        <v>31997.759999999998</v>
      </c>
      <c r="K95" s="581">
        <v>1</v>
      </c>
      <c r="L95" s="568">
        <v>96</v>
      </c>
      <c r="M95" s="569">
        <v>31997.759999999998</v>
      </c>
    </row>
    <row r="96" spans="1:13" ht="14.4" customHeight="1" x14ac:dyDescent="0.3">
      <c r="A96" s="564" t="s">
        <v>1010</v>
      </c>
      <c r="B96" s="565" t="s">
        <v>921</v>
      </c>
      <c r="C96" s="565" t="s">
        <v>1290</v>
      </c>
      <c r="D96" s="565" t="s">
        <v>1291</v>
      </c>
      <c r="E96" s="565" t="s">
        <v>1292</v>
      </c>
      <c r="F96" s="568"/>
      <c r="G96" s="568"/>
      <c r="H96" s="581">
        <v>0</v>
      </c>
      <c r="I96" s="568">
        <v>1</v>
      </c>
      <c r="J96" s="568">
        <v>333.31</v>
      </c>
      <c r="K96" s="581">
        <v>1</v>
      </c>
      <c r="L96" s="568">
        <v>1</v>
      </c>
      <c r="M96" s="569">
        <v>333.31</v>
      </c>
    </row>
    <row r="97" spans="1:13" ht="14.4" customHeight="1" x14ac:dyDescent="0.3">
      <c r="A97" s="564" t="s">
        <v>1010</v>
      </c>
      <c r="B97" s="565" t="s">
        <v>921</v>
      </c>
      <c r="C97" s="565" t="s">
        <v>1503</v>
      </c>
      <c r="D97" s="565" t="s">
        <v>1294</v>
      </c>
      <c r="E97" s="565" t="s">
        <v>1504</v>
      </c>
      <c r="F97" s="568">
        <v>1</v>
      </c>
      <c r="G97" s="568">
        <v>0</v>
      </c>
      <c r="H97" s="581"/>
      <c r="I97" s="568"/>
      <c r="J97" s="568"/>
      <c r="K97" s="581"/>
      <c r="L97" s="568">
        <v>1</v>
      </c>
      <c r="M97" s="569">
        <v>0</v>
      </c>
    </row>
    <row r="98" spans="1:13" ht="14.4" customHeight="1" x14ac:dyDescent="0.3">
      <c r="A98" s="564" t="s">
        <v>1010</v>
      </c>
      <c r="B98" s="565" t="s">
        <v>921</v>
      </c>
      <c r="C98" s="565" t="s">
        <v>1293</v>
      </c>
      <c r="D98" s="565" t="s">
        <v>1294</v>
      </c>
      <c r="E98" s="565" t="s">
        <v>1295</v>
      </c>
      <c r="F98" s="568"/>
      <c r="G98" s="568"/>
      <c r="H98" s="581">
        <v>0</v>
      </c>
      <c r="I98" s="568">
        <v>1</v>
      </c>
      <c r="J98" s="568">
        <v>152.36000000000001</v>
      </c>
      <c r="K98" s="581">
        <v>1</v>
      </c>
      <c r="L98" s="568">
        <v>1</v>
      </c>
      <c r="M98" s="569">
        <v>152.36000000000001</v>
      </c>
    </row>
    <row r="99" spans="1:13" ht="14.4" customHeight="1" x14ac:dyDescent="0.3">
      <c r="A99" s="564" t="s">
        <v>1010</v>
      </c>
      <c r="B99" s="565" t="s">
        <v>932</v>
      </c>
      <c r="C99" s="565" t="s">
        <v>936</v>
      </c>
      <c r="D99" s="565" t="s">
        <v>771</v>
      </c>
      <c r="E99" s="565" t="s">
        <v>935</v>
      </c>
      <c r="F99" s="568"/>
      <c r="G99" s="568"/>
      <c r="H99" s="581">
        <v>0</v>
      </c>
      <c r="I99" s="568">
        <v>4</v>
      </c>
      <c r="J99" s="568">
        <v>736.88</v>
      </c>
      <c r="K99" s="581">
        <v>1</v>
      </c>
      <c r="L99" s="568">
        <v>4</v>
      </c>
      <c r="M99" s="569">
        <v>736.88</v>
      </c>
    </row>
    <row r="100" spans="1:13" ht="14.4" customHeight="1" x14ac:dyDescent="0.3">
      <c r="A100" s="564" t="s">
        <v>1010</v>
      </c>
      <c r="B100" s="565" t="s">
        <v>932</v>
      </c>
      <c r="C100" s="565" t="s">
        <v>1097</v>
      </c>
      <c r="D100" s="565" t="s">
        <v>771</v>
      </c>
      <c r="E100" s="565" t="s">
        <v>945</v>
      </c>
      <c r="F100" s="568">
        <v>1</v>
      </c>
      <c r="G100" s="568">
        <v>0</v>
      </c>
      <c r="H100" s="581"/>
      <c r="I100" s="568"/>
      <c r="J100" s="568"/>
      <c r="K100" s="581"/>
      <c r="L100" s="568">
        <v>1</v>
      </c>
      <c r="M100" s="569">
        <v>0</v>
      </c>
    </row>
    <row r="101" spans="1:13" ht="14.4" customHeight="1" x14ac:dyDescent="0.3">
      <c r="A101" s="564" t="s">
        <v>1010</v>
      </c>
      <c r="B101" s="565" t="s">
        <v>946</v>
      </c>
      <c r="C101" s="565" t="s">
        <v>947</v>
      </c>
      <c r="D101" s="565" t="s">
        <v>780</v>
      </c>
      <c r="E101" s="565" t="s">
        <v>781</v>
      </c>
      <c r="F101" s="568"/>
      <c r="G101" s="568"/>
      <c r="H101" s="581">
        <v>0</v>
      </c>
      <c r="I101" s="568">
        <v>10</v>
      </c>
      <c r="J101" s="568">
        <v>1540.1</v>
      </c>
      <c r="K101" s="581">
        <v>1</v>
      </c>
      <c r="L101" s="568">
        <v>10</v>
      </c>
      <c r="M101" s="569">
        <v>1540.1</v>
      </c>
    </row>
    <row r="102" spans="1:13" ht="14.4" customHeight="1" x14ac:dyDescent="0.3">
      <c r="A102" s="564" t="s">
        <v>1010</v>
      </c>
      <c r="B102" s="565" t="s">
        <v>946</v>
      </c>
      <c r="C102" s="565" t="s">
        <v>1114</v>
      </c>
      <c r="D102" s="565" t="s">
        <v>1115</v>
      </c>
      <c r="E102" s="565" t="s">
        <v>1116</v>
      </c>
      <c r="F102" s="568"/>
      <c r="G102" s="568"/>
      <c r="H102" s="581">
        <v>0</v>
      </c>
      <c r="I102" s="568">
        <v>2</v>
      </c>
      <c r="J102" s="568">
        <v>154.02000000000001</v>
      </c>
      <c r="K102" s="581">
        <v>1</v>
      </c>
      <c r="L102" s="568">
        <v>2</v>
      </c>
      <c r="M102" s="569">
        <v>154.02000000000001</v>
      </c>
    </row>
    <row r="103" spans="1:13" ht="14.4" customHeight="1" x14ac:dyDescent="0.3">
      <c r="A103" s="564" t="s">
        <v>1010</v>
      </c>
      <c r="B103" s="565" t="s">
        <v>946</v>
      </c>
      <c r="C103" s="565" t="s">
        <v>1320</v>
      </c>
      <c r="D103" s="565" t="s">
        <v>1115</v>
      </c>
      <c r="E103" s="565" t="s">
        <v>1116</v>
      </c>
      <c r="F103" s="568"/>
      <c r="G103" s="568"/>
      <c r="H103" s="581">
        <v>0</v>
      </c>
      <c r="I103" s="568">
        <v>2</v>
      </c>
      <c r="J103" s="568">
        <v>214.76</v>
      </c>
      <c r="K103" s="581">
        <v>1</v>
      </c>
      <c r="L103" s="568">
        <v>2</v>
      </c>
      <c r="M103" s="569">
        <v>214.76</v>
      </c>
    </row>
    <row r="104" spans="1:13" ht="14.4" customHeight="1" x14ac:dyDescent="0.3">
      <c r="A104" s="564" t="s">
        <v>1010</v>
      </c>
      <c r="B104" s="565" t="s">
        <v>946</v>
      </c>
      <c r="C104" s="565" t="s">
        <v>1077</v>
      </c>
      <c r="D104" s="565" t="s">
        <v>949</v>
      </c>
      <c r="E104" s="565" t="s">
        <v>1078</v>
      </c>
      <c r="F104" s="568"/>
      <c r="G104" s="568"/>
      <c r="H104" s="581">
        <v>0</v>
      </c>
      <c r="I104" s="568">
        <v>1</v>
      </c>
      <c r="J104" s="568">
        <v>82.92</v>
      </c>
      <c r="K104" s="581">
        <v>1</v>
      </c>
      <c r="L104" s="568">
        <v>1</v>
      </c>
      <c r="M104" s="569">
        <v>82.92</v>
      </c>
    </row>
    <row r="105" spans="1:13" ht="14.4" customHeight="1" x14ac:dyDescent="0.3">
      <c r="A105" s="564" t="s">
        <v>1010</v>
      </c>
      <c r="B105" s="565" t="s">
        <v>946</v>
      </c>
      <c r="C105" s="565" t="s">
        <v>1034</v>
      </c>
      <c r="D105" s="565" t="s">
        <v>780</v>
      </c>
      <c r="E105" s="565" t="s">
        <v>781</v>
      </c>
      <c r="F105" s="568"/>
      <c r="G105" s="568"/>
      <c r="H105" s="581">
        <v>0</v>
      </c>
      <c r="I105" s="568">
        <v>15</v>
      </c>
      <c r="J105" s="568">
        <v>2147.7000000000003</v>
      </c>
      <c r="K105" s="581">
        <v>1</v>
      </c>
      <c r="L105" s="568">
        <v>15</v>
      </c>
      <c r="M105" s="569">
        <v>2147.7000000000003</v>
      </c>
    </row>
    <row r="106" spans="1:13" ht="14.4" customHeight="1" x14ac:dyDescent="0.3">
      <c r="A106" s="564" t="s">
        <v>1010</v>
      </c>
      <c r="B106" s="565" t="s">
        <v>946</v>
      </c>
      <c r="C106" s="565" t="s">
        <v>1321</v>
      </c>
      <c r="D106" s="565" t="s">
        <v>1115</v>
      </c>
      <c r="E106" s="565" t="s">
        <v>1322</v>
      </c>
      <c r="F106" s="568"/>
      <c r="G106" s="568"/>
      <c r="H106" s="581">
        <v>0</v>
      </c>
      <c r="I106" s="568">
        <v>1</v>
      </c>
      <c r="J106" s="568">
        <v>481.27</v>
      </c>
      <c r="K106" s="581">
        <v>1</v>
      </c>
      <c r="L106" s="568">
        <v>1</v>
      </c>
      <c r="M106" s="569">
        <v>481.27</v>
      </c>
    </row>
    <row r="107" spans="1:13" ht="14.4" customHeight="1" x14ac:dyDescent="0.3">
      <c r="A107" s="564" t="s">
        <v>1010</v>
      </c>
      <c r="B107" s="565" t="s">
        <v>957</v>
      </c>
      <c r="C107" s="565" t="s">
        <v>1046</v>
      </c>
      <c r="D107" s="565" t="s">
        <v>556</v>
      </c>
      <c r="E107" s="565" t="s">
        <v>1047</v>
      </c>
      <c r="F107" s="568"/>
      <c r="G107" s="568"/>
      <c r="H107" s="581">
        <v>0</v>
      </c>
      <c r="I107" s="568">
        <v>5</v>
      </c>
      <c r="J107" s="568">
        <v>241.55</v>
      </c>
      <c r="K107" s="581">
        <v>1</v>
      </c>
      <c r="L107" s="568">
        <v>5</v>
      </c>
      <c r="M107" s="569">
        <v>241.55</v>
      </c>
    </row>
    <row r="108" spans="1:13" ht="14.4" customHeight="1" x14ac:dyDescent="0.3">
      <c r="A108" s="564" t="s">
        <v>1010</v>
      </c>
      <c r="B108" s="565" t="s">
        <v>957</v>
      </c>
      <c r="C108" s="565" t="s">
        <v>1329</v>
      </c>
      <c r="D108" s="565" t="s">
        <v>478</v>
      </c>
      <c r="E108" s="565" t="s">
        <v>1330</v>
      </c>
      <c r="F108" s="568">
        <v>2</v>
      </c>
      <c r="G108" s="568">
        <v>0</v>
      </c>
      <c r="H108" s="581"/>
      <c r="I108" s="568"/>
      <c r="J108" s="568"/>
      <c r="K108" s="581"/>
      <c r="L108" s="568">
        <v>2</v>
      </c>
      <c r="M108" s="569">
        <v>0</v>
      </c>
    </row>
    <row r="109" spans="1:13" ht="14.4" customHeight="1" x14ac:dyDescent="0.3">
      <c r="A109" s="564" t="s">
        <v>1010</v>
      </c>
      <c r="B109" s="565" t="s">
        <v>1549</v>
      </c>
      <c r="C109" s="565" t="s">
        <v>1323</v>
      </c>
      <c r="D109" s="565" t="s">
        <v>1324</v>
      </c>
      <c r="E109" s="565" t="s">
        <v>1325</v>
      </c>
      <c r="F109" s="568">
        <v>1</v>
      </c>
      <c r="G109" s="568">
        <v>275.48</v>
      </c>
      <c r="H109" s="581">
        <v>1</v>
      </c>
      <c r="I109" s="568"/>
      <c r="J109" s="568"/>
      <c r="K109" s="581">
        <v>0</v>
      </c>
      <c r="L109" s="568">
        <v>1</v>
      </c>
      <c r="M109" s="569">
        <v>275.48</v>
      </c>
    </row>
    <row r="110" spans="1:13" ht="14.4" customHeight="1" x14ac:dyDescent="0.3">
      <c r="A110" s="564" t="s">
        <v>1011</v>
      </c>
      <c r="B110" s="565" t="s">
        <v>1553</v>
      </c>
      <c r="C110" s="565" t="s">
        <v>1333</v>
      </c>
      <c r="D110" s="565" t="s">
        <v>1334</v>
      </c>
      <c r="E110" s="565" t="s">
        <v>1244</v>
      </c>
      <c r="F110" s="568"/>
      <c r="G110" s="568"/>
      <c r="H110" s="581">
        <v>0</v>
      </c>
      <c r="I110" s="568">
        <v>2</v>
      </c>
      <c r="J110" s="568">
        <v>83.1</v>
      </c>
      <c r="K110" s="581">
        <v>1</v>
      </c>
      <c r="L110" s="568">
        <v>2</v>
      </c>
      <c r="M110" s="569">
        <v>83.1</v>
      </c>
    </row>
    <row r="111" spans="1:13" ht="14.4" customHeight="1" x14ac:dyDescent="0.3">
      <c r="A111" s="564" t="s">
        <v>1011</v>
      </c>
      <c r="B111" s="565" t="s">
        <v>921</v>
      </c>
      <c r="C111" s="565" t="s">
        <v>922</v>
      </c>
      <c r="D111" s="565" t="s">
        <v>923</v>
      </c>
      <c r="E111" s="565" t="s">
        <v>924</v>
      </c>
      <c r="F111" s="568"/>
      <c r="G111" s="568"/>
      <c r="H111" s="581">
        <v>0</v>
      </c>
      <c r="I111" s="568">
        <v>18</v>
      </c>
      <c r="J111" s="568">
        <v>5999.58</v>
      </c>
      <c r="K111" s="581">
        <v>1</v>
      </c>
      <c r="L111" s="568">
        <v>18</v>
      </c>
      <c r="M111" s="569">
        <v>5999.58</v>
      </c>
    </row>
    <row r="112" spans="1:13" ht="14.4" customHeight="1" x14ac:dyDescent="0.3">
      <c r="A112" s="564" t="s">
        <v>1011</v>
      </c>
      <c r="B112" s="565" t="s">
        <v>932</v>
      </c>
      <c r="C112" s="565" t="s">
        <v>936</v>
      </c>
      <c r="D112" s="565" t="s">
        <v>771</v>
      </c>
      <c r="E112" s="565" t="s">
        <v>935</v>
      </c>
      <c r="F112" s="568"/>
      <c r="G112" s="568"/>
      <c r="H112" s="581">
        <v>0</v>
      </c>
      <c r="I112" s="568">
        <v>4</v>
      </c>
      <c r="J112" s="568">
        <v>736.88</v>
      </c>
      <c r="K112" s="581">
        <v>1</v>
      </c>
      <c r="L112" s="568">
        <v>4</v>
      </c>
      <c r="M112" s="569">
        <v>736.88</v>
      </c>
    </row>
    <row r="113" spans="1:13" ht="14.4" customHeight="1" x14ac:dyDescent="0.3">
      <c r="A113" s="564" t="s">
        <v>1011</v>
      </c>
      <c r="B113" s="565" t="s">
        <v>946</v>
      </c>
      <c r="C113" s="565" t="s">
        <v>947</v>
      </c>
      <c r="D113" s="565" t="s">
        <v>780</v>
      </c>
      <c r="E113" s="565" t="s">
        <v>781</v>
      </c>
      <c r="F113" s="568"/>
      <c r="G113" s="568"/>
      <c r="H113" s="581">
        <v>0</v>
      </c>
      <c r="I113" s="568">
        <v>1</v>
      </c>
      <c r="J113" s="568">
        <v>154.01</v>
      </c>
      <c r="K113" s="581">
        <v>1</v>
      </c>
      <c r="L113" s="568">
        <v>1</v>
      </c>
      <c r="M113" s="569">
        <v>154.01</v>
      </c>
    </row>
    <row r="114" spans="1:13" ht="14.4" customHeight="1" x14ac:dyDescent="0.3">
      <c r="A114" s="564" t="s">
        <v>1011</v>
      </c>
      <c r="B114" s="565" t="s">
        <v>946</v>
      </c>
      <c r="C114" s="565" t="s">
        <v>1034</v>
      </c>
      <c r="D114" s="565" t="s">
        <v>780</v>
      </c>
      <c r="E114" s="565" t="s">
        <v>781</v>
      </c>
      <c r="F114" s="568"/>
      <c r="G114" s="568"/>
      <c r="H114" s="581">
        <v>0</v>
      </c>
      <c r="I114" s="568">
        <v>3</v>
      </c>
      <c r="J114" s="568">
        <v>429.54</v>
      </c>
      <c r="K114" s="581">
        <v>1</v>
      </c>
      <c r="L114" s="568">
        <v>3</v>
      </c>
      <c r="M114" s="569">
        <v>429.54</v>
      </c>
    </row>
    <row r="115" spans="1:13" ht="14.4" customHeight="1" x14ac:dyDescent="0.3">
      <c r="A115" s="564" t="s">
        <v>1011</v>
      </c>
      <c r="B115" s="565" t="s">
        <v>957</v>
      </c>
      <c r="C115" s="565" t="s">
        <v>958</v>
      </c>
      <c r="D115" s="565" t="s">
        <v>556</v>
      </c>
      <c r="E115" s="565" t="s">
        <v>959</v>
      </c>
      <c r="F115" s="568"/>
      <c r="G115" s="568"/>
      <c r="H115" s="581">
        <v>0</v>
      </c>
      <c r="I115" s="568">
        <v>1</v>
      </c>
      <c r="J115" s="568">
        <v>96.63</v>
      </c>
      <c r="K115" s="581">
        <v>1</v>
      </c>
      <c r="L115" s="568">
        <v>1</v>
      </c>
      <c r="M115" s="569">
        <v>96.63</v>
      </c>
    </row>
    <row r="116" spans="1:13" ht="14.4" customHeight="1" x14ac:dyDescent="0.3">
      <c r="A116" s="564" t="s">
        <v>1011</v>
      </c>
      <c r="B116" s="565" t="s">
        <v>957</v>
      </c>
      <c r="C116" s="565" t="s">
        <v>1213</v>
      </c>
      <c r="D116" s="565" t="s">
        <v>556</v>
      </c>
      <c r="E116" s="565" t="s">
        <v>1214</v>
      </c>
      <c r="F116" s="568"/>
      <c r="G116" s="568"/>
      <c r="H116" s="581">
        <v>0</v>
      </c>
      <c r="I116" s="568">
        <v>1</v>
      </c>
      <c r="J116" s="568">
        <v>193.26</v>
      </c>
      <c r="K116" s="581">
        <v>1</v>
      </c>
      <c r="L116" s="568">
        <v>1</v>
      </c>
      <c r="M116" s="569">
        <v>193.26</v>
      </c>
    </row>
    <row r="117" spans="1:13" ht="14.4" customHeight="1" x14ac:dyDescent="0.3">
      <c r="A117" s="564" t="s">
        <v>1012</v>
      </c>
      <c r="B117" s="565" t="s">
        <v>877</v>
      </c>
      <c r="C117" s="565" t="s">
        <v>1051</v>
      </c>
      <c r="D117" s="565" t="s">
        <v>566</v>
      </c>
      <c r="E117" s="565" t="s">
        <v>1052</v>
      </c>
      <c r="F117" s="568"/>
      <c r="G117" s="568"/>
      <c r="H117" s="581">
        <v>0</v>
      </c>
      <c r="I117" s="568">
        <v>1</v>
      </c>
      <c r="J117" s="568">
        <v>190.48</v>
      </c>
      <c r="K117" s="581">
        <v>1</v>
      </c>
      <c r="L117" s="568">
        <v>1</v>
      </c>
      <c r="M117" s="569">
        <v>190.48</v>
      </c>
    </row>
    <row r="118" spans="1:13" ht="14.4" customHeight="1" x14ac:dyDescent="0.3">
      <c r="A118" s="564" t="s">
        <v>1012</v>
      </c>
      <c r="B118" s="565" t="s">
        <v>921</v>
      </c>
      <c r="C118" s="565" t="s">
        <v>922</v>
      </c>
      <c r="D118" s="565" t="s">
        <v>923</v>
      </c>
      <c r="E118" s="565" t="s">
        <v>924</v>
      </c>
      <c r="F118" s="568"/>
      <c r="G118" s="568"/>
      <c r="H118" s="581">
        <v>0</v>
      </c>
      <c r="I118" s="568">
        <v>78</v>
      </c>
      <c r="J118" s="568">
        <v>25998.18</v>
      </c>
      <c r="K118" s="581">
        <v>1</v>
      </c>
      <c r="L118" s="568">
        <v>78</v>
      </c>
      <c r="M118" s="569">
        <v>25998.18</v>
      </c>
    </row>
    <row r="119" spans="1:13" ht="14.4" customHeight="1" x14ac:dyDescent="0.3">
      <c r="A119" s="564" t="s">
        <v>1012</v>
      </c>
      <c r="B119" s="565" t="s">
        <v>932</v>
      </c>
      <c r="C119" s="565" t="s">
        <v>1505</v>
      </c>
      <c r="D119" s="565" t="s">
        <v>1506</v>
      </c>
      <c r="E119" s="565" t="s">
        <v>1507</v>
      </c>
      <c r="F119" s="568"/>
      <c r="G119" s="568"/>
      <c r="H119" s="581">
        <v>0</v>
      </c>
      <c r="I119" s="568">
        <v>2</v>
      </c>
      <c r="J119" s="568">
        <v>92.1</v>
      </c>
      <c r="K119" s="581">
        <v>1</v>
      </c>
      <c r="L119" s="568">
        <v>2</v>
      </c>
      <c r="M119" s="569">
        <v>92.1</v>
      </c>
    </row>
    <row r="120" spans="1:13" ht="14.4" customHeight="1" x14ac:dyDescent="0.3">
      <c r="A120" s="564" t="s">
        <v>1012</v>
      </c>
      <c r="B120" s="565" t="s">
        <v>932</v>
      </c>
      <c r="C120" s="565" t="s">
        <v>936</v>
      </c>
      <c r="D120" s="565" t="s">
        <v>771</v>
      </c>
      <c r="E120" s="565" t="s">
        <v>935</v>
      </c>
      <c r="F120" s="568"/>
      <c r="G120" s="568"/>
      <c r="H120" s="581">
        <v>0</v>
      </c>
      <c r="I120" s="568">
        <v>7</v>
      </c>
      <c r="J120" s="568">
        <v>1289.54</v>
      </c>
      <c r="K120" s="581">
        <v>1</v>
      </c>
      <c r="L120" s="568">
        <v>7</v>
      </c>
      <c r="M120" s="569">
        <v>1289.54</v>
      </c>
    </row>
    <row r="121" spans="1:13" ht="14.4" customHeight="1" x14ac:dyDescent="0.3">
      <c r="A121" s="564" t="s">
        <v>1012</v>
      </c>
      <c r="B121" s="565" t="s">
        <v>1551</v>
      </c>
      <c r="C121" s="565" t="s">
        <v>1338</v>
      </c>
      <c r="D121" s="565" t="s">
        <v>1231</v>
      </c>
      <c r="E121" s="565" t="s">
        <v>1232</v>
      </c>
      <c r="F121" s="568">
        <v>2</v>
      </c>
      <c r="G121" s="568">
        <v>444.5</v>
      </c>
      <c r="H121" s="581">
        <v>1</v>
      </c>
      <c r="I121" s="568"/>
      <c r="J121" s="568"/>
      <c r="K121" s="581">
        <v>0</v>
      </c>
      <c r="L121" s="568">
        <v>2</v>
      </c>
      <c r="M121" s="569">
        <v>444.5</v>
      </c>
    </row>
    <row r="122" spans="1:13" ht="14.4" customHeight="1" x14ac:dyDescent="0.3">
      <c r="A122" s="564" t="s">
        <v>1012</v>
      </c>
      <c r="B122" s="565" t="s">
        <v>946</v>
      </c>
      <c r="C122" s="565" t="s">
        <v>947</v>
      </c>
      <c r="D122" s="565" t="s">
        <v>780</v>
      </c>
      <c r="E122" s="565" t="s">
        <v>781</v>
      </c>
      <c r="F122" s="568"/>
      <c r="G122" s="568"/>
      <c r="H122" s="581">
        <v>0</v>
      </c>
      <c r="I122" s="568">
        <v>31</v>
      </c>
      <c r="J122" s="568">
        <v>4774.3099999999995</v>
      </c>
      <c r="K122" s="581">
        <v>1</v>
      </c>
      <c r="L122" s="568">
        <v>31</v>
      </c>
      <c r="M122" s="569">
        <v>4774.3099999999995</v>
      </c>
    </row>
    <row r="123" spans="1:13" ht="14.4" customHeight="1" x14ac:dyDescent="0.3">
      <c r="A123" s="564" t="s">
        <v>1012</v>
      </c>
      <c r="B123" s="565" t="s">
        <v>946</v>
      </c>
      <c r="C123" s="565" t="s">
        <v>1114</v>
      </c>
      <c r="D123" s="565" t="s">
        <v>1115</v>
      </c>
      <c r="E123" s="565" t="s">
        <v>1116</v>
      </c>
      <c r="F123" s="568"/>
      <c r="G123" s="568"/>
      <c r="H123" s="581">
        <v>0</v>
      </c>
      <c r="I123" s="568">
        <v>3</v>
      </c>
      <c r="J123" s="568">
        <v>231.03000000000003</v>
      </c>
      <c r="K123" s="581">
        <v>1</v>
      </c>
      <c r="L123" s="568">
        <v>3</v>
      </c>
      <c r="M123" s="569">
        <v>231.03000000000003</v>
      </c>
    </row>
    <row r="124" spans="1:13" ht="14.4" customHeight="1" x14ac:dyDescent="0.3">
      <c r="A124" s="564" t="s">
        <v>1012</v>
      </c>
      <c r="B124" s="565" t="s">
        <v>946</v>
      </c>
      <c r="C124" s="565" t="s">
        <v>1034</v>
      </c>
      <c r="D124" s="565" t="s">
        <v>780</v>
      </c>
      <c r="E124" s="565" t="s">
        <v>781</v>
      </c>
      <c r="F124" s="568"/>
      <c r="G124" s="568"/>
      <c r="H124" s="581">
        <v>0</v>
      </c>
      <c r="I124" s="568">
        <v>1</v>
      </c>
      <c r="J124" s="568">
        <v>143.18</v>
      </c>
      <c r="K124" s="581">
        <v>1</v>
      </c>
      <c r="L124" s="568">
        <v>1</v>
      </c>
      <c r="M124" s="569">
        <v>143.18</v>
      </c>
    </row>
    <row r="125" spans="1:13" ht="14.4" customHeight="1" x14ac:dyDescent="0.3">
      <c r="A125" s="564" t="s">
        <v>1012</v>
      </c>
      <c r="B125" s="565" t="s">
        <v>957</v>
      </c>
      <c r="C125" s="565" t="s">
        <v>1046</v>
      </c>
      <c r="D125" s="565" t="s">
        <v>556</v>
      </c>
      <c r="E125" s="565" t="s">
        <v>1047</v>
      </c>
      <c r="F125" s="568"/>
      <c r="G125" s="568"/>
      <c r="H125" s="581">
        <v>0</v>
      </c>
      <c r="I125" s="568">
        <v>13</v>
      </c>
      <c r="J125" s="568">
        <v>628.03000000000009</v>
      </c>
      <c r="K125" s="581">
        <v>1</v>
      </c>
      <c r="L125" s="568">
        <v>13</v>
      </c>
      <c r="M125" s="569">
        <v>628.03000000000009</v>
      </c>
    </row>
    <row r="126" spans="1:13" ht="14.4" customHeight="1" x14ac:dyDescent="0.3">
      <c r="A126" s="564" t="s">
        <v>1012</v>
      </c>
      <c r="B126" s="565" t="s">
        <v>957</v>
      </c>
      <c r="C126" s="565" t="s">
        <v>958</v>
      </c>
      <c r="D126" s="565" t="s">
        <v>556</v>
      </c>
      <c r="E126" s="565" t="s">
        <v>959</v>
      </c>
      <c r="F126" s="568"/>
      <c r="G126" s="568"/>
      <c r="H126" s="581">
        <v>0</v>
      </c>
      <c r="I126" s="568">
        <v>2</v>
      </c>
      <c r="J126" s="568">
        <v>193.26</v>
      </c>
      <c r="K126" s="581">
        <v>1</v>
      </c>
      <c r="L126" s="568">
        <v>2</v>
      </c>
      <c r="M126" s="569">
        <v>193.26</v>
      </c>
    </row>
    <row r="127" spans="1:13" ht="14.4" customHeight="1" x14ac:dyDescent="0.3">
      <c r="A127" s="564" t="s">
        <v>1012</v>
      </c>
      <c r="B127" s="565" t="s">
        <v>957</v>
      </c>
      <c r="C127" s="565" t="s">
        <v>1048</v>
      </c>
      <c r="D127" s="565" t="s">
        <v>478</v>
      </c>
      <c r="E127" s="565" t="s">
        <v>1049</v>
      </c>
      <c r="F127" s="568">
        <v>3</v>
      </c>
      <c r="G127" s="568">
        <v>0</v>
      </c>
      <c r="H127" s="581"/>
      <c r="I127" s="568"/>
      <c r="J127" s="568"/>
      <c r="K127" s="581"/>
      <c r="L127" s="568">
        <v>3</v>
      </c>
      <c r="M127" s="569">
        <v>0</v>
      </c>
    </row>
    <row r="128" spans="1:13" ht="14.4" customHeight="1" x14ac:dyDescent="0.3">
      <c r="A128" s="564" t="s">
        <v>1012</v>
      </c>
      <c r="B128" s="565" t="s">
        <v>957</v>
      </c>
      <c r="C128" s="565" t="s">
        <v>960</v>
      </c>
      <c r="D128" s="565" t="s">
        <v>478</v>
      </c>
      <c r="E128" s="565" t="s">
        <v>961</v>
      </c>
      <c r="F128" s="568">
        <v>1</v>
      </c>
      <c r="G128" s="568">
        <v>96.63</v>
      </c>
      <c r="H128" s="581">
        <v>1</v>
      </c>
      <c r="I128" s="568"/>
      <c r="J128" s="568"/>
      <c r="K128" s="581">
        <v>0</v>
      </c>
      <c r="L128" s="568">
        <v>1</v>
      </c>
      <c r="M128" s="569">
        <v>96.63</v>
      </c>
    </row>
    <row r="129" spans="1:13" ht="14.4" customHeight="1" x14ac:dyDescent="0.3">
      <c r="A129" s="564" t="s">
        <v>1013</v>
      </c>
      <c r="B129" s="565" t="s">
        <v>921</v>
      </c>
      <c r="C129" s="565" t="s">
        <v>1075</v>
      </c>
      <c r="D129" s="565" t="s">
        <v>923</v>
      </c>
      <c r="E129" s="565" t="s">
        <v>1076</v>
      </c>
      <c r="F129" s="568">
        <v>1</v>
      </c>
      <c r="G129" s="568">
        <v>0</v>
      </c>
      <c r="H129" s="581"/>
      <c r="I129" s="568"/>
      <c r="J129" s="568"/>
      <c r="K129" s="581"/>
      <c r="L129" s="568">
        <v>1</v>
      </c>
      <c r="M129" s="569">
        <v>0</v>
      </c>
    </row>
    <row r="130" spans="1:13" ht="14.4" customHeight="1" x14ac:dyDescent="0.3">
      <c r="A130" s="564" t="s">
        <v>1013</v>
      </c>
      <c r="B130" s="565" t="s">
        <v>921</v>
      </c>
      <c r="C130" s="565" t="s">
        <v>922</v>
      </c>
      <c r="D130" s="565" t="s">
        <v>923</v>
      </c>
      <c r="E130" s="565" t="s">
        <v>924</v>
      </c>
      <c r="F130" s="568"/>
      <c r="G130" s="568"/>
      <c r="H130" s="581">
        <v>0</v>
      </c>
      <c r="I130" s="568">
        <v>6</v>
      </c>
      <c r="J130" s="568">
        <v>1999.86</v>
      </c>
      <c r="K130" s="581">
        <v>1</v>
      </c>
      <c r="L130" s="568">
        <v>6</v>
      </c>
      <c r="M130" s="569">
        <v>1999.86</v>
      </c>
    </row>
    <row r="131" spans="1:13" ht="14.4" customHeight="1" x14ac:dyDescent="0.3">
      <c r="A131" s="564" t="s">
        <v>1013</v>
      </c>
      <c r="B131" s="565" t="s">
        <v>921</v>
      </c>
      <c r="C131" s="565" t="s">
        <v>982</v>
      </c>
      <c r="D131" s="565" t="s">
        <v>983</v>
      </c>
      <c r="E131" s="565" t="s">
        <v>984</v>
      </c>
      <c r="F131" s="568"/>
      <c r="G131" s="568"/>
      <c r="H131" s="581">
        <v>0</v>
      </c>
      <c r="I131" s="568">
        <v>1</v>
      </c>
      <c r="J131" s="568">
        <v>333.31</v>
      </c>
      <c r="K131" s="581">
        <v>1</v>
      </c>
      <c r="L131" s="568">
        <v>1</v>
      </c>
      <c r="M131" s="569">
        <v>333.31</v>
      </c>
    </row>
    <row r="132" spans="1:13" ht="14.4" customHeight="1" x14ac:dyDescent="0.3">
      <c r="A132" s="564" t="s">
        <v>1014</v>
      </c>
      <c r="B132" s="565" t="s">
        <v>890</v>
      </c>
      <c r="C132" s="565" t="s">
        <v>891</v>
      </c>
      <c r="D132" s="565" t="s">
        <v>737</v>
      </c>
      <c r="E132" s="565" t="s">
        <v>738</v>
      </c>
      <c r="F132" s="568"/>
      <c r="G132" s="568"/>
      <c r="H132" s="581">
        <v>0</v>
      </c>
      <c r="I132" s="568">
        <v>1</v>
      </c>
      <c r="J132" s="568">
        <v>414.85</v>
      </c>
      <c r="K132" s="581">
        <v>1</v>
      </c>
      <c r="L132" s="568">
        <v>1</v>
      </c>
      <c r="M132" s="569">
        <v>414.85</v>
      </c>
    </row>
    <row r="133" spans="1:13" ht="14.4" customHeight="1" x14ac:dyDescent="0.3">
      <c r="A133" s="564" t="s">
        <v>1014</v>
      </c>
      <c r="B133" s="565" t="s">
        <v>921</v>
      </c>
      <c r="C133" s="565" t="s">
        <v>1075</v>
      </c>
      <c r="D133" s="565" t="s">
        <v>923</v>
      </c>
      <c r="E133" s="565" t="s">
        <v>1076</v>
      </c>
      <c r="F133" s="568">
        <v>1</v>
      </c>
      <c r="G133" s="568">
        <v>0</v>
      </c>
      <c r="H133" s="581"/>
      <c r="I133" s="568"/>
      <c r="J133" s="568"/>
      <c r="K133" s="581"/>
      <c r="L133" s="568">
        <v>1</v>
      </c>
      <c r="M133" s="569">
        <v>0</v>
      </c>
    </row>
    <row r="134" spans="1:13" ht="14.4" customHeight="1" x14ac:dyDescent="0.3">
      <c r="A134" s="564" t="s">
        <v>1014</v>
      </c>
      <c r="B134" s="565" t="s">
        <v>921</v>
      </c>
      <c r="C134" s="565" t="s">
        <v>922</v>
      </c>
      <c r="D134" s="565" t="s">
        <v>923</v>
      </c>
      <c r="E134" s="565" t="s">
        <v>924</v>
      </c>
      <c r="F134" s="568"/>
      <c r="G134" s="568"/>
      <c r="H134" s="581">
        <v>0</v>
      </c>
      <c r="I134" s="568">
        <v>33</v>
      </c>
      <c r="J134" s="568">
        <v>10999.23</v>
      </c>
      <c r="K134" s="581">
        <v>1</v>
      </c>
      <c r="L134" s="568">
        <v>33</v>
      </c>
      <c r="M134" s="569">
        <v>10999.23</v>
      </c>
    </row>
    <row r="135" spans="1:13" ht="14.4" customHeight="1" x14ac:dyDescent="0.3">
      <c r="A135" s="564" t="s">
        <v>1014</v>
      </c>
      <c r="B135" s="565" t="s">
        <v>946</v>
      </c>
      <c r="C135" s="565" t="s">
        <v>947</v>
      </c>
      <c r="D135" s="565" t="s">
        <v>780</v>
      </c>
      <c r="E135" s="565" t="s">
        <v>781</v>
      </c>
      <c r="F135" s="568"/>
      <c r="G135" s="568"/>
      <c r="H135" s="581">
        <v>0</v>
      </c>
      <c r="I135" s="568">
        <v>17</v>
      </c>
      <c r="J135" s="568">
        <v>2618.17</v>
      </c>
      <c r="K135" s="581">
        <v>1</v>
      </c>
      <c r="L135" s="568">
        <v>17</v>
      </c>
      <c r="M135" s="569">
        <v>2618.17</v>
      </c>
    </row>
    <row r="136" spans="1:13" ht="14.4" customHeight="1" x14ac:dyDescent="0.3">
      <c r="A136" s="564" t="s">
        <v>1014</v>
      </c>
      <c r="B136" s="565" t="s">
        <v>953</v>
      </c>
      <c r="C136" s="565" t="s">
        <v>1349</v>
      </c>
      <c r="D136" s="565" t="s">
        <v>1350</v>
      </c>
      <c r="E136" s="565" t="s">
        <v>1351</v>
      </c>
      <c r="F136" s="568"/>
      <c r="G136" s="568"/>
      <c r="H136" s="581">
        <v>0</v>
      </c>
      <c r="I136" s="568">
        <v>1</v>
      </c>
      <c r="J136" s="568">
        <v>603.38</v>
      </c>
      <c r="K136" s="581">
        <v>1</v>
      </c>
      <c r="L136" s="568">
        <v>1</v>
      </c>
      <c r="M136" s="569">
        <v>603.38</v>
      </c>
    </row>
    <row r="137" spans="1:13" ht="14.4" customHeight="1" x14ac:dyDescent="0.3">
      <c r="A137" s="564" t="s">
        <v>1014</v>
      </c>
      <c r="B137" s="565" t="s">
        <v>953</v>
      </c>
      <c r="C137" s="565" t="s">
        <v>1352</v>
      </c>
      <c r="D137" s="565" t="s">
        <v>1249</v>
      </c>
      <c r="E137" s="565" t="s">
        <v>1353</v>
      </c>
      <c r="F137" s="568"/>
      <c r="G137" s="568"/>
      <c r="H137" s="581">
        <v>0</v>
      </c>
      <c r="I137" s="568">
        <v>3</v>
      </c>
      <c r="J137" s="568">
        <v>10537.810000000001</v>
      </c>
      <c r="K137" s="581">
        <v>1</v>
      </c>
      <c r="L137" s="568">
        <v>3</v>
      </c>
      <c r="M137" s="569">
        <v>10537.810000000001</v>
      </c>
    </row>
    <row r="138" spans="1:13" ht="14.4" customHeight="1" x14ac:dyDescent="0.3">
      <c r="A138" s="564" t="s">
        <v>1014</v>
      </c>
      <c r="B138" s="565" t="s">
        <v>953</v>
      </c>
      <c r="C138" s="565" t="s">
        <v>1248</v>
      </c>
      <c r="D138" s="565" t="s">
        <v>1249</v>
      </c>
      <c r="E138" s="565" t="s">
        <v>1250</v>
      </c>
      <c r="F138" s="568"/>
      <c r="G138" s="568"/>
      <c r="H138" s="581">
        <v>0</v>
      </c>
      <c r="I138" s="568">
        <v>4</v>
      </c>
      <c r="J138" s="568">
        <v>3706.16</v>
      </c>
      <c r="K138" s="581">
        <v>1</v>
      </c>
      <c r="L138" s="568">
        <v>4</v>
      </c>
      <c r="M138" s="569">
        <v>3706.16</v>
      </c>
    </row>
    <row r="139" spans="1:13" ht="14.4" customHeight="1" x14ac:dyDescent="0.3">
      <c r="A139" s="564" t="s">
        <v>1014</v>
      </c>
      <c r="B139" s="565" t="s">
        <v>957</v>
      </c>
      <c r="C139" s="565" t="s">
        <v>1046</v>
      </c>
      <c r="D139" s="565" t="s">
        <v>556</v>
      </c>
      <c r="E139" s="565" t="s">
        <v>1047</v>
      </c>
      <c r="F139" s="568"/>
      <c r="G139" s="568"/>
      <c r="H139" s="581">
        <v>0</v>
      </c>
      <c r="I139" s="568">
        <v>2</v>
      </c>
      <c r="J139" s="568">
        <v>96.62</v>
      </c>
      <c r="K139" s="581">
        <v>1</v>
      </c>
      <c r="L139" s="568">
        <v>2</v>
      </c>
      <c r="M139" s="569">
        <v>96.62</v>
      </c>
    </row>
    <row r="140" spans="1:13" ht="14.4" customHeight="1" x14ac:dyDescent="0.3">
      <c r="A140" s="564" t="s">
        <v>1014</v>
      </c>
      <c r="B140" s="565" t="s">
        <v>1554</v>
      </c>
      <c r="C140" s="565" t="s">
        <v>1355</v>
      </c>
      <c r="D140" s="565" t="s">
        <v>1356</v>
      </c>
      <c r="E140" s="565" t="s">
        <v>1357</v>
      </c>
      <c r="F140" s="568"/>
      <c r="G140" s="568"/>
      <c r="H140" s="581">
        <v>0</v>
      </c>
      <c r="I140" s="568">
        <v>1</v>
      </c>
      <c r="J140" s="568">
        <v>887.05</v>
      </c>
      <c r="K140" s="581">
        <v>1</v>
      </c>
      <c r="L140" s="568">
        <v>1</v>
      </c>
      <c r="M140" s="569">
        <v>887.05</v>
      </c>
    </row>
    <row r="141" spans="1:13" ht="14.4" customHeight="1" x14ac:dyDescent="0.3">
      <c r="A141" s="564" t="s">
        <v>1015</v>
      </c>
      <c r="B141" s="565" t="s">
        <v>921</v>
      </c>
      <c r="C141" s="565" t="s">
        <v>1075</v>
      </c>
      <c r="D141" s="565" t="s">
        <v>923</v>
      </c>
      <c r="E141" s="565" t="s">
        <v>1076</v>
      </c>
      <c r="F141" s="568">
        <v>2</v>
      </c>
      <c r="G141" s="568">
        <v>0</v>
      </c>
      <c r="H141" s="581"/>
      <c r="I141" s="568"/>
      <c r="J141" s="568"/>
      <c r="K141" s="581"/>
      <c r="L141" s="568">
        <v>2</v>
      </c>
      <c r="M141" s="569">
        <v>0</v>
      </c>
    </row>
    <row r="142" spans="1:13" ht="14.4" customHeight="1" x14ac:dyDescent="0.3">
      <c r="A142" s="564" t="s">
        <v>1015</v>
      </c>
      <c r="B142" s="565" t="s">
        <v>921</v>
      </c>
      <c r="C142" s="565" t="s">
        <v>922</v>
      </c>
      <c r="D142" s="565" t="s">
        <v>923</v>
      </c>
      <c r="E142" s="565" t="s">
        <v>924</v>
      </c>
      <c r="F142" s="568"/>
      <c r="G142" s="568"/>
      <c r="H142" s="581">
        <v>0</v>
      </c>
      <c r="I142" s="568">
        <v>34</v>
      </c>
      <c r="J142" s="568">
        <v>11332.54</v>
      </c>
      <c r="K142" s="581">
        <v>1</v>
      </c>
      <c r="L142" s="568">
        <v>34</v>
      </c>
      <c r="M142" s="569">
        <v>11332.54</v>
      </c>
    </row>
    <row r="143" spans="1:13" ht="14.4" customHeight="1" x14ac:dyDescent="0.3">
      <c r="A143" s="564" t="s">
        <v>1015</v>
      </c>
      <c r="B143" s="565" t="s">
        <v>946</v>
      </c>
      <c r="C143" s="565" t="s">
        <v>947</v>
      </c>
      <c r="D143" s="565" t="s">
        <v>780</v>
      </c>
      <c r="E143" s="565" t="s">
        <v>781</v>
      </c>
      <c r="F143" s="568"/>
      <c r="G143" s="568"/>
      <c r="H143" s="581">
        <v>0</v>
      </c>
      <c r="I143" s="568">
        <v>13</v>
      </c>
      <c r="J143" s="568">
        <v>2002.1299999999999</v>
      </c>
      <c r="K143" s="581">
        <v>1</v>
      </c>
      <c r="L143" s="568">
        <v>13</v>
      </c>
      <c r="M143" s="569">
        <v>2002.1299999999999</v>
      </c>
    </row>
    <row r="144" spans="1:13" ht="14.4" customHeight="1" x14ac:dyDescent="0.3">
      <c r="A144" s="564" t="s">
        <v>1015</v>
      </c>
      <c r="B144" s="565" t="s">
        <v>946</v>
      </c>
      <c r="C144" s="565" t="s">
        <v>1034</v>
      </c>
      <c r="D144" s="565" t="s">
        <v>780</v>
      </c>
      <c r="E144" s="565" t="s">
        <v>781</v>
      </c>
      <c r="F144" s="568"/>
      <c r="G144" s="568"/>
      <c r="H144" s="581">
        <v>0</v>
      </c>
      <c r="I144" s="568">
        <v>1</v>
      </c>
      <c r="J144" s="568">
        <v>143.18</v>
      </c>
      <c r="K144" s="581">
        <v>1</v>
      </c>
      <c r="L144" s="568">
        <v>1</v>
      </c>
      <c r="M144" s="569">
        <v>143.18</v>
      </c>
    </row>
    <row r="145" spans="1:13" ht="14.4" customHeight="1" x14ac:dyDescent="0.3">
      <c r="A145" s="564" t="s">
        <v>1015</v>
      </c>
      <c r="B145" s="565" t="s">
        <v>957</v>
      </c>
      <c r="C145" s="565" t="s">
        <v>958</v>
      </c>
      <c r="D145" s="565" t="s">
        <v>556</v>
      </c>
      <c r="E145" s="565" t="s">
        <v>959</v>
      </c>
      <c r="F145" s="568"/>
      <c r="G145" s="568"/>
      <c r="H145" s="581">
        <v>0</v>
      </c>
      <c r="I145" s="568">
        <v>1</v>
      </c>
      <c r="J145" s="568">
        <v>96.63</v>
      </c>
      <c r="K145" s="581">
        <v>1</v>
      </c>
      <c r="L145" s="568">
        <v>1</v>
      </c>
      <c r="M145" s="569">
        <v>96.63</v>
      </c>
    </row>
    <row r="146" spans="1:13" ht="14.4" customHeight="1" x14ac:dyDescent="0.3">
      <c r="A146" s="564" t="s">
        <v>1015</v>
      </c>
      <c r="B146" s="565" t="s">
        <v>957</v>
      </c>
      <c r="C146" s="565" t="s">
        <v>960</v>
      </c>
      <c r="D146" s="565" t="s">
        <v>478</v>
      </c>
      <c r="E146" s="565" t="s">
        <v>961</v>
      </c>
      <c r="F146" s="568">
        <v>3</v>
      </c>
      <c r="G146" s="568">
        <v>289.89</v>
      </c>
      <c r="H146" s="581">
        <v>1</v>
      </c>
      <c r="I146" s="568"/>
      <c r="J146" s="568"/>
      <c r="K146" s="581">
        <v>0</v>
      </c>
      <c r="L146" s="568">
        <v>3</v>
      </c>
      <c r="M146" s="569">
        <v>289.89</v>
      </c>
    </row>
    <row r="147" spans="1:13" ht="14.4" customHeight="1" x14ac:dyDescent="0.3">
      <c r="A147" s="564" t="s">
        <v>1016</v>
      </c>
      <c r="B147" s="565" t="s">
        <v>946</v>
      </c>
      <c r="C147" s="565" t="s">
        <v>1077</v>
      </c>
      <c r="D147" s="565" t="s">
        <v>949</v>
      </c>
      <c r="E147" s="565" t="s">
        <v>1078</v>
      </c>
      <c r="F147" s="568"/>
      <c r="G147" s="568"/>
      <c r="H147" s="581">
        <v>0</v>
      </c>
      <c r="I147" s="568">
        <v>4</v>
      </c>
      <c r="J147" s="568">
        <v>331.68</v>
      </c>
      <c r="K147" s="581">
        <v>1</v>
      </c>
      <c r="L147" s="568">
        <v>4</v>
      </c>
      <c r="M147" s="569">
        <v>331.68</v>
      </c>
    </row>
    <row r="148" spans="1:13" ht="14.4" customHeight="1" x14ac:dyDescent="0.3">
      <c r="A148" s="564" t="s">
        <v>1016</v>
      </c>
      <c r="B148" s="565" t="s">
        <v>946</v>
      </c>
      <c r="C148" s="565" t="s">
        <v>1386</v>
      </c>
      <c r="D148" s="565" t="s">
        <v>780</v>
      </c>
      <c r="E148" s="565" t="s">
        <v>1357</v>
      </c>
      <c r="F148" s="568">
        <v>1</v>
      </c>
      <c r="G148" s="568">
        <v>0</v>
      </c>
      <c r="H148" s="581"/>
      <c r="I148" s="568"/>
      <c r="J148" s="568"/>
      <c r="K148" s="581"/>
      <c r="L148" s="568">
        <v>1</v>
      </c>
      <c r="M148" s="569">
        <v>0</v>
      </c>
    </row>
    <row r="149" spans="1:13" ht="14.4" customHeight="1" x14ac:dyDescent="0.3">
      <c r="A149" s="564" t="s">
        <v>1017</v>
      </c>
      <c r="B149" s="565" t="s">
        <v>877</v>
      </c>
      <c r="C149" s="565" t="s">
        <v>878</v>
      </c>
      <c r="D149" s="565" t="s">
        <v>566</v>
      </c>
      <c r="E149" s="565" t="s">
        <v>567</v>
      </c>
      <c r="F149" s="568"/>
      <c r="G149" s="568"/>
      <c r="H149" s="581">
        <v>0</v>
      </c>
      <c r="I149" s="568">
        <v>1</v>
      </c>
      <c r="J149" s="568">
        <v>612.26</v>
      </c>
      <c r="K149" s="581">
        <v>1</v>
      </c>
      <c r="L149" s="568">
        <v>1</v>
      </c>
      <c r="M149" s="569">
        <v>612.26</v>
      </c>
    </row>
    <row r="150" spans="1:13" ht="14.4" customHeight="1" x14ac:dyDescent="0.3">
      <c r="A150" s="564" t="s">
        <v>1017</v>
      </c>
      <c r="B150" s="565" t="s">
        <v>1553</v>
      </c>
      <c r="C150" s="565" t="s">
        <v>1333</v>
      </c>
      <c r="D150" s="565" t="s">
        <v>1334</v>
      </c>
      <c r="E150" s="565" t="s">
        <v>1244</v>
      </c>
      <c r="F150" s="568"/>
      <c r="G150" s="568"/>
      <c r="H150" s="581">
        <v>0</v>
      </c>
      <c r="I150" s="568">
        <v>1</v>
      </c>
      <c r="J150" s="568">
        <v>41.55</v>
      </c>
      <c r="K150" s="581">
        <v>1</v>
      </c>
      <c r="L150" s="568">
        <v>1</v>
      </c>
      <c r="M150" s="569">
        <v>41.55</v>
      </c>
    </row>
    <row r="151" spans="1:13" ht="14.4" customHeight="1" x14ac:dyDescent="0.3">
      <c r="A151" s="564" t="s">
        <v>1017</v>
      </c>
      <c r="B151" s="565" t="s">
        <v>921</v>
      </c>
      <c r="C151" s="565" t="s">
        <v>922</v>
      </c>
      <c r="D151" s="565" t="s">
        <v>923</v>
      </c>
      <c r="E151" s="565" t="s">
        <v>924</v>
      </c>
      <c r="F151" s="568"/>
      <c r="G151" s="568"/>
      <c r="H151" s="581">
        <v>0</v>
      </c>
      <c r="I151" s="568">
        <v>52</v>
      </c>
      <c r="J151" s="568">
        <v>17332.120000000003</v>
      </c>
      <c r="K151" s="581">
        <v>1</v>
      </c>
      <c r="L151" s="568">
        <v>52</v>
      </c>
      <c r="M151" s="569">
        <v>17332.120000000003</v>
      </c>
    </row>
    <row r="152" spans="1:13" ht="14.4" customHeight="1" x14ac:dyDescent="0.3">
      <c r="A152" s="564" t="s">
        <v>1017</v>
      </c>
      <c r="B152" s="565" t="s">
        <v>932</v>
      </c>
      <c r="C152" s="565" t="s">
        <v>936</v>
      </c>
      <c r="D152" s="565" t="s">
        <v>771</v>
      </c>
      <c r="E152" s="565" t="s">
        <v>935</v>
      </c>
      <c r="F152" s="568"/>
      <c r="G152" s="568"/>
      <c r="H152" s="581">
        <v>0</v>
      </c>
      <c r="I152" s="568">
        <v>5</v>
      </c>
      <c r="J152" s="568">
        <v>921.09999999999991</v>
      </c>
      <c r="K152" s="581">
        <v>1</v>
      </c>
      <c r="L152" s="568">
        <v>5</v>
      </c>
      <c r="M152" s="569">
        <v>921.09999999999991</v>
      </c>
    </row>
    <row r="153" spans="1:13" ht="14.4" customHeight="1" x14ac:dyDescent="0.3">
      <c r="A153" s="564" t="s">
        <v>1017</v>
      </c>
      <c r="B153" s="565" t="s">
        <v>1551</v>
      </c>
      <c r="C153" s="565" t="s">
        <v>1387</v>
      </c>
      <c r="D153" s="565" t="s">
        <v>1388</v>
      </c>
      <c r="E153" s="565" t="s">
        <v>1232</v>
      </c>
      <c r="F153" s="568"/>
      <c r="G153" s="568"/>
      <c r="H153" s="581">
        <v>0</v>
      </c>
      <c r="I153" s="568">
        <v>4</v>
      </c>
      <c r="J153" s="568">
        <v>889</v>
      </c>
      <c r="K153" s="581">
        <v>1</v>
      </c>
      <c r="L153" s="568">
        <v>4</v>
      </c>
      <c r="M153" s="569">
        <v>889</v>
      </c>
    </row>
    <row r="154" spans="1:13" ht="14.4" customHeight="1" x14ac:dyDescent="0.3">
      <c r="A154" s="564" t="s">
        <v>1017</v>
      </c>
      <c r="B154" s="565" t="s">
        <v>946</v>
      </c>
      <c r="C154" s="565" t="s">
        <v>947</v>
      </c>
      <c r="D154" s="565" t="s">
        <v>780</v>
      </c>
      <c r="E154" s="565" t="s">
        <v>781</v>
      </c>
      <c r="F154" s="568"/>
      <c r="G154" s="568"/>
      <c r="H154" s="581">
        <v>0</v>
      </c>
      <c r="I154" s="568">
        <v>17</v>
      </c>
      <c r="J154" s="568">
        <v>2618.17</v>
      </c>
      <c r="K154" s="581">
        <v>1</v>
      </c>
      <c r="L154" s="568">
        <v>17</v>
      </c>
      <c r="M154" s="569">
        <v>2618.17</v>
      </c>
    </row>
    <row r="155" spans="1:13" ht="14.4" customHeight="1" x14ac:dyDescent="0.3">
      <c r="A155" s="564" t="s">
        <v>1017</v>
      </c>
      <c r="B155" s="565" t="s">
        <v>946</v>
      </c>
      <c r="C155" s="565" t="s">
        <v>1114</v>
      </c>
      <c r="D155" s="565" t="s">
        <v>1115</v>
      </c>
      <c r="E155" s="565" t="s">
        <v>1116</v>
      </c>
      <c r="F155" s="568"/>
      <c r="G155" s="568"/>
      <c r="H155" s="581">
        <v>0</v>
      </c>
      <c r="I155" s="568">
        <v>2</v>
      </c>
      <c r="J155" s="568">
        <v>154.02000000000001</v>
      </c>
      <c r="K155" s="581">
        <v>1</v>
      </c>
      <c r="L155" s="568">
        <v>2</v>
      </c>
      <c r="M155" s="569">
        <v>154.02000000000001</v>
      </c>
    </row>
    <row r="156" spans="1:13" ht="14.4" customHeight="1" x14ac:dyDescent="0.3">
      <c r="A156" s="564" t="s">
        <v>1017</v>
      </c>
      <c r="B156" s="565" t="s">
        <v>957</v>
      </c>
      <c r="C156" s="565" t="s">
        <v>958</v>
      </c>
      <c r="D156" s="565" t="s">
        <v>556</v>
      </c>
      <c r="E156" s="565" t="s">
        <v>959</v>
      </c>
      <c r="F156" s="568"/>
      <c r="G156" s="568"/>
      <c r="H156" s="581">
        <v>0</v>
      </c>
      <c r="I156" s="568">
        <v>2</v>
      </c>
      <c r="J156" s="568">
        <v>193.26</v>
      </c>
      <c r="K156" s="581">
        <v>1</v>
      </c>
      <c r="L156" s="568">
        <v>2</v>
      </c>
      <c r="M156" s="569">
        <v>193.26</v>
      </c>
    </row>
    <row r="157" spans="1:13" ht="14.4" customHeight="1" x14ac:dyDescent="0.3">
      <c r="A157" s="564" t="s">
        <v>1017</v>
      </c>
      <c r="B157" s="565" t="s">
        <v>1547</v>
      </c>
      <c r="C157" s="565" t="s">
        <v>1396</v>
      </c>
      <c r="D157" s="565" t="s">
        <v>1397</v>
      </c>
      <c r="E157" s="565" t="s">
        <v>1398</v>
      </c>
      <c r="F157" s="568"/>
      <c r="G157" s="568"/>
      <c r="H157" s="581">
        <v>0</v>
      </c>
      <c r="I157" s="568">
        <v>4</v>
      </c>
      <c r="J157" s="568">
        <v>196.48</v>
      </c>
      <c r="K157" s="581">
        <v>1</v>
      </c>
      <c r="L157" s="568">
        <v>4</v>
      </c>
      <c r="M157" s="569">
        <v>196.48</v>
      </c>
    </row>
    <row r="158" spans="1:13" ht="14.4" customHeight="1" x14ac:dyDescent="0.3">
      <c r="A158" s="564" t="s">
        <v>1018</v>
      </c>
      <c r="B158" s="565" t="s">
        <v>877</v>
      </c>
      <c r="C158" s="565" t="s">
        <v>878</v>
      </c>
      <c r="D158" s="565" t="s">
        <v>566</v>
      </c>
      <c r="E158" s="565" t="s">
        <v>567</v>
      </c>
      <c r="F158" s="568"/>
      <c r="G158" s="568"/>
      <c r="H158" s="581">
        <v>0</v>
      </c>
      <c r="I158" s="568">
        <v>1</v>
      </c>
      <c r="J158" s="568">
        <v>612.26</v>
      </c>
      <c r="K158" s="581">
        <v>1</v>
      </c>
      <c r="L158" s="568">
        <v>1</v>
      </c>
      <c r="M158" s="569">
        <v>612.26</v>
      </c>
    </row>
    <row r="159" spans="1:13" ht="14.4" customHeight="1" x14ac:dyDescent="0.3">
      <c r="A159" s="564" t="s">
        <v>1018</v>
      </c>
      <c r="B159" s="565" t="s">
        <v>921</v>
      </c>
      <c r="C159" s="565" t="s">
        <v>1075</v>
      </c>
      <c r="D159" s="565" t="s">
        <v>923</v>
      </c>
      <c r="E159" s="565" t="s">
        <v>1076</v>
      </c>
      <c r="F159" s="568">
        <v>8</v>
      </c>
      <c r="G159" s="568">
        <v>0</v>
      </c>
      <c r="H159" s="581"/>
      <c r="I159" s="568"/>
      <c r="J159" s="568"/>
      <c r="K159" s="581"/>
      <c r="L159" s="568">
        <v>8</v>
      </c>
      <c r="M159" s="569">
        <v>0</v>
      </c>
    </row>
    <row r="160" spans="1:13" ht="14.4" customHeight="1" x14ac:dyDescent="0.3">
      <c r="A160" s="564" t="s">
        <v>1018</v>
      </c>
      <c r="B160" s="565" t="s">
        <v>921</v>
      </c>
      <c r="C160" s="565" t="s">
        <v>922</v>
      </c>
      <c r="D160" s="565" t="s">
        <v>923</v>
      </c>
      <c r="E160" s="565" t="s">
        <v>924</v>
      </c>
      <c r="F160" s="568"/>
      <c r="G160" s="568"/>
      <c r="H160" s="581">
        <v>0</v>
      </c>
      <c r="I160" s="568">
        <v>26</v>
      </c>
      <c r="J160" s="568">
        <v>8666.06</v>
      </c>
      <c r="K160" s="581">
        <v>1</v>
      </c>
      <c r="L160" s="568">
        <v>26</v>
      </c>
      <c r="M160" s="569">
        <v>8666.06</v>
      </c>
    </row>
    <row r="161" spans="1:13" ht="14.4" customHeight="1" x14ac:dyDescent="0.3">
      <c r="A161" s="564" t="s">
        <v>1018</v>
      </c>
      <c r="B161" s="565" t="s">
        <v>921</v>
      </c>
      <c r="C161" s="565" t="s">
        <v>982</v>
      </c>
      <c r="D161" s="565" t="s">
        <v>983</v>
      </c>
      <c r="E161" s="565" t="s">
        <v>984</v>
      </c>
      <c r="F161" s="568"/>
      <c r="G161" s="568"/>
      <c r="H161" s="581">
        <v>0</v>
      </c>
      <c r="I161" s="568">
        <v>1</v>
      </c>
      <c r="J161" s="568">
        <v>333.31</v>
      </c>
      <c r="K161" s="581">
        <v>1</v>
      </c>
      <c r="L161" s="568">
        <v>1</v>
      </c>
      <c r="M161" s="569">
        <v>333.31</v>
      </c>
    </row>
    <row r="162" spans="1:13" ht="14.4" customHeight="1" x14ac:dyDescent="0.3">
      <c r="A162" s="564" t="s">
        <v>1018</v>
      </c>
      <c r="B162" s="565" t="s">
        <v>921</v>
      </c>
      <c r="C162" s="565" t="s">
        <v>1399</v>
      </c>
      <c r="D162" s="565" t="s">
        <v>1400</v>
      </c>
      <c r="E162" s="565" t="s">
        <v>1401</v>
      </c>
      <c r="F162" s="568">
        <v>1</v>
      </c>
      <c r="G162" s="568">
        <v>79.36</v>
      </c>
      <c r="H162" s="581">
        <v>1</v>
      </c>
      <c r="I162" s="568"/>
      <c r="J162" s="568"/>
      <c r="K162" s="581">
        <v>0</v>
      </c>
      <c r="L162" s="568">
        <v>1</v>
      </c>
      <c r="M162" s="569">
        <v>79.36</v>
      </c>
    </row>
    <row r="163" spans="1:13" ht="14.4" customHeight="1" x14ac:dyDescent="0.3">
      <c r="A163" s="564" t="s">
        <v>1018</v>
      </c>
      <c r="B163" s="565" t="s">
        <v>932</v>
      </c>
      <c r="C163" s="565" t="s">
        <v>1097</v>
      </c>
      <c r="D163" s="565" t="s">
        <v>771</v>
      </c>
      <c r="E163" s="565" t="s">
        <v>945</v>
      </c>
      <c r="F163" s="568">
        <v>4</v>
      </c>
      <c r="G163" s="568">
        <v>0</v>
      </c>
      <c r="H163" s="581"/>
      <c r="I163" s="568"/>
      <c r="J163" s="568"/>
      <c r="K163" s="581"/>
      <c r="L163" s="568">
        <v>4</v>
      </c>
      <c r="M163" s="569">
        <v>0</v>
      </c>
    </row>
    <row r="164" spans="1:13" ht="14.4" customHeight="1" x14ac:dyDescent="0.3">
      <c r="A164" s="564" t="s">
        <v>1018</v>
      </c>
      <c r="B164" s="565" t="s">
        <v>1551</v>
      </c>
      <c r="C164" s="565" t="s">
        <v>1402</v>
      </c>
      <c r="D164" s="565" t="s">
        <v>1403</v>
      </c>
      <c r="E164" s="565" t="s">
        <v>1232</v>
      </c>
      <c r="F164" s="568">
        <v>1</v>
      </c>
      <c r="G164" s="568">
        <v>222.25</v>
      </c>
      <c r="H164" s="581">
        <v>1</v>
      </c>
      <c r="I164" s="568"/>
      <c r="J164" s="568"/>
      <c r="K164" s="581">
        <v>0</v>
      </c>
      <c r="L164" s="568">
        <v>1</v>
      </c>
      <c r="M164" s="569">
        <v>222.25</v>
      </c>
    </row>
    <row r="165" spans="1:13" ht="14.4" customHeight="1" x14ac:dyDescent="0.3">
      <c r="A165" s="564" t="s">
        <v>1018</v>
      </c>
      <c r="B165" s="565" t="s">
        <v>946</v>
      </c>
      <c r="C165" s="565" t="s">
        <v>947</v>
      </c>
      <c r="D165" s="565" t="s">
        <v>780</v>
      </c>
      <c r="E165" s="565" t="s">
        <v>781</v>
      </c>
      <c r="F165" s="568"/>
      <c r="G165" s="568"/>
      <c r="H165" s="581">
        <v>0</v>
      </c>
      <c r="I165" s="568">
        <v>22</v>
      </c>
      <c r="J165" s="568">
        <v>3388.22</v>
      </c>
      <c r="K165" s="581">
        <v>1</v>
      </c>
      <c r="L165" s="568">
        <v>22</v>
      </c>
      <c r="M165" s="569">
        <v>3388.22</v>
      </c>
    </row>
    <row r="166" spans="1:13" ht="14.4" customHeight="1" x14ac:dyDescent="0.3">
      <c r="A166" s="564" t="s">
        <v>1018</v>
      </c>
      <c r="B166" s="565" t="s">
        <v>946</v>
      </c>
      <c r="C166" s="565" t="s">
        <v>1114</v>
      </c>
      <c r="D166" s="565" t="s">
        <v>1115</v>
      </c>
      <c r="E166" s="565" t="s">
        <v>1116</v>
      </c>
      <c r="F166" s="568"/>
      <c r="G166" s="568"/>
      <c r="H166" s="581">
        <v>0</v>
      </c>
      <c r="I166" s="568">
        <v>1</v>
      </c>
      <c r="J166" s="568">
        <v>77.010000000000005</v>
      </c>
      <c r="K166" s="581">
        <v>1</v>
      </c>
      <c r="L166" s="568">
        <v>1</v>
      </c>
      <c r="M166" s="569">
        <v>77.010000000000005</v>
      </c>
    </row>
    <row r="167" spans="1:13" ht="14.4" customHeight="1" x14ac:dyDescent="0.3">
      <c r="A167" s="564" t="s">
        <v>1018</v>
      </c>
      <c r="B167" s="565" t="s">
        <v>946</v>
      </c>
      <c r="C167" s="565" t="s">
        <v>1034</v>
      </c>
      <c r="D167" s="565" t="s">
        <v>780</v>
      </c>
      <c r="E167" s="565" t="s">
        <v>781</v>
      </c>
      <c r="F167" s="568"/>
      <c r="G167" s="568"/>
      <c r="H167" s="581">
        <v>0</v>
      </c>
      <c r="I167" s="568">
        <v>1</v>
      </c>
      <c r="J167" s="568">
        <v>143.18</v>
      </c>
      <c r="K167" s="581">
        <v>1</v>
      </c>
      <c r="L167" s="568">
        <v>1</v>
      </c>
      <c r="M167" s="569">
        <v>143.18</v>
      </c>
    </row>
    <row r="168" spans="1:13" ht="14.4" customHeight="1" x14ac:dyDescent="0.3">
      <c r="A168" s="564" t="s">
        <v>1018</v>
      </c>
      <c r="B168" s="565" t="s">
        <v>951</v>
      </c>
      <c r="C168" s="565" t="s">
        <v>952</v>
      </c>
      <c r="D168" s="565" t="s">
        <v>773</v>
      </c>
      <c r="E168" s="565" t="s">
        <v>935</v>
      </c>
      <c r="F168" s="568"/>
      <c r="G168" s="568"/>
      <c r="H168" s="581">
        <v>0</v>
      </c>
      <c r="I168" s="568">
        <v>2</v>
      </c>
      <c r="J168" s="568">
        <v>139.72</v>
      </c>
      <c r="K168" s="581">
        <v>1</v>
      </c>
      <c r="L168" s="568">
        <v>2</v>
      </c>
      <c r="M168" s="569">
        <v>139.72</v>
      </c>
    </row>
    <row r="169" spans="1:13" ht="14.4" customHeight="1" x14ac:dyDescent="0.3">
      <c r="A169" s="564" t="s">
        <v>1018</v>
      </c>
      <c r="B169" s="565" t="s">
        <v>953</v>
      </c>
      <c r="C169" s="565" t="s">
        <v>1248</v>
      </c>
      <c r="D169" s="565" t="s">
        <v>1249</v>
      </c>
      <c r="E169" s="565" t="s">
        <v>1250</v>
      </c>
      <c r="F169" s="568"/>
      <c r="G169" s="568"/>
      <c r="H169" s="581">
        <v>0</v>
      </c>
      <c r="I169" s="568">
        <v>4</v>
      </c>
      <c r="J169" s="568">
        <v>3128.88</v>
      </c>
      <c r="K169" s="581">
        <v>1</v>
      </c>
      <c r="L169" s="568">
        <v>4</v>
      </c>
      <c r="M169" s="569">
        <v>3128.88</v>
      </c>
    </row>
    <row r="170" spans="1:13" ht="14.4" customHeight="1" x14ac:dyDescent="0.3">
      <c r="A170" s="564" t="s">
        <v>1018</v>
      </c>
      <c r="B170" s="565" t="s">
        <v>957</v>
      </c>
      <c r="C170" s="565" t="s">
        <v>1046</v>
      </c>
      <c r="D170" s="565" t="s">
        <v>556</v>
      </c>
      <c r="E170" s="565" t="s">
        <v>1047</v>
      </c>
      <c r="F170" s="568"/>
      <c r="G170" s="568"/>
      <c r="H170" s="581">
        <v>0</v>
      </c>
      <c r="I170" s="568">
        <v>1</v>
      </c>
      <c r="J170" s="568">
        <v>48.31</v>
      </c>
      <c r="K170" s="581">
        <v>1</v>
      </c>
      <c r="L170" s="568">
        <v>1</v>
      </c>
      <c r="M170" s="569">
        <v>48.31</v>
      </c>
    </row>
    <row r="171" spans="1:13" ht="14.4" customHeight="1" x14ac:dyDescent="0.3">
      <c r="A171" s="564" t="s">
        <v>1018</v>
      </c>
      <c r="B171" s="565" t="s">
        <v>957</v>
      </c>
      <c r="C171" s="565" t="s">
        <v>958</v>
      </c>
      <c r="D171" s="565" t="s">
        <v>556</v>
      </c>
      <c r="E171" s="565" t="s">
        <v>959</v>
      </c>
      <c r="F171" s="568"/>
      <c r="G171" s="568"/>
      <c r="H171" s="581">
        <v>0</v>
      </c>
      <c r="I171" s="568">
        <v>6</v>
      </c>
      <c r="J171" s="568">
        <v>579.78</v>
      </c>
      <c r="K171" s="581">
        <v>1</v>
      </c>
      <c r="L171" s="568">
        <v>6</v>
      </c>
      <c r="M171" s="569">
        <v>579.78</v>
      </c>
    </row>
    <row r="172" spans="1:13" ht="14.4" customHeight="1" x14ac:dyDescent="0.3">
      <c r="A172" s="564" t="s">
        <v>1018</v>
      </c>
      <c r="B172" s="565" t="s">
        <v>957</v>
      </c>
      <c r="C172" s="565" t="s">
        <v>960</v>
      </c>
      <c r="D172" s="565" t="s">
        <v>478</v>
      </c>
      <c r="E172" s="565" t="s">
        <v>961</v>
      </c>
      <c r="F172" s="568">
        <v>9</v>
      </c>
      <c r="G172" s="568">
        <v>869.67</v>
      </c>
      <c r="H172" s="581">
        <v>1</v>
      </c>
      <c r="I172" s="568"/>
      <c r="J172" s="568"/>
      <c r="K172" s="581">
        <v>0</v>
      </c>
      <c r="L172" s="568">
        <v>9</v>
      </c>
      <c r="M172" s="569">
        <v>869.67</v>
      </c>
    </row>
    <row r="173" spans="1:13" ht="14.4" customHeight="1" x14ac:dyDescent="0.3">
      <c r="A173" s="564" t="s">
        <v>1018</v>
      </c>
      <c r="B173" s="565" t="s">
        <v>966</v>
      </c>
      <c r="C173" s="565" t="s">
        <v>1091</v>
      </c>
      <c r="D173" s="565" t="s">
        <v>1092</v>
      </c>
      <c r="E173" s="565" t="s">
        <v>1093</v>
      </c>
      <c r="F173" s="568">
        <v>4</v>
      </c>
      <c r="G173" s="568">
        <v>42.92</v>
      </c>
      <c r="H173" s="581">
        <v>1</v>
      </c>
      <c r="I173" s="568"/>
      <c r="J173" s="568"/>
      <c r="K173" s="581">
        <v>0</v>
      </c>
      <c r="L173" s="568">
        <v>4</v>
      </c>
      <c r="M173" s="569">
        <v>42.92</v>
      </c>
    </row>
    <row r="174" spans="1:13" ht="14.4" customHeight="1" x14ac:dyDescent="0.3">
      <c r="A174" s="564" t="s">
        <v>1019</v>
      </c>
      <c r="B174" s="565" t="s">
        <v>921</v>
      </c>
      <c r="C174" s="565" t="s">
        <v>922</v>
      </c>
      <c r="D174" s="565" t="s">
        <v>923</v>
      </c>
      <c r="E174" s="565" t="s">
        <v>924</v>
      </c>
      <c r="F174" s="568"/>
      <c r="G174" s="568"/>
      <c r="H174" s="581">
        <v>0</v>
      </c>
      <c r="I174" s="568">
        <v>2</v>
      </c>
      <c r="J174" s="568">
        <v>666.62</v>
      </c>
      <c r="K174" s="581">
        <v>1</v>
      </c>
      <c r="L174" s="568">
        <v>2</v>
      </c>
      <c r="M174" s="569">
        <v>666.62</v>
      </c>
    </row>
    <row r="175" spans="1:13" ht="14.4" customHeight="1" x14ac:dyDescent="0.3">
      <c r="A175" s="564" t="s">
        <v>1019</v>
      </c>
      <c r="B175" s="565" t="s">
        <v>921</v>
      </c>
      <c r="C175" s="565" t="s">
        <v>982</v>
      </c>
      <c r="D175" s="565" t="s">
        <v>983</v>
      </c>
      <c r="E175" s="565" t="s">
        <v>984</v>
      </c>
      <c r="F175" s="568"/>
      <c r="G175" s="568"/>
      <c r="H175" s="581">
        <v>0</v>
      </c>
      <c r="I175" s="568">
        <v>1</v>
      </c>
      <c r="J175" s="568">
        <v>333.31</v>
      </c>
      <c r="K175" s="581">
        <v>1</v>
      </c>
      <c r="L175" s="568">
        <v>1</v>
      </c>
      <c r="M175" s="569">
        <v>333.31</v>
      </c>
    </row>
    <row r="176" spans="1:13" ht="14.4" customHeight="1" x14ac:dyDescent="0.3">
      <c r="A176" s="564" t="s">
        <v>1020</v>
      </c>
      <c r="B176" s="565" t="s">
        <v>921</v>
      </c>
      <c r="C176" s="565" t="s">
        <v>1416</v>
      </c>
      <c r="D176" s="565" t="s">
        <v>1417</v>
      </c>
      <c r="E176" s="565" t="s">
        <v>1555</v>
      </c>
      <c r="F176" s="568">
        <v>1</v>
      </c>
      <c r="G176" s="568">
        <v>304.74</v>
      </c>
      <c r="H176" s="581">
        <v>1</v>
      </c>
      <c r="I176" s="568"/>
      <c r="J176" s="568"/>
      <c r="K176" s="581">
        <v>0</v>
      </c>
      <c r="L176" s="568">
        <v>1</v>
      </c>
      <c r="M176" s="569">
        <v>304.74</v>
      </c>
    </row>
    <row r="177" spans="1:13" ht="14.4" customHeight="1" x14ac:dyDescent="0.3">
      <c r="A177" s="564" t="s">
        <v>1020</v>
      </c>
      <c r="B177" s="565" t="s">
        <v>921</v>
      </c>
      <c r="C177" s="565" t="s">
        <v>922</v>
      </c>
      <c r="D177" s="565" t="s">
        <v>923</v>
      </c>
      <c r="E177" s="565" t="s">
        <v>924</v>
      </c>
      <c r="F177" s="568"/>
      <c r="G177" s="568"/>
      <c r="H177" s="581">
        <v>0</v>
      </c>
      <c r="I177" s="568">
        <v>84</v>
      </c>
      <c r="J177" s="568">
        <v>27998.04</v>
      </c>
      <c r="K177" s="581">
        <v>1</v>
      </c>
      <c r="L177" s="568">
        <v>84</v>
      </c>
      <c r="M177" s="569">
        <v>27998.04</v>
      </c>
    </row>
    <row r="178" spans="1:13" ht="14.4" customHeight="1" x14ac:dyDescent="0.3">
      <c r="A178" s="564" t="s">
        <v>1020</v>
      </c>
      <c r="B178" s="565" t="s">
        <v>921</v>
      </c>
      <c r="C178" s="565" t="s">
        <v>1290</v>
      </c>
      <c r="D178" s="565" t="s">
        <v>1291</v>
      </c>
      <c r="E178" s="565" t="s">
        <v>1292</v>
      </c>
      <c r="F178" s="568"/>
      <c r="G178" s="568"/>
      <c r="H178" s="581">
        <v>0</v>
      </c>
      <c r="I178" s="568">
        <v>1</v>
      </c>
      <c r="J178" s="568">
        <v>333.31</v>
      </c>
      <c r="K178" s="581">
        <v>1</v>
      </c>
      <c r="L178" s="568">
        <v>1</v>
      </c>
      <c r="M178" s="569">
        <v>333.31</v>
      </c>
    </row>
    <row r="179" spans="1:13" ht="14.4" customHeight="1" x14ac:dyDescent="0.3">
      <c r="A179" s="564" t="s">
        <v>1020</v>
      </c>
      <c r="B179" s="565" t="s">
        <v>921</v>
      </c>
      <c r="C179" s="565" t="s">
        <v>982</v>
      </c>
      <c r="D179" s="565" t="s">
        <v>983</v>
      </c>
      <c r="E179" s="565" t="s">
        <v>984</v>
      </c>
      <c r="F179" s="568"/>
      <c r="G179" s="568"/>
      <c r="H179" s="581">
        <v>0</v>
      </c>
      <c r="I179" s="568">
        <v>10</v>
      </c>
      <c r="J179" s="568">
        <v>3333.1</v>
      </c>
      <c r="K179" s="581">
        <v>1</v>
      </c>
      <c r="L179" s="568">
        <v>10</v>
      </c>
      <c r="M179" s="569">
        <v>3333.1</v>
      </c>
    </row>
    <row r="180" spans="1:13" ht="14.4" customHeight="1" x14ac:dyDescent="0.3">
      <c r="A180" s="564" t="s">
        <v>1020</v>
      </c>
      <c r="B180" s="565" t="s">
        <v>921</v>
      </c>
      <c r="C180" s="565" t="s">
        <v>1293</v>
      </c>
      <c r="D180" s="565" t="s">
        <v>1294</v>
      </c>
      <c r="E180" s="565" t="s">
        <v>1295</v>
      </c>
      <c r="F180" s="568"/>
      <c r="G180" s="568"/>
      <c r="H180" s="581">
        <v>0</v>
      </c>
      <c r="I180" s="568">
        <v>1</v>
      </c>
      <c r="J180" s="568">
        <v>152.36000000000001</v>
      </c>
      <c r="K180" s="581">
        <v>1</v>
      </c>
      <c r="L180" s="568">
        <v>1</v>
      </c>
      <c r="M180" s="569">
        <v>152.36000000000001</v>
      </c>
    </row>
    <row r="181" spans="1:13" ht="14.4" customHeight="1" x14ac:dyDescent="0.3">
      <c r="A181" s="564" t="s">
        <v>1020</v>
      </c>
      <c r="B181" s="565" t="s">
        <v>932</v>
      </c>
      <c r="C181" s="565" t="s">
        <v>936</v>
      </c>
      <c r="D181" s="565" t="s">
        <v>771</v>
      </c>
      <c r="E181" s="565" t="s">
        <v>935</v>
      </c>
      <c r="F181" s="568"/>
      <c r="G181" s="568"/>
      <c r="H181" s="581">
        <v>0</v>
      </c>
      <c r="I181" s="568">
        <v>14</v>
      </c>
      <c r="J181" s="568">
        <v>2579.08</v>
      </c>
      <c r="K181" s="581">
        <v>1</v>
      </c>
      <c r="L181" s="568">
        <v>14</v>
      </c>
      <c r="M181" s="569">
        <v>2579.08</v>
      </c>
    </row>
    <row r="182" spans="1:13" ht="14.4" customHeight="1" x14ac:dyDescent="0.3">
      <c r="A182" s="564" t="s">
        <v>1020</v>
      </c>
      <c r="B182" s="565" t="s">
        <v>946</v>
      </c>
      <c r="C182" s="565" t="s">
        <v>947</v>
      </c>
      <c r="D182" s="565" t="s">
        <v>780</v>
      </c>
      <c r="E182" s="565" t="s">
        <v>781</v>
      </c>
      <c r="F182" s="568"/>
      <c r="G182" s="568"/>
      <c r="H182" s="581">
        <v>0</v>
      </c>
      <c r="I182" s="568">
        <v>10</v>
      </c>
      <c r="J182" s="568">
        <v>1540.1</v>
      </c>
      <c r="K182" s="581">
        <v>1</v>
      </c>
      <c r="L182" s="568">
        <v>10</v>
      </c>
      <c r="M182" s="569">
        <v>1540.1</v>
      </c>
    </row>
    <row r="183" spans="1:13" ht="14.4" customHeight="1" x14ac:dyDescent="0.3">
      <c r="A183" s="564" t="s">
        <v>1020</v>
      </c>
      <c r="B183" s="565" t="s">
        <v>946</v>
      </c>
      <c r="C183" s="565" t="s">
        <v>1114</v>
      </c>
      <c r="D183" s="565" t="s">
        <v>1115</v>
      </c>
      <c r="E183" s="565" t="s">
        <v>1116</v>
      </c>
      <c r="F183" s="568"/>
      <c r="G183" s="568"/>
      <c r="H183" s="581">
        <v>0</v>
      </c>
      <c r="I183" s="568">
        <v>6</v>
      </c>
      <c r="J183" s="568">
        <v>462.06000000000006</v>
      </c>
      <c r="K183" s="581">
        <v>1</v>
      </c>
      <c r="L183" s="568">
        <v>6</v>
      </c>
      <c r="M183" s="569">
        <v>462.06000000000006</v>
      </c>
    </row>
    <row r="184" spans="1:13" ht="14.4" customHeight="1" x14ac:dyDescent="0.3">
      <c r="A184" s="564" t="s">
        <v>1020</v>
      </c>
      <c r="B184" s="565" t="s">
        <v>957</v>
      </c>
      <c r="C184" s="565" t="s">
        <v>1046</v>
      </c>
      <c r="D184" s="565" t="s">
        <v>556</v>
      </c>
      <c r="E184" s="565" t="s">
        <v>1047</v>
      </c>
      <c r="F184" s="568"/>
      <c r="G184" s="568"/>
      <c r="H184" s="581">
        <v>0</v>
      </c>
      <c r="I184" s="568">
        <v>7</v>
      </c>
      <c r="J184" s="568">
        <v>338.17</v>
      </c>
      <c r="K184" s="581">
        <v>1</v>
      </c>
      <c r="L184" s="568">
        <v>7</v>
      </c>
      <c r="M184" s="569">
        <v>338.17</v>
      </c>
    </row>
    <row r="185" spans="1:13" ht="14.4" customHeight="1" x14ac:dyDescent="0.3">
      <c r="A185" s="564" t="s">
        <v>1020</v>
      </c>
      <c r="B185" s="565" t="s">
        <v>957</v>
      </c>
      <c r="C185" s="565" t="s">
        <v>958</v>
      </c>
      <c r="D185" s="565" t="s">
        <v>556</v>
      </c>
      <c r="E185" s="565" t="s">
        <v>959</v>
      </c>
      <c r="F185" s="568"/>
      <c r="G185" s="568"/>
      <c r="H185" s="581">
        <v>0</v>
      </c>
      <c r="I185" s="568">
        <v>5</v>
      </c>
      <c r="J185" s="568">
        <v>483.15</v>
      </c>
      <c r="K185" s="581">
        <v>1</v>
      </c>
      <c r="L185" s="568">
        <v>5</v>
      </c>
      <c r="M185" s="569">
        <v>483.15</v>
      </c>
    </row>
    <row r="186" spans="1:13" ht="14.4" customHeight="1" x14ac:dyDescent="0.3">
      <c r="A186" s="564" t="s">
        <v>1020</v>
      </c>
      <c r="B186" s="565" t="s">
        <v>957</v>
      </c>
      <c r="C186" s="565" t="s">
        <v>1048</v>
      </c>
      <c r="D186" s="565" t="s">
        <v>478</v>
      </c>
      <c r="E186" s="565" t="s">
        <v>1049</v>
      </c>
      <c r="F186" s="568">
        <v>3</v>
      </c>
      <c r="G186" s="568">
        <v>0</v>
      </c>
      <c r="H186" s="581"/>
      <c r="I186" s="568"/>
      <c r="J186" s="568"/>
      <c r="K186" s="581"/>
      <c r="L186" s="568">
        <v>3</v>
      </c>
      <c r="M186" s="569">
        <v>0</v>
      </c>
    </row>
    <row r="187" spans="1:13" ht="14.4" customHeight="1" x14ac:dyDescent="0.3">
      <c r="A187" s="564" t="s">
        <v>1020</v>
      </c>
      <c r="B187" s="565" t="s">
        <v>957</v>
      </c>
      <c r="C187" s="565" t="s">
        <v>960</v>
      </c>
      <c r="D187" s="565" t="s">
        <v>478</v>
      </c>
      <c r="E187" s="565" t="s">
        <v>961</v>
      </c>
      <c r="F187" s="568">
        <v>4</v>
      </c>
      <c r="G187" s="568">
        <v>386.52</v>
      </c>
      <c r="H187" s="581">
        <v>1</v>
      </c>
      <c r="I187" s="568"/>
      <c r="J187" s="568"/>
      <c r="K187" s="581">
        <v>0</v>
      </c>
      <c r="L187" s="568">
        <v>4</v>
      </c>
      <c r="M187" s="569">
        <v>386.52</v>
      </c>
    </row>
    <row r="188" spans="1:13" ht="14.4" customHeight="1" x14ac:dyDescent="0.3">
      <c r="A188" s="564" t="s">
        <v>1021</v>
      </c>
      <c r="B188" s="565" t="s">
        <v>921</v>
      </c>
      <c r="C188" s="565" t="s">
        <v>1511</v>
      </c>
      <c r="D188" s="565" t="s">
        <v>1512</v>
      </c>
      <c r="E188" s="565" t="s">
        <v>1513</v>
      </c>
      <c r="F188" s="568">
        <v>1</v>
      </c>
      <c r="G188" s="568">
        <v>0</v>
      </c>
      <c r="H188" s="581"/>
      <c r="I188" s="568"/>
      <c r="J188" s="568"/>
      <c r="K188" s="581"/>
      <c r="L188" s="568">
        <v>1</v>
      </c>
      <c r="M188" s="569">
        <v>0</v>
      </c>
    </row>
    <row r="189" spans="1:13" ht="14.4" customHeight="1" x14ac:dyDescent="0.3">
      <c r="A189" s="564" t="s">
        <v>1021</v>
      </c>
      <c r="B189" s="565" t="s">
        <v>921</v>
      </c>
      <c r="C189" s="565" t="s">
        <v>1075</v>
      </c>
      <c r="D189" s="565" t="s">
        <v>923</v>
      </c>
      <c r="E189" s="565" t="s">
        <v>1076</v>
      </c>
      <c r="F189" s="568">
        <v>8</v>
      </c>
      <c r="G189" s="568">
        <v>0</v>
      </c>
      <c r="H189" s="581"/>
      <c r="I189" s="568"/>
      <c r="J189" s="568"/>
      <c r="K189" s="581"/>
      <c r="L189" s="568">
        <v>8</v>
      </c>
      <c r="M189" s="569">
        <v>0</v>
      </c>
    </row>
    <row r="190" spans="1:13" ht="14.4" customHeight="1" x14ac:dyDescent="0.3">
      <c r="A190" s="564" t="s">
        <v>1021</v>
      </c>
      <c r="B190" s="565" t="s">
        <v>921</v>
      </c>
      <c r="C190" s="565" t="s">
        <v>922</v>
      </c>
      <c r="D190" s="565" t="s">
        <v>923</v>
      </c>
      <c r="E190" s="565" t="s">
        <v>924</v>
      </c>
      <c r="F190" s="568"/>
      <c r="G190" s="568"/>
      <c r="H190" s="581">
        <v>0</v>
      </c>
      <c r="I190" s="568">
        <v>2</v>
      </c>
      <c r="J190" s="568">
        <v>666.62</v>
      </c>
      <c r="K190" s="581">
        <v>1</v>
      </c>
      <c r="L190" s="568">
        <v>2</v>
      </c>
      <c r="M190" s="569">
        <v>666.62</v>
      </c>
    </row>
    <row r="191" spans="1:13" ht="14.4" customHeight="1" x14ac:dyDescent="0.3">
      <c r="A191" s="564" t="s">
        <v>1021</v>
      </c>
      <c r="B191" s="565" t="s">
        <v>921</v>
      </c>
      <c r="C191" s="565" t="s">
        <v>1290</v>
      </c>
      <c r="D191" s="565" t="s">
        <v>1291</v>
      </c>
      <c r="E191" s="565" t="s">
        <v>1292</v>
      </c>
      <c r="F191" s="568"/>
      <c r="G191" s="568"/>
      <c r="H191" s="581">
        <v>0</v>
      </c>
      <c r="I191" s="568">
        <v>1</v>
      </c>
      <c r="J191" s="568">
        <v>333.31</v>
      </c>
      <c r="K191" s="581">
        <v>1</v>
      </c>
      <c r="L191" s="568">
        <v>1</v>
      </c>
      <c r="M191" s="569">
        <v>333.31</v>
      </c>
    </row>
    <row r="192" spans="1:13" ht="14.4" customHeight="1" x14ac:dyDescent="0.3">
      <c r="A192" s="564" t="s">
        <v>1021</v>
      </c>
      <c r="B192" s="565" t="s">
        <v>921</v>
      </c>
      <c r="C192" s="565" t="s">
        <v>982</v>
      </c>
      <c r="D192" s="565" t="s">
        <v>983</v>
      </c>
      <c r="E192" s="565" t="s">
        <v>984</v>
      </c>
      <c r="F192" s="568"/>
      <c r="G192" s="568"/>
      <c r="H192" s="581">
        <v>0</v>
      </c>
      <c r="I192" s="568">
        <v>2</v>
      </c>
      <c r="J192" s="568">
        <v>666.62</v>
      </c>
      <c r="K192" s="581">
        <v>1</v>
      </c>
      <c r="L192" s="568">
        <v>2</v>
      </c>
      <c r="M192" s="569">
        <v>666.62</v>
      </c>
    </row>
    <row r="193" spans="1:13" ht="14.4" customHeight="1" x14ac:dyDescent="0.3">
      <c r="A193" s="564" t="s">
        <v>1021</v>
      </c>
      <c r="B193" s="565" t="s">
        <v>946</v>
      </c>
      <c r="C193" s="565" t="s">
        <v>1034</v>
      </c>
      <c r="D193" s="565" t="s">
        <v>780</v>
      </c>
      <c r="E193" s="565" t="s">
        <v>781</v>
      </c>
      <c r="F193" s="568"/>
      <c r="G193" s="568"/>
      <c r="H193" s="581">
        <v>0</v>
      </c>
      <c r="I193" s="568">
        <v>1</v>
      </c>
      <c r="J193" s="568">
        <v>143.18</v>
      </c>
      <c r="K193" s="581">
        <v>1</v>
      </c>
      <c r="L193" s="568">
        <v>1</v>
      </c>
      <c r="M193" s="569">
        <v>143.18</v>
      </c>
    </row>
    <row r="194" spans="1:13" ht="14.4" customHeight="1" x14ac:dyDescent="0.3">
      <c r="A194" s="564" t="s">
        <v>1021</v>
      </c>
      <c r="B194" s="565" t="s">
        <v>946</v>
      </c>
      <c r="C194" s="565" t="s">
        <v>1386</v>
      </c>
      <c r="D194" s="565" t="s">
        <v>780</v>
      </c>
      <c r="E194" s="565" t="s">
        <v>1357</v>
      </c>
      <c r="F194" s="568">
        <v>1</v>
      </c>
      <c r="G194" s="568">
        <v>0</v>
      </c>
      <c r="H194" s="581"/>
      <c r="I194" s="568"/>
      <c r="J194" s="568"/>
      <c r="K194" s="581"/>
      <c r="L194" s="568">
        <v>1</v>
      </c>
      <c r="M194" s="569">
        <v>0</v>
      </c>
    </row>
    <row r="195" spans="1:13" ht="14.4" customHeight="1" x14ac:dyDescent="0.3">
      <c r="A195" s="564" t="s">
        <v>1021</v>
      </c>
      <c r="B195" s="565" t="s">
        <v>957</v>
      </c>
      <c r="C195" s="565" t="s">
        <v>1432</v>
      </c>
      <c r="D195" s="565" t="s">
        <v>1433</v>
      </c>
      <c r="E195" s="565" t="s">
        <v>959</v>
      </c>
      <c r="F195" s="568">
        <v>2</v>
      </c>
      <c r="G195" s="568">
        <v>0</v>
      </c>
      <c r="H195" s="581"/>
      <c r="I195" s="568"/>
      <c r="J195" s="568"/>
      <c r="K195" s="581"/>
      <c r="L195" s="568">
        <v>2</v>
      </c>
      <c r="M195" s="569">
        <v>0</v>
      </c>
    </row>
    <row r="196" spans="1:13" ht="14.4" customHeight="1" x14ac:dyDescent="0.3">
      <c r="A196" s="564" t="s">
        <v>1021</v>
      </c>
      <c r="B196" s="565" t="s">
        <v>957</v>
      </c>
      <c r="C196" s="565" t="s">
        <v>1046</v>
      </c>
      <c r="D196" s="565" t="s">
        <v>556</v>
      </c>
      <c r="E196" s="565" t="s">
        <v>1047</v>
      </c>
      <c r="F196" s="568"/>
      <c r="G196" s="568"/>
      <c r="H196" s="581">
        <v>0</v>
      </c>
      <c r="I196" s="568">
        <v>1</v>
      </c>
      <c r="J196" s="568">
        <v>48.31</v>
      </c>
      <c r="K196" s="581">
        <v>1</v>
      </c>
      <c r="L196" s="568">
        <v>1</v>
      </c>
      <c r="M196" s="569">
        <v>48.31</v>
      </c>
    </row>
    <row r="197" spans="1:13" ht="14.4" customHeight="1" x14ac:dyDescent="0.3">
      <c r="A197" s="564" t="s">
        <v>1021</v>
      </c>
      <c r="B197" s="565" t="s">
        <v>1554</v>
      </c>
      <c r="C197" s="565" t="s">
        <v>1428</v>
      </c>
      <c r="D197" s="565" t="s">
        <v>1431</v>
      </c>
      <c r="E197" s="565" t="s">
        <v>1430</v>
      </c>
      <c r="F197" s="568">
        <v>4</v>
      </c>
      <c r="G197" s="568">
        <v>2246.16</v>
      </c>
      <c r="H197" s="581">
        <v>1</v>
      </c>
      <c r="I197" s="568"/>
      <c r="J197" s="568"/>
      <c r="K197" s="581">
        <v>0</v>
      </c>
      <c r="L197" s="568">
        <v>4</v>
      </c>
      <c r="M197" s="569">
        <v>2246.16</v>
      </c>
    </row>
    <row r="198" spans="1:13" ht="14.4" customHeight="1" x14ac:dyDescent="0.3">
      <c r="A198" s="564" t="s">
        <v>1022</v>
      </c>
      <c r="B198" s="565" t="s">
        <v>921</v>
      </c>
      <c r="C198" s="565" t="s">
        <v>922</v>
      </c>
      <c r="D198" s="565" t="s">
        <v>923</v>
      </c>
      <c r="E198" s="565" t="s">
        <v>924</v>
      </c>
      <c r="F198" s="568"/>
      <c r="G198" s="568"/>
      <c r="H198" s="581">
        <v>0</v>
      </c>
      <c r="I198" s="568">
        <v>5</v>
      </c>
      <c r="J198" s="568">
        <v>1666.55</v>
      </c>
      <c r="K198" s="581">
        <v>1</v>
      </c>
      <c r="L198" s="568">
        <v>5</v>
      </c>
      <c r="M198" s="569">
        <v>1666.55</v>
      </c>
    </row>
    <row r="199" spans="1:13" ht="14.4" customHeight="1" x14ac:dyDescent="0.3">
      <c r="A199" s="564" t="s">
        <v>1022</v>
      </c>
      <c r="B199" s="565" t="s">
        <v>946</v>
      </c>
      <c r="C199" s="565" t="s">
        <v>1077</v>
      </c>
      <c r="D199" s="565" t="s">
        <v>949</v>
      </c>
      <c r="E199" s="565" t="s">
        <v>1078</v>
      </c>
      <c r="F199" s="568"/>
      <c r="G199" s="568"/>
      <c r="H199" s="581">
        <v>0</v>
      </c>
      <c r="I199" s="568">
        <v>2</v>
      </c>
      <c r="J199" s="568">
        <v>165.84</v>
      </c>
      <c r="K199" s="581">
        <v>1</v>
      </c>
      <c r="L199" s="568">
        <v>2</v>
      </c>
      <c r="M199" s="569">
        <v>165.84</v>
      </c>
    </row>
    <row r="200" spans="1:13" ht="14.4" customHeight="1" x14ac:dyDescent="0.3">
      <c r="A200" s="564" t="s">
        <v>1022</v>
      </c>
      <c r="B200" s="565" t="s">
        <v>1556</v>
      </c>
      <c r="C200" s="565" t="s">
        <v>1447</v>
      </c>
      <c r="D200" s="565" t="s">
        <v>1448</v>
      </c>
      <c r="E200" s="565" t="s">
        <v>1449</v>
      </c>
      <c r="F200" s="568"/>
      <c r="G200" s="568"/>
      <c r="H200" s="581">
        <v>0</v>
      </c>
      <c r="I200" s="568">
        <v>1</v>
      </c>
      <c r="J200" s="568">
        <v>128.84</v>
      </c>
      <c r="K200" s="581">
        <v>1</v>
      </c>
      <c r="L200" s="568">
        <v>1</v>
      </c>
      <c r="M200" s="569">
        <v>128.84</v>
      </c>
    </row>
    <row r="201" spans="1:13" ht="14.4" customHeight="1" x14ac:dyDescent="0.3">
      <c r="A201" s="564" t="s">
        <v>1022</v>
      </c>
      <c r="B201" s="565" t="s">
        <v>957</v>
      </c>
      <c r="C201" s="565" t="s">
        <v>1046</v>
      </c>
      <c r="D201" s="565" t="s">
        <v>556</v>
      </c>
      <c r="E201" s="565" t="s">
        <v>1047</v>
      </c>
      <c r="F201" s="568"/>
      <c r="G201" s="568"/>
      <c r="H201" s="581">
        <v>0</v>
      </c>
      <c r="I201" s="568">
        <v>2</v>
      </c>
      <c r="J201" s="568">
        <v>96.62</v>
      </c>
      <c r="K201" s="581">
        <v>1</v>
      </c>
      <c r="L201" s="568">
        <v>2</v>
      </c>
      <c r="M201" s="569">
        <v>96.62</v>
      </c>
    </row>
    <row r="202" spans="1:13" ht="14.4" customHeight="1" x14ac:dyDescent="0.3">
      <c r="A202" s="564" t="s">
        <v>1023</v>
      </c>
      <c r="B202" s="565" t="s">
        <v>921</v>
      </c>
      <c r="C202" s="565" t="s">
        <v>922</v>
      </c>
      <c r="D202" s="565" t="s">
        <v>923</v>
      </c>
      <c r="E202" s="565" t="s">
        <v>924</v>
      </c>
      <c r="F202" s="568"/>
      <c r="G202" s="568"/>
      <c r="H202" s="581">
        <v>0</v>
      </c>
      <c r="I202" s="568">
        <v>18</v>
      </c>
      <c r="J202" s="568">
        <v>5999.58</v>
      </c>
      <c r="K202" s="581">
        <v>1</v>
      </c>
      <c r="L202" s="568">
        <v>18</v>
      </c>
      <c r="M202" s="569">
        <v>5999.58</v>
      </c>
    </row>
    <row r="203" spans="1:13" ht="14.4" customHeight="1" x14ac:dyDescent="0.3">
      <c r="A203" s="564" t="s">
        <v>1023</v>
      </c>
      <c r="B203" s="565" t="s">
        <v>957</v>
      </c>
      <c r="C203" s="565" t="s">
        <v>1046</v>
      </c>
      <c r="D203" s="565" t="s">
        <v>556</v>
      </c>
      <c r="E203" s="565" t="s">
        <v>1047</v>
      </c>
      <c r="F203" s="568"/>
      <c r="G203" s="568"/>
      <c r="H203" s="581">
        <v>0</v>
      </c>
      <c r="I203" s="568">
        <v>3</v>
      </c>
      <c r="J203" s="568">
        <v>144.93</v>
      </c>
      <c r="K203" s="581">
        <v>1</v>
      </c>
      <c r="L203" s="568">
        <v>3</v>
      </c>
      <c r="M203" s="569">
        <v>144.93</v>
      </c>
    </row>
    <row r="204" spans="1:13" ht="14.4" customHeight="1" x14ac:dyDescent="0.3">
      <c r="A204" s="564" t="s">
        <v>1023</v>
      </c>
      <c r="B204" s="565" t="s">
        <v>1557</v>
      </c>
      <c r="C204" s="565" t="s">
        <v>1515</v>
      </c>
      <c r="D204" s="565" t="s">
        <v>1516</v>
      </c>
      <c r="E204" s="565" t="s">
        <v>1461</v>
      </c>
      <c r="F204" s="568"/>
      <c r="G204" s="568"/>
      <c r="H204" s="581">
        <v>0</v>
      </c>
      <c r="I204" s="568">
        <v>2</v>
      </c>
      <c r="J204" s="568">
        <v>826.44</v>
      </c>
      <c r="K204" s="581">
        <v>1</v>
      </c>
      <c r="L204" s="568">
        <v>2</v>
      </c>
      <c r="M204" s="569">
        <v>826.44</v>
      </c>
    </row>
    <row r="205" spans="1:13" ht="14.4" customHeight="1" x14ac:dyDescent="0.3">
      <c r="A205" s="564" t="s">
        <v>1024</v>
      </c>
      <c r="B205" s="565" t="s">
        <v>877</v>
      </c>
      <c r="C205" s="565" t="s">
        <v>878</v>
      </c>
      <c r="D205" s="565" t="s">
        <v>566</v>
      </c>
      <c r="E205" s="565" t="s">
        <v>567</v>
      </c>
      <c r="F205" s="568"/>
      <c r="G205" s="568"/>
      <c r="H205" s="581">
        <v>0</v>
      </c>
      <c r="I205" s="568">
        <v>2</v>
      </c>
      <c r="J205" s="568">
        <v>1224.52</v>
      </c>
      <c r="K205" s="581">
        <v>1</v>
      </c>
      <c r="L205" s="568">
        <v>2</v>
      </c>
      <c r="M205" s="569">
        <v>1224.52</v>
      </c>
    </row>
    <row r="206" spans="1:13" ht="14.4" customHeight="1" x14ac:dyDescent="0.3">
      <c r="A206" s="564" t="s">
        <v>1024</v>
      </c>
      <c r="B206" s="565" t="s">
        <v>1558</v>
      </c>
      <c r="C206" s="565" t="s">
        <v>1457</v>
      </c>
      <c r="D206" s="565" t="s">
        <v>1458</v>
      </c>
      <c r="E206" s="565" t="s">
        <v>1459</v>
      </c>
      <c r="F206" s="568">
        <v>2</v>
      </c>
      <c r="G206" s="568">
        <v>406.14</v>
      </c>
      <c r="H206" s="581">
        <v>1</v>
      </c>
      <c r="I206" s="568"/>
      <c r="J206" s="568"/>
      <c r="K206" s="581">
        <v>0</v>
      </c>
      <c r="L206" s="568">
        <v>2</v>
      </c>
      <c r="M206" s="569">
        <v>406.14</v>
      </c>
    </row>
    <row r="207" spans="1:13" ht="14.4" customHeight="1" x14ac:dyDescent="0.3">
      <c r="A207" s="564" t="s">
        <v>1024</v>
      </c>
      <c r="B207" s="565" t="s">
        <v>1546</v>
      </c>
      <c r="C207" s="565" t="s">
        <v>1460</v>
      </c>
      <c r="D207" s="565" t="s">
        <v>1096</v>
      </c>
      <c r="E207" s="565" t="s">
        <v>1461</v>
      </c>
      <c r="F207" s="568">
        <v>1</v>
      </c>
      <c r="G207" s="568">
        <v>0</v>
      </c>
      <c r="H207" s="581"/>
      <c r="I207" s="568"/>
      <c r="J207" s="568"/>
      <c r="K207" s="581"/>
      <c r="L207" s="568">
        <v>1</v>
      </c>
      <c r="M207" s="569">
        <v>0</v>
      </c>
    </row>
    <row r="208" spans="1:13" ht="14.4" customHeight="1" x14ac:dyDescent="0.3">
      <c r="A208" s="564" t="s">
        <v>1024</v>
      </c>
      <c r="B208" s="565" t="s">
        <v>1546</v>
      </c>
      <c r="C208" s="565" t="s">
        <v>1462</v>
      </c>
      <c r="D208" s="565" t="s">
        <v>1096</v>
      </c>
      <c r="E208" s="565" t="s">
        <v>1463</v>
      </c>
      <c r="F208" s="568"/>
      <c r="G208" s="568"/>
      <c r="H208" s="581">
        <v>0</v>
      </c>
      <c r="I208" s="568">
        <v>1</v>
      </c>
      <c r="J208" s="568">
        <v>655.86</v>
      </c>
      <c r="K208" s="581">
        <v>1</v>
      </c>
      <c r="L208" s="568">
        <v>1</v>
      </c>
      <c r="M208" s="569">
        <v>655.86</v>
      </c>
    </row>
    <row r="209" spans="1:13" ht="14.4" customHeight="1" x14ac:dyDescent="0.3">
      <c r="A209" s="564" t="s">
        <v>1024</v>
      </c>
      <c r="B209" s="565" t="s">
        <v>921</v>
      </c>
      <c r="C209" s="565" t="s">
        <v>922</v>
      </c>
      <c r="D209" s="565" t="s">
        <v>923</v>
      </c>
      <c r="E209" s="565" t="s">
        <v>924</v>
      </c>
      <c r="F209" s="568"/>
      <c r="G209" s="568"/>
      <c r="H209" s="581">
        <v>0</v>
      </c>
      <c r="I209" s="568">
        <v>6</v>
      </c>
      <c r="J209" s="568">
        <v>1999.8600000000001</v>
      </c>
      <c r="K209" s="581">
        <v>1</v>
      </c>
      <c r="L209" s="568">
        <v>6</v>
      </c>
      <c r="M209" s="569">
        <v>1999.8600000000001</v>
      </c>
    </row>
    <row r="210" spans="1:13" ht="14.4" customHeight="1" x14ac:dyDescent="0.3">
      <c r="A210" s="564" t="s">
        <v>1024</v>
      </c>
      <c r="B210" s="565" t="s">
        <v>932</v>
      </c>
      <c r="C210" s="565" t="s">
        <v>936</v>
      </c>
      <c r="D210" s="565" t="s">
        <v>771</v>
      </c>
      <c r="E210" s="565" t="s">
        <v>935</v>
      </c>
      <c r="F210" s="568"/>
      <c r="G210" s="568"/>
      <c r="H210" s="581">
        <v>0</v>
      </c>
      <c r="I210" s="568">
        <v>2</v>
      </c>
      <c r="J210" s="568">
        <v>368.44</v>
      </c>
      <c r="K210" s="581">
        <v>1</v>
      </c>
      <c r="L210" s="568">
        <v>2</v>
      </c>
      <c r="M210" s="569">
        <v>368.44</v>
      </c>
    </row>
    <row r="211" spans="1:13" ht="14.4" customHeight="1" x14ac:dyDescent="0.3">
      <c r="A211" s="564" t="s">
        <v>1024</v>
      </c>
      <c r="B211" s="565" t="s">
        <v>946</v>
      </c>
      <c r="C211" s="565" t="s">
        <v>947</v>
      </c>
      <c r="D211" s="565" t="s">
        <v>780</v>
      </c>
      <c r="E211" s="565" t="s">
        <v>781</v>
      </c>
      <c r="F211" s="568"/>
      <c r="G211" s="568"/>
      <c r="H211" s="581">
        <v>0</v>
      </c>
      <c r="I211" s="568">
        <v>9</v>
      </c>
      <c r="J211" s="568">
        <v>1386.09</v>
      </c>
      <c r="K211" s="581">
        <v>1</v>
      </c>
      <c r="L211" s="568">
        <v>9</v>
      </c>
      <c r="M211" s="569">
        <v>1386.09</v>
      </c>
    </row>
    <row r="212" spans="1:13" ht="14.4" customHeight="1" x14ac:dyDescent="0.3">
      <c r="A212" s="564" t="s">
        <v>1024</v>
      </c>
      <c r="B212" s="565" t="s">
        <v>1559</v>
      </c>
      <c r="C212" s="565" t="s">
        <v>1475</v>
      </c>
      <c r="D212" s="565" t="s">
        <v>1476</v>
      </c>
      <c r="E212" s="565" t="s">
        <v>1477</v>
      </c>
      <c r="F212" s="568"/>
      <c r="G212" s="568"/>
      <c r="H212" s="581">
        <v>0</v>
      </c>
      <c r="I212" s="568">
        <v>1</v>
      </c>
      <c r="J212" s="568">
        <v>1492.11</v>
      </c>
      <c r="K212" s="581">
        <v>1</v>
      </c>
      <c r="L212" s="568">
        <v>1</v>
      </c>
      <c r="M212" s="569">
        <v>1492.11</v>
      </c>
    </row>
    <row r="213" spans="1:13" ht="14.4" customHeight="1" x14ac:dyDescent="0.3">
      <c r="A213" s="564" t="s">
        <v>1024</v>
      </c>
      <c r="B213" s="565" t="s">
        <v>957</v>
      </c>
      <c r="C213" s="565" t="s">
        <v>1213</v>
      </c>
      <c r="D213" s="565" t="s">
        <v>556</v>
      </c>
      <c r="E213" s="565" t="s">
        <v>1214</v>
      </c>
      <c r="F213" s="568"/>
      <c r="G213" s="568"/>
      <c r="H213" s="581">
        <v>0</v>
      </c>
      <c r="I213" s="568">
        <v>1</v>
      </c>
      <c r="J213" s="568">
        <v>193.26</v>
      </c>
      <c r="K213" s="581">
        <v>1</v>
      </c>
      <c r="L213" s="568">
        <v>1</v>
      </c>
      <c r="M213" s="569">
        <v>193.26</v>
      </c>
    </row>
    <row r="214" spans="1:13" ht="14.4" customHeight="1" x14ac:dyDescent="0.3">
      <c r="A214" s="564" t="s">
        <v>1024</v>
      </c>
      <c r="B214" s="565" t="s">
        <v>1552</v>
      </c>
      <c r="C214" s="565" t="s">
        <v>1468</v>
      </c>
      <c r="D214" s="565" t="s">
        <v>1239</v>
      </c>
      <c r="E214" s="565" t="s">
        <v>1469</v>
      </c>
      <c r="F214" s="568">
        <v>1</v>
      </c>
      <c r="G214" s="568">
        <v>0</v>
      </c>
      <c r="H214" s="581"/>
      <c r="I214" s="568"/>
      <c r="J214" s="568"/>
      <c r="K214" s="581"/>
      <c r="L214" s="568">
        <v>1</v>
      </c>
      <c r="M214" s="569">
        <v>0</v>
      </c>
    </row>
    <row r="215" spans="1:13" ht="14.4" customHeight="1" x14ac:dyDescent="0.3">
      <c r="A215" s="564" t="s">
        <v>1025</v>
      </c>
      <c r="B215" s="565" t="s">
        <v>921</v>
      </c>
      <c r="C215" s="565" t="s">
        <v>922</v>
      </c>
      <c r="D215" s="565" t="s">
        <v>923</v>
      </c>
      <c r="E215" s="565" t="s">
        <v>924</v>
      </c>
      <c r="F215" s="568"/>
      <c r="G215" s="568"/>
      <c r="H215" s="581">
        <v>0</v>
      </c>
      <c r="I215" s="568">
        <v>27</v>
      </c>
      <c r="J215" s="568">
        <v>8999.3700000000008</v>
      </c>
      <c r="K215" s="581">
        <v>1</v>
      </c>
      <c r="L215" s="568">
        <v>27</v>
      </c>
      <c r="M215" s="569">
        <v>8999.3700000000008</v>
      </c>
    </row>
    <row r="216" spans="1:13" ht="14.4" customHeight="1" x14ac:dyDescent="0.3">
      <c r="A216" s="564" t="s">
        <v>1025</v>
      </c>
      <c r="B216" s="565" t="s">
        <v>921</v>
      </c>
      <c r="C216" s="565" t="s">
        <v>1293</v>
      </c>
      <c r="D216" s="565" t="s">
        <v>1294</v>
      </c>
      <c r="E216" s="565" t="s">
        <v>1295</v>
      </c>
      <c r="F216" s="568"/>
      <c r="G216" s="568"/>
      <c r="H216" s="581">
        <v>0</v>
      </c>
      <c r="I216" s="568">
        <v>1</v>
      </c>
      <c r="J216" s="568">
        <v>152.36000000000001</v>
      </c>
      <c r="K216" s="581">
        <v>1</v>
      </c>
      <c r="L216" s="568">
        <v>1</v>
      </c>
      <c r="M216" s="569">
        <v>152.36000000000001</v>
      </c>
    </row>
    <row r="217" spans="1:13" ht="14.4" customHeight="1" x14ac:dyDescent="0.3">
      <c r="A217" s="564" t="s">
        <v>1025</v>
      </c>
      <c r="B217" s="565" t="s">
        <v>932</v>
      </c>
      <c r="C217" s="565" t="s">
        <v>1480</v>
      </c>
      <c r="D217" s="565" t="s">
        <v>1481</v>
      </c>
      <c r="E217" s="565" t="s">
        <v>1482</v>
      </c>
      <c r="F217" s="568"/>
      <c r="G217" s="568"/>
      <c r="H217" s="581">
        <v>0</v>
      </c>
      <c r="I217" s="568">
        <v>3</v>
      </c>
      <c r="J217" s="568">
        <v>414.48</v>
      </c>
      <c r="K217" s="581">
        <v>1</v>
      </c>
      <c r="L217" s="568">
        <v>3</v>
      </c>
      <c r="M217" s="569">
        <v>414.48</v>
      </c>
    </row>
    <row r="218" spans="1:13" ht="14.4" customHeight="1" x14ac:dyDescent="0.3">
      <c r="A218" s="564" t="s">
        <v>1025</v>
      </c>
      <c r="B218" s="565" t="s">
        <v>932</v>
      </c>
      <c r="C218" s="565" t="s">
        <v>936</v>
      </c>
      <c r="D218" s="565" t="s">
        <v>771</v>
      </c>
      <c r="E218" s="565" t="s">
        <v>935</v>
      </c>
      <c r="F218" s="568"/>
      <c r="G218" s="568"/>
      <c r="H218" s="581">
        <v>0</v>
      </c>
      <c r="I218" s="568">
        <v>1</v>
      </c>
      <c r="J218" s="568">
        <v>184.22</v>
      </c>
      <c r="K218" s="581">
        <v>1</v>
      </c>
      <c r="L218" s="568">
        <v>1</v>
      </c>
      <c r="M218" s="569">
        <v>184.22</v>
      </c>
    </row>
    <row r="219" spans="1:13" ht="14.4" customHeight="1" x14ac:dyDescent="0.3">
      <c r="A219" s="564" t="s">
        <v>1025</v>
      </c>
      <c r="B219" s="565" t="s">
        <v>946</v>
      </c>
      <c r="C219" s="565" t="s">
        <v>947</v>
      </c>
      <c r="D219" s="565" t="s">
        <v>780</v>
      </c>
      <c r="E219" s="565" t="s">
        <v>781</v>
      </c>
      <c r="F219" s="568"/>
      <c r="G219" s="568"/>
      <c r="H219" s="581">
        <v>0</v>
      </c>
      <c r="I219" s="568">
        <v>4</v>
      </c>
      <c r="J219" s="568">
        <v>616.04</v>
      </c>
      <c r="K219" s="581">
        <v>1</v>
      </c>
      <c r="L219" s="568">
        <v>4</v>
      </c>
      <c r="M219" s="569">
        <v>616.04</v>
      </c>
    </row>
    <row r="220" spans="1:13" ht="14.4" customHeight="1" thickBot="1" x14ac:dyDescent="0.35">
      <c r="A220" s="570" t="s">
        <v>1025</v>
      </c>
      <c r="B220" s="571" t="s">
        <v>957</v>
      </c>
      <c r="C220" s="571" t="s">
        <v>1046</v>
      </c>
      <c r="D220" s="571" t="s">
        <v>556</v>
      </c>
      <c r="E220" s="571" t="s">
        <v>1047</v>
      </c>
      <c r="F220" s="574"/>
      <c r="G220" s="574"/>
      <c r="H220" s="582">
        <v>0</v>
      </c>
      <c r="I220" s="574">
        <v>3</v>
      </c>
      <c r="J220" s="574">
        <v>144.93</v>
      </c>
      <c r="K220" s="582">
        <v>1</v>
      </c>
      <c r="L220" s="574">
        <v>3</v>
      </c>
      <c r="M220" s="575">
        <v>144.93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54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9" bestFit="1" customWidth="1"/>
    <col min="2" max="2" width="9.33203125" style="89" customWidth="1"/>
    <col min="3" max="3" width="28.88671875" style="69" bestFit="1" customWidth="1"/>
    <col min="4" max="5" width="11.109375" style="90" customWidth="1"/>
    <col min="6" max="6" width="6.6640625" style="91" customWidth="1"/>
    <col min="7" max="7" width="12.21875" style="98" bestFit="1" customWidth="1"/>
    <col min="8" max="8" width="0" style="69" hidden="1" customWidth="1"/>
    <col min="9" max="16384" width="8.88671875" style="69"/>
  </cols>
  <sheetData>
    <row r="1" spans="1:8" ht="18.600000000000001" customHeight="1" thickBot="1" x14ac:dyDescent="0.4">
      <c r="A1" s="420" t="s">
        <v>220</v>
      </c>
      <c r="B1" s="421"/>
      <c r="C1" s="421"/>
      <c r="D1" s="421"/>
      <c r="E1" s="421"/>
      <c r="F1" s="421"/>
      <c r="G1" s="394"/>
    </row>
    <row r="2" spans="1:8" ht="14.4" customHeight="1" thickBot="1" x14ac:dyDescent="0.35">
      <c r="A2" s="521" t="s">
        <v>245</v>
      </c>
      <c r="B2" s="96"/>
      <c r="C2" s="96"/>
      <c r="D2" s="96"/>
      <c r="E2" s="96"/>
      <c r="F2" s="96"/>
    </row>
    <row r="3" spans="1:8" ht="14.4" customHeight="1" thickBot="1" x14ac:dyDescent="0.35">
      <c r="A3" s="157" t="s">
        <v>0</v>
      </c>
      <c r="B3" s="158" t="s">
        <v>1</v>
      </c>
      <c r="C3" s="289" t="s">
        <v>2</v>
      </c>
      <c r="D3" s="290" t="s">
        <v>3</v>
      </c>
      <c r="E3" s="290" t="s">
        <v>4</v>
      </c>
      <c r="F3" s="290" t="s">
        <v>5</v>
      </c>
      <c r="G3" s="291" t="s">
        <v>227</v>
      </c>
    </row>
    <row r="4" spans="1:8" ht="14.4" customHeight="1" x14ac:dyDescent="0.3">
      <c r="A4" s="549" t="s">
        <v>456</v>
      </c>
      <c r="B4" s="550" t="s">
        <v>457</v>
      </c>
      <c r="C4" s="551" t="s">
        <v>458</v>
      </c>
      <c r="D4" s="551" t="s">
        <v>457</v>
      </c>
      <c r="E4" s="551" t="s">
        <v>457</v>
      </c>
      <c r="F4" s="552" t="s">
        <v>457</v>
      </c>
      <c r="G4" s="551" t="s">
        <v>457</v>
      </c>
      <c r="H4" s="551" t="s">
        <v>110</v>
      </c>
    </row>
    <row r="5" spans="1:8" ht="14.4" customHeight="1" x14ac:dyDescent="0.3">
      <c r="A5" s="549" t="s">
        <v>456</v>
      </c>
      <c r="B5" s="550" t="s">
        <v>1560</v>
      </c>
      <c r="C5" s="551" t="s">
        <v>1561</v>
      </c>
      <c r="D5" s="551">
        <v>178956.3650937418</v>
      </c>
      <c r="E5" s="551">
        <v>145293.29999999993</v>
      </c>
      <c r="F5" s="552">
        <v>0.8118923287466846</v>
      </c>
      <c r="G5" s="551">
        <v>-33663.065093741869</v>
      </c>
      <c r="H5" s="551" t="s">
        <v>2</v>
      </c>
    </row>
    <row r="6" spans="1:8" ht="14.4" customHeight="1" x14ac:dyDescent="0.3">
      <c r="A6" s="549" t="s">
        <v>456</v>
      </c>
      <c r="B6" s="550" t="s">
        <v>1562</v>
      </c>
      <c r="C6" s="551" t="s">
        <v>1563</v>
      </c>
      <c r="D6" s="551">
        <v>573025.84661338723</v>
      </c>
      <c r="E6" s="551">
        <v>170121.58000000002</v>
      </c>
      <c r="F6" s="552">
        <v>0.29688290852049254</v>
      </c>
      <c r="G6" s="551">
        <v>-402904.26661338721</v>
      </c>
      <c r="H6" s="551" t="s">
        <v>2</v>
      </c>
    </row>
    <row r="7" spans="1:8" ht="14.4" customHeight="1" x14ac:dyDescent="0.3">
      <c r="A7" s="549" t="s">
        <v>456</v>
      </c>
      <c r="B7" s="550" t="s">
        <v>1564</v>
      </c>
      <c r="C7" s="551" t="s">
        <v>1565</v>
      </c>
      <c r="D7" s="551">
        <v>36660.296569840131</v>
      </c>
      <c r="E7" s="551">
        <v>21466.25</v>
      </c>
      <c r="F7" s="552">
        <v>0.58554490848445451</v>
      </c>
      <c r="G7" s="551">
        <v>-15194.046569840131</v>
      </c>
      <c r="H7" s="551" t="s">
        <v>2</v>
      </c>
    </row>
    <row r="8" spans="1:8" ht="14.4" customHeight="1" x14ac:dyDescent="0.3">
      <c r="A8" s="549" t="s">
        <v>456</v>
      </c>
      <c r="B8" s="550" t="s">
        <v>1566</v>
      </c>
      <c r="C8" s="551" t="s">
        <v>1567</v>
      </c>
      <c r="D8" s="551">
        <v>22083.044098725688</v>
      </c>
      <c r="E8" s="551">
        <v>7594.03</v>
      </c>
      <c r="F8" s="552">
        <v>0.34388510777996484</v>
      </c>
      <c r="G8" s="551">
        <v>-14489.014098725689</v>
      </c>
      <c r="H8" s="551" t="s">
        <v>2</v>
      </c>
    </row>
    <row r="9" spans="1:8" ht="14.4" customHeight="1" x14ac:dyDescent="0.3">
      <c r="A9" s="549" t="s">
        <v>456</v>
      </c>
      <c r="B9" s="550" t="s">
        <v>1568</v>
      </c>
      <c r="C9" s="551" t="s">
        <v>1569</v>
      </c>
      <c r="D9" s="551">
        <v>874225.22063344729</v>
      </c>
      <c r="E9" s="551">
        <v>520704.37000000029</v>
      </c>
      <c r="F9" s="552">
        <v>0.59561810585000918</v>
      </c>
      <c r="G9" s="551">
        <v>-353520.850633447</v>
      </c>
      <c r="H9" s="551" t="s">
        <v>2</v>
      </c>
    </row>
    <row r="10" spans="1:8" ht="14.4" customHeight="1" x14ac:dyDescent="0.3">
      <c r="A10" s="549" t="s">
        <v>456</v>
      </c>
      <c r="B10" s="550" t="s">
        <v>1570</v>
      </c>
      <c r="C10" s="551" t="s">
        <v>1571</v>
      </c>
      <c r="D10" s="551">
        <v>17305.575821002942</v>
      </c>
      <c r="E10" s="551">
        <v>13832</v>
      </c>
      <c r="F10" s="552">
        <v>0.7992799628899242</v>
      </c>
      <c r="G10" s="551">
        <v>-3473.5758210029417</v>
      </c>
      <c r="H10" s="551" t="s">
        <v>2</v>
      </c>
    </row>
    <row r="11" spans="1:8" ht="14.4" customHeight="1" x14ac:dyDescent="0.3">
      <c r="A11" s="549" t="s">
        <v>456</v>
      </c>
      <c r="B11" s="550" t="s">
        <v>1572</v>
      </c>
      <c r="C11" s="551" t="s">
        <v>1573</v>
      </c>
      <c r="D11" s="551">
        <v>203250.89323987311</v>
      </c>
      <c r="E11" s="551">
        <v>209894.31</v>
      </c>
      <c r="F11" s="552">
        <v>1.0326857936721903</v>
      </c>
      <c r="G11" s="551">
        <v>6643.4167601268855</v>
      </c>
      <c r="H11" s="551" t="s">
        <v>2</v>
      </c>
    </row>
    <row r="12" spans="1:8" ht="14.4" customHeight="1" x14ac:dyDescent="0.3">
      <c r="A12" s="549" t="s">
        <v>456</v>
      </c>
      <c r="B12" s="550" t="s">
        <v>1574</v>
      </c>
      <c r="C12" s="551" t="s">
        <v>1575</v>
      </c>
      <c r="D12" s="551">
        <v>3747.7134880515746</v>
      </c>
      <c r="E12" s="551">
        <v>4851</v>
      </c>
      <c r="F12" s="552">
        <v>1.2943892363879772</v>
      </c>
      <c r="G12" s="551">
        <v>1103.2865119484254</v>
      </c>
      <c r="H12" s="551" t="s">
        <v>2</v>
      </c>
    </row>
    <row r="13" spans="1:8" ht="14.4" customHeight="1" x14ac:dyDescent="0.3">
      <c r="A13" s="549" t="s">
        <v>456</v>
      </c>
      <c r="B13" s="550" t="s">
        <v>1576</v>
      </c>
      <c r="C13" s="551" t="s">
        <v>1577</v>
      </c>
      <c r="D13" s="551">
        <v>79463.638372310859</v>
      </c>
      <c r="E13" s="551">
        <v>79937.750000000015</v>
      </c>
      <c r="F13" s="552">
        <v>1.0059663971773831</v>
      </c>
      <c r="G13" s="551">
        <v>474.11162768915528</v>
      </c>
      <c r="H13" s="551" t="s">
        <v>2</v>
      </c>
    </row>
    <row r="14" spans="1:8" ht="14.4" customHeight="1" x14ac:dyDescent="0.3">
      <c r="A14" s="549" t="s">
        <v>456</v>
      </c>
      <c r="B14" s="550" t="s">
        <v>1578</v>
      </c>
      <c r="C14" s="551" t="s">
        <v>1579</v>
      </c>
      <c r="D14" s="551">
        <v>612.33193981413672</v>
      </c>
      <c r="E14" s="551">
        <v>466.32027784007198</v>
      </c>
      <c r="F14" s="552">
        <v>0.76154818574646921</v>
      </c>
      <c r="G14" s="551">
        <v>-146.01166197406474</v>
      </c>
      <c r="H14" s="551" t="s">
        <v>2</v>
      </c>
    </row>
    <row r="15" spans="1:8" ht="14.4" customHeight="1" x14ac:dyDescent="0.3">
      <c r="A15" s="549" t="s">
        <v>456</v>
      </c>
      <c r="B15" s="550" t="s">
        <v>6</v>
      </c>
      <c r="C15" s="551" t="s">
        <v>458</v>
      </c>
      <c r="D15" s="551">
        <v>2259107.7768905852</v>
      </c>
      <c r="E15" s="551">
        <v>1174160.9102778404</v>
      </c>
      <c r="F15" s="552">
        <v>0.51974541555248177</v>
      </c>
      <c r="G15" s="551">
        <v>-1084946.8666127448</v>
      </c>
      <c r="H15" s="551" t="s">
        <v>467</v>
      </c>
    </row>
    <row r="17" spans="1:8" ht="14.4" customHeight="1" x14ac:dyDescent="0.3">
      <c r="A17" s="549" t="s">
        <v>456</v>
      </c>
      <c r="B17" s="550" t="s">
        <v>457</v>
      </c>
      <c r="C17" s="551" t="s">
        <v>458</v>
      </c>
      <c r="D17" s="551" t="s">
        <v>457</v>
      </c>
      <c r="E17" s="551" t="s">
        <v>457</v>
      </c>
      <c r="F17" s="552" t="s">
        <v>457</v>
      </c>
      <c r="G17" s="551" t="s">
        <v>457</v>
      </c>
      <c r="H17" s="551" t="s">
        <v>110</v>
      </c>
    </row>
    <row r="18" spans="1:8" ht="14.4" customHeight="1" x14ac:dyDescent="0.3">
      <c r="A18" s="549" t="s">
        <v>468</v>
      </c>
      <c r="B18" s="550" t="s">
        <v>1560</v>
      </c>
      <c r="C18" s="551" t="s">
        <v>1561</v>
      </c>
      <c r="D18" s="551">
        <v>10420.041876700667</v>
      </c>
      <c r="E18" s="551">
        <v>11281.48</v>
      </c>
      <c r="F18" s="552">
        <v>1.0826712726774657</v>
      </c>
      <c r="G18" s="551">
        <v>861.4381232993328</v>
      </c>
      <c r="H18" s="551" t="s">
        <v>2</v>
      </c>
    </row>
    <row r="19" spans="1:8" ht="14.4" customHeight="1" x14ac:dyDescent="0.3">
      <c r="A19" s="549" t="s">
        <v>468</v>
      </c>
      <c r="B19" s="550" t="s">
        <v>1562</v>
      </c>
      <c r="C19" s="551" t="s">
        <v>1563</v>
      </c>
      <c r="D19" s="551">
        <v>35565.807751699132</v>
      </c>
      <c r="E19" s="551">
        <v>32842.559999999998</v>
      </c>
      <c r="F19" s="552">
        <v>0.92343073519624941</v>
      </c>
      <c r="G19" s="551">
        <v>-2723.2477516991348</v>
      </c>
      <c r="H19" s="551" t="s">
        <v>2</v>
      </c>
    </row>
    <row r="20" spans="1:8" ht="14.4" customHeight="1" x14ac:dyDescent="0.3">
      <c r="A20" s="549" t="s">
        <v>468</v>
      </c>
      <c r="B20" s="550" t="s">
        <v>1570</v>
      </c>
      <c r="C20" s="551" t="s">
        <v>1571</v>
      </c>
      <c r="D20" s="551">
        <v>13030.530243440333</v>
      </c>
      <c r="E20" s="551">
        <v>13832</v>
      </c>
      <c r="F20" s="552">
        <v>1.0615070715915902</v>
      </c>
      <c r="G20" s="551">
        <v>801.46975655966708</v>
      </c>
      <c r="H20" s="551" t="s">
        <v>2</v>
      </c>
    </row>
    <row r="21" spans="1:8" ht="14.4" customHeight="1" x14ac:dyDescent="0.3">
      <c r="A21" s="549" t="s">
        <v>468</v>
      </c>
      <c r="B21" s="550" t="s">
        <v>1572</v>
      </c>
      <c r="C21" s="551" t="s">
        <v>1573</v>
      </c>
      <c r="D21" s="551">
        <v>19515.186457213666</v>
      </c>
      <c r="E21" s="551">
        <v>20743.129999999997</v>
      </c>
      <c r="F21" s="552">
        <v>1.0629224601813851</v>
      </c>
      <c r="G21" s="551">
        <v>1227.9435427863318</v>
      </c>
      <c r="H21" s="551" t="s">
        <v>2</v>
      </c>
    </row>
    <row r="22" spans="1:8" ht="14.4" customHeight="1" x14ac:dyDescent="0.3">
      <c r="A22" s="549" t="s">
        <v>468</v>
      </c>
      <c r="B22" s="550" t="s">
        <v>1574</v>
      </c>
      <c r="C22" s="551" t="s">
        <v>1575</v>
      </c>
      <c r="D22" s="551">
        <v>633.39923494987067</v>
      </c>
      <c r="E22" s="551">
        <v>1077</v>
      </c>
      <c r="F22" s="552">
        <v>1.7003493856212779</v>
      </c>
      <c r="G22" s="551">
        <v>443.60076505012933</v>
      </c>
      <c r="H22" s="551" t="s">
        <v>2</v>
      </c>
    </row>
    <row r="23" spans="1:8" ht="14.4" customHeight="1" x14ac:dyDescent="0.3">
      <c r="A23" s="549" t="s">
        <v>468</v>
      </c>
      <c r="B23" s="550" t="s">
        <v>1576</v>
      </c>
      <c r="C23" s="551" t="s">
        <v>1577</v>
      </c>
      <c r="D23" s="551">
        <v>10042.124329291933</v>
      </c>
      <c r="E23" s="551">
        <v>9196.41</v>
      </c>
      <c r="F23" s="552">
        <v>0.91578332416926322</v>
      </c>
      <c r="G23" s="551">
        <v>-845.71432929193361</v>
      </c>
      <c r="H23" s="551" t="s">
        <v>2</v>
      </c>
    </row>
    <row r="24" spans="1:8" ht="14.4" customHeight="1" x14ac:dyDescent="0.3">
      <c r="A24" s="549" t="s">
        <v>468</v>
      </c>
      <c r="B24" s="550" t="s">
        <v>1578</v>
      </c>
      <c r="C24" s="551" t="s">
        <v>1579</v>
      </c>
      <c r="D24" s="551">
        <v>0</v>
      </c>
      <c r="E24" s="551">
        <v>431.33595784007196</v>
      </c>
      <c r="F24" s="552" t="s">
        <v>457</v>
      </c>
      <c r="G24" s="551">
        <v>431.33595784007196</v>
      </c>
      <c r="H24" s="551" t="s">
        <v>2</v>
      </c>
    </row>
    <row r="25" spans="1:8" ht="14.4" customHeight="1" x14ac:dyDescent="0.3">
      <c r="A25" s="549" t="s">
        <v>468</v>
      </c>
      <c r="B25" s="550" t="s">
        <v>6</v>
      </c>
      <c r="C25" s="551" t="s">
        <v>469</v>
      </c>
      <c r="D25" s="551">
        <v>89207.08989329559</v>
      </c>
      <c r="E25" s="551">
        <v>89403.915957840058</v>
      </c>
      <c r="F25" s="552">
        <v>1.0022063948591968</v>
      </c>
      <c r="G25" s="551">
        <v>196.82606454446795</v>
      </c>
      <c r="H25" s="551" t="s">
        <v>470</v>
      </c>
    </row>
    <row r="26" spans="1:8" ht="14.4" customHeight="1" x14ac:dyDescent="0.3">
      <c r="A26" s="549" t="s">
        <v>457</v>
      </c>
      <c r="B26" s="550" t="s">
        <v>457</v>
      </c>
      <c r="C26" s="551" t="s">
        <v>457</v>
      </c>
      <c r="D26" s="551" t="s">
        <v>457</v>
      </c>
      <c r="E26" s="551" t="s">
        <v>457</v>
      </c>
      <c r="F26" s="552" t="s">
        <v>457</v>
      </c>
      <c r="G26" s="551" t="s">
        <v>457</v>
      </c>
      <c r="H26" s="551" t="s">
        <v>471</v>
      </c>
    </row>
    <row r="27" spans="1:8" ht="14.4" customHeight="1" x14ac:dyDescent="0.3">
      <c r="A27" s="549" t="s">
        <v>472</v>
      </c>
      <c r="B27" s="550" t="s">
        <v>1560</v>
      </c>
      <c r="C27" s="551" t="s">
        <v>1561</v>
      </c>
      <c r="D27" s="551">
        <v>29304.605942166399</v>
      </c>
      <c r="E27" s="551">
        <v>30126.360000000004</v>
      </c>
      <c r="F27" s="552">
        <v>1.0280418054231939</v>
      </c>
      <c r="G27" s="551">
        <v>821.75405783360475</v>
      </c>
      <c r="H27" s="551" t="s">
        <v>2</v>
      </c>
    </row>
    <row r="28" spans="1:8" ht="14.4" customHeight="1" x14ac:dyDescent="0.3">
      <c r="A28" s="549" t="s">
        <v>472</v>
      </c>
      <c r="B28" s="550" t="s">
        <v>1562</v>
      </c>
      <c r="C28" s="551" t="s">
        <v>1563</v>
      </c>
      <c r="D28" s="551">
        <v>25464.018890891803</v>
      </c>
      <c r="E28" s="551">
        <v>25928.199999999997</v>
      </c>
      <c r="F28" s="552">
        <v>1.0182289021657231</v>
      </c>
      <c r="G28" s="551">
        <v>464.18110910819451</v>
      </c>
      <c r="H28" s="551" t="s">
        <v>2</v>
      </c>
    </row>
    <row r="29" spans="1:8" ht="14.4" customHeight="1" x14ac:dyDescent="0.3">
      <c r="A29" s="549" t="s">
        <v>472</v>
      </c>
      <c r="B29" s="550" t="s">
        <v>1564</v>
      </c>
      <c r="C29" s="551" t="s">
        <v>1565</v>
      </c>
      <c r="D29" s="551">
        <v>36633.146694704068</v>
      </c>
      <c r="E29" s="551">
        <v>21466.25</v>
      </c>
      <c r="F29" s="552">
        <v>0.58597887260128012</v>
      </c>
      <c r="G29" s="551">
        <v>-15166.896694704068</v>
      </c>
      <c r="H29" s="551" t="s">
        <v>2</v>
      </c>
    </row>
    <row r="30" spans="1:8" ht="14.4" customHeight="1" x14ac:dyDescent="0.3">
      <c r="A30" s="549" t="s">
        <v>472</v>
      </c>
      <c r="B30" s="550" t="s">
        <v>1568</v>
      </c>
      <c r="C30" s="551" t="s">
        <v>1569</v>
      </c>
      <c r="D30" s="551">
        <v>422184.52718563733</v>
      </c>
      <c r="E30" s="551">
        <v>354491.04000000004</v>
      </c>
      <c r="F30" s="552">
        <v>0.83965900494531387</v>
      </c>
      <c r="G30" s="551">
        <v>-67693.487185637292</v>
      </c>
      <c r="H30" s="551" t="s">
        <v>2</v>
      </c>
    </row>
    <row r="31" spans="1:8" ht="14.4" customHeight="1" x14ac:dyDescent="0.3">
      <c r="A31" s="549" t="s">
        <v>472</v>
      </c>
      <c r="B31" s="550" t="s">
        <v>1572</v>
      </c>
      <c r="C31" s="551" t="s">
        <v>1573</v>
      </c>
      <c r="D31" s="551">
        <v>37367.342863280799</v>
      </c>
      <c r="E31" s="551">
        <v>39352.18</v>
      </c>
      <c r="F31" s="552">
        <v>1.0531168925759935</v>
      </c>
      <c r="G31" s="551">
        <v>1984.8371367192012</v>
      </c>
      <c r="H31" s="551" t="s">
        <v>2</v>
      </c>
    </row>
    <row r="32" spans="1:8" ht="14.4" customHeight="1" x14ac:dyDescent="0.3">
      <c r="A32" s="549" t="s">
        <v>472</v>
      </c>
      <c r="B32" s="550" t="s">
        <v>1574</v>
      </c>
      <c r="C32" s="551" t="s">
        <v>1575</v>
      </c>
      <c r="D32" s="551">
        <v>633.39923494987067</v>
      </c>
      <c r="E32" s="551">
        <v>919</v>
      </c>
      <c r="F32" s="552">
        <v>1.4509016577399763</v>
      </c>
      <c r="G32" s="551">
        <v>285.60076505012933</v>
      </c>
      <c r="H32" s="551" t="s">
        <v>2</v>
      </c>
    </row>
    <row r="33" spans="1:8" ht="14.4" customHeight="1" x14ac:dyDescent="0.3">
      <c r="A33" s="549" t="s">
        <v>472</v>
      </c>
      <c r="B33" s="550" t="s">
        <v>1576</v>
      </c>
      <c r="C33" s="551" t="s">
        <v>1577</v>
      </c>
      <c r="D33" s="551">
        <v>15222.798077018866</v>
      </c>
      <c r="E33" s="551">
        <v>16023.92</v>
      </c>
      <c r="F33" s="552">
        <v>1.0526264566427213</v>
      </c>
      <c r="G33" s="551">
        <v>801.12192298113405</v>
      </c>
      <c r="H33" s="551" t="s">
        <v>2</v>
      </c>
    </row>
    <row r="34" spans="1:8" ht="14.4" customHeight="1" x14ac:dyDescent="0.3">
      <c r="A34" s="549" t="s">
        <v>472</v>
      </c>
      <c r="B34" s="550" t="s">
        <v>6</v>
      </c>
      <c r="C34" s="551" t="s">
        <v>473</v>
      </c>
      <c r="D34" s="551">
        <v>678895.73154211266</v>
      </c>
      <c r="E34" s="551">
        <v>488306.95</v>
      </c>
      <c r="F34" s="552">
        <v>0.71926649014394306</v>
      </c>
      <c r="G34" s="551">
        <v>-190588.78154211264</v>
      </c>
      <c r="H34" s="551" t="s">
        <v>470</v>
      </c>
    </row>
    <row r="35" spans="1:8" ht="14.4" customHeight="1" x14ac:dyDescent="0.3">
      <c r="A35" s="549" t="s">
        <v>457</v>
      </c>
      <c r="B35" s="550" t="s">
        <v>457</v>
      </c>
      <c r="C35" s="551" t="s">
        <v>457</v>
      </c>
      <c r="D35" s="551" t="s">
        <v>457</v>
      </c>
      <c r="E35" s="551" t="s">
        <v>457</v>
      </c>
      <c r="F35" s="552" t="s">
        <v>457</v>
      </c>
      <c r="G35" s="551" t="s">
        <v>457</v>
      </c>
      <c r="H35" s="551" t="s">
        <v>471</v>
      </c>
    </row>
    <row r="36" spans="1:8" ht="14.4" customHeight="1" x14ac:dyDescent="0.3">
      <c r="A36" s="549" t="s">
        <v>474</v>
      </c>
      <c r="B36" s="550" t="s">
        <v>1560</v>
      </c>
      <c r="C36" s="551" t="s">
        <v>1561</v>
      </c>
      <c r="D36" s="551">
        <v>111891.246628326</v>
      </c>
      <c r="E36" s="551">
        <v>71717.84</v>
      </c>
      <c r="F36" s="552">
        <v>0.64096023738325347</v>
      </c>
      <c r="G36" s="551">
        <v>-40173.406628326004</v>
      </c>
      <c r="H36" s="551" t="s">
        <v>2</v>
      </c>
    </row>
    <row r="37" spans="1:8" ht="14.4" customHeight="1" x14ac:dyDescent="0.3">
      <c r="A37" s="549" t="s">
        <v>474</v>
      </c>
      <c r="B37" s="550" t="s">
        <v>1562</v>
      </c>
      <c r="C37" s="551" t="s">
        <v>1563</v>
      </c>
      <c r="D37" s="551">
        <v>35499.969646606332</v>
      </c>
      <c r="E37" s="551">
        <v>20591.580000000002</v>
      </c>
      <c r="F37" s="552">
        <v>0.58004500299533301</v>
      </c>
      <c r="G37" s="551">
        <v>-14908.389646606331</v>
      </c>
      <c r="H37" s="551" t="s">
        <v>2</v>
      </c>
    </row>
    <row r="38" spans="1:8" ht="14.4" customHeight="1" x14ac:dyDescent="0.3">
      <c r="A38" s="549" t="s">
        <v>474</v>
      </c>
      <c r="B38" s="550" t="s">
        <v>1568</v>
      </c>
      <c r="C38" s="551" t="s">
        <v>1569</v>
      </c>
      <c r="D38" s="551">
        <v>274381.26681464334</v>
      </c>
      <c r="E38" s="551">
        <v>89412.489999999991</v>
      </c>
      <c r="F38" s="552">
        <v>0.32586951375365608</v>
      </c>
      <c r="G38" s="551">
        <v>-184968.77681464335</v>
      </c>
      <c r="H38" s="551" t="s">
        <v>2</v>
      </c>
    </row>
    <row r="39" spans="1:8" ht="14.4" customHeight="1" x14ac:dyDescent="0.3">
      <c r="A39" s="549" t="s">
        <v>474</v>
      </c>
      <c r="B39" s="550" t="s">
        <v>1572</v>
      </c>
      <c r="C39" s="551" t="s">
        <v>1573</v>
      </c>
      <c r="D39" s="551">
        <v>105184.53116909199</v>
      </c>
      <c r="E39" s="551">
        <v>104111.37000000001</v>
      </c>
      <c r="F39" s="552">
        <v>0.98979734798297669</v>
      </c>
      <c r="G39" s="551">
        <v>-1073.1611690919817</v>
      </c>
      <c r="H39" s="551" t="s">
        <v>2</v>
      </c>
    </row>
    <row r="40" spans="1:8" ht="14.4" customHeight="1" x14ac:dyDescent="0.3">
      <c r="A40" s="549" t="s">
        <v>474</v>
      </c>
      <c r="B40" s="550" t="s">
        <v>1574</v>
      </c>
      <c r="C40" s="551" t="s">
        <v>1575</v>
      </c>
      <c r="D40" s="551">
        <v>1266.8744808483732</v>
      </c>
      <c r="E40" s="551">
        <v>1251</v>
      </c>
      <c r="F40" s="552">
        <v>0.9874695709098642</v>
      </c>
      <c r="G40" s="551">
        <v>-15.874480848373196</v>
      </c>
      <c r="H40" s="551" t="s">
        <v>2</v>
      </c>
    </row>
    <row r="41" spans="1:8" ht="14.4" customHeight="1" x14ac:dyDescent="0.3">
      <c r="A41" s="549" t="s">
        <v>474</v>
      </c>
      <c r="B41" s="550" t="s">
        <v>1576</v>
      </c>
      <c r="C41" s="551" t="s">
        <v>1577</v>
      </c>
      <c r="D41" s="551">
        <v>36512.842941688068</v>
      </c>
      <c r="E41" s="551">
        <v>32423.77</v>
      </c>
      <c r="F41" s="552">
        <v>0.88801000929403329</v>
      </c>
      <c r="G41" s="551">
        <v>-4089.0729416880677</v>
      </c>
      <c r="H41" s="551" t="s">
        <v>2</v>
      </c>
    </row>
    <row r="42" spans="1:8" ht="14.4" customHeight="1" x14ac:dyDescent="0.3">
      <c r="A42" s="549" t="s">
        <v>474</v>
      </c>
      <c r="B42" s="550" t="s">
        <v>6</v>
      </c>
      <c r="C42" s="551" t="s">
        <v>475</v>
      </c>
      <c r="D42" s="551">
        <v>599751.64923547523</v>
      </c>
      <c r="E42" s="551">
        <v>319508.05</v>
      </c>
      <c r="F42" s="552">
        <v>0.53273392479585224</v>
      </c>
      <c r="G42" s="551">
        <v>-280243.59923547524</v>
      </c>
      <c r="H42" s="551" t="s">
        <v>470</v>
      </c>
    </row>
    <row r="43" spans="1:8" ht="14.4" customHeight="1" x14ac:dyDescent="0.3">
      <c r="A43" s="549" t="s">
        <v>457</v>
      </c>
      <c r="B43" s="550" t="s">
        <v>457</v>
      </c>
      <c r="C43" s="551" t="s">
        <v>457</v>
      </c>
      <c r="D43" s="551" t="s">
        <v>457</v>
      </c>
      <c r="E43" s="551" t="s">
        <v>457</v>
      </c>
      <c r="F43" s="552" t="s">
        <v>457</v>
      </c>
      <c r="G43" s="551" t="s">
        <v>457</v>
      </c>
      <c r="H43" s="551" t="s">
        <v>471</v>
      </c>
    </row>
    <row r="44" spans="1:8" ht="14.4" customHeight="1" x14ac:dyDescent="0.3">
      <c r="A44" s="549" t="s">
        <v>476</v>
      </c>
      <c r="B44" s="550" t="s">
        <v>1560</v>
      </c>
      <c r="C44" s="551" t="s">
        <v>1561</v>
      </c>
      <c r="D44" s="551">
        <v>27340.470646548736</v>
      </c>
      <c r="E44" s="551">
        <v>32167.620000000003</v>
      </c>
      <c r="F44" s="552">
        <v>1.1765569223681456</v>
      </c>
      <c r="G44" s="551">
        <v>4827.1493534512665</v>
      </c>
      <c r="H44" s="551" t="s">
        <v>2</v>
      </c>
    </row>
    <row r="45" spans="1:8" ht="14.4" customHeight="1" x14ac:dyDescent="0.3">
      <c r="A45" s="549" t="s">
        <v>476</v>
      </c>
      <c r="B45" s="550" t="s">
        <v>1562</v>
      </c>
      <c r="C45" s="551" t="s">
        <v>1563</v>
      </c>
      <c r="D45" s="551">
        <v>476496.05032419</v>
      </c>
      <c r="E45" s="551">
        <v>90759.24</v>
      </c>
      <c r="F45" s="552">
        <v>0.190472176922035</v>
      </c>
      <c r="G45" s="551">
        <v>-385736.81032419001</v>
      </c>
      <c r="H45" s="551" t="s">
        <v>2</v>
      </c>
    </row>
    <row r="46" spans="1:8" ht="14.4" customHeight="1" x14ac:dyDescent="0.3">
      <c r="A46" s="549" t="s">
        <v>476</v>
      </c>
      <c r="B46" s="550" t="s">
        <v>1566</v>
      </c>
      <c r="C46" s="551" t="s">
        <v>1567</v>
      </c>
      <c r="D46" s="551">
        <v>20969.562644698934</v>
      </c>
      <c r="E46" s="551">
        <v>7594.03</v>
      </c>
      <c r="F46" s="552">
        <v>0.36214536891735111</v>
      </c>
      <c r="G46" s="551">
        <v>-13375.532644698935</v>
      </c>
      <c r="H46" s="551" t="s">
        <v>2</v>
      </c>
    </row>
    <row r="47" spans="1:8" ht="14.4" customHeight="1" x14ac:dyDescent="0.3">
      <c r="A47" s="549" t="s">
        <v>476</v>
      </c>
      <c r="B47" s="550" t="s">
        <v>1568</v>
      </c>
      <c r="C47" s="551" t="s">
        <v>1569</v>
      </c>
      <c r="D47" s="551">
        <v>177659.42663316664</v>
      </c>
      <c r="E47" s="551">
        <v>76800.84</v>
      </c>
      <c r="F47" s="552">
        <v>0.43229251301468685</v>
      </c>
      <c r="G47" s="551">
        <v>-100858.58663316665</v>
      </c>
      <c r="H47" s="551" t="s">
        <v>2</v>
      </c>
    </row>
    <row r="48" spans="1:8" ht="14.4" customHeight="1" x14ac:dyDescent="0.3">
      <c r="A48" s="549" t="s">
        <v>476</v>
      </c>
      <c r="B48" s="550" t="s">
        <v>1572</v>
      </c>
      <c r="C48" s="551" t="s">
        <v>1573</v>
      </c>
      <c r="D48" s="551">
        <v>41183.832750286667</v>
      </c>
      <c r="E48" s="551">
        <v>45687.62999999999</v>
      </c>
      <c r="F48" s="552">
        <v>1.1093583804358755</v>
      </c>
      <c r="G48" s="551">
        <v>4503.7972497133233</v>
      </c>
      <c r="H48" s="551" t="s">
        <v>2</v>
      </c>
    </row>
    <row r="49" spans="1:8" ht="14.4" customHeight="1" x14ac:dyDescent="0.3">
      <c r="A49" s="549" t="s">
        <v>476</v>
      </c>
      <c r="B49" s="550" t="s">
        <v>1574</v>
      </c>
      <c r="C49" s="551" t="s">
        <v>1575</v>
      </c>
      <c r="D49" s="551">
        <v>1214.04053730346</v>
      </c>
      <c r="E49" s="551">
        <v>1604</v>
      </c>
      <c r="F49" s="552">
        <v>1.321207942168628</v>
      </c>
      <c r="G49" s="551">
        <v>389.95946269653996</v>
      </c>
      <c r="H49" s="551" t="s">
        <v>2</v>
      </c>
    </row>
    <row r="50" spans="1:8" ht="14.4" customHeight="1" x14ac:dyDescent="0.3">
      <c r="A50" s="549" t="s">
        <v>476</v>
      </c>
      <c r="B50" s="550" t="s">
        <v>1576</v>
      </c>
      <c r="C50" s="551" t="s">
        <v>1577</v>
      </c>
      <c r="D50" s="551">
        <v>17685.873024312001</v>
      </c>
      <c r="E50" s="551">
        <v>22293.649999999998</v>
      </c>
      <c r="F50" s="552">
        <v>1.2605343241667453</v>
      </c>
      <c r="G50" s="551">
        <v>4607.776975687997</v>
      </c>
      <c r="H50" s="551" t="s">
        <v>2</v>
      </c>
    </row>
    <row r="51" spans="1:8" ht="14.4" customHeight="1" x14ac:dyDescent="0.3">
      <c r="A51" s="549" t="s">
        <v>476</v>
      </c>
      <c r="B51" s="550" t="s">
        <v>1578</v>
      </c>
      <c r="C51" s="551" t="s">
        <v>1579</v>
      </c>
      <c r="D51" s="551">
        <v>0</v>
      </c>
      <c r="E51" s="551">
        <v>34.984319999999997</v>
      </c>
      <c r="F51" s="552" t="s">
        <v>457</v>
      </c>
      <c r="G51" s="551">
        <v>34.984319999999997</v>
      </c>
      <c r="H51" s="551" t="s">
        <v>2</v>
      </c>
    </row>
    <row r="52" spans="1:8" ht="14.4" customHeight="1" x14ac:dyDescent="0.3">
      <c r="A52" s="549" t="s">
        <v>476</v>
      </c>
      <c r="B52" s="550" t="s">
        <v>6</v>
      </c>
      <c r="C52" s="551" t="s">
        <v>477</v>
      </c>
      <c r="D52" s="551">
        <v>891253.30621970166</v>
      </c>
      <c r="E52" s="551">
        <v>276941.99432</v>
      </c>
      <c r="F52" s="552">
        <v>0.31073320276887861</v>
      </c>
      <c r="G52" s="551">
        <v>-614311.3118997016</v>
      </c>
      <c r="H52" s="551" t="s">
        <v>470</v>
      </c>
    </row>
    <row r="53" spans="1:8" ht="14.4" customHeight="1" x14ac:dyDescent="0.3">
      <c r="A53" s="549" t="s">
        <v>457</v>
      </c>
      <c r="B53" s="550" t="s">
        <v>457</v>
      </c>
      <c r="C53" s="551" t="s">
        <v>457</v>
      </c>
      <c r="D53" s="551" t="s">
        <v>457</v>
      </c>
      <c r="E53" s="551" t="s">
        <v>457</v>
      </c>
      <c r="F53" s="552" t="s">
        <v>457</v>
      </c>
      <c r="G53" s="551" t="s">
        <v>457</v>
      </c>
      <c r="H53" s="551" t="s">
        <v>471</v>
      </c>
    </row>
    <row r="54" spans="1:8" ht="14.4" customHeight="1" x14ac:dyDescent="0.3">
      <c r="A54" s="549" t="s">
        <v>456</v>
      </c>
      <c r="B54" s="550" t="s">
        <v>6</v>
      </c>
      <c r="C54" s="551" t="s">
        <v>458</v>
      </c>
      <c r="D54" s="551">
        <v>2259107.7768905852</v>
      </c>
      <c r="E54" s="551">
        <v>1174160.91027784</v>
      </c>
      <c r="F54" s="552">
        <v>0.51974541555248155</v>
      </c>
      <c r="G54" s="551">
        <v>-1084946.8666127452</v>
      </c>
      <c r="H54" s="551" t="s">
        <v>467</v>
      </c>
    </row>
  </sheetData>
  <autoFilter ref="A3:G3"/>
  <mergeCells count="1">
    <mergeCell ref="A1:G1"/>
  </mergeCells>
  <conditionalFormatting sqref="F16 F55:F65536">
    <cfRule type="cellIs" dxfId="37" priority="19" stopIfTrue="1" operator="greaterThan">
      <formula>1</formula>
    </cfRule>
  </conditionalFormatting>
  <conditionalFormatting sqref="G4:G15">
    <cfRule type="cellIs" dxfId="36" priority="12" operator="greaterThan">
      <formula>0</formula>
    </cfRule>
  </conditionalFormatting>
  <conditionalFormatting sqref="F4:F15">
    <cfRule type="cellIs" dxfId="35" priority="14" operator="greaterThan">
      <formula>1</formula>
    </cfRule>
  </conditionalFormatting>
  <conditionalFormatting sqref="B4:B15">
    <cfRule type="expression" dxfId="34" priority="18">
      <formula>AND(LEFT(H4,6)&lt;&gt;"mezera",H4&lt;&gt;"")</formula>
    </cfRule>
  </conditionalFormatting>
  <conditionalFormatting sqref="A4:A15">
    <cfRule type="expression" dxfId="33" priority="15">
      <formula>AND(H4&lt;&gt;"",H4&lt;&gt;"mezeraKL")</formula>
    </cfRule>
  </conditionalFormatting>
  <conditionalFormatting sqref="B4:G15">
    <cfRule type="expression" dxfId="32" priority="16">
      <formula>$H4="SumaNS"</formula>
    </cfRule>
    <cfRule type="expression" dxfId="31" priority="17">
      <formula>OR($H4="KL",$H4="SumaKL")</formula>
    </cfRule>
  </conditionalFormatting>
  <conditionalFormatting sqref="A4:G15">
    <cfRule type="expression" dxfId="30" priority="13">
      <formula>$H4&lt;&gt;""</formula>
    </cfRule>
  </conditionalFormatting>
  <conditionalFormatting sqref="F4:F15">
    <cfRule type="cellIs" dxfId="29" priority="9" operator="greaterThan">
      <formula>1</formula>
    </cfRule>
  </conditionalFormatting>
  <conditionalFormatting sqref="F4:F15">
    <cfRule type="expression" dxfId="28" priority="10">
      <formula>$H4="SumaNS"</formula>
    </cfRule>
    <cfRule type="expression" dxfId="27" priority="11">
      <formula>OR($H4="KL",$H4="SumaKL")</formula>
    </cfRule>
  </conditionalFormatting>
  <conditionalFormatting sqref="F4:F15">
    <cfRule type="expression" dxfId="26" priority="8">
      <formula>$H4&lt;&gt;""</formula>
    </cfRule>
  </conditionalFormatting>
  <conditionalFormatting sqref="G17:G54">
    <cfRule type="cellIs" dxfId="25" priority="1" operator="greaterThan">
      <formula>0</formula>
    </cfRule>
  </conditionalFormatting>
  <conditionalFormatting sqref="F17:F54">
    <cfRule type="cellIs" dxfId="24" priority="3" operator="greaterThan">
      <formula>1</formula>
    </cfRule>
  </conditionalFormatting>
  <conditionalFormatting sqref="B17:B54">
    <cfRule type="expression" dxfId="23" priority="7">
      <formula>AND(LEFT(H17,6)&lt;&gt;"mezera",H17&lt;&gt;"")</formula>
    </cfRule>
  </conditionalFormatting>
  <conditionalFormatting sqref="A17:A54">
    <cfRule type="expression" dxfId="22" priority="4">
      <formula>AND(H17&lt;&gt;"",H17&lt;&gt;"mezeraKL")</formula>
    </cfRule>
  </conditionalFormatting>
  <conditionalFormatting sqref="B17:G54">
    <cfRule type="expression" dxfId="21" priority="5">
      <formula>$H17="SumaNS"</formula>
    </cfRule>
    <cfRule type="expression" dxfId="20" priority="6">
      <formula>OR($H17="KL",$H17="SumaKL")</formula>
    </cfRule>
  </conditionalFormatting>
  <conditionalFormatting sqref="A17:G54">
    <cfRule type="expression" dxfId="19" priority="2">
      <formula>$H17&lt;&gt;""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4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69" hidden="1" customWidth="1" outlineLevel="1"/>
    <col min="2" max="2" width="28.33203125" style="69" hidden="1" customWidth="1" outlineLevel="1"/>
    <col min="3" max="3" width="5.33203125" style="90" bestFit="1" customWidth="1" collapsed="1"/>
    <col min="4" max="4" width="18.77734375" style="92" customWidth="1"/>
    <col min="5" max="5" width="9" style="90" bestFit="1" customWidth="1"/>
    <col min="6" max="6" width="18.77734375" style="92" customWidth="1"/>
    <col min="7" max="7" width="12.44140625" style="90" hidden="1" customWidth="1" outlineLevel="1"/>
    <col min="8" max="8" width="25.77734375" style="90" customWidth="1" collapsed="1"/>
    <col min="9" max="9" width="7.77734375" style="98" customWidth="1"/>
    <col min="10" max="10" width="8.88671875" style="98" customWidth="1"/>
    <col min="11" max="11" width="11.109375" style="98" customWidth="1"/>
    <col min="12" max="16384" width="8.88671875" style="69"/>
  </cols>
  <sheetData>
    <row r="1" spans="1:11" ht="18.600000000000001" customHeight="1" thickBot="1" x14ac:dyDescent="0.4">
      <c r="A1" s="426" t="s">
        <v>221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</row>
    <row r="2" spans="1:11" ht="14.4" customHeight="1" thickBot="1" x14ac:dyDescent="0.35">
      <c r="A2" s="521" t="s">
        <v>245</v>
      </c>
      <c r="B2" s="88"/>
      <c r="C2" s="292"/>
      <c r="D2" s="292"/>
      <c r="E2" s="292"/>
      <c r="F2" s="292"/>
      <c r="G2" s="292"/>
      <c r="H2" s="292"/>
      <c r="I2" s="293"/>
      <c r="J2" s="293"/>
      <c r="K2" s="293"/>
    </row>
    <row r="3" spans="1:11" ht="14.4" customHeight="1" thickBot="1" x14ac:dyDescent="0.35">
      <c r="A3" s="88"/>
      <c r="B3" s="88"/>
      <c r="C3" s="422"/>
      <c r="D3" s="423"/>
      <c r="E3" s="423"/>
      <c r="F3" s="423"/>
      <c r="G3" s="423"/>
      <c r="H3" s="297" t="s">
        <v>204</v>
      </c>
      <c r="I3" s="294">
        <f>IF(J3&lt;&gt;0,K3/J3,0)</f>
        <v>5.1516092075727755</v>
      </c>
      <c r="J3" s="294">
        <f>SUBTOTAL(9,J5:J1048576)</f>
        <v>227921.1918</v>
      </c>
      <c r="K3" s="295">
        <f>SUBTOTAL(9,K5:K1048576)</f>
        <v>1174160.9102778407</v>
      </c>
    </row>
    <row r="4" spans="1:11" s="89" customFormat="1" ht="14.4" customHeight="1" thickBot="1" x14ac:dyDescent="0.35">
      <c r="A4" s="553" t="s">
        <v>7</v>
      </c>
      <c r="B4" s="554" t="s">
        <v>8</v>
      </c>
      <c r="C4" s="554" t="s">
        <v>0</v>
      </c>
      <c r="D4" s="554" t="s">
        <v>9</v>
      </c>
      <c r="E4" s="554" t="s">
        <v>10</v>
      </c>
      <c r="F4" s="554" t="s">
        <v>2</v>
      </c>
      <c r="G4" s="554" t="s">
        <v>128</v>
      </c>
      <c r="H4" s="555" t="s">
        <v>14</v>
      </c>
      <c r="I4" s="556" t="s">
        <v>228</v>
      </c>
      <c r="J4" s="556" t="s">
        <v>16</v>
      </c>
      <c r="K4" s="557" t="s">
        <v>18</v>
      </c>
    </row>
    <row r="5" spans="1:11" ht="14.4" customHeight="1" x14ac:dyDescent="0.3">
      <c r="A5" s="558" t="s">
        <v>456</v>
      </c>
      <c r="B5" s="559" t="s">
        <v>458</v>
      </c>
      <c r="C5" s="560" t="s">
        <v>468</v>
      </c>
      <c r="D5" s="561" t="s">
        <v>469</v>
      </c>
      <c r="E5" s="560" t="s">
        <v>1560</v>
      </c>
      <c r="F5" s="561" t="s">
        <v>1561</v>
      </c>
      <c r="G5" s="560" t="s">
        <v>1580</v>
      </c>
      <c r="H5" s="560" t="s">
        <v>1581</v>
      </c>
      <c r="I5" s="562">
        <v>156.77000000000001</v>
      </c>
      <c r="J5" s="562">
        <v>3</v>
      </c>
      <c r="K5" s="563">
        <v>470.65000000000003</v>
      </c>
    </row>
    <row r="6" spans="1:11" ht="14.4" customHeight="1" x14ac:dyDescent="0.3">
      <c r="A6" s="564" t="s">
        <v>456</v>
      </c>
      <c r="B6" s="565" t="s">
        <v>458</v>
      </c>
      <c r="C6" s="566" t="s">
        <v>468</v>
      </c>
      <c r="D6" s="567" t="s">
        <v>469</v>
      </c>
      <c r="E6" s="566" t="s">
        <v>1560</v>
      </c>
      <c r="F6" s="567" t="s">
        <v>1561</v>
      </c>
      <c r="G6" s="566" t="s">
        <v>1582</v>
      </c>
      <c r="H6" s="566" t="s">
        <v>1583</v>
      </c>
      <c r="I6" s="568">
        <v>167.14</v>
      </c>
      <c r="J6" s="568">
        <v>1</v>
      </c>
      <c r="K6" s="569">
        <v>167.14</v>
      </c>
    </row>
    <row r="7" spans="1:11" ht="14.4" customHeight="1" x14ac:dyDescent="0.3">
      <c r="A7" s="564" t="s">
        <v>456</v>
      </c>
      <c r="B7" s="565" t="s">
        <v>458</v>
      </c>
      <c r="C7" s="566" t="s">
        <v>468</v>
      </c>
      <c r="D7" s="567" t="s">
        <v>469</v>
      </c>
      <c r="E7" s="566" t="s">
        <v>1560</v>
      </c>
      <c r="F7" s="567" t="s">
        <v>1561</v>
      </c>
      <c r="G7" s="566" t="s">
        <v>1584</v>
      </c>
      <c r="H7" s="566" t="s">
        <v>1585</v>
      </c>
      <c r="I7" s="568">
        <v>245.6275</v>
      </c>
      <c r="J7" s="568">
        <v>4</v>
      </c>
      <c r="K7" s="569">
        <v>982.51</v>
      </c>
    </row>
    <row r="8" spans="1:11" ht="14.4" customHeight="1" x14ac:dyDescent="0.3">
      <c r="A8" s="564" t="s">
        <v>456</v>
      </c>
      <c r="B8" s="565" t="s">
        <v>458</v>
      </c>
      <c r="C8" s="566" t="s">
        <v>468</v>
      </c>
      <c r="D8" s="567" t="s">
        <v>469</v>
      </c>
      <c r="E8" s="566" t="s">
        <v>1560</v>
      </c>
      <c r="F8" s="567" t="s">
        <v>1561</v>
      </c>
      <c r="G8" s="566" t="s">
        <v>1586</v>
      </c>
      <c r="H8" s="566" t="s">
        <v>1587</v>
      </c>
      <c r="I8" s="568">
        <v>0.15</v>
      </c>
      <c r="J8" s="568">
        <v>1000</v>
      </c>
      <c r="K8" s="569">
        <v>150</v>
      </c>
    </row>
    <row r="9" spans="1:11" ht="14.4" customHeight="1" x14ac:dyDescent="0.3">
      <c r="A9" s="564" t="s">
        <v>456</v>
      </c>
      <c r="B9" s="565" t="s">
        <v>458</v>
      </c>
      <c r="C9" s="566" t="s">
        <v>468</v>
      </c>
      <c r="D9" s="567" t="s">
        <v>469</v>
      </c>
      <c r="E9" s="566" t="s">
        <v>1560</v>
      </c>
      <c r="F9" s="567" t="s">
        <v>1561</v>
      </c>
      <c r="G9" s="566" t="s">
        <v>1588</v>
      </c>
      <c r="H9" s="566" t="s">
        <v>1589</v>
      </c>
      <c r="I9" s="568">
        <v>0.31</v>
      </c>
      <c r="J9" s="568">
        <v>3000</v>
      </c>
      <c r="K9" s="569">
        <v>930</v>
      </c>
    </row>
    <row r="10" spans="1:11" ht="14.4" customHeight="1" x14ac:dyDescent="0.3">
      <c r="A10" s="564" t="s">
        <v>456</v>
      </c>
      <c r="B10" s="565" t="s">
        <v>458</v>
      </c>
      <c r="C10" s="566" t="s">
        <v>468</v>
      </c>
      <c r="D10" s="567" t="s">
        <v>469</v>
      </c>
      <c r="E10" s="566" t="s">
        <v>1560</v>
      </c>
      <c r="F10" s="567" t="s">
        <v>1561</v>
      </c>
      <c r="G10" s="566" t="s">
        <v>1590</v>
      </c>
      <c r="H10" s="566" t="s">
        <v>1591</v>
      </c>
      <c r="I10" s="568">
        <v>0.51</v>
      </c>
      <c r="J10" s="568">
        <v>2500</v>
      </c>
      <c r="K10" s="569">
        <v>1275</v>
      </c>
    </row>
    <row r="11" spans="1:11" ht="14.4" customHeight="1" x14ac:dyDescent="0.3">
      <c r="A11" s="564" t="s">
        <v>456</v>
      </c>
      <c r="B11" s="565" t="s">
        <v>458</v>
      </c>
      <c r="C11" s="566" t="s">
        <v>468</v>
      </c>
      <c r="D11" s="567" t="s">
        <v>469</v>
      </c>
      <c r="E11" s="566" t="s">
        <v>1560</v>
      </c>
      <c r="F11" s="567" t="s">
        <v>1561</v>
      </c>
      <c r="G11" s="566" t="s">
        <v>1592</v>
      </c>
      <c r="H11" s="566" t="s">
        <v>1593</v>
      </c>
      <c r="I11" s="568">
        <v>0.39500000000000002</v>
      </c>
      <c r="J11" s="568">
        <v>700</v>
      </c>
      <c r="K11" s="569">
        <v>277</v>
      </c>
    </row>
    <row r="12" spans="1:11" ht="14.4" customHeight="1" x14ac:dyDescent="0.3">
      <c r="A12" s="564" t="s">
        <v>456</v>
      </c>
      <c r="B12" s="565" t="s">
        <v>458</v>
      </c>
      <c r="C12" s="566" t="s">
        <v>468</v>
      </c>
      <c r="D12" s="567" t="s">
        <v>469</v>
      </c>
      <c r="E12" s="566" t="s">
        <v>1560</v>
      </c>
      <c r="F12" s="567" t="s">
        <v>1561</v>
      </c>
      <c r="G12" s="566" t="s">
        <v>1594</v>
      </c>
      <c r="H12" s="566" t="s">
        <v>1595</v>
      </c>
      <c r="I12" s="568">
        <v>2.2799999999999998</v>
      </c>
      <c r="J12" s="568">
        <v>560</v>
      </c>
      <c r="K12" s="569">
        <v>1277.2</v>
      </c>
    </row>
    <row r="13" spans="1:11" ht="14.4" customHeight="1" x14ac:dyDescent="0.3">
      <c r="A13" s="564" t="s">
        <v>456</v>
      </c>
      <c r="B13" s="565" t="s">
        <v>458</v>
      </c>
      <c r="C13" s="566" t="s">
        <v>468</v>
      </c>
      <c r="D13" s="567" t="s">
        <v>469</v>
      </c>
      <c r="E13" s="566" t="s">
        <v>1560</v>
      </c>
      <c r="F13" s="567" t="s">
        <v>1561</v>
      </c>
      <c r="G13" s="566" t="s">
        <v>1596</v>
      </c>
      <c r="H13" s="566" t="s">
        <v>1597</v>
      </c>
      <c r="I13" s="568">
        <v>0.23</v>
      </c>
      <c r="J13" s="568">
        <v>600</v>
      </c>
      <c r="K13" s="569">
        <v>138</v>
      </c>
    </row>
    <row r="14" spans="1:11" ht="14.4" customHeight="1" x14ac:dyDescent="0.3">
      <c r="A14" s="564" t="s">
        <v>456</v>
      </c>
      <c r="B14" s="565" t="s">
        <v>458</v>
      </c>
      <c r="C14" s="566" t="s">
        <v>468</v>
      </c>
      <c r="D14" s="567" t="s">
        <v>469</v>
      </c>
      <c r="E14" s="566" t="s">
        <v>1560</v>
      </c>
      <c r="F14" s="567" t="s">
        <v>1561</v>
      </c>
      <c r="G14" s="566" t="s">
        <v>1598</v>
      </c>
      <c r="H14" s="566" t="s">
        <v>1599</v>
      </c>
      <c r="I14" s="568">
        <v>61.21</v>
      </c>
      <c r="J14" s="568">
        <v>2</v>
      </c>
      <c r="K14" s="569">
        <v>122.42</v>
      </c>
    </row>
    <row r="15" spans="1:11" ht="14.4" customHeight="1" x14ac:dyDescent="0.3">
      <c r="A15" s="564" t="s">
        <v>456</v>
      </c>
      <c r="B15" s="565" t="s">
        <v>458</v>
      </c>
      <c r="C15" s="566" t="s">
        <v>468</v>
      </c>
      <c r="D15" s="567" t="s">
        <v>469</v>
      </c>
      <c r="E15" s="566" t="s">
        <v>1560</v>
      </c>
      <c r="F15" s="567" t="s">
        <v>1561</v>
      </c>
      <c r="G15" s="566" t="s">
        <v>1600</v>
      </c>
      <c r="H15" s="566" t="s">
        <v>1601</v>
      </c>
      <c r="I15" s="568">
        <v>37.17</v>
      </c>
      <c r="J15" s="568">
        <v>20</v>
      </c>
      <c r="K15" s="569">
        <v>743.4</v>
      </c>
    </row>
    <row r="16" spans="1:11" ht="14.4" customHeight="1" x14ac:dyDescent="0.3">
      <c r="A16" s="564" t="s">
        <v>456</v>
      </c>
      <c r="B16" s="565" t="s">
        <v>458</v>
      </c>
      <c r="C16" s="566" t="s">
        <v>468</v>
      </c>
      <c r="D16" s="567" t="s">
        <v>469</v>
      </c>
      <c r="E16" s="566" t="s">
        <v>1560</v>
      </c>
      <c r="F16" s="567" t="s">
        <v>1561</v>
      </c>
      <c r="G16" s="566" t="s">
        <v>1602</v>
      </c>
      <c r="H16" s="566" t="s">
        <v>1603</v>
      </c>
      <c r="I16" s="568">
        <v>1.33</v>
      </c>
      <c r="J16" s="568">
        <v>1000</v>
      </c>
      <c r="K16" s="569">
        <v>1331</v>
      </c>
    </row>
    <row r="17" spans="1:11" ht="14.4" customHeight="1" x14ac:dyDescent="0.3">
      <c r="A17" s="564" t="s">
        <v>456</v>
      </c>
      <c r="B17" s="565" t="s">
        <v>458</v>
      </c>
      <c r="C17" s="566" t="s">
        <v>468</v>
      </c>
      <c r="D17" s="567" t="s">
        <v>469</v>
      </c>
      <c r="E17" s="566" t="s">
        <v>1560</v>
      </c>
      <c r="F17" s="567" t="s">
        <v>1561</v>
      </c>
      <c r="G17" s="566" t="s">
        <v>1604</v>
      </c>
      <c r="H17" s="566" t="s">
        <v>1605</v>
      </c>
      <c r="I17" s="568">
        <v>13.1</v>
      </c>
      <c r="J17" s="568">
        <v>3</v>
      </c>
      <c r="K17" s="569">
        <v>39.299999999999997</v>
      </c>
    </row>
    <row r="18" spans="1:11" ht="14.4" customHeight="1" x14ac:dyDescent="0.3">
      <c r="A18" s="564" t="s">
        <v>456</v>
      </c>
      <c r="B18" s="565" t="s">
        <v>458</v>
      </c>
      <c r="C18" s="566" t="s">
        <v>468</v>
      </c>
      <c r="D18" s="567" t="s">
        <v>469</v>
      </c>
      <c r="E18" s="566" t="s">
        <v>1560</v>
      </c>
      <c r="F18" s="567" t="s">
        <v>1561</v>
      </c>
      <c r="G18" s="566" t="s">
        <v>1606</v>
      </c>
      <c r="H18" s="566" t="s">
        <v>1607</v>
      </c>
      <c r="I18" s="568">
        <v>45.93</v>
      </c>
      <c r="J18" s="568">
        <v>2</v>
      </c>
      <c r="K18" s="569">
        <v>91.86</v>
      </c>
    </row>
    <row r="19" spans="1:11" ht="14.4" customHeight="1" x14ac:dyDescent="0.3">
      <c r="A19" s="564" t="s">
        <v>456</v>
      </c>
      <c r="B19" s="565" t="s">
        <v>458</v>
      </c>
      <c r="C19" s="566" t="s">
        <v>468</v>
      </c>
      <c r="D19" s="567" t="s">
        <v>469</v>
      </c>
      <c r="E19" s="566" t="s">
        <v>1560</v>
      </c>
      <c r="F19" s="567" t="s">
        <v>1561</v>
      </c>
      <c r="G19" s="566" t="s">
        <v>1608</v>
      </c>
      <c r="H19" s="566" t="s">
        <v>1609</v>
      </c>
      <c r="I19" s="568">
        <v>0.56000000000000005</v>
      </c>
      <c r="J19" s="568">
        <v>2500</v>
      </c>
      <c r="K19" s="569">
        <v>1400</v>
      </c>
    </row>
    <row r="20" spans="1:11" ht="14.4" customHeight="1" x14ac:dyDescent="0.3">
      <c r="A20" s="564" t="s">
        <v>456</v>
      </c>
      <c r="B20" s="565" t="s">
        <v>458</v>
      </c>
      <c r="C20" s="566" t="s">
        <v>468</v>
      </c>
      <c r="D20" s="567" t="s">
        <v>469</v>
      </c>
      <c r="E20" s="566" t="s">
        <v>1560</v>
      </c>
      <c r="F20" s="567" t="s">
        <v>1561</v>
      </c>
      <c r="G20" s="566" t="s">
        <v>1610</v>
      </c>
      <c r="H20" s="566" t="s">
        <v>1611</v>
      </c>
      <c r="I20" s="568">
        <v>5.0599999999999996</v>
      </c>
      <c r="J20" s="568">
        <v>100</v>
      </c>
      <c r="K20" s="569">
        <v>506</v>
      </c>
    </row>
    <row r="21" spans="1:11" ht="14.4" customHeight="1" x14ac:dyDescent="0.3">
      <c r="A21" s="564" t="s">
        <v>456</v>
      </c>
      <c r="B21" s="565" t="s">
        <v>458</v>
      </c>
      <c r="C21" s="566" t="s">
        <v>468</v>
      </c>
      <c r="D21" s="567" t="s">
        <v>469</v>
      </c>
      <c r="E21" s="566" t="s">
        <v>1560</v>
      </c>
      <c r="F21" s="567" t="s">
        <v>1561</v>
      </c>
      <c r="G21" s="566" t="s">
        <v>1612</v>
      </c>
      <c r="H21" s="566" t="s">
        <v>1613</v>
      </c>
      <c r="I21" s="568">
        <v>0.36</v>
      </c>
      <c r="J21" s="568">
        <v>1000</v>
      </c>
      <c r="K21" s="569">
        <v>362</v>
      </c>
    </row>
    <row r="22" spans="1:11" ht="14.4" customHeight="1" x14ac:dyDescent="0.3">
      <c r="A22" s="564" t="s">
        <v>456</v>
      </c>
      <c r="B22" s="565" t="s">
        <v>458</v>
      </c>
      <c r="C22" s="566" t="s">
        <v>468</v>
      </c>
      <c r="D22" s="567" t="s">
        <v>469</v>
      </c>
      <c r="E22" s="566" t="s">
        <v>1560</v>
      </c>
      <c r="F22" s="567" t="s">
        <v>1561</v>
      </c>
      <c r="G22" s="566" t="s">
        <v>1614</v>
      </c>
      <c r="H22" s="566" t="s">
        <v>1615</v>
      </c>
      <c r="I22" s="568">
        <v>5.09</v>
      </c>
      <c r="J22" s="568">
        <v>200</v>
      </c>
      <c r="K22" s="569">
        <v>1018</v>
      </c>
    </row>
    <row r="23" spans="1:11" ht="14.4" customHeight="1" x14ac:dyDescent="0.3">
      <c r="A23" s="564" t="s">
        <v>456</v>
      </c>
      <c r="B23" s="565" t="s">
        <v>458</v>
      </c>
      <c r="C23" s="566" t="s">
        <v>468</v>
      </c>
      <c r="D23" s="567" t="s">
        <v>469</v>
      </c>
      <c r="E23" s="566" t="s">
        <v>1562</v>
      </c>
      <c r="F23" s="567" t="s">
        <v>1563</v>
      </c>
      <c r="G23" s="566" t="s">
        <v>1616</v>
      </c>
      <c r="H23" s="566" t="s">
        <v>1617</v>
      </c>
      <c r="I23" s="568">
        <v>0.90666666666666662</v>
      </c>
      <c r="J23" s="568">
        <v>400</v>
      </c>
      <c r="K23" s="569">
        <v>366</v>
      </c>
    </row>
    <row r="24" spans="1:11" ht="14.4" customHeight="1" x14ac:dyDescent="0.3">
      <c r="A24" s="564" t="s">
        <v>456</v>
      </c>
      <c r="B24" s="565" t="s">
        <v>458</v>
      </c>
      <c r="C24" s="566" t="s">
        <v>468</v>
      </c>
      <c r="D24" s="567" t="s">
        <v>469</v>
      </c>
      <c r="E24" s="566" t="s">
        <v>1562</v>
      </c>
      <c r="F24" s="567" t="s">
        <v>1563</v>
      </c>
      <c r="G24" s="566" t="s">
        <v>1618</v>
      </c>
      <c r="H24" s="566" t="s">
        <v>1619</v>
      </c>
      <c r="I24" s="568">
        <v>1.4339999999999999</v>
      </c>
      <c r="J24" s="568">
        <v>800</v>
      </c>
      <c r="K24" s="569">
        <v>1149</v>
      </c>
    </row>
    <row r="25" spans="1:11" ht="14.4" customHeight="1" x14ac:dyDescent="0.3">
      <c r="A25" s="564" t="s">
        <v>456</v>
      </c>
      <c r="B25" s="565" t="s">
        <v>458</v>
      </c>
      <c r="C25" s="566" t="s">
        <v>468</v>
      </c>
      <c r="D25" s="567" t="s">
        <v>469</v>
      </c>
      <c r="E25" s="566" t="s">
        <v>1562</v>
      </c>
      <c r="F25" s="567" t="s">
        <v>1563</v>
      </c>
      <c r="G25" s="566" t="s">
        <v>1620</v>
      </c>
      <c r="H25" s="566" t="s">
        <v>1621</v>
      </c>
      <c r="I25" s="568">
        <v>0.41499999999999998</v>
      </c>
      <c r="J25" s="568">
        <v>1100</v>
      </c>
      <c r="K25" s="569">
        <v>456</v>
      </c>
    </row>
    <row r="26" spans="1:11" ht="14.4" customHeight="1" x14ac:dyDescent="0.3">
      <c r="A26" s="564" t="s">
        <v>456</v>
      </c>
      <c r="B26" s="565" t="s">
        <v>458</v>
      </c>
      <c r="C26" s="566" t="s">
        <v>468</v>
      </c>
      <c r="D26" s="567" t="s">
        <v>469</v>
      </c>
      <c r="E26" s="566" t="s">
        <v>1562</v>
      </c>
      <c r="F26" s="567" t="s">
        <v>1563</v>
      </c>
      <c r="G26" s="566" t="s">
        <v>1622</v>
      </c>
      <c r="H26" s="566" t="s">
        <v>1623</v>
      </c>
      <c r="I26" s="568">
        <v>0.57750000000000001</v>
      </c>
      <c r="J26" s="568">
        <v>1100</v>
      </c>
      <c r="K26" s="569">
        <v>636</v>
      </c>
    </row>
    <row r="27" spans="1:11" ht="14.4" customHeight="1" x14ac:dyDescent="0.3">
      <c r="A27" s="564" t="s">
        <v>456</v>
      </c>
      <c r="B27" s="565" t="s">
        <v>458</v>
      </c>
      <c r="C27" s="566" t="s">
        <v>468</v>
      </c>
      <c r="D27" s="567" t="s">
        <v>469</v>
      </c>
      <c r="E27" s="566" t="s">
        <v>1562</v>
      </c>
      <c r="F27" s="567" t="s">
        <v>1563</v>
      </c>
      <c r="G27" s="566" t="s">
        <v>1624</v>
      </c>
      <c r="H27" s="566" t="s">
        <v>1625</v>
      </c>
      <c r="I27" s="568">
        <v>3.09</v>
      </c>
      <c r="J27" s="568">
        <v>50</v>
      </c>
      <c r="K27" s="569">
        <v>154.5</v>
      </c>
    </row>
    <row r="28" spans="1:11" ht="14.4" customHeight="1" x14ac:dyDescent="0.3">
      <c r="A28" s="564" t="s">
        <v>456</v>
      </c>
      <c r="B28" s="565" t="s">
        <v>458</v>
      </c>
      <c r="C28" s="566" t="s">
        <v>468</v>
      </c>
      <c r="D28" s="567" t="s">
        <v>469</v>
      </c>
      <c r="E28" s="566" t="s">
        <v>1562</v>
      </c>
      <c r="F28" s="567" t="s">
        <v>1563</v>
      </c>
      <c r="G28" s="566" t="s">
        <v>1626</v>
      </c>
      <c r="H28" s="566" t="s">
        <v>1627</v>
      </c>
      <c r="I28" s="568">
        <v>484.04500000000002</v>
      </c>
      <c r="J28" s="568">
        <v>5</v>
      </c>
      <c r="K28" s="569">
        <v>2420.2200000000003</v>
      </c>
    </row>
    <row r="29" spans="1:11" ht="14.4" customHeight="1" x14ac:dyDescent="0.3">
      <c r="A29" s="564" t="s">
        <v>456</v>
      </c>
      <c r="B29" s="565" t="s">
        <v>458</v>
      </c>
      <c r="C29" s="566" t="s">
        <v>468</v>
      </c>
      <c r="D29" s="567" t="s">
        <v>469</v>
      </c>
      <c r="E29" s="566" t="s">
        <v>1562</v>
      </c>
      <c r="F29" s="567" t="s">
        <v>1563</v>
      </c>
      <c r="G29" s="566" t="s">
        <v>1628</v>
      </c>
      <c r="H29" s="566" t="s">
        <v>1629</v>
      </c>
      <c r="I29" s="568">
        <v>80.573333333333323</v>
      </c>
      <c r="J29" s="568">
        <v>70</v>
      </c>
      <c r="K29" s="569">
        <v>5640.2000000000007</v>
      </c>
    </row>
    <row r="30" spans="1:11" ht="14.4" customHeight="1" x14ac:dyDescent="0.3">
      <c r="A30" s="564" t="s">
        <v>456</v>
      </c>
      <c r="B30" s="565" t="s">
        <v>458</v>
      </c>
      <c r="C30" s="566" t="s">
        <v>468</v>
      </c>
      <c r="D30" s="567" t="s">
        <v>469</v>
      </c>
      <c r="E30" s="566" t="s">
        <v>1562</v>
      </c>
      <c r="F30" s="567" t="s">
        <v>1563</v>
      </c>
      <c r="G30" s="566" t="s">
        <v>1630</v>
      </c>
      <c r="H30" s="566" t="s">
        <v>1631</v>
      </c>
      <c r="I30" s="568">
        <v>5.5350000000000001</v>
      </c>
      <c r="J30" s="568">
        <v>50</v>
      </c>
      <c r="K30" s="569">
        <v>276.5</v>
      </c>
    </row>
    <row r="31" spans="1:11" ht="14.4" customHeight="1" x14ac:dyDescent="0.3">
      <c r="A31" s="564" t="s">
        <v>456</v>
      </c>
      <c r="B31" s="565" t="s">
        <v>458</v>
      </c>
      <c r="C31" s="566" t="s">
        <v>468</v>
      </c>
      <c r="D31" s="567" t="s">
        <v>469</v>
      </c>
      <c r="E31" s="566" t="s">
        <v>1562</v>
      </c>
      <c r="F31" s="567" t="s">
        <v>1563</v>
      </c>
      <c r="G31" s="566" t="s">
        <v>1632</v>
      </c>
      <c r="H31" s="566" t="s">
        <v>1633</v>
      </c>
      <c r="I31" s="568">
        <v>1.8</v>
      </c>
      <c r="J31" s="568">
        <v>100</v>
      </c>
      <c r="K31" s="569">
        <v>180</v>
      </c>
    </row>
    <row r="32" spans="1:11" ht="14.4" customHeight="1" x14ac:dyDescent="0.3">
      <c r="A32" s="564" t="s">
        <v>456</v>
      </c>
      <c r="B32" s="565" t="s">
        <v>458</v>
      </c>
      <c r="C32" s="566" t="s">
        <v>468</v>
      </c>
      <c r="D32" s="567" t="s">
        <v>469</v>
      </c>
      <c r="E32" s="566" t="s">
        <v>1562</v>
      </c>
      <c r="F32" s="567" t="s">
        <v>1563</v>
      </c>
      <c r="G32" s="566" t="s">
        <v>1634</v>
      </c>
      <c r="H32" s="566" t="s">
        <v>1635</v>
      </c>
      <c r="I32" s="568">
        <v>1.8050000000000002</v>
      </c>
      <c r="J32" s="568">
        <v>100</v>
      </c>
      <c r="K32" s="569">
        <v>180.5</v>
      </c>
    </row>
    <row r="33" spans="1:11" ht="14.4" customHeight="1" x14ac:dyDescent="0.3">
      <c r="A33" s="564" t="s">
        <v>456</v>
      </c>
      <c r="B33" s="565" t="s">
        <v>458</v>
      </c>
      <c r="C33" s="566" t="s">
        <v>468</v>
      </c>
      <c r="D33" s="567" t="s">
        <v>469</v>
      </c>
      <c r="E33" s="566" t="s">
        <v>1562</v>
      </c>
      <c r="F33" s="567" t="s">
        <v>1563</v>
      </c>
      <c r="G33" s="566" t="s">
        <v>1636</v>
      </c>
      <c r="H33" s="566" t="s">
        <v>1637</v>
      </c>
      <c r="I33" s="568">
        <v>2.36</v>
      </c>
      <c r="J33" s="568">
        <v>50</v>
      </c>
      <c r="K33" s="569">
        <v>118</v>
      </c>
    </row>
    <row r="34" spans="1:11" ht="14.4" customHeight="1" x14ac:dyDescent="0.3">
      <c r="A34" s="564" t="s">
        <v>456</v>
      </c>
      <c r="B34" s="565" t="s">
        <v>458</v>
      </c>
      <c r="C34" s="566" t="s">
        <v>468</v>
      </c>
      <c r="D34" s="567" t="s">
        <v>469</v>
      </c>
      <c r="E34" s="566" t="s">
        <v>1562</v>
      </c>
      <c r="F34" s="567" t="s">
        <v>1563</v>
      </c>
      <c r="G34" s="566" t="s">
        <v>1638</v>
      </c>
      <c r="H34" s="566" t="s">
        <v>1639</v>
      </c>
      <c r="I34" s="568">
        <v>1.78</v>
      </c>
      <c r="J34" s="568">
        <v>50</v>
      </c>
      <c r="K34" s="569">
        <v>89</v>
      </c>
    </row>
    <row r="35" spans="1:11" ht="14.4" customHeight="1" x14ac:dyDescent="0.3">
      <c r="A35" s="564" t="s">
        <v>456</v>
      </c>
      <c r="B35" s="565" t="s">
        <v>458</v>
      </c>
      <c r="C35" s="566" t="s">
        <v>468</v>
      </c>
      <c r="D35" s="567" t="s">
        <v>469</v>
      </c>
      <c r="E35" s="566" t="s">
        <v>1562</v>
      </c>
      <c r="F35" s="567" t="s">
        <v>1563</v>
      </c>
      <c r="G35" s="566" t="s">
        <v>1640</v>
      </c>
      <c r="H35" s="566" t="s">
        <v>1641</v>
      </c>
      <c r="I35" s="568">
        <v>2.7425000000000002</v>
      </c>
      <c r="J35" s="568">
        <v>200</v>
      </c>
      <c r="K35" s="569">
        <v>548.5</v>
      </c>
    </row>
    <row r="36" spans="1:11" ht="14.4" customHeight="1" x14ac:dyDescent="0.3">
      <c r="A36" s="564" t="s">
        <v>456</v>
      </c>
      <c r="B36" s="565" t="s">
        <v>458</v>
      </c>
      <c r="C36" s="566" t="s">
        <v>468</v>
      </c>
      <c r="D36" s="567" t="s">
        <v>469</v>
      </c>
      <c r="E36" s="566" t="s">
        <v>1562</v>
      </c>
      <c r="F36" s="567" t="s">
        <v>1563</v>
      </c>
      <c r="G36" s="566" t="s">
        <v>1642</v>
      </c>
      <c r="H36" s="566" t="s">
        <v>1643</v>
      </c>
      <c r="I36" s="568">
        <v>1.75</v>
      </c>
      <c r="J36" s="568">
        <v>50</v>
      </c>
      <c r="K36" s="569">
        <v>87.5</v>
      </c>
    </row>
    <row r="37" spans="1:11" ht="14.4" customHeight="1" x14ac:dyDescent="0.3">
      <c r="A37" s="564" t="s">
        <v>456</v>
      </c>
      <c r="B37" s="565" t="s">
        <v>458</v>
      </c>
      <c r="C37" s="566" t="s">
        <v>468</v>
      </c>
      <c r="D37" s="567" t="s">
        <v>469</v>
      </c>
      <c r="E37" s="566" t="s">
        <v>1562</v>
      </c>
      <c r="F37" s="567" t="s">
        <v>1563</v>
      </c>
      <c r="G37" s="566" t="s">
        <v>1644</v>
      </c>
      <c r="H37" s="566" t="s">
        <v>1645</v>
      </c>
      <c r="I37" s="568">
        <v>1.76</v>
      </c>
      <c r="J37" s="568">
        <v>50</v>
      </c>
      <c r="K37" s="569">
        <v>88</v>
      </c>
    </row>
    <row r="38" spans="1:11" ht="14.4" customHeight="1" x14ac:dyDescent="0.3">
      <c r="A38" s="564" t="s">
        <v>456</v>
      </c>
      <c r="B38" s="565" t="s">
        <v>458</v>
      </c>
      <c r="C38" s="566" t="s">
        <v>468</v>
      </c>
      <c r="D38" s="567" t="s">
        <v>469</v>
      </c>
      <c r="E38" s="566" t="s">
        <v>1562</v>
      </c>
      <c r="F38" s="567" t="s">
        <v>1563</v>
      </c>
      <c r="G38" s="566" t="s">
        <v>1646</v>
      </c>
      <c r="H38" s="566" t="s">
        <v>1647</v>
      </c>
      <c r="I38" s="568">
        <v>1.7</v>
      </c>
      <c r="J38" s="568">
        <v>100</v>
      </c>
      <c r="K38" s="569">
        <v>170</v>
      </c>
    </row>
    <row r="39" spans="1:11" ht="14.4" customHeight="1" x14ac:dyDescent="0.3">
      <c r="A39" s="564" t="s">
        <v>456</v>
      </c>
      <c r="B39" s="565" t="s">
        <v>458</v>
      </c>
      <c r="C39" s="566" t="s">
        <v>468</v>
      </c>
      <c r="D39" s="567" t="s">
        <v>469</v>
      </c>
      <c r="E39" s="566" t="s">
        <v>1562</v>
      </c>
      <c r="F39" s="567" t="s">
        <v>1563</v>
      </c>
      <c r="G39" s="566" t="s">
        <v>1648</v>
      </c>
      <c r="H39" s="566" t="s">
        <v>1649</v>
      </c>
      <c r="I39" s="568">
        <v>1.7549999999999999</v>
      </c>
      <c r="J39" s="568">
        <v>200</v>
      </c>
      <c r="K39" s="569">
        <v>351</v>
      </c>
    </row>
    <row r="40" spans="1:11" ht="14.4" customHeight="1" x14ac:dyDescent="0.3">
      <c r="A40" s="564" t="s">
        <v>456</v>
      </c>
      <c r="B40" s="565" t="s">
        <v>458</v>
      </c>
      <c r="C40" s="566" t="s">
        <v>468</v>
      </c>
      <c r="D40" s="567" t="s">
        <v>469</v>
      </c>
      <c r="E40" s="566" t="s">
        <v>1562</v>
      </c>
      <c r="F40" s="567" t="s">
        <v>1563</v>
      </c>
      <c r="G40" s="566" t="s">
        <v>1650</v>
      </c>
      <c r="H40" s="566" t="s">
        <v>1651</v>
      </c>
      <c r="I40" s="568">
        <v>1.3333333333333334E-2</v>
      </c>
      <c r="J40" s="568">
        <v>250</v>
      </c>
      <c r="K40" s="569">
        <v>3</v>
      </c>
    </row>
    <row r="41" spans="1:11" ht="14.4" customHeight="1" x14ac:dyDescent="0.3">
      <c r="A41" s="564" t="s">
        <v>456</v>
      </c>
      <c r="B41" s="565" t="s">
        <v>458</v>
      </c>
      <c r="C41" s="566" t="s">
        <v>468</v>
      </c>
      <c r="D41" s="567" t="s">
        <v>469</v>
      </c>
      <c r="E41" s="566" t="s">
        <v>1562</v>
      </c>
      <c r="F41" s="567" t="s">
        <v>1563</v>
      </c>
      <c r="G41" s="566" t="s">
        <v>1652</v>
      </c>
      <c r="H41" s="566" t="s">
        <v>1653</v>
      </c>
      <c r="I41" s="568">
        <v>1.9833333333333334</v>
      </c>
      <c r="J41" s="568">
        <v>150</v>
      </c>
      <c r="K41" s="569">
        <v>297.5</v>
      </c>
    </row>
    <row r="42" spans="1:11" ht="14.4" customHeight="1" x14ac:dyDescent="0.3">
      <c r="A42" s="564" t="s">
        <v>456</v>
      </c>
      <c r="B42" s="565" t="s">
        <v>458</v>
      </c>
      <c r="C42" s="566" t="s">
        <v>468</v>
      </c>
      <c r="D42" s="567" t="s">
        <v>469</v>
      </c>
      <c r="E42" s="566" t="s">
        <v>1562</v>
      </c>
      <c r="F42" s="567" t="s">
        <v>1563</v>
      </c>
      <c r="G42" s="566" t="s">
        <v>1654</v>
      </c>
      <c r="H42" s="566" t="s">
        <v>1655</v>
      </c>
      <c r="I42" s="568">
        <v>2.38</v>
      </c>
      <c r="J42" s="568">
        <v>50</v>
      </c>
      <c r="K42" s="569">
        <v>119</v>
      </c>
    </row>
    <row r="43" spans="1:11" ht="14.4" customHeight="1" x14ac:dyDescent="0.3">
      <c r="A43" s="564" t="s">
        <v>456</v>
      </c>
      <c r="B43" s="565" t="s">
        <v>458</v>
      </c>
      <c r="C43" s="566" t="s">
        <v>468</v>
      </c>
      <c r="D43" s="567" t="s">
        <v>469</v>
      </c>
      <c r="E43" s="566" t="s">
        <v>1562</v>
      </c>
      <c r="F43" s="567" t="s">
        <v>1563</v>
      </c>
      <c r="G43" s="566" t="s">
        <v>1656</v>
      </c>
      <c r="H43" s="566" t="s">
        <v>1657</v>
      </c>
      <c r="I43" s="568">
        <v>2.8980000000000001</v>
      </c>
      <c r="J43" s="568">
        <v>600</v>
      </c>
      <c r="K43" s="569">
        <v>1739</v>
      </c>
    </row>
    <row r="44" spans="1:11" ht="14.4" customHeight="1" x14ac:dyDescent="0.3">
      <c r="A44" s="564" t="s">
        <v>456</v>
      </c>
      <c r="B44" s="565" t="s">
        <v>458</v>
      </c>
      <c r="C44" s="566" t="s">
        <v>468</v>
      </c>
      <c r="D44" s="567" t="s">
        <v>469</v>
      </c>
      <c r="E44" s="566" t="s">
        <v>1562</v>
      </c>
      <c r="F44" s="567" t="s">
        <v>1563</v>
      </c>
      <c r="G44" s="566" t="s">
        <v>1658</v>
      </c>
      <c r="H44" s="566" t="s">
        <v>1659</v>
      </c>
      <c r="I44" s="568">
        <v>84.905000000000001</v>
      </c>
      <c r="J44" s="568">
        <v>40</v>
      </c>
      <c r="K44" s="569">
        <v>3396.14</v>
      </c>
    </row>
    <row r="45" spans="1:11" ht="14.4" customHeight="1" x14ac:dyDescent="0.3">
      <c r="A45" s="564" t="s">
        <v>456</v>
      </c>
      <c r="B45" s="565" t="s">
        <v>458</v>
      </c>
      <c r="C45" s="566" t="s">
        <v>468</v>
      </c>
      <c r="D45" s="567" t="s">
        <v>469</v>
      </c>
      <c r="E45" s="566" t="s">
        <v>1562</v>
      </c>
      <c r="F45" s="567" t="s">
        <v>1563</v>
      </c>
      <c r="G45" s="566" t="s">
        <v>1660</v>
      </c>
      <c r="H45" s="566" t="s">
        <v>1661</v>
      </c>
      <c r="I45" s="568">
        <v>17.96</v>
      </c>
      <c r="J45" s="568">
        <v>100</v>
      </c>
      <c r="K45" s="569">
        <v>1796</v>
      </c>
    </row>
    <row r="46" spans="1:11" ht="14.4" customHeight="1" x14ac:dyDescent="0.3">
      <c r="A46" s="564" t="s">
        <v>456</v>
      </c>
      <c r="B46" s="565" t="s">
        <v>458</v>
      </c>
      <c r="C46" s="566" t="s">
        <v>468</v>
      </c>
      <c r="D46" s="567" t="s">
        <v>469</v>
      </c>
      <c r="E46" s="566" t="s">
        <v>1562</v>
      </c>
      <c r="F46" s="567" t="s">
        <v>1563</v>
      </c>
      <c r="G46" s="566" t="s">
        <v>1662</v>
      </c>
      <c r="H46" s="566" t="s">
        <v>1663</v>
      </c>
      <c r="I46" s="568">
        <v>17.973333333333333</v>
      </c>
      <c r="J46" s="568">
        <v>150</v>
      </c>
      <c r="K46" s="569">
        <v>2696</v>
      </c>
    </row>
    <row r="47" spans="1:11" ht="14.4" customHeight="1" x14ac:dyDescent="0.3">
      <c r="A47" s="564" t="s">
        <v>456</v>
      </c>
      <c r="B47" s="565" t="s">
        <v>458</v>
      </c>
      <c r="C47" s="566" t="s">
        <v>468</v>
      </c>
      <c r="D47" s="567" t="s">
        <v>469</v>
      </c>
      <c r="E47" s="566" t="s">
        <v>1562</v>
      </c>
      <c r="F47" s="567" t="s">
        <v>1563</v>
      </c>
      <c r="G47" s="566" t="s">
        <v>1664</v>
      </c>
      <c r="H47" s="566" t="s">
        <v>1665</v>
      </c>
      <c r="I47" s="568">
        <v>12.1</v>
      </c>
      <c r="J47" s="568">
        <v>30</v>
      </c>
      <c r="K47" s="569">
        <v>363</v>
      </c>
    </row>
    <row r="48" spans="1:11" ht="14.4" customHeight="1" x14ac:dyDescent="0.3">
      <c r="A48" s="564" t="s">
        <v>456</v>
      </c>
      <c r="B48" s="565" t="s">
        <v>458</v>
      </c>
      <c r="C48" s="566" t="s">
        <v>468</v>
      </c>
      <c r="D48" s="567" t="s">
        <v>469</v>
      </c>
      <c r="E48" s="566" t="s">
        <v>1562</v>
      </c>
      <c r="F48" s="567" t="s">
        <v>1563</v>
      </c>
      <c r="G48" s="566" t="s">
        <v>1666</v>
      </c>
      <c r="H48" s="566" t="s">
        <v>1667</v>
      </c>
      <c r="I48" s="568">
        <v>2.84</v>
      </c>
      <c r="J48" s="568">
        <v>50</v>
      </c>
      <c r="K48" s="569">
        <v>142</v>
      </c>
    </row>
    <row r="49" spans="1:11" ht="14.4" customHeight="1" x14ac:dyDescent="0.3">
      <c r="A49" s="564" t="s">
        <v>456</v>
      </c>
      <c r="B49" s="565" t="s">
        <v>458</v>
      </c>
      <c r="C49" s="566" t="s">
        <v>468</v>
      </c>
      <c r="D49" s="567" t="s">
        <v>469</v>
      </c>
      <c r="E49" s="566" t="s">
        <v>1562</v>
      </c>
      <c r="F49" s="567" t="s">
        <v>1563</v>
      </c>
      <c r="G49" s="566" t="s">
        <v>1668</v>
      </c>
      <c r="H49" s="566" t="s">
        <v>1669</v>
      </c>
      <c r="I49" s="568">
        <v>13.120000000000001</v>
      </c>
      <c r="J49" s="568">
        <v>20</v>
      </c>
      <c r="K49" s="569">
        <v>262.39999999999998</v>
      </c>
    </row>
    <row r="50" spans="1:11" ht="14.4" customHeight="1" x14ac:dyDescent="0.3">
      <c r="A50" s="564" t="s">
        <v>456</v>
      </c>
      <c r="B50" s="565" t="s">
        <v>458</v>
      </c>
      <c r="C50" s="566" t="s">
        <v>468</v>
      </c>
      <c r="D50" s="567" t="s">
        <v>469</v>
      </c>
      <c r="E50" s="566" t="s">
        <v>1562</v>
      </c>
      <c r="F50" s="567" t="s">
        <v>1563</v>
      </c>
      <c r="G50" s="566" t="s">
        <v>1670</v>
      </c>
      <c r="H50" s="566" t="s">
        <v>1671</v>
      </c>
      <c r="I50" s="568">
        <v>12.94</v>
      </c>
      <c r="J50" s="568">
        <v>10</v>
      </c>
      <c r="K50" s="569">
        <v>129.4</v>
      </c>
    </row>
    <row r="51" spans="1:11" ht="14.4" customHeight="1" x14ac:dyDescent="0.3">
      <c r="A51" s="564" t="s">
        <v>456</v>
      </c>
      <c r="B51" s="565" t="s">
        <v>458</v>
      </c>
      <c r="C51" s="566" t="s">
        <v>468</v>
      </c>
      <c r="D51" s="567" t="s">
        <v>469</v>
      </c>
      <c r="E51" s="566" t="s">
        <v>1562</v>
      </c>
      <c r="F51" s="567" t="s">
        <v>1563</v>
      </c>
      <c r="G51" s="566" t="s">
        <v>1672</v>
      </c>
      <c r="H51" s="566" t="s">
        <v>1673</v>
      </c>
      <c r="I51" s="568">
        <v>1.55</v>
      </c>
      <c r="J51" s="568">
        <v>150</v>
      </c>
      <c r="K51" s="569">
        <v>232.5</v>
      </c>
    </row>
    <row r="52" spans="1:11" ht="14.4" customHeight="1" x14ac:dyDescent="0.3">
      <c r="A52" s="564" t="s">
        <v>456</v>
      </c>
      <c r="B52" s="565" t="s">
        <v>458</v>
      </c>
      <c r="C52" s="566" t="s">
        <v>468</v>
      </c>
      <c r="D52" s="567" t="s">
        <v>469</v>
      </c>
      <c r="E52" s="566" t="s">
        <v>1562</v>
      </c>
      <c r="F52" s="567" t="s">
        <v>1563</v>
      </c>
      <c r="G52" s="566" t="s">
        <v>1674</v>
      </c>
      <c r="H52" s="566" t="s">
        <v>1675</v>
      </c>
      <c r="I52" s="568">
        <v>6.65</v>
      </c>
      <c r="J52" s="568">
        <v>10</v>
      </c>
      <c r="K52" s="569">
        <v>66.5</v>
      </c>
    </row>
    <row r="53" spans="1:11" ht="14.4" customHeight="1" x14ac:dyDescent="0.3">
      <c r="A53" s="564" t="s">
        <v>456</v>
      </c>
      <c r="B53" s="565" t="s">
        <v>458</v>
      </c>
      <c r="C53" s="566" t="s">
        <v>468</v>
      </c>
      <c r="D53" s="567" t="s">
        <v>469</v>
      </c>
      <c r="E53" s="566" t="s">
        <v>1562</v>
      </c>
      <c r="F53" s="567" t="s">
        <v>1563</v>
      </c>
      <c r="G53" s="566" t="s">
        <v>1676</v>
      </c>
      <c r="H53" s="566" t="s">
        <v>1677</v>
      </c>
      <c r="I53" s="568">
        <v>11.42</v>
      </c>
      <c r="J53" s="568">
        <v>100</v>
      </c>
      <c r="K53" s="569">
        <v>1142</v>
      </c>
    </row>
    <row r="54" spans="1:11" ht="14.4" customHeight="1" x14ac:dyDescent="0.3">
      <c r="A54" s="564" t="s">
        <v>456</v>
      </c>
      <c r="B54" s="565" t="s">
        <v>458</v>
      </c>
      <c r="C54" s="566" t="s">
        <v>468</v>
      </c>
      <c r="D54" s="567" t="s">
        <v>469</v>
      </c>
      <c r="E54" s="566" t="s">
        <v>1562</v>
      </c>
      <c r="F54" s="567" t="s">
        <v>1563</v>
      </c>
      <c r="G54" s="566" t="s">
        <v>1678</v>
      </c>
      <c r="H54" s="566" t="s">
        <v>1679</v>
      </c>
      <c r="I54" s="568">
        <v>6.4249999999999998</v>
      </c>
      <c r="J54" s="568">
        <v>15</v>
      </c>
      <c r="K54" s="569">
        <v>97.15</v>
      </c>
    </row>
    <row r="55" spans="1:11" ht="14.4" customHeight="1" x14ac:dyDescent="0.3">
      <c r="A55" s="564" t="s">
        <v>456</v>
      </c>
      <c r="B55" s="565" t="s">
        <v>458</v>
      </c>
      <c r="C55" s="566" t="s">
        <v>468</v>
      </c>
      <c r="D55" s="567" t="s">
        <v>469</v>
      </c>
      <c r="E55" s="566" t="s">
        <v>1562</v>
      </c>
      <c r="F55" s="567" t="s">
        <v>1563</v>
      </c>
      <c r="G55" s="566" t="s">
        <v>1680</v>
      </c>
      <c r="H55" s="566" t="s">
        <v>1681</v>
      </c>
      <c r="I55" s="568">
        <v>6.4249999999999998</v>
      </c>
      <c r="J55" s="568">
        <v>20</v>
      </c>
      <c r="K55" s="569">
        <v>128.5</v>
      </c>
    </row>
    <row r="56" spans="1:11" ht="14.4" customHeight="1" x14ac:dyDescent="0.3">
      <c r="A56" s="564" t="s">
        <v>456</v>
      </c>
      <c r="B56" s="565" t="s">
        <v>458</v>
      </c>
      <c r="C56" s="566" t="s">
        <v>468</v>
      </c>
      <c r="D56" s="567" t="s">
        <v>469</v>
      </c>
      <c r="E56" s="566" t="s">
        <v>1562</v>
      </c>
      <c r="F56" s="567" t="s">
        <v>1563</v>
      </c>
      <c r="G56" s="566" t="s">
        <v>1682</v>
      </c>
      <c r="H56" s="566" t="s">
        <v>1683</v>
      </c>
      <c r="I56" s="568">
        <v>6.65</v>
      </c>
      <c r="J56" s="568">
        <v>10</v>
      </c>
      <c r="K56" s="569">
        <v>66.55</v>
      </c>
    </row>
    <row r="57" spans="1:11" ht="14.4" customHeight="1" x14ac:dyDescent="0.3">
      <c r="A57" s="564" t="s">
        <v>456</v>
      </c>
      <c r="B57" s="565" t="s">
        <v>458</v>
      </c>
      <c r="C57" s="566" t="s">
        <v>468</v>
      </c>
      <c r="D57" s="567" t="s">
        <v>469</v>
      </c>
      <c r="E57" s="566" t="s">
        <v>1562</v>
      </c>
      <c r="F57" s="567" t="s">
        <v>1563</v>
      </c>
      <c r="G57" s="566" t="s">
        <v>1684</v>
      </c>
      <c r="H57" s="566" t="s">
        <v>1685</v>
      </c>
      <c r="I57" s="568">
        <v>2.6</v>
      </c>
      <c r="J57" s="568">
        <v>10</v>
      </c>
      <c r="K57" s="569">
        <v>26</v>
      </c>
    </row>
    <row r="58" spans="1:11" ht="14.4" customHeight="1" x14ac:dyDescent="0.3">
      <c r="A58" s="564" t="s">
        <v>456</v>
      </c>
      <c r="B58" s="565" t="s">
        <v>458</v>
      </c>
      <c r="C58" s="566" t="s">
        <v>468</v>
      </c>
      <c r="D58" s="567" t="s">
        <v>469</v>
      </c>
      <c r="E58" s="566" t="s">
        <v>1562</v>
      </c>
      <c r="F58" s="567" t="s">
        <v>1563</v>
      </c>
      <c r="G58" s="566" t="s">
        <v>1686</v>
      </c>
      <c r="H58" s="566" t="s">
        <v>1687</v>
      </c>
      <c r="I58" s="568">
        <v>2.78</v>
      </c>
      <c r="J58" s="568">
        <v>50</v>
      </c>
      <c r="K58" s="569">
        <v>139</v>
      </c>
    </row>
    <row r="59" spans="1:11" ht="14.4" customHeight="1" x14ac:dyDescent="0.3">
      <c r="A59" s="564" t="s">
        <v>456</v>
      </c>
      <c r="B59" s="565" t="s">
        <v>458</v>
      </c>
      <c r="C59" s="566" t="s">
        <v>468</v>
      </c>
      <c r="D59" s="567" t="s">
        <v>469</v>
      </c>
      <c r="E59" s="566" t="s">
        <v>1562</v>
      </c>
      <c r="F59" s="567" t="s">
        <v>1563</v>
      </c>
      <c r="G59" s="566" t="s">
        <v>1688</v>
      </c>
      <c r="H59" s="566" t="s">
        <v>1689</v>
      </c>
      <c r="I59" s="568">
        <v>2.21</v>
      </c>
      <c r="J59" s="568">
        <v>200</v>
      </c>
      <c r="K59" s="569">
        <v>442</v>
      </c>
    </row>
    <row r="60" spans="1:11" ht="14.4" customHeight="1" x14ac:dyDescent="0.3">
      <c r="A60" s="564" t="s">
        <v>456</v>
      </c>
      <c r="B60" s="565" t="s">
        <v>458</v>
      </c>
      <c r="C60" s="566" t="s">
        <v>468</v>
      </c>
      <c r="D60" s="567" t="s">
        <v>469</v>
      </c>
      <c r="E60" s="566" t="s">
        <v>1562</v>
      </c>
      <c r="F60" s="567" t="s">
        <v>1563</v>
      </c>
      <c r="G60" s="566" t="s">
        <v>1690</v>
      </c>
      <c r="H60" s="566" t="s">
        <v>1691</v>
      </c>
      <c r="I60" s="568">
        <v>4132.2</v>
      </c>
      <c r="J60" s="568">
        <v>1</v>
      </c>
      <c r="K60" s="569">
        <v>4132.2</v>
      </c>
    </row>
    <row r="61" spans="1:11" ht="14.4" customHeight="1" x14ac:dyDescent="0.3">
      <c r="A61" s="564" t="s">
        <v>456</v>
      </c>
      <c r="B61" s="565" t="s">
        <v>458</v>
      </c>
      <c r="C61" s="566" t="s">
        <v>468</v>
      </c>
      <c r="D61" s="567" t="s">
        <v>469</v>
      </c>
      <c r="E61" s="566" t="s">
        <v>1562</v>
      </c>
      <c r="F61" s="567" t="s">
        <v>1563</v>
      </c>
      <c r="G61" s="566" t="s">
        <v>1692</v>
      </c>
      <c r="H61" s="566" t="s">
        <v>1693</v>
      </c>
      <c r="I61" s="568">
        <v>55.666666666666664</v>
      </c>
      <c r="J61" s="568">
        <v>40</v>
      </c>
      <c r="K61" s="569">
        <v>2275</v>
      </c>
    </row>
    <row r="62" spans="1:11" ht="14.4" customHeight="1" x14ac:dyDescent="0.3">
      <c r="A62" s="564" t="s">
        <v>456</v>
      </c>
      <c r="B62" s="565" t="s">
        <v>458</v>
      </c>
      <c r="C62" s="566" t="s">
        <v>468</v>
      </c>
      <c r="D62" s="567" t="s">
        <v>469</v>
      </c>
      <c r="E62" s="566" t="s">
        <v>1562</v>
      </c>
      <c r="F62" s="567" t="s">
        <v>1563</v>
      </c>
      <c r="G62" s="566" t="s">
        <v>1694</v>
      </c>
      <c r="H62" s="566" t="s">
        <v>1695</v>
      </c>
      <c r="I62" s="568">
        <v>240.8</v>
      </c>
      <c r="J62" s="568">
        <v>1</v>
      </c>
      <c r="K62" s="569">
        <v>240.8</v>
      </c>
    </row>
    <row r="63" spans="1:11" ht="14.4" customHeight="1" x14ac:dyDescent="0.3">
      <c r="A63" s="564" t="s">
        <v>456</v>
      </c>
      <c r="B63" s="565" t="s">
        <v>458</v>
      </c>
      <c r="C63" s="566" t="s">
        <v>468</v>
      </c>
      <c r="D63" s="567" t="s">
        <v>469</v>
      </c>
      <c r="E63" s="566" t="s">
        <v>1570</v>
      </c>
      <c r="F63" s="567" t="s">
        <v>1571</v>
      </c>
      <c r="G63" s="566" t="s">
        <v>1696</v>
      </c>
      <c r="H63" s="566" t="s">
        <v>1697</v>
      </c>
      <c r="I63" s="568">
        <v>2270.5</v>
      </c>
      <c r="J63" s="568">
        <v>5</v>
      </c>
      <c r="K63" s="569">
        <v>11381</v>
      </c>
    </row>
    <row r="64" spans="1:11" ht="14.4" customHeight="1" x14ac:dyDescent="0.3">
      <c r="A64" s="564" t="s">
        <v>456</v>
      </c>
      <c r="B64" s="565" t="s">
        <v>458</v>
      </c>
      <c r="C64" s="566" t="s">
        <v>468</v>
      </c>
      <c r="D64" s="567" t="s">
        <v>469</v>
      </c>
      <c r="E64" s="566" t="s">
        <v>1570</v>
      </c>
      <c r="F64" s="567" t="s">
        <v>1571</v>
      </c>
      <c r="G64" s="566" t="s">
        <v>1698</v>
      </c>
      <c r="H64" s="566" t="s">
        <v>1699</v>
      </c>
      <c r="I64" s="568">
        <v>8.17</v>
      </c>
      <c r="J64" s="568">
        <v>300</v>
      </c>
      <c r="K64" s="569">
        <v>2451</v>
      </c>
    </row>
    <row r="65" spans="1:11" ht="14.4" customHeight="1" x14ac:dyDescent="0.3">
      <c r="A65" s="564" t="s">
        <v>456</v>
      </c>
      <c r="B65" s="565" t="s">
        <v>458</v>
      </c>
      <c r="C65" s="566" t="s">
        <v>468</v>
      </c>
      <c r="D65" s="567" t="s">
        <v>469</v>
      </c>
      <c r="E65" s="566" t="s">
        <v>1572</v>
      </c>
      <c r="F65" s="567" t="s">
        <v>1573</v>
      </c>
      <c r="G65" s="566" t="s">
        <v>1700</v>
      </c>
      <c r="H65" s="566" t="s">
        <v>1701</v>
      </c>
      <c r="I65" s="568">
        <v>46.433333333333337</v>
      </c>
      <c r="J65" s="568">
        <v>288</v>
      </c>
      <c r="K65" s="569">
        <v>13257.619999999999</v>
      </c>
    </row>
    <row r="66" spans="1:11" ht="14.4" customHeight="1" x14ac:dyDescent="0.3">
      <c r="A66" s="564" t="s">
        <v>456</v>
      </c>
      <c r="B66" s="565" t="s">
        <v>458</v>
      </c>
      <c r="C66" s="566" t="s">
        <v>468</v>
      </c>
      <c r="D66" s="567" t="s">
        <v>469</v>
      </c>
      <c r="E66" s="566" t="s">
        <v>1572</v>
      </c>
      <c r="F66" s="567" t="s">
        <v>1573</v>
      </c>
      <c r="G66" s="566" t="s">
        <v>1702</v>
      </c>
      <c r="H66" s="566" t="s">
        <v>1703</v>
      </c>
      <c r="I66" s="568">
        <v>43.924999999999997</v>
      </c>
      <c r="J66" s="568">
        <v>72</v>
      </c>
      <c r="K66" s="569">
        <v>3162.76</v>
      </c>
    </row>
    <row r="67" spans="1:11" ht="14.4" customHeight="1" x14ac:dyDescent="0.3">
      <c r="A67" s="564" t="s">
        <v>456</v>
      </c>
      <c r="B67" s="565" t="s">
        <v>458</v>
      </c>
      <c r="C67" s="566" t="s">
        <v>468</v>
      </c>
      <c r="D67" s="567" t="s">
        <v>469</v>
      </c>
      <c r="E67" s="566" t="s">
        <v>1572</v>
      </c>
      <c r="F67" s="567" t="s">
        <v>1573</v>
      </c>
      <c r="G67" s="566" t="s">
        <v>1704</v>
      </c>
      <c r="H67" s="566" t="s">
        <v>1705</v>
      </c>
      <c r="I67" s="568">
        <v>69.91</v>
      </c>
      <c r="J67" s="568">
        <v>24</v>
      </c>
      <c r="K67" s="569">
        <v>1677.75</v>
      </c>
    </row>
    <row r="68" spans="1:11" ht="14.4" customHeight="1" x14ac:dyDescent="0.3">
      <c r="A68" s="564" t="s">
        <v>456</v>
      </c>
      <c r="B68" s="565" t="s">
        <v>458</v>
      </c>
      <c r="C68" s="566" t="s">
        <v>468</v>
      </c>
      <c r="D68" s="567" t="s">
        <v>469</v>
      </c>
      <c r="E68" s="566" t="s">
        <v>1572</v>
      </c>
      <c r="F68" s="567" t="s">
        <v>1573</v>
      </c>
      <c r="G68" s="566" t="s">
        <v>1706</v>
      </c>
      <c r="H68" s="566" t="s">
        <v>1707</v>
      </c>
      <c r="I68" s="568">
        <v>36.74</v>
      </c>
      <c r="J68" s="568">
        <v>72</v>
      </c>
      <c r="K68" s="569">
        <v>2645</v>
      </c>
    </row>
    <row r="69" spans="1:11" ht="14.4" customHeight="1" x14ac:dyDescent="0.3">
      <c r="A69" s="564" t="s">
        <v>456</v>
      </c>
      <c r="B69" s="565" t="s">
        <v>458</v>
      </c>
      <c r="C69" s="566" t="s">
        <v>468</v>
      </c>
      <c r="D69" s="567" t="s">
        <v>469</v>
      </c>
      <c r="E69" s="566" t="s">
        <v>1574</v>
      </c>
      <c r="F69" s="567" t="s">
        <v>1575</v>
      </c>
      <c r="G69" s="566" t="s">
        <v>1708</v>
      </c>
      <c r="H69" s="566" t="s">
        <v>1709</v>
      </c>
      <c r="I69" s="568">
        <v>0.29749999999999999</v>
      </c>
      <c r="J69" s="568">
        <v>3000</v>
      </c>
      <c r="K69" s="569">
        <v>893</v>
      </c>
    </row>
    <row r="70" spans="1:11" ht="14.4" customHeight="1" x14ac:dyDescent="0.3">
      <c r="A70" s="564" t="s">
        <v>456</v>
      </c>
      <c r="B70" s="565" t="s">
        <v>458</v>
      </c>
      <c r="C70" s="566" t="s">
        <v>468</v>
      </c>
      <c r="D70" s="567" t="s">
        <v>469</v>
      </c>
      <c r="E70" s="566" t="s">
        <v>1574</v>
      </c>
      <c r="F70" s="567" t="s">
        <v>1575</v>
      </c>
      <c r="G70" s="566" t="s">
        <v>1710</v>
      </c>
      <c r="H70" s="566" t="s">
        <v>1711</v>
      </c>
      <c r="I70" s="568">
        <v>0.30666666666666664</v>
      </c>
      <c r="J70" s="568">
        <v>600</v>
      </c>
      <c r="K70" s="569">
        <v>184</v>
      </c>
    </row>
    <row r="71" spans="1:11" ht="14.4" customHeight="1" x14ac:dyDescent="0.3">
      <c r="A71" s="564" t="s">
        <v>456</v>
      </c>
      <c r="B71" s="565" t="s">
        <v>458</v>
      </c>
      <c r="C71" s="566" t="s">
        <v>468</v>
      </c>
      <c r="D71" s="567" t="s">
        <v>469</v>
      </c>
      <c r="E71" s="566" t="s">
        <v>1576</v>
      </c>
      <c r="F71" s="567" t="s">
        <v>1577</v>
      </c>
      <c r="G71" s="566" t="s">
        <v>1712</v>
      </c>
      <c r="H71" s="566" t="s">
        <v>1713</v>
      </c>
      <c r="I71" s="568">
        <v>0.82000000000000006</v>
      </c>
      <c r="J71" s="568">
        <v>1400</v>
      </c>
      <c r="K71" s="569">
        <v>1154</v>
      </c>
    </row>
    <row r="72" spans="1:11" ht="14.4" customHeight="1" x14ac:dyDescent="0.3">
      <c r="A72" s="564" t="s">
        <v>456</v>
      </c>
      <c r="B72" s="565" t="s">
        <v>458</v>
      </c>
      <c r="C72" s="566" t="s">
        <v>468</v>
      </c>
      <c r="D72" s="567" t="s">
        <v>469</v>
      </c>
      <c r="E72" s="566" t="s">
        <v>1576</v>
      </c>
      <c r="F72" s="567" t="s">
        <v>1577</v>
      </c>
      <c r="G72" s="566" t="s">
        <v>1714</v>
      </c>
      <c r="H72" s="566" t="s">
        <v>1715</v>
      </c>
      <c r="I72" s="568">
        <v>0.9425</v>
      </c>
      <c r="J72" s="568">
        <v>3600</v>
      </c>
      <c r="K72" s="569">
        <v>3391.41</v>
      </c>
    </row>
    <row r="73" spans="1:11" ht="14.4" customHeight="1" x14ac:dyDescent="0.3">
      <c r="A73" s="564" t="s">
        <v>456</v>
      </c>
      <c r="B73" s="565" t="s">
        <v>458</v>
      </c>
      <c r="C73" s="566" t="s">
        <v>468</v>
      </c>
      <c r="D73" s="567" t="s">
        <v>469</v>
      </c>
      <c r="E73" s="566" t="s">
        <v>1576</v>
      </c>
      <c r="F73" s="567" t="s">
        <v>1577</v>
      </c>
      <c r="G73" s="566" t="s">
        <v>1716</v>
      </c>
      <c r="H73" s="566" t="s">
        <v>1717</v>
      </c>
      <c r="I73" s="568">
        <v>0.66</v>
      </c>
      <c r="J73" s="568">
        <v>2200</v>
      </c>
      <c r="K73" s="569">
        <v>963</v>
      </c>
    </row>
    <row r="74" spans="1:11" ht="14.4" customHeight="1" x14ac:dyDescent="0.3">
      <c r="A74" s="564" t="s">
        <v>456</v>
      </c>
      <c r="B74" s="565" t="s">
        <v>458</v>
      </c>
      <c r="C74" s="566" t="s">
        <v>468</v>
      </c>
      <c r="D74" s="567" t="s">
        <v>469</v>
      </c>
      <c r="E74" s="566" t="s">
        <v>1576</v>
      </c>
      <c r="F74" s="567" t="s">
        <v>1577</v>
      </c>
      <c r="G74" s="566" t="s">
        <v>1718</v>
      </c>
      <c r="H74" s="566" t="s">
        <v>1719</v>
      </c>
      <c r="I74" s="568">
        <v>0.61</v>
      </c>
      <c r="J74" s="568">
        <v>2000</v>
      </c>
      <c r="K74" s="569">
        <v>1220</v>
      </c>
    </row>
    <row r="75" spans="1:11" ht="14.4" customHeight="1" x14ac:dyDescent="0.3">
      <c r="A75" s="564" t="s">
        <v>456</v>
      </c>
      <c r="B75" s="565" t="s">
        <v>458</v>
      </c>
      <c r="C75" s="566" t="s">
        <v>468</v>
      </c>
      <c r="D75" s="567" t="s">
        <v>469</v>
      </c>
      <c r="E75" s="566" t="s">
        <v>1576</v>
      </c>
      <c r="F75" s="567" t="s">
        <v>1577</v>
      </c>
      <c r="G75" s="566" t="s">
        <v>1720</v>
      </c>
      <c r="H75" s="566" t="s">
        <v>1721</v>
      </c>
      <c r="I75" s="568">
        <v>0.82000000000000006</v>
      </c>
      <c r="J75" s="568">
        <v>3000</v>
      </c>
      <c r="K75" s="569">
        <v>2468</v>
      </c>
    </row>
    <row r="76" spans="1:11" ht="14.4" customHeight="1" x14ac:dyDescent="0.3">
      <c r="A76" s="564" t="s">
        <v>456</v>
      </c>
      <c r="B76" s="565" t="s">
        <v>458</v>
      </c>
      <c r="C76" s="566" t="s">
        <v>468</v>
      </c>
      <c r="D76" s="567" t="s">
        <v>469</v>
      </c>
      <c r="E76" s="566" t="s">
        <v>1578</v>
      </c>
      <c r="F76" s="567" t="s">
        <v>1579</v>
      </c>
      <c r="G76" s="566" t="s">
        <v>1722</v>
      </c>
      <c r="H76" s="566" t="s">
        <v>1723</v>
      </c>
      <c r="I76" s="568">
        <v>152.46</v>
      </c>
      <c r="J76" s="568">
        <v>1</v>
      </c>
      <c r="K76" s="569">
        <v>152.46</v>
      </c>
    </row>
    <row r="77" spans="1:11" ht="14.4" customHeight="1" x14ac:dyDescent="0.3">
      <c r="A77" s="564" t="s">
        <v>456</v>
      </c>
      <c r="B77" s="565" t="s">
        <v>458</v>
      </c>
      <c r="C77" s="566" t="s">
        <v>468</v>
      </c>
      <c r="D77" s="567" t="s">
        <v>469</v>
      </c>
      <c r="E77" s="566" t="s">
        <v>1578</v>
      </c>
      <c r="F77" s="567" t="s">
        <v>1579</v>
      </c>
      <c r="G77" s="566" t="s">
        <v>1724</v>
      </c>
      <c r="H77" s="566" t="s">
        <v>1725</v>
      </c>
      <c r="I77" s="568">
        <v>139.43797892003599</v>
      </c>
      <c r="J77" s="568">
        <v>1</v>
      </c>
      <c r="K77" s="569">
        <v>139.43797892003599</v>
      </c>
    </row>
    <row r="78" spans="1:11" ht="14.4" customHeight="1" x14ac:dyDescent="0.3">
      <c r="A78" s="564" t="s">
        <v>456</v>
      </c>
      <c r="B78" s="565" t="s">
        <v>458</v>
      </c>
      <c r="C78" s="566" t="s">
        <v>468</v>
      </c>
      <c r="D78" s="567" t="s">
        <v>469</v>
      </c>
      <c r="E78" s="566" t="s">
        <v>1578</v>
      </c>
      <c r="F78" s="567" t="s">
        <v>1579</v>
      </c>
      <c r="G78" s="566" t="s">
        <v>1726</v>
      </c>
      <c r="H78" s="566" t="s">
        <v>1727</v>
      </c>
      <c r="I78" s="568">
        <v>139.43797892003599</v>
      </c>
      <c r="J78" s="568">
        <v>1</v>
      </c>
      <c r="K78" s="569">
        <v>139.43797892003599</v>
      </c>
    </row>
    <row r="79" spans="1:11" ht="14.4" customHeight="1" x14ac:dyDescent="0.3">
      <c r="A79" s="564" t="s">
        <v>456</v>
      </c>
      <c r="B79" s="565" t="s">
        <v>458</v>
      </c>
      <c r="C79" s="566" t="s">
        <v>472</v>
      </c>
      <c r="D79" s="567" t="s">
        <v>473</v>
      </c>
      <c r="E79" s="566" t="s">
        <v>1560</v>
      </c>
      <c r="F79" s="567" t="s">
        <v>1561</v>
      </c>
      <c r="G79" s="566" t="s">
        <v>1728</v>
      </c>
      <c r="H79" s="566" t="s">
        <v>1729</v>
      </c>
      <c r="I79" s="568">
        <v>34.700000000000003</v>
      </c>
      <c r="J79" s="568">
        <v>12</v>
      </c>
      <c r="K79" s="569">
        <v>416.35</v>
      </c>
    </row>
    <row r="80" spans="1:11" ht="14.4" customHeight="1" x14ac:dyDescent="0.3">
      <c r="A80" s="564" t="s">
        <v>456</v>
      </c>
      <c r="B80" s="565" t="s">
        <v>458</v>
      </c>
      <c r="C80" s="566" t="s">
        <v>472</v>
      </c>
      <c r="D80" s="567" t="s">
        <v>473</v>
      </c>
      <c r="E80" s="566" t="s">
        <v>1560</v>
      </c>
      <c r="F80" s="567" t="s">
        <v>1561</v>
      </c>
      <c r="G80" s="566" t="s">
        <v>1588</v>
      </c>
      <c r="H80" s="566" t="s">
        <v>1589</v>
      </c>
      <c r="I80" s="568">
        <v>0.3</v>
      </c>
      <c r="J80" s="568">
        <v>5000</v>
      </c>
      <c r="K80" s="569">
        <v>1500</v>
      </c>
    </row>
    <row r="81" spans="1:11" ht="14.4" customHeight="1" x14ac:dyDescent="0.3">
      <c r="A81" s="564" t="s">
        <v>456</v>
      </c>
      <c r="B81" s="565" t="s">
        <v>458</v>
      </c>
      <c r="C81" s="566" t="s">
        <v>472</v>
      </c>
      <c r="D81" s="567" t="s">
        <v>473</v>
      </c>
      <c r="E81" s="566" t="s">
        <v>1560</v>
      </c>
      <c r="F81" s="567" t="s">
        <v>1561</v>
      </c>
      <c r="G81" s="566" t="s">
        <v>1730</v>
      </c>
      <c r="H81" s="566" t="s">
        <v>1731</v>
      </c>
      <c r="I81" s="568">
        <v>12.08</v>
      </c>
      <c r="J81" s="568">
        <v>20</v>
      </c>
      <c r="K81" s="569">
        <v>241.6</v>
      </c>
    </row>
    <row r="82" spans="1:11" ht="14.4" customHeight="1" x14ac:dyDescent="0.3">
      <c r="A82" s="564" t="s">
        <v>456</v>
      </c>
      <c r="B82" s="565" t="s">
        <v>458</v>
      </c>
      <c r="C82" s="566" t="s">
        <v>472</v>
      </c>
      <c r="D82" s="567" t="s">
        <v>473</v>
      </c>
      <c r="E82" s="566" t="s">
        <v>1560</v>
      </c>
      <c r="F82" s="567" t="s">
        <v>1561</v>
      </c>
      <c r="G82" s="566" t="s">
        <v>1592</v>
      </c>
      <c r="H82" s="566" t="s">
        <v>1593</v>
      </c>
      <c r="I82" s="568">
        <v>0.39500000000000002</v>
      </c>
      <c r="J82" s="568">
        <v>1500</v>
      </c>
      <c r="K82" s="569">
        <v>595</v>
      </c>
    </row>
    <row r="83" spans="1:11" ht="14.4" customHeight="1" x14ac:dyDescent="0.3">
      <c r="A83" s="564" t="s">
        <v>456</v>
      </c>
      <c r="B83" s="565" t="s">
        <v>458</v>
      </c>
      <c r="C83" s="566" t="s">
        <v>472</v>
      </c>
      <c r="D83" s="567" t="s">
        <v>473</v>
      </c>
      <c r="E83" s="566" t="s">
        <v>1560</v>
      </c>
      <c r="F83" s="567" t="s">
        <v>1561</v>
      </c>
      <c r="G83" s="566" t="s">
        <v>1594</v>
      </c>
      <c r="H83" s="566" t="s">
        <v>1595</v>
      </c>
      <c r="I83" s="568">
        <v>2.2799999999999998</v>
      </c>
      <c r="J83" s="568">
        <v>160</v>
      </c>
      <c r="K83" s="569">
        <v>364.8</v>
      </c>
    </row>
    <row r="84" spans="1:11" ht="14.4" customHeight="1" x14ac:dyDescent="0.3">
      <c r="A84" s="564" t="s">
        <v>456</v>
      </c>
      <c r="B84" s="565" t="s">
        <v>458</v>
      </c>
      <c r="C84" s="566" t="s">
        <v>472</v>
      </c>
      <c r="D84" s="567" t="s">
        <v>473</v>
      </c>
      <c r="E84" s="566" t="s">
        <v>1560</v>
      </c>
      <c r="F84" s="567" t="s">
        <v>1561</v>
      </c>
      <c r="G84" s="566" t="s">
        <v>1598</v>
      </c>
      <c r="H84" s="566" t="s">
        <v>1599</v>
      </c>
      <c r="I84" s="568">
        <v>61.21</v>
      </c>
      <c r="J84" s="568">
        <v>1</v>
      </c>
      <c r="K84" s="569">
        <v>61.21</v>
      </c>
    </row>
    <row r="85" spans="1:11" ht="14.4" customHeight="1" x14ac:dyDescent="0.3">
      <c r="A85" s="564" t="s">
        <v>456</v>
      </c>
      <c r="B85" s="565" t="s">
        <v>458</v>
      </c>
      <c r="C85" s="566" t="s">
        <v>472</v>
      </c>
      <c r="D85" s="567" t="s">
        <v>473</v>
      </c>
      <c r="E85" s="566" t="s">
        <v>1560</v>
      </c>
      <c r="F85" s="567" t="s">
        <v>1561</v>
      </c>
      <c r="G85" s="566" t="s">
        <v>1732</v>
      </c>
      <c r="H85" s="566" t="s">
        <v>1733</v>
      </c>
      <c r="I85" s="568">
        <v>30.17</v>
      </c>
      <c r="J85" s="568">
        <v>25</v>
      </c>
      <c r="K85" s="569">
        <v>754.25</v>
      </c>
    </row>
    <row r="86" spans="1:11" ht="14.4" customHeight="1" x14ac:dyDescent="0.3">
      <c r="A86" s="564" t="s">
        <v>456</v>
      </c>
      <c r="B86" s="565" t="s">
        <v>458</v>
      </c>
      <c r="C86" s="566" t="s">
        <v>472</v>
      </c>
      <c r="D86" s="567" t="s">
        <v>473</v>
      </c>
      <c r="E86" s="566" t="s">
        <v>1560</v>
      </c>
      <c r="F86" s="567" t="s">
        <v>1561</v>
      </c>
      <c r="G86" s="566" t="s">
        <v>1734</v>
      </c>
      <c r="H86" s="566" t="s">
        <v>1735</v>
      </c>
      <c r="I86" s="568">
        <v>16.100000000000001</v>
      </c>
      <c r="J86" s="568">
        <v>350</v>
      </c>
      <c r="K86" s="569">
        <v>5635</v>
      </c>
    </row>
    <row r="87" spans="1:11" ht="14.4" customHeight="1" x14ac:dyDescent="0.3">
      <c r="A87" s="564" t="s">
        <v>456</v>
      </c>
      <c r="B87" s="565" t="s">
        <v>458</v>
      </c>
      <c r="C87" s="566" t="s">
        <v>472</v>
      </c>
      <c r="D87" s="567" t="s">
        <v>473</v>
      </c>
      <c r="E87" s="566" t="s">
        <v>1560</v>
      </c>
      <c r="F87" s="567" t="s">
        <v>1561</v>
      </c>
      <c r="G87" s="566" t="s">
        <v>1736</v>
      </c>
      <c r="H87" s="566" t="s">
        <v>1737</v>
      </c>
      <c r="I87" s="568">
        <v>97.04</v>
      </c>
      <c r="J87" s="568">
        <v>5</v>
      </c>
      <c r="K87" s="569">
        <v>485.19</v>
      </c>
    </row>
    <row r="88" spans="1:11" ht="14.4" customHeight="1" x14ac:dyDescent="0.3">
      <c r="A88" s="564" t="s">
        <v>456</v>
      </c>
      <c r="B88" s="565" t="s">
        <v>458</v>
      </c>
      <c r="C88" s="566" t="s">
        <v>472</v>
      </c>
      <c r="D88" s="567" t="s">
        <v>473</v>
      </c>
      <c r="E88" s="566" t="s">
        <v>1560</v>
      </c>
      <c r="F88" s="567" t="s">
        <v>1561</v>
      </c>
      <c r="G88" s="566" t="s">
        <v>1738</v>
      </c>
      <c r="H88" s="566" t="s">
        <v>1739</v>
      </c>
      <c r="I88" s="568">
        <v>8.58</v>
      </c>
      <c r="J88" s="568">
        <v>24</v>
      </c>
      <c r="K88" s="569">
        <v>205.92</v>
      </c>
    </row>
    <row r="89" spans="1:11" ht="14.4" customHeight="1" x14ac:dyDescent="0.3">
      <c r="A89" s="564" t="s">
        <v>456</v>
      </c>
      <c r="B89" s="565" t="s">
        <v>458</v>
      </c>
      <c r="C89" s="566" t="s">
        <v>472</v>
      </c>
      <c r="D89" s="567" t="s">
        <v>473</v>
      </c>
      <c r="E89" s="566" t="s">
        <v>1560</v>
      </c>
      <c r="F89" s="567" t="s">
        <v>1561</v>
      </c>
      <c r="G89" s="566" t="s">
        <v>1740</v>
      </c>
      <c r="H89" s="566" t="s">
        <v>1741</v>
      </c>
      <c r="I89" s="568">
        <v>26.32</v>
      </c>
      <c r="J89" s="568">
        <v>8</v>
      </c>
      <c r="K89" s="569">
        <v>210.56</v>
      </c>
    </row>
    <row r="90" spans="1:11" ht="14.4" customHeight="1" x14ac:dyDescent="0.3">
      <c r="A90" s="564" t="s">
        <v>456</v>
      </c>
      <c r="B90" s="565" t="s">
        <v>458</v>
      </c>
      <c r="C90" s="566" t="s">
        <v>472</v>
      </c>
      <c r="D90" s="567" t="s">
        <v>473</v>
      </c>
      <c r="E90" s="566" t="s">
        <v>1560</v>
      </c>
      <c r="F90" s="567" t="s">
        <v>1561</v>
      </c>
      <c r="G90" s="566" t="s">
        <v>1742</v>
      </c>
      <c r="H90" s="566" t="s">
        <v>1743</v>
      </c>
      <c r="I90" s="568">
        <v>111.59</v>
      </c>
      <c r="J90" s="568">
        <v>20</v>
      </c>
      <c r="K90" s="569">
        <v>2231.8000000000002</v>
      </c>
    </row>
    <row r="91" spans="1:11" ht="14.4" customHeight="1" x14ac:dyDescent="0.3">
      <c r="A91" s="564" t="s">
        <v>456</v>
      </c>
      <c r="B91" s="565" t="s">
        <v>458</v>
      </c>
      <c r="C91" s="566" t="s">
        <v>472</v>
      </c>
      <c r="D91" s="567" t="s">
        <v>473</v>
      </c>
      <c r="E91" s="566" t="s">
        <v>1560</v>
      </c>
      <c r="F91" s="567" t="s">
        <v>1561</v>
      </c>
      <c r="G91" s="566" t="s">
        <v>1606</v>
      </c>
      <c r="H91" s="566" t="s">
        <v>1607</v>
      </c>
      <c r="I91" s="568">
        <v>45.98</v>
      </c>
      <c r="J91" s="568">
        <v>1</v>
      </c>
      <c r="K91" s="569">
        <v>45.98</v>
      </c>
    </row>
    <row r="92" spans="1:11" ht="14.4" customHeight="1" x14ac:dyDescent="0.3">
      <c r="A92" s="564" t="s">
        <v>456</v>
      </c>
      <c r="B92" s="565" t="s">
        <v>458</v>
      </c>
      <c r="C92" s="566" t="s">
        <v>472</v>
      </c>
      <c r="D92" s="567" t="s">
        <v>473</v>
      </c>
      <c r="E92" s="566" t="s">
        <v>1560</v>
      </c>
      <c r="F92" s="567" t="s">
        <v>1561</v>
      </c>
      <c r="G92" s="566" t="s">
        <v>1744</v>
      </c>
      <c r="H92" s="566" t="s">
        <v>1745</v>
      </c>
      <c r="I92" s="568">
        <v>26.15</v>
      </c>
      <c r="J92" s="568">
        <v>1</v>
      </c>
      <c r="K92" s="569">
        <v>26.15</v>
      </c>
    </row>
    <row r="93" spans="1:11" ht="14.4" customHeight="1" x14ac:dyDescent="0.3">
      <c r="A93" s="564" t="s">
        <v>456</v>
      </c>
      <c r="B93" s="565" t="s">
        <v>458</v>
      </c>
      <c r="C93" s="566" t="s">
        <v>472</v>
      </c>
      <c r="D93" s="567" t="s">
        <v>473</v>
      </c>
      <c r="E93" s="566" t="s">
        <v>1560</v>
      </c>
      <c r="F93" s="567" t="s">
        <v>1561</v>
      </c>
      <c r="G93" s="566" t="s">
        <v>1608</v>
      </c>
      <c r="H93" s="566" t="s">
        <v>1609</v>
      </c>
      <c r="I93" s="568">
        <v>0.56000000000000005</v>
      </c>
      <c r="J93" s="568">
        <v>13000</v>
      </c>
      <c r="K93" s="569">
        <v>7280</v>
      </c>
    </row>
    <row r="94" spans="1:11" ht="14.4" customHeight="1" x14ac:dyDescent="0.3">
      <c r="A94" s="564" t="s">
        <v>456</v>
      </c>
      <c r="B94" s="565" t="s">
        <v>458</v>
      </c>
      <c r="C94" s="566" t="s">
        <v>472</v>
      </c>
      <c r="D94" s="567" t="s">
        <v>473</v>
      </c>
      <c r="E94" s="566" t="s">
        <v>1560</v>
      </c>
      <c r="F94" s="567" t="s">
        <v>1561</v>
      </c>
      <c r="G94" s="566" t="s">
        <v>1746</v>
      </c>
      <c r="H94" s="566" t="s">
        <v>1747</v>
      </c>
      <c r="I94" s="568">
        <v>13.16</v>
      </c>
      <c r="J94" s="568">
        <v>24</v>
      </c>
      <c r="K94" s="569">
        <v>315.83999999999997</v>
      </c>
    </row>
    <row r="95" spans="1:11" ht="14.4" customHeight="1" x14ac:dyDescent="0.3">
      <c r="A95" s="564" t="s">
        <v>456</v>
      </c>
      <c r="B95" s="565" t="s">
        <v>458</v>
      </c>
      <c r="C95" s="566" t="s">
        <v>472</v>
      </c>
      <c r="D95" s="567" t="s">
        <v>473</v>
      </c>
      <c r="E95" s="566" t="s">
        <v>1560</v>
      </c>
      <c r="F95" s="567" t="s">
        <v>1561</v>
      </c>
      <c r="G95" s="566" t="s">
        <v>1748</v>
      </c>
      <c r="H95" s="566" t="s">
        <v>1749</v>
      </c>
      <c r="I95" s="568">
        <v>26.37</v>
      </c>
      <c r="J95" s="568">
        <v>12</v>
      </c>
      <c r="K95" s="569">
        <v>316.43</v>
      </c>
    </row>
    <row r="96" spans="1:11" ht="14.4" customHeight="1" x14ac:dyDescent="0.3">
      <c r="A96" s="564" t="s">
        <v>456</v>
      </c>
      <c r="B96" s="565" t="s">
        <v>458</v>
      </c>
      <c r="C96" s="566" t="s">
        <v>472</v>
      </c>
      <c r="D96" s="567" t="s">
        <v>473</v>
      </c>
      <c r="E96" s="566" t="s">
        <v>1560</v>
      </c>
      <c r="F96" s="567" t="s">
        <v>1561</v>
      </c>
      <c r="G96" s="566" t="s">
        <v>1750</v>
      </c>
      <c r="H96" s="566" t="s">
        <v>1751</v>
      </c>
      <c r="I96" s="568">
        <v>16.100000000000001</v>
      </c>
      <c r="J96" s="568">
        <v>200</v>
      </c>
      <c r="K96" s="569">
        <v>3220</v>
      </c>
    </row>
    <row r="97" spans="1:11" ht="14.4" customHeight="1" x14ac:dyDescent="0.3">
      <c r="A97" s="564" t="s">
        <v>456</v>
      </c>
      <c r="B97" s="565" t="s">
        <v>458</v>
      </c>
      <c r="C97" s="566" t="s">
        <v>472</v>
      </c>
      <c r="D97" s="567" t="s">
        <v>473</v>
      </c>
      <c r="E97" s="566" t="s">
        <v>1560</v>
      </c>
      <c r="F97" s="567" t="s">
        <v>1561</v>
      </c>
      <c r="G97" s="566" t="s">
        <v>1752</v>
      </c>
      <c r="H97" s="566" t="s">
        <v>1753</v>
      </c>
      <c r="I97" s="568">
        <v>9.8049999999999997</v>
      </c>
      <c r="J97" s="568">
        <v>48</v>
      </c>
      <c r="K97" s="569">
        <v>470.64</v>
      </c>
    </row>
    <row r="98" spans="1:11" ht="14.4" customHeight="1" x14ac:dyDescent="0.3">
      <c r="A98" s="564" t="s">
        <v>456</v>
      </c>
      <c r="B98" s="565" t="s">
        <v>458</v>
      </c>
      <c r="C98" s="566" t="s">
        <v>472</v>
      </c>
      <c r="D98" s="567" t="s">
        <v>473</v>
      </c>
      <c r="E98" s="566" t="s">
        <v>1560</v>
      </c>
      <c r="F98" s="567" t="s">
        <v>1561</v>
      </c>
      <c r="G98" s="566" t="s">
        <v>1754</v>
      </c>
      <c r="H98" s="566" t="s">
        <v>1755</v>
      </c>
      <c r="I98" s="568">
        <v>7.19</v>
      </c>
      <c r="J98" s="568">
        <v>12</v>
      </c>
      <c r="K98" s="569">
        <v>86.28</v>
      </c>
    </row>
    <row r="99" spans="1:11" ht="14.4" customHeight="1" x14ac:dyDescent="0.3">
      <c r="A99" s="564" t="s">
        <v>456</v>
      </c>
      <c r="B99" s="565" t="s">
        <v>458</v>
      </c>
      <c r="C99" s="566" t="s">
        <v>472</v>
      </c>
      <c r="D99" s="567" t="s">
        <v>473</v>
      </c>
      <c r="E99" s="566" t="s">
        <v>1560</v>
      </c>
      <c r="F99" s="567" t="s">
        <v>1561</v>
      </c>
      <c r="G99" s="566" t="s">
        <v>1610</v>
      </c>
      <c r="H99" s="566" t="s">
        <v>1611</v>
      </c>
      <c r="I99" s="568">
        <v>5.0599999999999996</v>
      </c>
      <c r="J99" s="568">
        <v>100</v>
      </c>
      <c r="K99" s="569">
        <v>506</v>
      </c>
    </row>
    <row r="100" spans="1:11" ht="14.4" customHeight="1" x14ac:dyDescent="0.3">
      <c r="A100" s="564" t="s">
        <v>456</v>
      </c>
      <c r="B100" s="565" t="s">
        <v>458</v>
      </c>
      <c r="C100" s="566" t="s">
        <v>472</v>
      </c>
      <c r="D100" s="567" t="s">
        <v>473</v>
      </c>
      <c r="E100" s="566" t="s">
        <v>1560</v>
      </c>
      <c r="F100" s="567" t="s">
        <v>1561</v>
      </c>
      <c r="G100" s="566" t="s">
        <v>1756</v>
      </c>
      <c r="H100" s="566" t="s">
        <v>1757</v>
      </c>
      <c r="I100" s="568">
        <v>0.86</v>
      </c>
      <c r="J100" s="568">
        <v>200</v>
      </c>
      <c r="K100" s="569">
        <v>172</v>
      </c>
    </row>
    <row r="101" spans="1:11" ht="14.4" customHeight="1" x14ac:dyDescent="0.3">
      <c r="A101" s="564" t="s">
        <v>456</v>
      </c>
      <c r="B101" s="565" t="s">
        <v>458</v>
      </c>
      <c r="C101" s="566" t="s">
        <v>472</v>
      </c>
      <c r="D101" s="567" t="s">
        <v>473</v>
      </c>
      <c r="E101" s="566" t="s">
        <v>1560</v>
      </c>
      <c r="F101" s="567" t="s">
        <v>1561</v>
      </c>
      <c r="G101" s="566" t="s">
        <v>1758</v>
      </c>
      <c r="H101" s="566" t="s">
        <v>1759</v>
      </c>
      <c r="I101" s="568">
        <v>0.19</v>
      </c>
      <c r="J101" s="568">
        <v>600</v>
      </c>
      <c r="K101" s="569">
        <v>111.9</v>
      </c>
    </row>
    <row r="102" spans="1:11" ht="14.4" customHeight="1" x14ac:dyDescent="0.3">
      <c r="A102" s="564" t="s">
        <v>456</v>
      </c>
      <c r="B102" s="565" t="s">
        <v>458</v>
      </c>
      <c r="C102" s="566" t="s">
        <v>472</v>
      </c>
      <c r="D102" s="567" t="s">
        <v>473</v>
      </c>
      <c r="E102" s="566" t="s">
        <v>1560</v>
      </c>
      <c r="F102" s="567" t="s">
        <v>1561</v>
      </c>
      <c r="G102" s="566" t="s">
        <v>1760</v>
      </c>
      <c r="H102" s="566" t="s">
        <v>1761</v>
      </c>
      <c r="I102" s="568">
        <v>5.09</v>
      </c>
      <c r="J102" s="568">
        <v>200</v>
      </c>
      <c r="K102" s="569">
        <v>1018.9</v>
      </c>
    </row>
    <row r="103" spans="1:11" ht="14.4" customHeight="1" x14ac:dyDescent="0.3">
      <c r="A103" s="564" t="s">
        <v>456</v>
      </c>
      <c r="B103" s="565" t="s">
        <v>458</v>
      </c>
      <c r="C103" s="566" t="s">
        <v>472</v>
      </c>
      <c r="D103" s="567" t="s">
        <v>473</v>
      </c>
      <c r="E103" s="566" t="s">
        <v>1560</v>
      </c>
      <c r="F103" s="567" t="s">
        <v>1561</v>
      </c>
      <c r="G103" s="566" t="s">
        <v>1762</v>
      </c>
      <c r="H103" s="566" t="s">
        <v>1763</v>
      </c>
      <c r="I103" s="568">
        <v>5.23</v>
      </c>
      <c r="J103" s="568">
        <v>450</v>
      </c>
      <c r="K103" s="569">
        <v>2347.13</v>
      </c>
    </row>
    <row r="104" spans="1:11" ht="14.4" customHeight="1" x14ac:dyDescent="0.3">
      <c r="A104" s="564" t="s">
        <v>456</v>
      </c>
      <c r="B104" s="565" t="s">
        <v>458</v>
      </c>
      <c r="C104" s="566" t="s">
        <v>472</v>
      </c>
      <c r="D104" s="567" t="s">
        <v>473</v>
      </c>
      <c r="E104" s="566" t="s">
        <v>1560</v>
      </c>
      <c r="F104" s="567" t="s">
        <v>1561</v>
      </c>
      <c r="G104" s="566" t="s">
        <v>1614</v>
      </c>
      <c r="H104" s="566" t="s">
        <v>1615</v>
      </c>
      <c r="I104" s="568">
        <v>5.09</v>
      </c>
      <c r="J104" s="568">
        <v>200</v>
      </c>
      <c r="K104" s="569">
        <v>1018.9</v>
      </c>
    </row>
    <row r="105" spans="1:11" ht="14.4" customHeight="1" x14ac:dyDescent="0.3">
      <c r="A105" s="564" t="s">
        <v>456</v>
      </c>
      <c r="B105" s="565" t="s">
        <v>458</v>
      </c>
      <c r="C105" s="566" t="s">
        <v>472</v>
      </c>
      <c r="D105" s="567" t="s">
        <v>473</v>
      </c>
      <c r="E105" s="566" t="s">
        <v>1560</v>
      </c>
      <c r="F105" s="567" t="s">
        <v>1561</v>
      </c>
      <c r="G105" s="566" t="s">
        <v>1764</v>
      </c>
      <c r="H105" s="566" t="s">
        <v>1765</v>
      </c>
      <c r="I105" s="568">
        <v>6.11</v>
      </c>
      <c r="J105" s="568">
        <v>80</v>
      </c>
      <c r="K105" s="569">
        <v>488.53</v>
      </c>
    </row>
    <row r="106" spans="1:11" ht="14.4" customHeight="1" x14ac:dyDescent="0.3">
      <c r="A106" s="564" t="s">
        <v>456</v>
      </c>
      <c r="B106" s="565" t="s">
        <v>458</v>
      </c>
      <c r="C106" s="566" t="s">
        <v>472</v>
      </c>
      <c r="D106" s="567" t="s">
        <v>473</v>
      </c>
      <c r="E106" s="566" t="s">
        <v>1562</v>
      </c>
      <c r="F106" s="567" t="s">
        <v>1563</v>
      </c>
      <c r="G106" s="566" t="s">
        <v>1766</v>
      </c>
      <c r="H106" s="566" t="s">
        <v>1767</v>
      </c>
      <c r="I106" s="568">
        <v>2.9</v>
      </c>
      <c r="J106" s="568">
        <v>100</v>
      </c>
      <c r="K106" s="569">
        <v>290</v>
      </c>
    </row>
    <row r="107" spans="1:11" ht="14.4" customHeight="1" x14ac:dyDescent="0.3">
      <c r="A107" s="564" t="s">
        <v>456</v>
      </c>
      <c r="B107" s="565" t="s">
        <v>458</v>
      </c>
      <c r="C107" s="566" t="s">
        <v>472</v>
      </c>
      <c r="D107" s="567" t="s">
        <v>473</v>
      </c>
      <c r="E107" s="566" t="s">
        <v>1562</v>
      </c>
      <c r="F107" s="567" t="s">
        <v>1563</v>
      </c>
      <c r="G107" s="566" t="s">
        <v>1768</v>
      </c>
      <c r="H107" s="566" t="s">
        <v>1769</v>
      </c>
      <c r="I107" s="568">
        <v>3.5060000000000002</v>
      </c>
      <c r="J107" s="568">
        <v>550</v>
      </c>
      <c r="K107" s="569">
        <v>1928</v>
      </c>
    </row>
    <row r="108" spans="1:11" ht="14.4" customHeight="1" x14ac:dyDescent="0.3">
      <c r="A108" s="564" t="s">
        <v>456</v>
      </c>
      <c r="B108" s="565" t="s">
        <v>458</v>
      </c>
      <c r="C108" s="566" t="s">
        <v>472</v>
      </c>
      <c r="D108" s="567" t="s">
        <v>473</v>
      </c>
      <c r="E108" s="566" t="s">
        <v>1562</v>
      </c>
      <c r="F108" s="567" t="s">
        <v>1563</v>
      </c>
      <c r="G108" s="566" t="s">
        <v>1770</v>
      </c>
      <c r="H108" s="566" t="s">
        <v>1771</v>
      </c>
      <c r="I108" s="568">
        <v>0.21</v>
      </c>
      <c r="J108" s="568">
        <v>800</v>
      </c>
      <c r="K108" s="569">
        <v>168</v>
      </c>
    </row>
    <row r="109" spans="1:11" ht="14.4" customHeight="1" x14ac:dyDescent="0.3">
      <c r="A109" s="564" t="s">
        <v>456</v>
      </c>
      <c r="B109" s="565" t="s">
        <v>458</v>
      </c>
      <c r="C109" s="566" t="s">
        <v>472</v>
      </c>
      <c r="D109" s="567" t="s">
        <v>473</v>
      </c>
      <c r="E109" s="566" t="s">
        <v>1562</v>
      </c>
      <c r="F109" s="567" t="s">
        <v>1563</v>
      </c>
      <c r="G109" s="566" t="s">
        <v>1772</v>
      </c>
      <c r="H109" s="566" t="s">
        <v>1773</v>
      </c>
      <c r="I109" s="568">
        <v>7.43</v>
      </c>
      <c r="J109" s="568">
        <v>250</v>
      </c>
      <c r="K109" s="569">
        <v>1857.5</v>
      </c>
    </row>
    <row r="110" spans="1:11" ht="14.4" customHeight="1" x14ac:dyDescent="0.3">
      <c r="A110" s="564" t="s">
        <v>456</v>
      </c>
      <c r="B110" s="565" t="s">
        <v>458</v>
      </c>
      <c r="C110" s="566" t="s">
        <v>472</v>
      </c>
      <c r="D110" s="567" t="s">
        <v>473</v>
      </c>
      <c r="E110" s="566" t="s">
        <v>1562</v>
      </c>
      <c r="F110" s="567" t="s">
        <v>1563</v>
      </c>
      <c r="G110" s="566" t="s">
        <v>1618</v>
      </c>
      <c r="H110" s="566" t="s">
        <v>1619</v>
      </c>
      <c r="I110" s="568">
        <v>1.44</v>
      </c>
      <c r="J110" s="568">
        <v>100</v>
      </c>
      <c r="K110" s="569">
        <v>144</v>
      </c>
    </row>
    <row r="111" spans="1:11" ht="14.4" customHeight="1" x14ac:dyDescent="0.3">
      <c r="A111" s="564" t="s">
        <v>456</v>
      </c>
      <c r="B111" s="565" t="s">
        <v>458</v>
      </c>
      <c r="C111" s="566" t="s">
        <v>472</v>
      </c>
      <c r="D111" s="567" t="s">
        <v>473</v>
      </c>
      <c r="E111" s="566" t="s">
        <v>1562</v>
      </c>
      <c r="F111" s="567" t="s">
        <v>1563</v>
      </c>
      <c r="G111" s="566" t="s">
        <v>1620</v>
      </c>
      <c r="H111" s="566" t="s">
        <v>1621</v>
      </c>
      <c r="I111" s="568">
        <v>0.41142857142857142</v>
      </c>
      <c r="J111" s="568">
        <v>2000</v>
      </c>
      <c r="K111" s="569">
        <v>820</v>
      </c>
    </row>
    <row r="112" spans="1:11" ht="14.4" customHeight="1" x14ac:dyDescent="0.3">
      <c r="A112" s="564" t="s">
        <v>456</v>
      </c>
      <c r="B112" s="565" t="s">
        <v>458</v>
      </c>
      <c r="C112" s="566" t="s">
        <v>472</v>
      </c>
      <c r="D112" s="567" t="s">
        <v>473</v>
      </c>
      <c r="E112" s="566" t="s">
        <v>1562</v>
      </c>
      <c r="F112" s="567" t="s">
        <v>1563</v>
      </c>
      <c r="G112" s="566" t="s">
        <v>1622</v>
      </c>
      <c r="H112" s="566" t="s">
        <v>1623</v>
      </c>
      <c r="I112" s="568">
        <v>0.5714285714285714</v>
      </c>
      <c r="J112" s="568">
        <v>2800</v>
      </c>
      <c r="K112" s="569">
        <v>1599</v>
      </c>
    </row>
    <row r="113" spans="1:11" ht="14.4" customHeight="1" x14ac:dyDescent="0.3">
      <c r="A113" s="564" t="s">
        <v>456</v>
      </c>
      <c r="B113" s="565" t="s">
        <v>458</v>
      </c>
      <c r="C113" s="566" t="s">
        <v>472</v>
      </c>
      <c r="D113" s="567" t="s">
        <v>473</v>
      </c>
      <c r="E113" s="566" t="s">
        <v>1562</v>
      </c>
      <c r="F113" s="567" t="s">
        <v>1563</v>
      </c>
      <c r="G113" s="566" t="s">
        <v>1774</v>
      </c>
      <c r="H113" s="566" t="s">
        <v>1775</v>
      </c>
      <c r="I113" s="568">
        <v>4.24</v>
      </c>
      <c r="J113" s="568">
        <v>100</v>
      </c>
      <c r="K113" s="569">
        <v>424</v>
      </c>
    </row>
    <row r="114" spans="1:11" ht="14.4" customHeight="1" x14ac:dyDescent="0.3">
      <c r="A114" s="564" t="s">
        <v>456</v>
      </c>
      <c r="B114" s="565" t="s">
        <v>458</v>
      </c>
      <c r="C114" s="566" t="s">
        <v>472</v>
      </c>
      <c r="D114" s="567" t="s">
        <v>473</v>
      </c>
      <c r="E114" s="566" t="s">
        <v>1562</v>
      </c>
      <c r="F114" s="567" t="s">
        <v>1563</v>
      </c>
      <c r="G114" s="566" t="s">
        <v>1656</v>
      </c>
      <c r="H114" s="566" t="s">
        <v>1657</v>
      </c>
      <c r="I114" s="568">
        <v>2.8733333333333335</v>
      </c>
      <c r="J114" s="568">
        <v>700</v>
      </c>
      <c r="K114" s="569">
        <v>2015</v>
      </c>
    </row>
    <row r="115" spans="1:11" ht="14.4" customHeight="1" x14ac:dyDescent="0.3">
      <c r="A115" s="564" t="s">
        <v>456</v>
      </c>
      <c r="B115" s="565" t="s">
        <v>458</v>
      </c>
      <c r="C115" s="566" t="s">
        <v>472</v>
      </c>
      <c r="D115" s="567" t="s">
        <v>473</v>
      </c>
      <c r="E115" s="566" t="s">
        <v>1562</v>
      </c>
      <c r="F115" s="567" t="s">
        <v>1563</v>
      </c>
      <c r="G115" s="566" t="s">
        <v>1664</v>
      </c>
      <c r="H115" s="566" t="s">
        <v>1665</v>
      </c>
      <c r="I115" s="568">
        <v>12.1075</v>
      </c>
      <c r="J115" s="568">
        <v>40</v>
      </c>
      <c r="K115" s="569">
        <v>484.29999999999995</v>
      </c>
    </row>
    <row r="116" spans="1:11" ht="14.4" customHeight="1" x14ac:dyDescent="0.3">
      <c r="A116" s="564" t="s">
        <v>456</v>
      </c>
      <c r="B116" s="565" t="s">
        <v>458</v>
      </c>
      <c r="C116" s="566" t="s">
        <v>472</v>
      </c>
      <c r="D116" s="567" t="s">
        <v>473</v>
      </c>
      <c r="E116" s="566" t="s">
        <v>1562</v>
      </c>
      <c r="F116" s="567" t="s">
        <v>1563</v>
      </c>
      <c r="G116" s="566" t="s">
        <v>1688</v>
      </c>
      <c r="H116" s="566" t="s">
        <v>1689</v>
      </c>
      <c r="I116" s="568">
        <v>2.2799999999999998</v>
      </c>
      <c r="J116" s="568">
        <v>100</v>
      </c>
      <c r="K116" s="569">
        <v>228</v>
      </c>
    </row>
    <row r="117" spans="1:11" ht="14.4" customHeight="1" x14ac:dyDescent="0.3">
      <c r="A117" s="564" t="s">
        <v>456</v>
      </c>
      <c r="B117" s="565" t="s">
        <v>458</v>
      </c>
      <c r="C117" s="566" t="s">
        <v>472</v>
      </c>
      <c r="D117" s="567" t="s">
        <v>473</v>
      </c>
      <c r="E117" s="566" t="s">
        <v>1562</v>
      </c>
      <c r="F117" s="567" t="s">
        <v>1563</v>
      </c>
      <c r="G117" s="566" t="s">
        <v>1776</v>
      </c>
      <c r="H117" s="566" t="s">
        <v>1777</v>
      </c>
      <c r="I117" s="568">
        <v>4.03</v>
      </c>
      <c r="J117" s="568">
        <v>1000</v>
      </c>
      <c r="K117" s="569">
        <v>4025</v>
      </c>
    </row>
    <row r="118" spans="1:11" ht="14.4" customHeight="1" x14ac:dyDescent="0.3">
      <c r="A118" s="564" t="s">
        <v>456</v>
      </c>
      <c r="B118" s="565" t="s">
        <v>458</v>
      </c>
      <c r="C118" s="566" t="s">
        <v>472</v>
      </c>
      <c r="D118" s="567" t="s">
        <v>473</v>
      </c>
      <c r="E118" s="566" t="s">
        <v>1562</v>
      </c>
      <c r="F118" s="567" t="s">
        <v>1563</v>
      </c>
      <c r="G118" s="566" t="s">
        <v>1778</v>
      </c>
      <c r="H118" s="566" t="s">
        <v>1779</v>
      </c>
      <c r="I118" s="568">
        <v>13.04</v>
      </c>
      <c r="J118" s="568">
        <v>2</v>
      </c>
      <c r="K118" s="569">
        <v>26.08</v>
      </c>
    </row>
    <row r="119" spans="1:11" ht="14.4" customHeight="1" x14ac:dyDescent="0.3">
      <c r="A119" s="564" t="s">
        <v>456</v>
      </c>
      <c r="B119" s="565" t="s">
        <v>458</v>
      </c>
      <c r="C119" s="566" t="s">
        <v>472</v>
      </c>
      <c r="D119" s="567" t="s">
        <v>473</v>
      </c>
      <c r="E119" s="566" t="s">
        <v>1562</v>
      </c>
      <c r="F119" s="567" t="s">
        <v>1563</v>
      </c>
      <c r="G119" s="566" t="s">
        <v>1780</v>
      </c>
      <c r="H119" s="566" t="s">
        <v>1781</v>
      </c>
      <c r="I119" s="568">
        <v>1909.5</v>
      </c>
      <c r="J119" s="568">
        <v>5</v>
      </c>
      <c r="K119" s="569">
        <v>9547.5</v>
      </c>
    </row>
    <row r="120" spans="1:11" ht="14.4" customHeight="1" x14ac:dyDescent="0.3">
      <c r="A120" s="564" t="s">
        <v>456</v>
      </c>
      <c r="B120" s="565" t="s">
        <v>458</v>
      </c>
      <c r="C120" s="566" t="s">
        <v>472</v>
      </c>
      <c r="D120" s="567" t="s">
        <v>473</v>
      </c>
      <c r="E120" s="566" t="s">
        <v>1562</v>
      </c>
      <c r="F120" s="567" t="s">
        <v>1563</v>
      </c>
      <c r="G120" s="566" t="s">
        <v>1782</v>
      </c>
      <c r="H120" s="566" t="s">
        <v>1783</v>
      </c>
      <c r="I120" s="568">
        <v>12.84</v>
      </c>
      <c r="J120" s="568">
        <v>100</v>
      </c>
      <c r="K120" s="569">
        <v>1283.82</v>
      </c>
    </row>
    <row r="121" spans="1:11" ht="14.4" customHeight="1" x14ac:dyDescent="0.3">
      <c r="A121" s="564" t="s">
        <v>456</v>
      </c>
      <c r="B121" s="565" t="s">
        <v>458</v>
      </c>
      <c r="C121" s="566" t="s">
        <v>472</v>
      </c>
      <c r="D121" s="567" t="s">
        <v>473</v>
      </c>
      <c r="E121" s="566" t="s">
        <v>1562</v>
      </c>
      <c r="F121" s="567" t="s">
        <v>1563</v>
      </c>
      <c r="G121" s="566" t="s">
        <v>1784</v>
      </c>
      <c r="H121" s="566" t="s">
        <v>1785</v>
      </c>
      <c r="I121" s="568">
        <v>1088</v>
      </c>
      <c r="J121" s="568">
        <v>1</v>
      </c>
      <c r="K121" s="569">
        <v>1088</v>
      </c>
    </row>
    <row r="122" spans="1:11" ht="14.4" customHeight="1" x14ac:dyDescent="0.3">
      <c r="A122" s="564" t="s">
        <v>456</v>
      </c>
      <c r="B122" s="565" t="s">
        <v>458</v>
      </c>
      <c r="C122" s="566" t="s">
        <v>472</v>
      </c>
      <c r="D122" s="567" t="s">
        <v>473</v>
      </c>
      <c r="E122" s="566" t="s">
        <v>1564</v>
      </c>
      <c r="F122" s="567" t="s">
        <v>1565</v>
      </c>
      <c r="G122" s="566" t="s">
        <v>1786</v>
      </c>
      <c r="H122" s="566" t="s">
        <v>1787</v>
      </c>
      <c r="I122" s="568">
        <v>981.25399999999991</v>
      </c>
      <c r="J122" s="568">
        <v>17</v>
      </c>
      <c r="K122" s="569">
        <v>16680.400000000001</v>
      </c>
    </row>
    <row r="123" spans="1:11" ht="14.4" customHeight="1" x14ac:dyDescent="0.3">
      <c r="A123" s="564" t="s">
        <v>456</v>
      </c>
      <c r="B123" s="565" t="s">
        <v>458</v>
      </c>
      <c r="C123" s="566" t="s">
        <v>472</v>
      </c>
      <c r="D123" s="567" t="s">
        <v>473</v>
      </c>
      <c r="E123" s="566" t="s">
        <v>1564</v>
      </c>
      <c r="F123" s="567" t="s">
        <v>1565</v>
      </c>
      <c r="G123" s="566" t="s">
        <v>1788</v>
      </c>
      <c r="H123" s="566" t="s">
        <v>1789</v>
      </c>
      <c r="I123" s="568">
        <v>5.8</v>
      </c>
      <c r="J123" s="568">
        <v>600</v>
      </c>
      <c r="K123" s="569">
        <v>3477.25</v>
      </c>
    </row>
    <row r="124" spans="1:11" ht="14.4" customHeight="1" x14ac:dyDescent="0.3">
      <c r="A124" s="564" t="s">
        <v>456</v>
      </c>
      <c r="B124" s="565" t="s">
        <v>458</v>
      </c>
      <c r="C124" s="566" t="s">
        <v>472</v>
      </c>
      <c r="D124" s="567" t="s">
        <v>473</v>
      </c>
      <c r="E124" s="566" t="s">
        <v>1564</v>
      </c>
      <c r="F124" s="567" t="s">
        <v>1565</v>
      </c>
      <c r="G124" s="566" t="s">
        <v>1790</v>
      </c>
      <c r="H124" s="566" t="s">
        <v>1791</v>
      </c>
      <c r="I124" s="568">
        <v>1308.5999999999999</v>
      </c>
      <c r="J124" s="568">
        <v>1</v>
      </c>
      <c r="K124" s="569">
        <v>1308.5999999999999</v>
      </c>
    </row>
    <row r="125" spans="1:11" ht="14.4" customHeight="1" x14ac:dyDescent="0.3">
      <c r="A125" s="564" t="s">
        <v>456</v>
      </c>
      <c r="B125" s="565" t="s">
        <v>458</v>
      </c>
      <c r="C125" s="566" t="s">
        <v>472</v>
      </c>
      <c r="D125" s="567" t="s">
        <v>473</v>
      </c>
      <c r="E125" s="566" t="s">
        <v>1568</v>
      </c>
      <c r="F125" s="567" t="s">
        <v>1569</v>
      </c>
      <c r="G125" s="566" t="s">
        <v>1792</v>
      </c>
      <c r="H125" s="566" t="s">
        <v>1793</v>
      </c>
      <c r="I125" s="568">
        <v>338.77749999999997</v>
      </c>
      <c r="J125" s="568">
        <v>20</v>
      </c>
      <c r="K125" s="569">
        <v>6775.62</v>
      </c>
    </row>
    <row r="126" spans="1:11" ht="14.4" customHeight="1" x14ac:dyDescent="0.3">
      <c r="A126" s="564" t="s">
        <v>456</v>
      </c>
      <c r="B126" s="565" t="s">
        <v>458</v>
      </c>
      <c r="C126" s="566" t="s">
        <v>472</v>
      </c>
      <c r="D126" s="567" t="s">
        <v>473</v>
      </c>
      <c r="E126" s="566" t="s">
        <v>1568</v>
      </c>
      <c r="F126" s="567" t="s">
        <v>1569</v>
      </c>
      <c r="G126" s="566" t="s">
        <v>1794</v>
      </c>
      <c r="H126" s="566" t="s">
        <v>1795</v>
      </c>
      <c r="I126" s="568">
        <v>411.3633333333334</v>
      </c>
      <c r="J126" s="568">
        <v>20</v>
      </c>
      <c r="K126" s="569">
        <v>8227.24</v>
      </c>
    </row>
    <row r="127" spans="1:11" ht="14.4" customHeight="1" x14ac:dyDescent="0.3">
      <c r="A127" s="564" t="s">
        <v>456</v>
      </c>
      <c r="B127" s="565" t="s">
        <v>458</v>
      </c>
      <c r="C127" s="566" t="s">
        <v>472</v>
      </c>
      <c r="D127" s="567" t="s">
        <v>473</v>
      </c>
      <c r="E127" s="566" t="s">
        <v>1568</v>
      </c>
      <c r="F127" s="567" t="s">
        <v>1569</v>
      </c>
      <c r="G127" s="566" t="s">
        <v>1796</v>
      </c>
      <c r="H127" s="566" t="s">
        <v>1797</v>
      </c>
      <c r="I127" s="568">
        <v>3964.6750000000002</v>
      </c>
      <c r="J127" s="568">
        <v>3</v>
      </c>
      <c r="K127" s="569">
        <v>11872.7</v>
      </c>
    </row>
    <row r="128" spans="1:11" ht="14.4" customHeight="1" x14ac:dyDescent="0.3">
      <c r="A128" s="564" t="s">
        <v>456</v>
      </c>
      <c r="B128" s="565" t="s">
        <v>458</v>
      </c>
      <c r="C128" s="566" t="s">
        <v>472</v>
      </c>
      <c r="D128" s="567" t="s">
        <v>473</v>
      </c>
      <c r="E128" s="566" t="s">
        <v>1568</v>
      </c>
      <c r="F128" s="567" t="s">
        <v>1569</v>
      </c>
      <c r="G128" s="566" t="s">
        <v>1798</v>
      </c>
      <c r="H128" s="566" t="s">
        <v>1799</v>
      </c>
      <c r="I128" s="568">
        <v>3965.7225000000003</v>
      </c>
      <c r="J128" s="568">
        <v>5</v>
      </c>
      <c r="K128" s="569">
        <v>19848.89</v>
      </c>
    </row>
    <row r="129" spans="1:11" ht="14.4" customHeight="1" x14ac:dyDescent="0.3">
      <c r="A129" s="564" t="s">
        <v>456</v>
      </c>
      <c r="B129" s="565" t="s">
        <v>458</v>
      </c>
      <c r="C129" s="566" t="s">
        <v>472</v>
      </c>
      <c r="D129" s="567" t="s">
        <v>473</v>
      </c>
      <c r="E129" s="566" t="s">
        <v>1568</v>
      </c>
      <c r="F129" s="567" t="s">
        <v>1569</v>
      </c>
      <c r="G129" s="566" t="s">
        <v>1800</v>
      </c>
      <c r="H129" s="566" t="s">
        <v>1801</v>
      </c>
      <c r="I129" s="568">
        <v>3977.82375</v>
      </c>
      <c r="J129" s="568">
        <v>15</v>
      </c>
      <c r="K129" s="569">
        <v>59489.45</v>
      </c>
    </row>
    <row r="130" spans="1:11" ht="14.4" customHeight="1" x14ac:dyDescent="0.3">
      <c r="A130" s="564" t="s">
        <v>456</v>
      </c>
      <c r="B130" s="565" t="s">
        <v>458</v>
      </c>
      <c r="C130" s="566" t="s">
        <v>472</v>
      </c>
      <c r="D130" s="567" t="s">
        <v>473</v>
      </c>
      <c r="E130" s="566" t="s">
        <v>1568</v>
      </c>
      <c r="F130" s="567" t="s">
        <v>1569</v>
      </c>
      <c r="G130" s="566" t="s">
        <v>1802</v>
      </c>
      <c r="H130" s="566" t="s">
        <v>1803</v>
      </c>
      <c r="I130" s="568">
        <v>3964.7</v>
      </c>
      <c r="J130" s="568">
        <v>3</v>
      </c>
      <c r="K130" s="569">
        <v>11915.4</v>
      </c>
    </row>
    <row r="131" spans="1:11" ht="14.4" customHeight="1" x14ac:dyDescent="0.3">
      <c r="A131" s="564" t="s">
        <v>456</v>
      </c>
      <c r="B131" s="565" t="s">
        <v>458</v>
      </c>
      <c r="C131" s="566" t="s">
        <v>472</v>
      </c>
      <c r="D131" s="567" t="s">
        <v>473</v>
      </c>
      <c r="E131" s="566" t="s">
        <v>1568</v>
      </c>
      <c r="F131" s="567" t="s">
        <v>1569</v>
      </c>
      <c r="G131" s="566" t="s">
        <v>1804</v>
      </c>
      <c r="H131" s="566" t="s">
        <v>1805</v>
      </c>
      <c r="I131" s="568">
        <v>3986</v>
      </c>
      <c r="J131" s="568">
        <v>3</v>
      </c>
      <c r="K131" s="569">
        <v>11958</v>
      </c>
    </row>
    <row r="132" spans="1:11" ht="14.4" customHeight="1" x14ac:dyDescent="0.3">
      <c r="A132" s="564" t="s">
        <v>456</v>
      </c>
      <c r="B132" s="565" t="s">
        <v>458</v>
      </c>
      <c r="C132" s="566" t="s">
        <v>472</v>
      </c>
      <c r="D132" s="567" t="s">
        <v>473</v>
      </c>
      <c r="E132" s="566" t="s">
        <v>1568</v>
      </c>
      <c r="F132" s="567" t="s">
        <v>1569</v>
      </c>
      <c r="G132" s="566" t="s">
        <v>1806</v>
      </c>
      <c r="H132" s="566" t="s">
        <v>1807</v>
      </c>
      <c r="I132" s="568">
        <v>88.51</v>
      </c>
      <c r="J132" s="568">
        <v>9</v>
      </c>
      <c r="K132" s="569">
        <v>796.61</v>
      </c>
    </row>
    <row r="133" spans="1:11" ht="14.4" customHeight="1" x14ac:dyDescent="0.3">
      <c r="A133" s="564" t="s">
        <v>456</v>
      </c>
      <c r="B133" s="565" t="s">
        <v>458</v>
      </c>
      <c r="C133" s="566" t="s">
        <v>472</v>
      </c>
      <c r="D133" s="567" t="s">
        <v>473</v>
      </c>
      <c r="E133" s="566" t="s">
        <v>1568</v>
      </c>
      <c r="F133" s="567" t="s">
        <v>1569</v>
      </c>
      <c r="G133" s="566" t="s">
        <v>1808</v>
      </c>
      <c r="H133" s="566" t="s">
        <v>1809</v>
      </c>
      <c r="I133" s="568">
        <v>275.86</v>
      </c>
      <c r="J133" s="568">
        <v>2</v>
      </c>
      <c r="K133" s="569">
        <v>551.72</v>
      </c>
    </row>
    <row r="134" spans="1:11" ht="14.4" customHeight="1" x14ac:dyDescent="0.3">
      <c r="A134" s="564" t="s">
        <v>456</v>
      </c>
      <c r="B134" s="565" t="s">
        <v>458</v>
      </c>
      <c r="C134" s="566" t="s">
        <v>472</v>
      </c>
      <c r="D134" s="567" t="s">
        <v>473</v>
      </c>
      <c r="E134" s="566" t="s">
        <v>1568</v>
      </c>
      <c r="F134" s="567" t="s">
        <v>1569</v>
      </c>
      <c r="G134" s="566" t="s">
        <v>1810</v>
      </c>
      <c r="H134" s="566" t="s">
        <v>1811</v>
      </c>
      <c r="I134" s="568">
        <v>343.64</v>
      </c>
      <c r="J134" s="568">
        <v>1</v>
      </c>
      <c r="K134" s="569">
        <v>343.64</v>
      </c>
    </row>
    <row r="135" spans="1:11" ht="14.4" customHeight="1" x14ac:dyDescent="0.3">
      <c r="A135" s="564" t="s">
        <v>456</v>
      </c>
      <c r="B135" s="565" t="s">
        <v>458</v>
      </c>
      <c r="C135" s="566" t="s">
        <v>472</v>
      </c>
      <c r="D135" s="567" t="s">
        <v>473</v>
      </c>
      <c r="E135" s="566" t="s">
        <v>1568</v>
      </c>
      <c r="F135" s="567" t="s">
        <v>1569</v>
      </c>
      <c r="G135" s="566" t="s">
        <v>1812</v>
      </c>
      <c r="H135" s="566" t="s">
        <v>1813</v>
      </c>
      <c r="I135" s="568">
        <v>902.75</v>
      </c>
      <c r="J135" s="568">
        <v>1</v>
      </c>
      <c r="K135" s="569">
        <v>902.75</v>
      </c>
    </row>
    <row r="136" spans="1:11" ht="14.4" customHeight="1" x14ac:dyDescent="0.3">
      <c r="A136" s="564" t="s">
        <v>456</v>
      </c>
      <c r="B136" s="565" t="s">
        <v>458</v>
      </c>
      <c r="C136" s="566" t="s">
        <v>472</v>
      </c>
      <c r="D136" s="567" t="s">
        <v>473</v>
      </c>
      <c r="E136" s="566" t="s">
        <v>1568</v>
      </c>
      <c r="F136" s="567" t="s">
        <v>1569</v>
      </c>
      <c r="G136" s="566" t="s">
        <v>1814</v>
      </c>
      <c r="H136" s="566" t="s">
        <v>1815</v>
      </c>
      <c r="I136" s="568">
        <v>137.78</v>
      </c>
      <c r="J136" s="568">
        <v>10</v>
      </c>
      <c r="K136" s="569">
        <v>1377.77</v>
      </c>
    </row>
    <row r="137" spans="1:11" ht="14.4" customHeight="1" x14ac:dyDescent="0.3">
      <c r="A137" s="564" t="s">
        <v>456</v>
      </c>
      <c r="B137" s="565" t="s">
        <v>458</v>
      </c>
      <c r="C137" s="566" t="s">
        <v>472</v>
      </c>
      <c r="D137" s="567" t="s">
        <v>473</v>
      </c>
      <c r="E137" s="566" t="s">
        <v>1568</v>
      </c>
      <c r="F137" s="567" t="s">
        <v>1569</v>
      </c>
      <c r="G137" s="566" t="s">
        <v>1816</v>
      </c>
      <c r="H137" s="566" t="s">
        <v>1817</v>
      </c>
      <c r="I137" s="568">
        <v>4011.29</v>
      </c>
      <c r="J137" s="568">
        <v>2</v>
      </c>
      <c r="K137" s="569">
        <v>8022.58</v>
      </c>
    </row>
    <row r="138" spans="1:11" ht="14.4" customHeight="1" x14ac:dyDescent="0.3">
      <c r="A138" s="564" t="s">
        <v>456</v>
      </c>
      <c r="B138" s="565" t="s">
        <v>458</v>
      </c>
      <c r="C138" s="566" t="s">
        <v>472</v>
      </c>
      <c r="D138" s="567" t="s">
        <v>473</v>
      </c>
      <c r="E138" s="566" t="s">
        <v>1568</v>
      </c>
      <c r="F138" s="567" t="s">
        <v>1569</v>
      </c>
      <c r="G138" s="566" t="s">
        <v>1818</v>
      </c>
      <c r="H138" s="566" t="s">
        <v>1819</v>
      </c>
      <c r="I138" s="568">
        <v>532.91</v>
      </c>
      <c r="J138" s="568">
        <v>1</v>
      </c>
      <c r="K138" s="569">
        <v>532.91</v>
      </c>
    </row>
    <row r="139" spans="1:11" ht="14.4" customHeight="1" x14ac:dyDescent="0.3">
      <c r="A139" s="564" t="s">
        <v>456</v>
      </c>
      <c r="B139" s="565" t="s">
        <v>458</v>
      </c>
      <c r="C139" s="566" t="s">
        <v>472</v>
      </c>
      <c r="D139" s="567" t="s">
        <v>473</v>
      </c>
      <c r="E139" s="566" t="s">
        <v>1568</v>
      </c>
      <c r="F139" s="567" t="s">
        <v>1569</v>
      </c>
      <c r="G139" s="566" t="s">
        <v>1820</v>
      </c>
      <c r="H139" s="566" t="s">
        <v>1821</v>
      </c>
      <c r="I139" s="568">
        <v>150.22</v>
      </c>
      <c r="J139" s="568">
        <v>8</v>
      </c>
      <c r="K139" s="569">
        <v>1201.73</v>
      </c>
    </row>
    <row r="140" spans="1:11" ht="14.4" customHeight="1" x14ac:dyDescent="0.3">
      <c r="A140" s="564" t="s">
        <v>456</v>
      </c>
      <c r="B140" s="565" t="s">
        <v>458</v>
      </c>
      <c r="C140" s="566" t="s">
        <v>472</v>
      </c>
      <c r="D140" s="567" t="s">
        <v>473</v>
      </c>
      <c r="E140" s="566" t="s">
        <v>1568</v>
      </c>
      <c r="F140" s="567" t="s">
        <v>1569</v>
      </c>
      <c r="G140" s="566" t="s">
        <v>1822</v>
      </c>
      <c r="H140" s="566" t="s">
        <v>1823</v>
      </c>
      <c r="I140" s="568">
        <v>329.89</v>
      </c>
      <c r="J140" s="568">
        <v>3</v>
      </c>
      <c r="K140" s="569">
        <v>989.68</v>
      </c>
    </row>
    <row r="141" spans="1:11" ht="14.4" customHeight="1" x14ac:dyDescent="0.3">
      <c r="A141" s="564" t="s">
        <v>456</v>
      </c>
      <c r="B141" s="565" t="s">
        <v>458</v>
      </c>
      <c r="C141" s="566" t="s">
        <v>472</v>
      </c>
      <c r="D141" s="567" t="s">
        <v>473</v>
      </c>
      <c r="E141" s="566" t="s">
        <v>1568</v>
      </c>
      <c r="F141" s="567" t="s">
        <v>1569</v>
      </c>
      <c r="G141" s="566" t="s">
        <v>1824</v>
      </c>
      <c r="H141" s="566" t="s">
        <v>1825</v>
      </c>
      <c r="I141" s="568">
        <v>162.46666666666667</v>
      </c>
      <c r="J141" s="568">
        <v>9</v>
      </c>
      <c r="K141" s="569">
        <v>1462.1999999999998</v>
      </c>
    </row>
    <row r="142" spans="1:11" ht="14.4" customHeight="1" x14ac:dyDescent="0.3">
      <c r="A142" s="564" t="s">
        <v>456</v>
      </c>
      <c r="B142" s="565" t="s">
        <v>458</v>
      </c>
      <c r="C142" s="566" t="s">
        <v>472</v>
      </c>
      <c r="D142" s="567" t="s">
        <v>473</v>
      </c>
      <c r="E142" s="566" t="s">
        <v>1568</v>
      </c>
      <c r="F142" s="567" t="s">
        <v>1569</v>
      </c>
      <c r="G142" s="566" t="s">
        <v>1826</v>
      </c>
      <c r="H142" s="566" t="s">
        <v>1827</v>
      </c>
      <c r="I142" s="568">
        <v>3448.1</v>
      </c>
      <c r="J142" s="568">
        <v>2</v>
      </c>
      <c r="K142" s="569">
        <v>6896.2</v>
      </c>
    </row>
    <row r="143" spans="1:11" ht="14.4" customHeight="1" x14ac:dyDescent="0.3">
      <c r="A143" s="564" t="s">
        <v>456</v>
      </c>
      <c r="B143" s="565" t="s">
        <v>458</v>
      </c>
      <c r="C143" s="566" t="s">
        <v>472</v>
      </c>
      <c r="D143" s="567" t="s">
        <v>473</v>
      </c>
      <c r="E143" s="566" t="s">
        <v>1568</v>
      </c>
      <c r="F143" s="567" t="s">
        <v>1569</v>
      </c>
      <c r="G143" s="566" t="s">
        <v>1828</v>
      </c>
      <c r="H143" s="566" t="s">
        <v>1829</v>
      </c>
      <c r="I143" s="568">
        <v>4262.0999999999995</v>
      </c>
      <c r="J143" s="568">
        <v>5</v>
      </c>
      <c r="K143" s="569">
        <v>21278.109999999997</v>
      </c>
    </row>
    <row r="144" spans="1:11" ht="14.4" customHeight="1" x14ac:dyDescent="0.3">
      <c r="A144" s="564" t="s">
        <v>456</v>
      </c>
      <c r="B144" s="565" t="s">
        <v>458</v>
      </c>
      <c r="C144" s="566" t="s">
        <v>472</v>
      </c>
      <c r="D144" s="567" t="s">
        <v>473</v>
      </c>
      <c r="E144" s="566" t="s">
        <v>1568</v>
      </c>
      <c r="F144" s="567" t="s">
        <v>1569</v>
      </c>
      <c r="G144" s="566" t="s">
        <v>1830</v>
      </c>
      <c r="H144" s="566" t="s">
        <v>1831</v>
      </c>
      <c r="I144" s="568">
        <v>545.96500000000003</v>
      </c>
      <c r="J144" s="568">
        <v>4</v>
      </c>
      <c r="K144" s="569">
        <v>2183.86</v>
      </c>
    </row>
    <row r="145" spans="1:11" ht="14.4" customHeight="1" x14ac:dyDescent="0.3">
      <c r="A145" s="564" t="s">
        <v>456</v>
      </c>
      <c r="B145" s="565" t="s">
        <v>458</v>
      </c>
      <c r="C145" s="566" t="s">
        <v>472</v>
      </c>
      <c r="D145" s="567" t="s">
        <v>473</v>
      </c>
      <c r="E145" s="566" t="s">
        <v>1568</v>
      </c>
      <c r="F145" s="567" t="s">
        <v>1569</v>
      </c>
      <c r="G145" s="566" t="s">
        <v>1832</v>
      </c>
      <c r="H145" s="566" t="s">
        <v>1833</v>
      </c>
      <c r="I145" s="568">
        <v>880</v>
      </c>
      <c r="J145" s="568">
        <v>16</v>
      </c>
      <c r="K145" s="569">
        <v>14080</v>
      </c>
    </row>
    <row r="146" spans="1:11" ht="14.4" customHeight="1" x14ac:dyDescent="0.3">
      <c r="A146" s="564" t="s">
        <v>456</v>
      </c>
      <c r="B146" s="565" t="s">
        <v>458</v>
      </c>
      <c r="C146" s="566" t="s">
        <v>472</v>
      </c>
      <c r="D146" s="567" t="s">
        <v>473</v>
      </c>
      <c r="E146" s="566" t="s">
        <v>1568</v>
      </c>
      <c r="F146" s="567" t="s">
        <v>1569</v>
      </c>
      <c r="G146" s="566" t="s">
        <v>1834</v>
      </c>
      <c r="H146" s="566" t="s">
        <v>1835</v>
      </c>
      <c r="I146" s="568">
        <v>880</v>
      </c>
      <c r="J146" s="568">
        <v>14</v>
      </c>
      <c r="K146" s="569">
        <v>12320</v>
      </c>
    </row>
    <row r="147" spans="1:11" ht="14.4" customHeight="1" x14ac:dyDescent="0.3">
      <c r="A147" s="564" t="s">
        <v>456</v>
      </c>
      <c r="B147" s="565" t="s">
        <v>458</v>
      </c>
      <c r="C147" s="566" t="s">
        <v>472</v>
      </c>
      <c r="D147" s="567" t="s">
        <v>473</v>
      </c>
      <c r="E147" s="566" t="s">
        <v>1568</v>
      </c>
      <c r="F147" s="567" t="s">
        <v>1569</v>
      </c>
      <c r="G147" s="566" t="s">
        <v>1836</v>
      </c>
      <c r="H147" s="566" t="s">
        <v>1837</v>
      </c>
      <c r="I147" s="568">
        <v>880</v>
      </c>
      <c r="J147" s="568">
        <v>2</v>
      </c>
      <c r="K147" s="569">
        <v>1760</v>
      </c>
    </row>
    <row r="148" spans="1:11" ht="14.4" customHeight="1" x14ac:dyDescent="0.3">
      <c r="A148" s="564" t="s">
        <v>456</v>
      </c>
      <c r="B148" s="565" t="s">
        <v>458</v>
      </c>
      <c r="C148" s="566" t="s">
        <v>472</v>
      </c>
      <c r="D148" s="567" t="s">
        <v>473</v>
      </c>
      <c r="E148" s="566" t="s">
        <v>1568</v>
      </c>
      <c r="F148" s="567" t="s">
        <v>1569</v>
      </c>
      <c r="G148" s="566" t="s">
        <v>1838</v>
      </c>
      <c r="H148" s="566" t="s">
        <v>1839</v>
      </c>
      <c r="I148" s="568">
        <v>1210</v>
      </c>
      <c r="J148" s="568">
        <v>1</v>
      </c>
      <c r="K148" s="569">
        <v>1210</v>
      </c>
    </row>
    <row r="149" spans="1:11" ht="14.4" customHeight="1" x14ac:dyDescent="0.3">
      <c r="A149" s="564" t="s">
        <v>456</v>
      </c>
      <c r="B149" s="565" t="s">
        <v>458</v>
      </c>
      <c r="C149" s="566" t="s">
        <v>472</v>
      </c>
      <c r="D149" s="567" t="s">
        <v>473</v>
      </c>
      <c r="E149" s="566" t="s">
        <v>1568</v>
      </c>
      <c r="F149" s="567" t="s">
        <v>1569</v>
      </c>
      <c r="G149" s="566" t="s">
        <v>1840</v>
      </c>
      <c r="H149" s="566" t="s">
        <v>1841</v>
      </c>
      <c r="I149" s="568">
        <v>726</v>
      </c>
      <c r="J149" s="568">
        <v>1</v>
      </c>
      <c r="K149" s="569">
        <v>726</v>
      </c>
    </row>
    <row r="150" spans="1:11" ht="14.4" customHeight="1" x14ac:dyDescent="0.3">
      <c r="A150" s="564" t="s">
        <v>456</v>
      </c>
      <c r="B150" s="565" t="s">
        <v>458</v>
      </c>
      <c r="C150" s="566" t="s">
        <v>472</v>
      </c>
      <c r="D150" s="567" t="s">
        <v>473</v>
      </c>
      <c r="E150" s="566" t="s">
        <v>1568</v>
      </c>
      <c r="F150" s="567" t="s">
        <v>1569</v>
      </c>
      <c r="G150" s="566" t="s">
        <v>1842</v>
      </c>
      <c r="H150" s="566" t="s">
        <v>1843</v>
      </c>
      <c r="I150" s="568">
        <v>3500</v>
      </c>
      <c r="J150" s="568">
        <v>1</v>
      </c>
      <c r="K150" s="569">
        <v>3500</v>
      </c>
    </row>
    <row r="151" spans="1:11" ht="14.4" customHeight="1" x14ac:dyDescent="0.3">
      <c r="A151" s="564" t="s">
        <v>456</v>
      </c>
      <c r="B151" s="565" t="s">
        <v>458</v>
      </c>
      <c r="C151" s="566" t="s">
        <v>472</v>
      </c>
      <c r="D151" s="567" t="s">
        <v>473</v>
      </c>
      <c r="E151" s="566" t="s">
        <v>1568</v>
      </c>
      <c r="F151" s="567" t="s">
        <v>1569</v>
      </c>
      <c r="G151" s="566" t="s">
        <v>1844</v>
      </c>
      <c r="H151" s="566" t="s">
        <v>1845</v>
      </c>
      <c r="I151" s="568">
        <v>214.95</v>
      </c>
      <c r="J151" s="568">
        <v>6</v>
      </c>
      <c r="K151" s="569">
        <v>1289.7</v>
      </c>
    </row>
    <row r="152" spans="1:11" ht="14.4" customHeight="1" x14ac:dyDescent="0.3">
      <c r="A152" s="564" t="s">
        <v>456</v>
      </c>
      <c r="B152" s="565" t="s">
        <v>458</v>
      </c>
      <c r="C152" s="566" t="s">
        <v>472</v>
      </c>
      <c r="D152" s="567" t="s">
        <v>473</v>
      </c>
      <c r="E152" s="566" t="s">
        <v>1568</v>
      </c>
      <c r="F152" s="567" t="s">
        <v>1569</v>
      </c>
      <c r="G152" s="566" t="s">
        <v>1846</v>
      </c>
      <c r="H152" s="566" t="s">
        <v>1847</v>
      </c>
      <c r="I152" s="568">
        <v>2200</v>
      </c>
      <c r="J152" s="568">
        <v>8</v>
      </c>
      <c r="K152" s="569">
        <v>17600</v>
      </c>
    </row>
    <row r="153" spans="1:11" ht="14.4" customHeight="1" x14ac:dyDescent="0.3">
      <c r="A153" s="564" t="s">
        <v>456</v>
      </c>
      <c r="B153" s="565" t="s">
        <v>458</v>
      </c>
      <c r="C153" s="566" t="s">
        <v>472</v>
      </c>
      <c r="D153" s="567" t="s">
        <v>473</v>
      </c>
      <c r="E153" s="566" t="s">
        <v>1568</v>
      </c>
      <c r="F153" s="567" t="s">
        <v>1569</v>
      </c>
      <c r="G153" s="566" t="s">
        <v>1848</v>
      </c>
      <c r="H153" s="566" t="s">
        <v>1849</v>
      </c>
      <c r="I153" s="568">
        <v>3208.67</v>
      </c>
      <c r="J153" s="568">
        <v>2</v>
      </c>
      <c r="K153" s="569">
        <v>6417.34</v>
      </c>
    </row>
    <row r="154" spans="1:11" ht="14.4" customHeight="1" x14ac:dyDescent="0.3">
      <c r="A154" s="564" t="s">
        <v>456</v>
      </c>
      <c r="B154" s="565" t="s">
        <v>458</v>
      </c>
      <c r="C154" s="566" t="s">
        <v>472</v>
      </c>
      <c r="D154" s="567" t="s">
        <v>473</v>
      </c>
      <c r="E154" s="566" t="s">
        <v>1568</v>
      </c>
      <c r="F154" s="567" t="s">
        <v>1569</v>
      </c>
      <c r="G154" s="566" t="s">
        <v>1850</v>
      </c>
      <c r="H154" s="566" t="s">
        <v>1851</v>
      </c>
      <c r="I154" s="568">
        <v>3175.33</v>
      </c>
      <c r="J154" s="568">
        <v>1</v>
      </c>
      <c r="K154" s="569">
        <v>3175.33</v>
      </c>
    </row>
    <row r="155" spans="1:11" ht="14.4" customHeight="1" x14ac:dyDescent="0.3">
      <c r="A155" s="564" t="s">
        <v>456</v>
      </c>
      <c r="B155" s="565" t="s">
        <v>458</v>
      </c>
      <c r="C155" s="566" t="s">
        <v>472</v>
      </c>
      <c r="D155" s="567" t="s">
        <v>473</v>
      </c>
      <c r="E155" s="566" t="s">
        <v>1568</v>
      </c>
      <c r="F155" s="567" t="s">
        <v>1569</v>
      </c>
      <c r="G155" s="566" t="s">
        <v>1852</v>
      </c>
      <c r="H155" s="566" t="s">
        <v>1853</v>
      </c>
      <c r="I155" s="568">
        <v>4010.3975</v>
      </c>
      <c r="J155" s="568">
        <v>7</v>
      </c>
      <c r="K155" s="569">
        <v>27958.18</v>
      </c>
    </row>
    <row r="156" spans="1:11" ht="14.4" customHeight="1" x14ac:dyDescent="0.3">
      <c r="A156" s="564" t="s">
        <v>456</v>
      </c>
      <c r="B156" s="565" t="s">
        <v>458</v>
      </c>
      <c r="C156" s="566" t="s">
        <v>472</v>
      </c>
      <c r="D156" s="567" t="s">
        <v>473</v>
      </c>
      <c r="E156" s="566" t="s">
        <v>1568</v>
      </c>
      <c r="F156" s="567" t="s">
        <v>1569</v>
      </c>
      <c r="G156" s="566" t="s">
        <v>1854</v>
      </c>
      <c r="H156" s="566" t="s">
        <v>1855</v>
      </c>
      <c r="I156" s="568">
        <v>523.45000000000005</v>
      </c>
      <c r="J156" s="568">
        <v>1</v>
      </c>
      <c r="K156" s="569">
        <v>523.45000000000005</v>
      </c>
    </row>
    <row r="157" spans="1:11" ht="14.4" customHeight="1" x14ac:dyDescent="0.3">
      <c r="A157" s="564" t="s">
        <v>456</v>
      </c>
      <c r="B157" s="565" t="s">
        <v>458</v>
      </c>
      <c r="C157" s="566" t="s">
        <v>472</v>
      </c>
      <c r="D157" s="567" t="s">
        <v>473</v>
      </c>
      <c r="E157" s="566" t="s">
        <v>1568</v>
      </c>
      <c r="F157" s="567" t="s">
        <v>1569</v>
      </c>
      <c r="G157" s="566" t="s">
        <v>1856</v>
      </c>
      <c r="H157" s="566" t="s">
        <v>1857</v>
      </c>
      <c r="I157" s="568">
        <v>723.58</v>
      </c>
      <c r="J157" s="568">
        <v>20</v>
      </c>
      <c r="K157" s="569">
        <v>14471.6</v>
      </c>
    </row>
    <row r="158" spans="1:11" ht="14.4" customHeight="1" x14ac:dyDescent="0.3">
      <c r="A158" s="564" t="s">
        <v>456</v>
      </c>
      <c r="B158" s="565" t="s">
        <v>458</v>
      </c>
      <c r="C158" s="566" t="s">
        <v>472</v>
      </c>
      <c r="D158" s="567" t="s">
        <v>473</v>
      </c>
      <c r="E158" s="566" t="s">
        <v>1568</v>
      </c>
      <c r="F158" s="567" t="s">
        <v>1569</v>
      </c>
      <c r="G158" s="566" t="s">
        <v>1858</v>
      </c>
      <c r="H158" s="566" t="s">
        <v>1859</v>
      </c>
      <c r="I158" s="568">
        <v>24.96</v>
      </c>
      <c r="J158" s="568">
        <v>80</v>
      </c>
      <c r="K158" s="569">
        <v>1997</v>
      </c>
    </row>
    <row r="159" spans="1:11" ht="14.4" customHeight="1" x14ac:dyDescent="0.3">
      <c r="A159" s="564" t="s">
        <v>456</v>
      </c>
      <c r="B159" s="565" t="s">
        <v>458</v>
      </c>
      <c r="C159" s="566" t="s">
        <v>472</v>
      </c>
      <c r="D159" s="567" t="s">
        <v>473</v>
      </c>
      <c r="E159" s="566" t="s">
        <v>1568</v>
      </c>
      <c r="F159" s="567" t="s">
        <v>1569</v>
      </c>
      <c r="G159" s="566" t="s">
        <v>1860</v>
      </c>
      <c r="H159" s="566" t="s">
        <v>1861</v>
      </c>
      <c r="I159" s="568">
        <v>150.22</v>
      </c>
      <c r="J159" s="568">
        <v>7</v>
      </c>
      <c r="K159" s="569">
        <v>1051.52</v>
      </c>
    </row>
    <row r="160" spans="1:11" ht="14.4" customHeight="1" x14ac:dyDescent="0.3">
      <c r="A160" s="564" t="s">
        <v>456</v>
      </c>
      <c r="B160" s="565" t="s">
        <v>458</v>
      </c>
      <c r="C160" s="566" t="s">
        <v>472</v>
      </c>
      <c r="D160" s="567" t="s">
        <v>473</v>
      </c>
      <c r="E160" s="566" t="s">
        <v>1568</v>
      </c>
      <c r="F160" s="567" t="s">
        <v>1569</v>
      </c>
      <c r="G160" s="566" t="s">
        <v>1862</v>
      </c>
      <c r="H160" s="566" t="s">
        <v>1863</v>
      </c>
      <c r="I160" s="568">
        <v>98</v>
      </c>
      <c r="J160" s="568">
        <v>1</v>
      </c>
      <c r="K160" s="569">
        <v>98</v>
      </c>
    </row>
    <row r="161" spans="1:11" ht="14.4" customHeight="1" x14ac:dyDescent="0.3">
      <c r="A161" s="564" t="s">
        <v>456</v>
      </c>
      <c r="B161" s="565" t="s">
        <v>458</v>
      </c>
      <c r="C161" s="566" t="s">
        <v>472</v>
      </c>
      <c r="D161" s="567" t="s">
        <v>473</v>
      </c>
      <c r="E161" s="566" t="s">
        <v>1568</v>
      </c>
      <c r="F161" s="567" t="s">
        <v>1569</v>
      </c>
      <c r="G161" s="566" t="s">
        <v>1864</v>
      </c>
      <c r="H161" s="566" t="s">
        <v>1865</v>
      </c>
      <c r="I161" s="568">
        <v>29.27</v>
      </c>
      <c r="J161" s="568">
        <v>4</v>
      </c>
      <c r="K161" s="569">
        <v>117.08</v>
      </c>
    </row>
    <row r="162" spans="1:11" ht="14.4" customHeight="1" x14ac:dyDescent="0.3">
      <c r="A162" s="564" t="s">
        <v>456</v>
      </c>
      <c r="B162" s="565" t="s">
        <v>458</v>
      </c>
      <c r="C162" s="566" t="s">
        <v>472</v>
      </c>
      <c r="D162" s="567" t="s">
        <v>473</v>
      </c>
      <c r="E162" s="566" t="s">
        <v>1568</v>
      </c>
      <c r="F162" s="567" t="s">
        <v>1569</v>
      </c>
      <c r="G162" s="566" t="s">
        <v>1866</v>
      </c>
      <c r="H162" s="566" t="s">
        <v>1867</v>
      </c>
      <c r="I162" s="568">
        <v>2200</v>
      </c>
      <c r="J162" s="568">
        <v>4</v>
      </c>
      <c r="K162" s="569">
        <v>8800</v>
      </c>
    </row>
    <row r="163" spans="1:11" ht="14.4" customHeight="1" x14ac:dyDescent="0.3">
      <c r="A163" s="564" t="s">
        <v>456</v>
      </c>
      <c r="B163" s="565" t="s">
        <v>458</v>
      </c>
      <c r="C163" s="566" t="s">
        <v>472</v>
      </c>
      <c r="D163" s="567" t="s">
        <v>473</v>
      </c>
      <c r="E163" s="566" t="s">
        <v>1568</v>
      </c>
      <c r="F163" s="567" t="s">
        <v>1569</v>
      </c>
      <c r="G163" s="566" t="s">
        <v>1868</v>
      </c>
      <c r="H163" s="566" t="s">
        <v>1869</v>
      </c>
      <c r="I163" s="568">
        <v>3819</v>
      </c>
      <c r="J163" s="568">
        <v>1</v>
      </c>
      <c r="K163" s="569">
        <v>3819</v>
      </c>
    </row>
    <row r="164" spans="1:11" ht="14.4" customHeight="1" x14ac:dyDescent="0.3">
      <c r="A164" s="564" t="s">
        <v>456</v>
      </c>
      <c r="B164" s="565" t="s">
        <v>458</v>
      </c>
      <c r="C164" s="566" t="s">
        <v>472</v>
      </c>
      <c r="D164" s="567" t="s">
        <v>473</v>
      </c>
      <c r="E164" s="566" t="s">
        <v>1568</v>
      </c>
      <c r="F164" s="567" t="s">
        <v>1569</v>
      </c>
      <c r="G164" s="566" t="s">
        <v>1870</v>
      </c>
      <c r="H164" s="566" t="s">
        <v>1871</v>
      </c>
      <c r="I164" s="568">
        <v>1900</v>
      </c>
      <c r="J164" s="568">
        <v>3</v>
      </c>
      <c r="K164" s="569">
        <v>5700</v>
      </c>
    </row>
    <row r="165" spans="1:11" ht="14.4" customHeight="1" x14ac:dyDescent="0.3">
      <c r="A165" s="564" t="s">
        <v>456</v>
      </c>
      <c r="B165" s="565" t="s">
        <v>458</v>
      </c>
      <c r="C165" s="566" t="s">
        <v>472</v>
      </c>
      <c r="D165" s="567" t="s">
        <v>473</v>
      </c>
      <c r="E165" s="566" t="s">
        <v>1568</v>
      </c>
      <c r="F165" s="567" t="s">
        <v>1569</v>
      </c>
      <c r="G165" s="566" t="s">
        <v>1872</v>
      </c>
      <c r="H165" s="566" t="s">
        <v>1873</v>
      </c>
      <c r="I165" s="568">
        <v>1900</v>
      </c>
      <c r="J165" s="568">
        <v>3</v>
      </c>
      <c r="K165" s="569">
        <v>5700</v>
      </c>
    </row>
    <row r="166" spans="1:11" ht="14.4" customHeight="1" x14ac:dyDescent="0.3">
      <c r="A166" s="564" t="s">
        <v>456</v>
      </c>
      <c r="B166" s="565" t="s">
        <v>458</v>
      </c>
      <c r="C166" s="566" t="s">
        <v>472</v>
      </c>
      <c r="D166" s="567" t="s">
        <v>473</v>
      </c>
      <c r="E166" s="566" t="s">
        <v>1568</v>
      </c>
      <c r="F166" s="567" t="s">
        <v>1569</v>
      </c>
      <c r="G166" s="566" t="s">
        <v>1874</v>
      </c>
      <c r="H166" s="566" t="s">
        <v>1875</v>
      </c>
      <c r="I166" s="568">
        <v>1900</v>
      </c>
      <c r="J166" s="568">
        <v>3</v>
      </c>
      <c r="K166" s="569">
        <v>5700</v>
      </c>
    </row>
    <row r="167" spans="1:11" ht="14.4" customHeight="1" x14ac:dyDescent="0.3">
      <c r="A167" s="564" t="s">
        <v>456</v>
      </c>
      <c r="B167" s="565" t="s">
        <v>458</v>
      </c>
      <c r="C167" s="566" t="s">
        <v>472</v>
      </c>
      <c r="D167" s="567" t="s">
        <v>473</v>
      </c>
      <c r="E167" s="566" t="s">
        <v>1568</v>
      </c>
      <c r="F167" s="567" t="s">
        <v>1569</v>
      </c>
      <c r="G167" s="566" t="s">
        <v>1876</v>
      </c>
      <c r="H167" s="566" t="s">
        <v>1877</v>
      </c>
      <c r="I167" s="568">
        <v>1900</v>
      </c>
      <c r="J167" s="568">
        <v>3</v>
      </c>
      <c r="K167" s="569">
        <v>5700</v>
      </c>
    </row>
    <row r="168" spans="1:11" ht="14.4" customHeight="1" x14ac:dyDescent="0.3">
      <c r="A168" s="564" t="s">
        <v>456</v>
      </c>
      <c r="B168" s="565" t="s">
        <v>458</v>
      </c>
      <c r="C168" s="566" t="s">
        <v>472</v>
      </c>
      <c r="D168" s="567" t="s">
        <v>473</v>
      </c>
      <c r="E168" s="566" t="s">
        <v>1568</v>
      </c>
      <c r="F168" s="567" t="s">
        <v>1569</v>
      </c>
      <c r="G168" s="566" t="s">
        <v>1878</v>
      </c>
      <c r="H168" s="566" t="s">
        <v>1879</v>
      </c>
      <c r="I168" s="568">
        <v>1900</v>
      </c>
      <c r="J168" s="568">
        <v>3</v>
      </c>
      <c r="K168" s="569">
        <v>5700</v>
      </c>
    </row>
    <row r="169" spans="1:11" ht="14.4" customHeight="1" x14ac:dyDescent="0.3">
      <c r="A169" s="564" t="s">
        <v>456</v>
      </c>
      <c r="B169" s="565" t="s">
        <v>458</v>
      </c>
      <c r="C169" s="566" t="s">
        <v>472</v>
      </c>
      <c r="D169" s="567" t="s">
        <v>473</v>
      </c>
      <c r="E169" s="566" t="s">
        <v>1568</v>
      </c>
      <c r="F169" s="567" t="s">
        <v>1569</v>
      </c>
      <c r="G169" s="566" t="s">
        <v>1880</v>
      </c>
      <c r="H169" s="566" t="s">
        <v>1881</v>
      </c>
      <c r="I169" s="568">
        <v>1900</v>
      </c>
      <c r="J169" s="568">
        <v>3</v>
      </c>
      <c r="K169" s="569">
        <v>5700</v>
      </c>
    </row>
    <row r="170" spans="1:11" ht="14.4" customHeight="1" x14ac:dyDescent="0.3">
      <c r="A170" s="564" t="s">
        <v>456</v>
      </c>
      <c r="B170" s="565" t="s">
        <v>458</v>
      </c>
      <c r="C170" s="566" t="s">
        <v>472</v>
      </c>
      <c r="D170" s="567" t="s">
        <v>473</v>
      </c>
      <c r="E170" s="566" t="s">
        <v>1568</v>
      </c>
      <c r="F170" s="567" t="s">
        <v>1569</v>
      </c>
      <c r="G170" s="566" t="s">
        <v>1882</v>
      </c>
      <c r="H170" s="566" t="s">
        <v>1883</v>
      </c>
      <c r="I170" s="568">
        <v>1900</v>
      </c>
      <c r="J170" s="568">
        <v>3</v>
      </c>
      <c r="K170" s="569">
        <v>5700</v>
      </c>
    </row>
    <row r="171" spans="1:11" ht="14.4" customHeight="1" x14ac:dyDescent="0.3">
      <c r="A171" s="564" t="s">
        <v>456</v>
      </c>
      <c r="B171" s="565" t="s">
        <v>458</v>
      </c>
      <c r="C171" s="566" t="s">
        <v>472</v>
      </c>
      <c r="D171" s="567" t="s">
        <v>473</v>
      </c>
      <c r="E171" s="566" t="s">
        <v>1568</v>
      </c>
      <c r="F171" s="567" t="s">
        <v>1569</v>
      </c>
      <c r="G171" s="566" t="s">
        <v>1884</v>
      </c>
      <c r="H171" s="566" t="s">
        <v>1885</v>
      </c>
      <c r="I171" s="568">
        <v>1900</v>
      </c>
      <c r="J171" s="568">
        <v>3</v>
      </c>
      <c r="K171" s="569">
        <v>5700</v>
      </c>
    </row>
    <row r="172" spans="1:11" ht="14.4" customHeight="1" x14ac:dyDescent="0.3">
      <c r="A172" s="564" t="s">
        <v>456</v>
      </c>
      <c r="B172" s="565" t="s">
        <v>458</v>
      </c>
      <c r="C172" s="566" t="s">
        <v>472</v>
      </c>
      <c r="D172" s="567" t="s">
        <v>473</v>
      </c>
      <c r="E172" s="566" t="s">
        <v>1568</v>
      </c>
      <c r="F172" s="567" t="s">
        <v>1569</v>
      </c>
      <c r="G172" s="566" t="s">
        <v>1886</v>
      </c>
      <c r="H172" s="566" t="s">
        <v>1887</v>
      </c>
      <c r="I172" s="568">
        <v>250</v>
      </c>
      <c r="J172" s="568">
        <v>12</v>
      </c>
      <c r="K172" s="569">
        <v>3000</v>
      </c>
    </row>
    <row r="173" spans="1:11" ht="14.4" customHeight="1" x14ac:dyDescent="0.3">
      <c r="A173" s="564" t="s">
        <v>456</v>
      </c>
      <c r="B173" s="565" t="s">
        <v>458</v>
      </c>
      <c r="C173" s="566" t="s">
        <v>472</v>
      </c>
      <c r="D173" s="567" t="s">
        <v>473</v>
      </c>
      <c r="E173" s="566" t="s">
        <v>1568</v>
      </c>
      <c r="F173" s="567" t="s">
        <v>1569</v>
      </c>
      <c r="G173" s="566" t="s">
        <v>1888</v>
      </c>
      <c r="H173" s="566" t="s">
        <v>1889</v>
      </c>
      <c r="I173" s="568">
        <v>250</v>
      </c>
      <c r="J173" s="568">
        <v>8</v>
      </c>
      <c r="K173" s="569">
        <v>2000</v>
      </c>
    </row>
    <row r="174" spans="1:11" ht="14.4" customHeight="1" x14ac:dyDescent="0.3">
      <c r="A174" s="564" t="s">
        <v>456</v>
      </c>
      <c r="B174" s="565" t="s">
        <v>458</v>
      </c>
      <c r="C174" s="566" t="s">
        <v>472</v>
      </c>
      <c r="D174" s="567" t="s">
        <v>473</v>
      </c>
      <c r="E174" s="566" t="s">
        <v>1568</v>
      </c>
      <c r="F174" s="567" t="s">
        <v>1569</v>
      </c>
      <c r="G174" s="566" t="s">
        <v>1890</v>
      </c>
      <c r="H174" s="566" t="s">
        <v>1891</v>
      </c>
      <c r="I174" s="568">
        <v>3.31</v>
      </c>
      <c r="J174" s="568">
        <v>100</v>
      </c>
      <c r="K174" s="569">
        <v>330.78</v>
      </c>
    </row>
    <row r="175" spans="1:11" ht="14.4" customHeight="1" x14ac:dyDescent="0.3">
      <c r="A175" s="564" t="s">
        <v>456</v>
      </c>
      <c r="B175" s="565" t="s">
        <v>458</v>
      </c>
      <c r="C175" s="566" t="s">
        <v>472</v>
      </c>
      <c r="D175" s="567" t="s">
        <v>473</v>
      </c>
      <c r="E175" s="566" t="s">
        <v>1568</v>
      </c>
      <c r="F175" s="567" t="s">
        <v>1569</v>
      </c>
      <c r="G175" s="566" t="s">
        <v>1892</v>
      </c>
      <c r="H175" s="566" t="s">
        <v>1893</v>
      </c>
      <c r="I175" s="568">
        <v>2200</v>
      </c>
      <c r="J175" s="568">
        <v>1</v>
      </c>
      <c r="K175" s="569">
        <v>2200</v>
      </c>
    </row>
    <row r="176" spans="1:11" ht="14.4" customHeight="1" x14ac:dyDescent="0.3">
      <c r="A176" s="564" t="s">
        <v>456</v>
      </c>
      <c r="B176" s="565" t="s">
        <v>458</v>
      </c>
      <c r="C176" s="566" t="s">
        <v>472</v>
      </c>
      <c r="D176" s="567" t="s">
        <v>473</v>
      </c>
      <c r="E176" s="566" t="s">
        <v>1568</v>
      </c>
      <c r="F176" s="567" t="s">
        <v>1569</v>
      </c>
      <c r="G176" s="566" t="s">
        <v>1894</v>
      </c>
      <c r="H176" s="566" t="s">
        <v>1895</v>
      </c>
      <c r="I176" s="568">
        <v>3819</v>
      </c>
      <c r="J176" s="568">
        <v>1</v>
      </c>
      <c r="K176" s="569">
        <v>3819</v>
      </c>
    </row>
    <row r="177" spans="1:11" ht="14.4" customHeight="1" x14ac:dyDescent="0.3">
      <c r="A177" s="564" t="s">
        <v>456</v>
      </c>
      <c r="B177" s="565" t="s">
        <v>458</v>
      </c>
      <c r="C177" s="566" t="s">
        <v>472</v>
      </c>
      <c r="D177" s="567" t="s">
        <v>473</v>
      </c>
      <c r="E177" s="566" t="s">
        <v>1572</v>
      </c>
      <c r="F177" s="567" t="s">
        <v>1573</v>
      </c>
      <c r="G177" s="566" t="s">
        <v>1896</v>
      </c>
      <c r="H177" s="566" t="s">
        <v>1897</v>
      </c>
      <c r="I177" s="568">
        <v>30</v>
      </c>
      <c r="J177" s="568">
        <v>180</v>
      </c>
      <c r="K177" s="569">
        <v>5399.25</v>
      </c>
    </row>
    <row r="178" spans="1:11" ht="14.4" customHeight="1" x14ac:dyDescent="0.3">
      <c r="A178" s="564" t="s">
        <v>456</v>
      </c>
      <c r="B178" s="565" t="s">
        <v>458</v>
      </c>
      <c r="C178" s="566" t="s">
        <v>472</v>
      </c>
      <c r="D178" s="567" t="s">
        <v>473</v>
      </c>
      <c r="E178" s="566" t="s">
        <v>1572</v>
      </c>
      <c r="F178" s="567" t="s">
        <v>1573</v>
      </c>
      <c r="G178" s="566" t="s">
        <v>1700</v>
      </c>
      <c r="H178" s="566" t="s">
        <v>1701</v>
      </c>
      <c r="I178" s="568">
        <v>46.03</v>
      </c>
      <c r="J178" s="568">
        <v>468</v>
      </c>
      <c r="K178" s="569">
        <v>21542.52</v>
      </c>
    </row>
    <row r="179" spans="1:11" ht="14.4" customHeight="1" x14ac:dyDescent="0.3">
      <c r="A179" s="564" t="s">
        <v>456</v>
      </c>
      <c r="B179" s="565" t="s">
        <v>458</v>
      </c>
      <c r="C179" s="566" t="s">
        <v>472</v>
      </c>
      <c r="D179" s="567" t="s">
        <v>473</v>
      </c>
      <c r="E179" s="566" t="s">
        <v>1572</v>
      </c>
      <c r="F179" s="567" t="s">
        <v>1573</v>
      </c>
      <c r="G179" s="566" t="s">
        <v>1898</v>
      </c>
      <c r="H179" s="566" t="s">
        <v>1899</v>
      </c>
      <c r="I179" s="568">
        <v>69.914999999999992</v>
      </c>
      <c r="J179" s="568">
        <v>120</v>
      </c>
      <c r="K179" s="569">
        <v>8389.7999999999993</v>
      </c>
    </row>
    <row r="180" spans="1:11" ht="14.4" customHeight="1" x14ac:dyDescent="0.3">
      <c r="A180" s="564" t="s">
        <v>456</v>
      </c>
      <c r="B180" s="565" t="s">
        <v>458</v>
      </c>
      <c r="C180" s="566" t="s">
        <v>472</v>
      </c>
      <c r="D180" s="567" t="s">
        <v>473</v>
      </c>
      <c r="E180" s="566" t="s">
        <v>1572</v>
      </c>
      <c r="F180" s="567" t="s">
        <v>1573</v>
      </c>
      <c r="G180" s="566" t="s">
        <v>1900</v>
      </c>
      <c r="H180" s="566" t="s">
        <v>1901</v>
      </c>
      <c r="I180" s="568">
        <v>35.729999999999997</v>
      </c>
      <c r="J180" s="568">
        <v>72</v>
      </c>
      <c r="K180" s="569">
        <v>2572.2199999999998</v>
      </c>
    </row>
    <row r="181" spans="1:11" ht="14.4" customHeight="1" x14ac:dyDescent="0.3">
      <c r="A181" s="564" t="s">
        <v>456</v>
      </c>
      <c r="B181" s="565" t="s">
        <v>458</v>
      </c>
      <c r="C181" s="566" t="s">
        <v>472</v>
      </c>
      <c r="D181" s="567" t="s">
        <v>473</v>
      </c>
      <c r="E181" s="566" t="s">
        <v>1572</v>
      </c>
      <c r="F181" s="567" t="s">
        <v>1573</v>
      </c>
      <c r="G181" s="566" t="s">
        <v>1902</v>
      </c>
      <c r="H181" s="566" t="s">
        <v>1903</v>
      </c>
      <c r="I181" s="568">
        <v>60.35</v>
      </c>
      <c r="J181" s="568">
        <v>24</v>
      </c>
      <c r="K181" s="569">
        <v>1448.39</v>
      </c>
    </row>
    <row r="182" spans="1:11" ht="14.4" customHeight="1" x14ac:dyDescent="0.3">
      <c r="A182" s="564" t="s">
        <v>456</v>
      </c>
      <c r="B182" s="565" t="s">
        <v>458</v>
      </c>
      <c r="C182" s="566" t="s">
        <v>472</v>
      </c>
      <c r="D182" s="567" t="s">
        <v>473</v>
      </c>
      <c r="E182" s="566" t="s">
        <v>1574</v>
      </c>
      <c r="F182" s="567" t="s">
        <v>1575</v>
      </c>
      <c r="G182" s="566" t="s">
        <v>1708</v>
      </c>
      <c r="H182" s="566" t="s">
        <v>1709</v>
      </c>
      <c r="I182" s="568">
        <v>0.29571428571428571</v>
      </c>
      <c r="J182" s="568">
        <v>2600</v>
      </c>
      <c r="K182" s="569">
        <v>769</v>
      </c>
    </row>
    <row r="183" spans="1:11" ht="14.4" customHeight="1" x14ac:dyDescent="0.3">
      <c r="A183" s="564" t="s">
        <v>456</v>
      </c>
      <c r="B183" s="565" t="s">
        <v>458</v>
      </c>
      <c r="C183" s="566" t="s">
        <v>472</v>
      </c>
      <c r="D183" s="567" t="s">
        <v>473</v>
      </c>
      <c r="E183" s="566" t="s">
        <v>1574</v>
      </c>
      <c r="F183" s="567" t="s">
        <v>1575</v>
      </c>
      <c r="G183" s="566" t="s">
        <v>1710</v>
      </c>
      <c r="H183" s="566" t="s">
        <v>1711</v>
      </c>
      <c r="I183" s="568">
        <v>0.3</v>
      </c>
      <c r="J183" s="568">
        <v>500</v>
      </c>
      <c r="K183" s="569">
        <v>150</v>
      </c>
    </row>
    <row r="184" spans="1:11" ht="14.4" customHeight="1" x14ac:dyDescent="0.3">
      <c r="A184" s="564" t="s">
        <v>456</v>
      </c>
      <c r="B184" s="565" t="s">
        <v>458</v>
      </c>
      <c r="C184" s="566" t="s">
        <v>472</v>
      </c>
      <c r="D184" s="567" t="s">
        <v>473</v>
      </c>
      <c r="E184" s="566" t="s">
        <v>1576</v>
      </c>
      <c r="F184" s="567" t="s">
        <v>1577</v>
      </c>
      <c r="G184" s="566" t="s">
        <v>1714</v>
      </c>
      <c r="H184" s="566" t="s">
        <v>1715</v>
      </c>
      <c r="I184" s="568">
        <v>0.76800000000000002</v>
      </c>
      <c r="J184" s="568">
        <v>6000</v>
      </c>
      <c r="K184" s="569">
        <v>4188.5</v>
      </c>
    </row>
    <row r="185" spans="1:11" ht="14.4" customHeight="1" x14ac:dyDescent="0.3">
      <c r="A185" s="564" t="s">
        <v>456</v>
      </c>
      <c r="B185" s="565" t="s">
        <v>458</v>
      </c>
      <c r="C185" s="566" t="s">
        <v>472</v>
      </c>
      <c r="D185" s="567" t="s">
        <v>473</v>
      </c>
      <c r="E185" s="566" t="s">
        <v>1576</v>
      </c>
      <c r="F185" s="567" t="s">
        <v>1577</v>
      </c>
      <c r="G185" s="566" t="s">
        <v>1716</v>
      </c>
      <c r="H185" s="566" t="s">
        <v>1717</v>
      </c>
      <c r="I185" s="568">
        <v>0.86250000000000004</v>
      </c>
      <c r="J185" s="568">
        <v>4600</v>
      </c>
      <c r="K185" s="569">
        <v>4049.8999999999996</v>
      </c>
    </row>
    <row r="186" spans="1:11" ht="14.4" customHeight="1" x14ac:dyDescent="0.3">
      <c r="A186" s="564" t="s">
        <v>456</v>
      </c>
      <c r="B186" s="565" t="s">
        <v>458</v>
      </c>
      <c r="C186" s="566" t="s">
        <v>472</v>
      </c>
      <c r="D186" s="567" t="s">
        <v>473</v>
      </c>
      <c r="E186" s="566" t="s">
        <v>1576</v>
      </c>
      <c r="F186" s="567" t="s">
        <v>1577</v>
      </c>
      <c r="G186" s="566" t="s">
        <v>1718</v>
      </c>
      <c r="H186" s="566" t="s">
        <v>1719</v>
      </c>
      <c r="I186" s="568">
        <v>0.69166666666666676</v>
      </c>
      <c r="J186" s="568">
        <v>9000</v>
      </c>
      <c r="K186" s="569">
        <v>5306.41</v>
      </c>
    </row>
    <row r="187" spans="1:11" ht="14.4" customHeight="1" x14ac:dyDescent="0.3">
      <c r="A187" s="564" t="s">
        <v>456</v>
      </c>
      <c r="B187" s="565" t="s">
        <v>458</v>
      </c>
      <c r="C187" s="566" t="s">
        <v>472</v>
      </c>
      <c r="D187" s="567" t="s">
        <v>473</v>
      </c>
      <c r="E187" s="566" t="s">
        <v>1576</v>
      </c>
      <c r="F187" s="567" t="s">
        <v>1577</v>
      </c>
      <c r="G187" s="566" t="s">
        <v>1904</v>
      </c>
      <c r="H187" s="566" t="s">
        <v>1905</v>
      </c>
      <c r="I187" s="568">
        <v>0.63</v>
      </c>
      <c r="J187" s="568">
        <v>2000</v>
      </c>
      <c r="K187" s="569">
        <v>1260</v>
      </c>
    </row>
    <row r="188" spans="1:11" ht="14.4" customHeight="1" x14ac:dyDescent="0.3">
      <c r="A188" s="564" t="s">
        <v>456</v>
      </c>
      <c r="B188" s="565" t="s">
        <v>458</v>
      </c>
      <c r="C188" s="566" t="s">
        <v>472</v>
      </c>
      <c r="D188" s="567" t="s">
        <v>473</v>
      </c>
      <c r="E188" s="566" t="s">
        <v>1576</v>
      </c>
      <c r="F188" s="567" t="s">
        <v>1577</v>
      </c>
      <c r="G188" s="566" t="s">
        <v>1906</v>
      </c>
      <c r="H188" s="566" t="s">
        <v>1907</v>
      </c>
      <c r="I188" s="568">
        <v>1.22</v>
      </c>
      <c r="J188" s="568">
        <v>1000</v>
      </c>
      <c r="K188" s="569">
        <v>1219.1099999999999</v>
      </c>
    </row>
    <row r="189" spans="1:11" ht="14.4" customHeight="1" x14ac:dyDescent="0.3">
      <c r="A189" s="564" t="s">
        <v>456</v>
      </c>
      <c r="B189" s="565" t="s">
        <v>458</v>
      </c>
      <c r="C189" s="566" t="s">
        <v>474</v>
      </c>
      <c r="D189" s="567" t="s">
        <v>475</v>
      </c>
      <c r="E189" s="566" t="s">
        <v>1560</v>
      </c>
      <c r="F189" s="567" t="s">
        <v>1561</v>
      </c>
      <c r="G189" s="566" t="s">
        <v>1582</v>
      </c>
      <c r="H189" s="566" t="s">
        <v>1583</v>
      </c>
      <c r="I189" s="568">
        <v>167.14</v>
      </c>
      <c r="J189" s="568">
        <v>1</v>
      </c>
      <c r="K189" s="569">
        <v>167.14</v>
      </c>
    </row>
    <row r="190" spans="1:11" ht="14.4" customHeight="1" x14ac:dyDescent="0.3">
      <c r="A190" s="564" t="s">
        <v>456</v>
      </c>
      <c r="B190" s="565" t="s">
        <v>458</v>
      </c>
      <c r="C190" s="566" t="s">
        <v>474</v>
      </c>
      <c r="D190" s="567" t="s">
        <v>475</v>
      </c>
      <c r="E190" s="566" t="s">
        <v>1560</v>
      </c>
      <c r="F190" s="567" t="s">
        <v>1561</v>
      </c>
      <c r="G190" s="566" t="s">
        <v>1588</v>
      </c>
      <c r="H190" s="566" t="s">
        <v>1589</v>
      </c>
      <c r="I190" s="568">
        <v>0.30499999999999999</v>
      </c>
      <c r="J190" s="568">
        <v>21000</v>
      </c>
      <c r="K190" s="569">
        <v>6430</v>
      </c>
    </row>
    <row r="191" spans="1:11" ht="14.4" customHeight="1" x14ac:dyDescent="0.3">
      <c r="A191" s="564" t="s">
        <v>456</v>
      </c>
      <c r="B191" s="565" t="s">
        <v>458</v>
      </c>
      <c r="C191" s="566" t="s">
        <v>474</v>
      </c>
      <c r="D191" s="567" t="s">
        <v>475</v>
      </c>
      <c r="E191" s="566" t="s">
        <v>1560</v>
      </c>
      <c r="F191" s="567" t="s">
        <v>1561</v>
      </c>
      <c r="G191" s="566" t="s">
        <v>1908</v>
      </c>
      <c r="H191" s="566" t="s">
        <v>1909</v>
      </c>
      <c r="I191" s="568">
        <v>0.28000000000000003</v>
      </c>
      <c r="J191" s="568">
        <v>5000</v>
      </c>
      <c r="K191" s="569">
        <v>1400</v>
      </c>
    </row>
    <row r="192" spans="1:11" ht="14.4" customHeight="1" x14ac:dyDescent="0.3">
      <c r="A192" s="564" t="s">
        <v>456</v>
      </c>
      <c r="B192" s="565" t="s">
        <v>458</v>
      </c>
      <c r="C192" s="566" t="s">
        <v>474</v>
      </c>
      <c r="D192" s="567" t="s">
        <v>475</v>
      </c>
      <c r="E192" s="566" t="s">
        <v>1560</v>
      </c>
      <c r="F192" s="567" t="s">
        <v>1561</v>
      </c>
      <c r="G192" s="566" t="s">
        <v>1596</v>
      </c>
      <c r="H192" s="566" t="s">
        <v>1597</v>
      </c>
      <c r="I192" s="568">
        <v>0.26</v>
      </c>
      <c r="J192" s="568">
        <v>1000</v>
      </c>
      <c r="K192" s="569">
        <v>260</v>
      </c>
    </row>
    <row r="193" spans="1:11" ht="14.4" customHeight="1" x14ac:dyDescent="0.3">
      <c r="A193" s="564" t="s">
        <v>456</v>
      </c>
      <c r="B193" s="565" t="s">
        <v>458</v>
      </c>
      <c r="C193" s="566" t="s">
        <v>474</v>
      </c>
      <c r="D193" s="567" t="s">
        <v>475</v>
      </c>
      <c r="E193" s="566" t="s">
        <v>1560</v>
      </c>
      <c r="F193" s="567" t="s">
        <v>1561</v>
      </c>
      <c r="G193" s="566" t="s">
        <v>1910</v>
      </c>
      <c r="H193" s="566" t="s">
        <v>1911</v>
      </c>
      <c r="I193" s="568">
        <v>22.24</v>
      </c>
      <c r="J193" s="568">
        <v>25</v>
      </c>
      <c r="K193" s="569">
        <v>556</v>
      </c>
    </row>
    <row r="194" spans="1:11" ht="14.4" customHeight="1" x14ac:dyDescent="0.3">
      <c r="A194" s="564" t="s">
        <v>456</v>
      </c>
      <c r="B194" s="565" t="s">
        <v>458</v>
      </c>
      <c r="C194" s="566" t="s">
        <v>474</v>
      </c>
      <c r="D194" s="567" t="s">
        <v>475</v>
      </c>
      <c r="E194" s="566" t="s">
        <v>1560</v>
      </c>
      <c r="F194" s="567" t="s">
        <v>1561</v>
      </c>
      <c r="G194" s="566" t="s">
        <v>1734</v>
      </c>
      <c r="H194" s="566" t="s">
        <v>1735</v>
      </c>
      <c r="I194" s="568">
        <v>16.100000000000001</v>
      </c>
      <c r="J194" s="568">
        <v>1000</v>
      </c>
      <c r="K194" s="569">
        <v>16100</v>
      </c>
    </row>
    <row r="195" spans="1:11" ht="14.4" customHeight="1" x14ac:dyDescent="0.3">
      <c r="A195" s="564" t="s">
        <v>456</v>
      </c>
      <c r="B195" s="565" t="s">
        <v>458</v>
      </c>
      <c r="C195" s="566" t="s">
        <v>474</v>
      </c>
      <c r="D195" s="567" t="s">
        <v>475</v>
      </c>
      <c r="E195" s="566" t="s">
        <v>1560</v>
      </c>
      <c r="F195" s="567" t="s">
        <v>1561</v>
      </c>
      <c r="G195" s="566" t="s">
        <v>1912</v>
      </c>
      <c r="H195" s="566" t="s">
        <v>1913</v>
      </c>
      <c r="I195" s="568">
        <v>43.25</v>
      </c>
      <c r="J195" s="568">
        <v>10</v>
      </c>
      <c r="K195" s="569">
        <v>432.48</v>
      </c>
    </row>
    <row r="196" spans="1:11" ht="14.4" customHeight="1" x14ac:dyDescent="0.3">
      <c r="A196" s="564" t="s">
        <v>456</v>
      </c>
      <c r="B196" s="565" t="s">
        <v>458</v>
      </c>
      <c r="C196" s="566" t="s">
        <v>474</v>
      </c>
      <c r="D196" s="567" t="s">
        <v>475</v>
      </c>
      <c r="E196" s="566" t="s">
        <v>1560</v>
      </c>
      <c r="F196" s="567" t="s">
        <v>1561</v>
      </c>
      <c r="G196" s="566" t="s">
        <v>1914</v>
      </c>
      <c r="H196" s="566" t="s">
        <v>1915</v>
      </c>
      <c r="I196" s="568">
        <v>6.18</v>
      </c>
      <c r="J196" s="568">
        <v>30</v>
      </c>
      <c r="K196" s="569">
        <v>185.52</v>
      </c>
    </row>
    <row r="197" spans="1:11" ht="14.4" customHeight="1" x14ac:dyDescent="0.3">
      <c r="A197" s="564" t="s">
        <v>456</v>
      </c>
      <c r="B197" s="565" t="s">
        <v>458</v>
      </c>
      <c r="C197" s="566" t="s">
        <v>474</v>
      </c>
      <c r="D197" s="567" t="s">
        <v>475</v>
      </c>
      <c r="E197" s="566" t="s">
        <v>1560</v>
      </c>
      <c r="F197" s="567" t="s">
        <v>1561</v>
      </c>
      <c r="G197" s="566" t="s">
        <v>1916</v>
      </c>
      <c r="H197" s="566" t="s">
        <v>1917</v>
      </c>
      <c r="I197" s="568">
        <v>140.11000000000001</v>
      </c>
      <c r="J197" s="568">
        <v>80</v>
      </c>
      <c r="K197" s="569">
        <v>11208.71</v>
      </c>
    </row>
    <row r="198" spans="1:11" ht="14.4" customHeight="1" x14ac:dyDescent="0.3">
      <c r="A198" s="564" t="s">
        <v>456</v>
      </c>
      <c r="B198" s="565" t="s">
        <v>458</v>
      </c>
      <c r="C198" s="566" t="s">
        <v>474</v>
      </c>
      <c r="D198" s="567" t="s">
        <v>475</v>
      </c>
      <c r="E198" s="566" t="s">
        <v>1560</v>
      </c>
      <c r="F198" s="567" t="s">
        <v>1561</v>
      </c>
      <c r="G198" s="566" t="s">
        <v>1736</v>
      </c>
      <c r="H198" s="566" t="s">
        <v>1737</v>
      </c>
      <c r="I198" s="568">
        <v>97.04</v>
      </c>
      <c r="J198" s="568">
        <v>11</v>
      </c>
      <c r="K198" s="569">
        <v>1067.44</v>
      </c>
    </row>
    <row r="199" spans="1:11" ht="14.4" customHeight="1" x14ac:dyDescent="0.3">
      <c r="A199" s="564" t="s">
        <v>456</v>
      </c>
      <c r="B199" s="565" t="s">
        <v>458</v>
      </c>
      <c r="C199" s="566" t="s">
        <v>474</v>
      </c>
      <c r="D199" s="567" t="s">
        <v>475</v>
      </c>
      <c r="E199" s="566" t="s">
        <v>1560</v>
      </c>
      <c r="F199" s="567" t="s">
        <v>1561</v>
      </c>
      <c r="G199" s="566" t="s">
        <v>1738</v>
      </c>
      <c r="H199" s="566" t="s">
        <v>1739</v>
      </c>
      <c r="I199" s="568">
        <v>8.67</v>
      </c>
      <c r="J199" s="568">
        <v>12</v>
      </c>
      <c r="K199" s="569">
        <v>104.04</v>
      </c>
    </row>
    <row r="200" spans="1:11" ht="14.4" customHeight="1" x14ac:dyDescent="0.3">
      <c r="A200" s="564" t="s">
        <v>456</v>
      </c>
      <c r="B200" s="565" t="s">
        <v>458</v>
      </c>
      <c r="C200" s="566" t="s">
        <v>474</v>
      </c>
      <c r="D200" s="567" t="s">
        <v>475</v>
      </c>
      <c r="E200" s="566" t="s">
        <v>1560</v>
      </c>
      <c r="F200" s="567" t="s">
        <v>1561</v>
      </c>
      <c r="G200" s="566" t="s">
        <v>1740</v>
      </c>
      <c r="H200" s="566" t="s">
        <v>1741</v>
      </c>
      <c r="I200" s="568">
        <v>26.89</v>
      </c>
      <c r="J200" s="568">
        <v>18</v>
      </c>
      <c r="K200" s="569">
        <v>485.32</v>
      </c>
    </row>
    <row r="201" spans="1:11" ht="14.4" customHeight="1" x14ac:dyDescent="0.3">
      <c r="A201" s="564" t="s">
        <v>456</v>
      </c>
      <c r="B201" s="565" t="s">
        <v>458</v>
      </c>
      <c r="C201" s="566" t="s">
        <v>474</v>
      </c>
      <c r="D201" s="567" t="s">
        <v>475</v>
      </c>
      <c r="E201" s="566" t="s">
        <v>1560</v>
      </c>
      <c r="F201" s="567" t="s">
        <v>1561</v>
      </c>
      <c r="G201" s="566" t="s">
        <v>1742</v>
      </c>
      <c r="H201" s="566" t="s">
        <v>1743</v>
      </c>
      <c r="I201" s="568">
        <v>111.59000000000002</v>
      </c>
      <c r="J201" s="568">
        <v>170</v>
      </c>
      <c r="K201" s="569">
        <v>18970.320000000003</v>
      </c>
    </row>
    <row r="202" spans="1:11" ht="14.4" customHeight="1" x14ac:dyDescent="0.3">
      <c r="A202" s="564" t="s">
        <v>456</v>
      </c>
      <c r="B202" s="565" t="s">
        <v>458</v>
      </c>
      <c r="C202" s="566" t="s">
        <v>474</v>
      </c>
      <c r="D202" s="567" t="s">
        <v>475</v>
      </c>
      <c r="E202" s="566" t="s">
        <v>1560</v>
      </c>
      <c r="F202" s="567" t="s">
        <v>1561</v>
      </c>
      <c r="G202" s="566" t="s">
        <v>1608</v>
      </c>
      <c r="H202" s="566" t="s">
        <v>1609</v>
      </c>
      <c r="I202" s="568">
        <v>0.56000000000000005</v>
      </c>
      <c r="J202" s="568">
        <v>9000</v>
      </c>
      <c r="K202" s="569">
        <v>5040</v>
      </c>
    </row>
    <row r="203" spans="1:11" ht="14.4" customHeight="1" x14ac:dyDescent="0.3">
      <c r="A203" s="564" t="s">
        <v>456</v>
      </c>
      <c r="B203" s="565" t="s">
        <v>458</v>
      </c>
      <c r="C203" s="566" t="s">
        <v>474</v>
      </c>
      <c r="D203" s="567" t="s">
        <v>475</v>
      </c>
      <c r="E203" s="566" t="s">
        <v>1560</v>
      </c>
      <c r="F203" s="567" t="s">
        <v>1561</v>
      </c>
      <c r="G203" s="566" t="s">
        <v>1750</v>
      </c>
      <c r="H203" s="566" t="s">
        <v>1751</v>
      </c>
      <c r="I203" s="568">
        <v>15.095000000000001</v>
      </c>
      <c r="J203" s="568">
        <v>250</v>
      </c>
      <c r="K203" s="569">
        <v>3723.13</v>
      </c>
    </row>
    <row r="204" spans="1:11" ht="14.4" customHeight="1" x14ac:dyDescent="0.3">
      <c r="A204" s="564" t="s">
        <v>456</v>
      </c>
      <c r="B204" s="565" t="s">
        <v>458</v>
      </c>
      <c r="C204" s="566" t="s">
        <v>474</v>
      </c>
      <c r="D204" s="567" t="s">
        <v>475</v>
      </c>
      <c r="E204" s="566" t="s">
        <v>1560</v>
      </c>
      <c r="F204" s="567" t="s">
        <v>1561</v>
      </c>
      <c r="G204" s="566" t="s">
        <v>1758</v>
      </c>
      <c r="H204" s="566" t="s">
        <v>1759</v>
      </c>
      <c r="I204" s="568">
        <v>0.19</v>
      </c>
      <c r="J204" s="568">
        <v>1200</v>
      </c>
      <c r="K204" s="569">
        <v>223.63</v>
      </c>
    </row>
    <row r="205" spans="1:11" ht="14.4" customHeight="1" x14ac:dyDescent="0.3">
      <c r="A205" s="564" t="s">
        <v>456</v>
      </c>
      <c r="B205" s="565" t="s">
        <v>458</v>
      </c>
      <c r="C205" s="566" t="s">
        <v>474</v>
      </c>
      <c r="D205" s="567" t="s">
        <v>475</v>
      </c>
      <c r="E205" s="566" t="s">
        <v>1560</v>
      </c>
      <c r="F205" s="567" t="s">
        <v>1561</v>
      </c>
      <c r="G205" s="566" t="s">
        <v>1760</v>
      </c>
      <c r="H205" s="566" t="s">
        <v>1761</v>
      </c>
      <c r="I205" s="568">
        <v>5.25</v>
      </c>
      <c r="J205" s="568">
        <v>120</v>
      </c>
      <c r="K205" s="569">
        <v>627.83999999999992</v>
      </c>
    </row>
    <row r="206" spans="1:11" ht="14.4" customHeight="1" x14ac:dyDescent="0.3">
      <c r="A206" s="564" t="s">
        <v>456</v>
      </c>
      <c r="B206" s="565" t="s">
        <v>458</v>
      </c>
      <c r="C206" s="566" t="s">
        <v>474</v>
      </c>
      <c r="D206" s="567" t="s">
        <v>475</v>
      </c>
      <c r="E206" s="566" t="s">
        <v>1560</v>
      </c>
      <c r="F206" s="567" t="s">
        <v>1561</v>
      </c>
      <c r="G206" s="566" t="s">
        <v>1762</v>
      </c>
      <c r="H206" s="566" t="s">
        <v>1763</v>
      </c>
      <c r="I206" s="568">
        <v>5.2149999999999999</v>
      </c>
      <c r="J206" s="568">
        <v>500</v>
      </c>
      <c r="K206" s="569">
        <v>2595.46</v>
      </c>
    </row>
    <row r="207" spans="1:11" ht="14.4" customHeight="1" x14ac:dyDescent="0.3">
      <c r="A207" s="564" t="s">
        <v>456</v>
      </c>
      <c r="B207" s="565" t="s">
        <v>458</v>
      </c>
      <c r="C207" s="566" t="s">
        <v>474</v>
      </c>
      <c r="D207" s="567" t="s">
        <v>475</v>
      </c>
      <c r="E207" s="566" t="s">
        <v>1560</v>
      </c>
      <c r="F207" s="567" t="s">
        <v>1561</v>
      </c>
      <c r="G207" s="566" t="s">
        <v>1614</v>
      </c>
      <c r="H207" s="566" t="s">
        <v>1615</v>
      </c>
      <c r="I207" s="568">
        <v>5.3550000000000004</v>
      </c>
      <c r="J207" s="568">
        <v>400</v>
      </c>
      <c r="K207" s="569">
        <v>2140.81</v>
      </c>
    </row>
    <row r="208" spans="1:11" ht="14.4" customHeight="1" x14ac:dyDescent="0.3">
      <c r="A208" s="564" t="s">
        <v>456</v>
      </c>
      <c r="B208" s="565" t="s">
        <v>458</v>
      </c>
      <c r="C208" s="566" t="s">
        <v>474</v>
      </c>
      <c r="D208" s="567" t="s">
        <v>475</v>
      </c>
      <c r="E208" s="566" t="s">
        <v>1562</v>
      </c>
      <c r="F208" s="567" t="s">
        <v>1563</v>
      </c>
      <c r="G208" s="566" t="s">
        <v>1768</v>
      </c>
      <c r="H208" s="566" t="s">
        <v>1769</v>
      </c>
      <c r="I208" s="568">
        <v>3.51</v>
      </c>
      <c r="J208" s="568">
        <v>50</v>
      </c>
      <c r="K208" s="569">
        <v>175.5</v>
      </c>
    </row>
    <row r="209" spans="1:11" ht="14.4" customHeight="1" x14ac:dyDescent="0.3">
      <c r="A209" s="564" t="s">
        <v>456</v>
      </c>
      <c r="B209" s="565" t="s">
        <v>458</v>
      </c>
      <c r="C209" s="566" t="s">
        <v>474</v>
      </c>
      <c r="D209" s="567" t="s">
        <v>475</v>
      </c>
      <c r="E209" s="566" t="s">
        <v>1562</v>
      </c>
      <c r="F209" s="567" t="s">
        <v>1563</v>
      </c>
      <c r="G209" s="566" t="s">
        <v>1770</v>
      </c>
      <c r="H209" s="566" t="s">
        <v>1771</v>
      </c>
      <c r="I209" s="568">
        <v>0.21</v>
      </c>
      <c r="J209" s="568">
        <v>500</v>
      </c>
      <c r="K209" s="569">
        <v>105</v>
      </c>
    </row>
    <row r="210" spans="1:11" ht="14.4" customHeight="1" x14ac:dyDescent="0.3">
      <c r="A210" s="564" t="s">
        <v>456</v>
      </c>
      <c r="B210" s="565" t="s">
        <v>458</v>
      </c>
      <c r="C210" s="566" t="s">
        <v>474</v>
      </c>
      <c r="D210" s="567" t="s">
        <v>475</v>
      </c>
      <c r="E210" s="566" t="s">
        <v>1562</v>
      </c>
      <c r="F210" s="567" t="s">
        <v>1563</v>
      </c>
      <c r="G210" s="566" t="s">
        <v>1616</v>
      </c>
      <c r="H210" s="566" t="s">
        <v>1617</v>
      </c>
      <c r="I210" s="568">
        <v>0.93</v>
      </c>
      <c r="J210" s="568">
        <v>200</v>
      </c>
      <c r="K210" s="569">
        <v>186</v>
      </c>
    </row>
    <row r="211" spans="1:11" ht="14.4" customHeight="1" x14ac:dyDescent="0.3">
      <c r="A211" s="564" t="s">
        <v>456</v>
      </c>
      <c r="B211" s="565" t="s">
        <v>458</v>
      </c>
      <c r="C211" s="566" t="s">
        <v>474</v>
      </c>
      <c r="D211" s="567" t="s">
        <v>475</v>
      </c>
      <c r="E211" s="566" t="s">
        <v>1562</v>
      </c>
      <c r="F211" s="567" t="s">
        <v>1563</v>
      </c>
      <c r="G211" s="566" t="s">
        <v>1618</v>
      </c>
      <c r="H211" s="566" t="s">
        <v>1619</v>
      </c>
      <c r="I211" s="568">
        <v>1.4350000000000001</v>
      </c>
      <c r="J211" s="568">
        <v>200</v>
      </c>
      <c r="K211" s="569">
        <v>287</v>
      </c>
    </row>
    <row r="212" spans="1:11" ht="14.4" customHeight="1" x14ac:dyDescent="0.3">
      <c r="A212" s="564" t="s">
        <v>456</v>
      </c>
      <c r="B212" s="565" t="s">
        <v>458</v>
      </c>
      <c r="C212" s="566" t="s">
        <v>474</v>
      </c>
      <c r="D212" s="567" t="s">
        <v>475</v>
      </c>
      <c r="E212" s="566" t="s">
        <v>1562</v>
      </c>
      <c r="F212" s="567" t="s">
        <v>1563</v>
      </c>
      <c r="G212" s="566" t="s">
        <v>1620</v>
      </c>
      <c r="H212" s="566" t="s">
        <v>1621</v>
      </c>
      <c r="I212" s="568">
        <v>0.41499999999999998</v>
      </c>
      <c r="J212" s="568">
        <v>900</v>
      </c>
      <c r="K212" s="569">
        <v>373</v>
      </c>
    </row>
    <row r="213" spans="1:11" ht="14.4" customHeight="1" x14ac:dyDescent="0.3">
      <c r="A213" s="564" t="s">
        <v>456</v>
      </c>
      <c r="B213" s="565" t="s">
        <v>458</v>
      </c>
      <c r="C213" s="566" t="s">
        <v>474</v>
      </c>
      <c r="D213" s="567" t="s">
        <v>475</v>
      </c>
      <c r="E213" s="566" t="s">
        <v>1562</v>
      </c>
      <c r="F213" s="567" t="s">
        <v>1563</v>
      </c>
      <c r="G213" s="566" t="s">
        <v>1622</v>
      </c>
      <c r="H213" s="566" t="s">
        <v>1623</v>
      </c>
      <c r="I213" s="568">
        <v>0.56666666666666665</v>
      </c>
      <c r="J213" s="568">
        <v>2500</v>
      </c>
      <c r="K213" s="569">
        <v>1415</v>
      </c>
    </row>
    <row r="214" spans="1:11" ht="14.4" customHeight="1" x14ac:dyDescent="0.3">
      <c r="A214" s="564" t="s">
        <v>456</v>
      </c>
      <c r="B214" s="565" t="s">
        <v>458</v>
      </c>
      <c r="C214" s="566" t="s">
        <v>474</v>
      </c>
      <c r="D214" s="567" t="s">
        <v>475</v>
      </c>
      <c r="E214" s="566" t="s">
        <v>1562</v>
      </c>
      <c r="F214" s="567" t="s">
        <v>1563</v>
      </c>
      <c r="G214" s="566" t="s">
        <v>1656</v>
      </c>
      <c r="H214" s="566" t="s">
        <v>1657</v>
      </c>
      <c r="I214" s="568">
        <v>2.875</v>
      </c>
      <c r="J214" s="568">
        <v>600</v>
      </c>
      <c r="K214" s="569">
        <v>1725</v>
      </c>
    </row>
    <row r="215" spans="1:11" ht="14.4" customHeight="1" x14ac:dyDescent="0.3">
      <c r="A215" s="564" t="s">
        <v>456</v>
      </c>
      <c r="B215" s="565" t="s">
        <v>458</v>
      </c>
      <c r="C215" s="566" t="s">
        <v>474</v>
      </c>
      <c r="D215" s="567" t="s">
        <v>475</v>
      </c>
      <c r="E215" s="566" t="s">
        <v>1562</v>
      </c>
      <c r="F215" s="567" t="s">
        <v>1563</v>
      </c>
      <c r="G215" s="566" t="s">
        <v>1664</v>
      </c>
      <c r="H215" s="566" t="s">
        <v>1665</v>
      </c>
      <c r="I215" s="568">
        <v>12.11</v>
      </c>
      <c r="J215" s="568">
        <v>50</v>
      </c>
      <c r="K215" s="569">
        <v>605.5</v>
      </c>
    </row>
    <row r="216" spans="1:11" ht="14.4" customHeight="1" x14ac:dyDescent="0.3">
      <c r="A216" s="564" t="s">
        <v>456</v>
      </c>
      <c r="B216" s="565" t="s">
        <v>458</v>
      </c>
      <c r="C216" s="566" t="s">
        <v>474</v>
      </c>
      <c r="D216" s="567" t="s">
        <v>475</v>
      </c>
      <c r="E216" s="566" t="s">
        <v>1562</v>
      </c>
      <c r="F216" s="567" t="s">
        <v>1563</v>
      </c>
      <c r="G216" s="566" t="s">
        <v>1780</v>
      </c>
      <c r="H216" s="566" t="s">
        <v>1781</v>
      </c>
      <c r="I216" s="568">
        <v>1884.25</v>
      </c>
      <c r="J216" s="568">
        <v>6</v>
      </c>
      <c r="K216" s="569">
        <v>11305.5</v>
      </c>
    </row>
    <row r="217" spans="1:11" ht="14.4" customHeight="1" x14ac:dyDescent="0.3">
      <c r="A217" s="564" t="s">
        <v>456</v>
      </c>
      <c r="B217" s="565" t="s">
        <v>458</v>
      </c>
      <c r="C217" s="566" t="s">
        <v>474</v>
      </c>
      <c r="D217" s="567" t="s">
        <v>475</v>
      </c>
      <c r="E217" s="566" t="s">
        <v>1562</v>
      </c>
      <c r="F217" s="567" t="s">
        <v>1563</v>
      </c>
      <c r="G217" s="566" t="s">
        <v>1918</v>
      </c>
      <c r="H217" s="566" t="s">
        <v>1919</v>
      </c>
      <c r="I217" s="568">
        <v>441.41</v>
      </c>
      <c r="J217" s="568">
        <v>10</v>
      </c>
      <c r="K217" s="569">
        <v>4414.08</v>
      </c>
    </row>
    <row r="218" spans="1:11" ht="14.4" customHeight="1" x14ac:dyDescent="0.3">
      <c r="A218" s="564" t="s">
        <v>456</v>
      </c>
      <c r="B218" s="565" t="s">
        <v>458</v>
      </c>
      <c r="C218" s="566" t="s">
        <v>474</v>
      </c>
      <c r="D218" s="567" t="s">
        <v>475</v>
      </c>
      <c r="E218" s="566" t="s">
        <v>1568</v>
      </c>
      <c r="F218" s="567" t="s">
        <v>1569</v>
      </c>
      <c r="G218" s="566" t="s">
        <v>1920</v>
      </c>
      <c r="H218" s="566" t="s">
        <v>1921</v>
      </c>
      <c r="I218" s="568">
        <v>266.75</v>
      </c>
      <c r="J218" s="568">
        <v>4</v>
      </c>
      <c r="K218" s="569">
        <v>1072</v>
      </c>
    </row>
    <row r="219" spans="1:11" ht="14.4" customHeight="1" x14ac:dyDescent="0.3">
      <c r="A219" s="564" t="s">
        <v>456</v>
      </c>
      <c r="B219" s="565" t="s">
        <v>458</v>
      </c>
      <c r="C219" s="566" t="s">
        <v>474</v>
      </c>
      <c r="D219" s="567" t="s">
        <v>475</v>
      </c>
      <c r="E219" s="566" t="s">
        <v>1568</v>
      </c>
      <c r="F219" s="567" t="s">
        <v>1569</v>
      </c>
      <c r="G219" s="566" t="s">
        <v>1922</v>
      </c>
      <c r="H219" s="566" t="s">
        <v>1923</v>
      </c>
      <c r="I219" s="568">
        <v>231.61</v>
      </c>
      <c r="J219" s="568">
        <v>3</v>
      </c>
      <c r="K219" s="569">
        <v>694.83</v>
      </c>
    </row>
    <row r="220" spans="1:11" ht="14.4" customHeight="1" x14ac:dyDescent="0.3">
      <c r="A220" s="564" t="s">
        <v>456</v>
      </c>
      <c r="B220" s="565" t="s">
        <v>458</v>
      </c>
      <c r="C220" s="566" t="s">
        <v>474</v>
      </c>
      <c r="D220" s="567" t="s">
        <v>475</v>
      </c>
      <c r="E220" s="566" t="s">
        <v>1568</v>
      </c>
      <c r="F220" s="567" t="s">
        <v>1569</v>
      </c>
      <c r="G220" s="566" t="s">
        <v>1924</v>
      </c>
      <c r="H220" s="566" t="s">
        <v>1925</v>
      </c>
      <c r="I220" s="568">
        <v>231.62</v>
      </c>
      <c r="J220" s="568">
        <v>4</v>
      </c>
      <c r="K220" s="569">
        <v>926.47</v>
      </c>
    </row>
    <row r="221" spans="1:11" ht="14.4" customHeight="1" x14ac:dyDescent="0.3">
      <c r="A221" s="564" t="s">
        <v>456</v>
      </c>
      <c r="B221" s="565" t="s">
        <v>458</v>
      </c>
      <c r="C221" s="566" t="s">
        <v>474</v>
      </c>
      <c r="D221" s="567" t="s">
        <v>475</v>
      </c>
      <c r="E221" s="566" t="s">
        <v>1568</v>
      </c>
      <c r="F221" s="567" t="s">
        <v>1569</v>
      </c>
      <c r="G221" s="566" t="s">
        <v>1926</v>
      </c>
      <c r="H221" s="566" t="s">
        <v>1927</v>
      </c>
      <c r="I221" s="568">
        <v>347.12</v>
      </c>
      <c r="J221" s="568">
        <v>1</v>
      </c>
      <c r="K221" s="569">
        <v>347.12</v>
      </c>
    </row>
    <row r="222" spans="1:11" ht="14.4" customHeight="1" x14ac:dyDescent="0.3">
      <c r="A222" s="564" t="s">
        <v>456</v>
      </c>
      <c r="B222" s="565" t="s">
        <v>458</v>
      </c>
      <c r="C222" s="566" t="s">
        <v>474</v>
      </c>
      <c r="D222" s="567" t="s">
        <v>475</v>
      </c>
      <c r="E222" s="566" t="s">
        <v>1568</v>
      </c>
      <c r="F222" s="567" t="s">
        <v>1569</v>
      </c>
      <c r="G222" s="566" t="s">
        <v>1808</v>
      </c>
      <c r="H222" s="566" t="s">
        <v>1809</v>
      </c>
      <c r="I222" s="568">
        <v>275.86</v>
      </c>
      <c r="J222" s="568">
        <v>1</v>
      </c>
      <c r="K222" s="569">
        <v>275.86</v>
      </c>
    </row>
    <row r="223" spans="1:11" ht="14.4" customHeight="1" x14ac:dyDescent="0.3">
      <c r="A223" s="564" t="s">
        <v>456</v>
      </c>
      <c r="B223" s="565" t="s">
        <v>458</v>
      </c>
      <c r="C223" s="566" t="s">
        <v>474</v>
      </c>
      <c r="D223" s="567" t="s">
        <v>475</v>
      </c>
      <c r="E223" s="566" t="s">
        <v>1568</v>
      </c>
      <c r="F223" s="567" t="s">
        <v>1569</v>
      </c>
      <c r="G223" s="566" t="s">
        <v>1928</v>
      </c>
      <c r="H223" s="566" t="s">
        <v>1929</v>
      </c>
      <c r="I223" s="568">
        <v>155.13333333333333</v>
      </c>
      <c r="J223" s="568">
        <v>5</v>
      </c>
      <c r="K223" s="569">
        <v>775.68</v>
      </c>
    </row>
    <row r="224" spans="1:11" ht="14.4" customHeight="1" x14ac:dyDescent="0.3">
      <c r="A224" s="564" t="s">
        <v>456</v>
      </c>
      <c r="B224" s="565" t="s">
        <v>458</v>
      </c>
      <c r="C224" s="566" t="s">
        <v>474</v>
      </c>
      <c r="D224" s="567" t="s">
        <v>475</v>
      </c>
      <c r="E224" s="566" t="s">
        <v>1568</v>
      </c>
      <c r="F224" s="567" t="s">
        <v>1569</v>
      </c>
      <c r="G224" s="566" t="s">
        <v>1930</v>
      </c>
      <c r="H224" s="566" t="s">
        <v>1931</v>
      </c>
      <c r="I224" s="568">
        <v>186.21</v>
      </c>
      <c r="J224" s="568">
        <v>3</v>
      </c>
      <c r="K224" s="569">
        <v>558.63</v>
      </c>
    </row>
    <row r="225" spans="1:11" ht="14.4" customHeight="1" x14ac:dyDescent="0.3">
      <c r="A225" s="564" t="s">
        <v>456</v>
      </c>
      <c r="B225" s="565" t="s">
        <v>458</v>
      </c>
      <c r="C225" s="566" t="s">
        <v>474</v>
      </c>
      <c r="D225" s="567" t="s">
        <v>475</v>
      </c>
      <c r="E225" s="566" t="s">
        <v>1568</v>
      </c>
      <c r="F225" s="567" t="s">
        <v>1569</v>
      </c>
      <c r="G225" s="566" t="s">
        <v>1932</v>
      </c>
      <c r="H225" s="566" t="s">
        <v>1933</v>
      </c>
      <c r="I225" s="568">
        <v>169.376</v>
      </c>
      <c r="J225" s="568">
        <v>110</v>
      </c>
      <c r="K225" s="569">
        <v>18631.13</v>
      </c>
    </row>
    <row r="226" spans="1:11" ht="14.4" customHeight="1" x14ac:dyDescent="0.3">
      <c r="A226" s="564" t="s">
        <v>456</v>
      </c>
      <c r="B226" s="565" t="s">
        <v>458</v>
      </c>
      <c r="C226" s="566" t="s">
        <v>474</v>
      </c>
      <c r="D226" s="567" t="s">
        <v>475</v>
      </c>
      <c r="E226" s="566" t="s">
        <v>1568</v>
      </c>
      <c r="F226" s="567" t="s">
        <v>1569</v>
      </c>
      <c r="G226" s="566" t="s">
        <v>1934</v>
      </c>
      <c r="H226" s="566" t="s">
        <v>1935</v>
      </c>
      <c r="I226" s="568">
        <v>929.44</v>
      </c>
      <c r="J226" s="568">
        <v>3</v>
      </c>
      <c r="K226" s="569">
        <v>2655.3</v>
      </c>
    </row>
    <row r="227" spans="1:11" ht="14.4" customHeight="1" x14ac:dyDescent="0.3">
      <c r="A227" s="564" t="s">
        <v>456</v>
      </c>
      <c r="B227" s="565" t="s">
        <v>458</v>
      </c>
      <c r="C227" s="566" t="s">
        <v>474</v>
      </c>
      <c r="D227" s="567" t="s">
        <v>475</v>
      </c>
      <c r="E227" s="566" t="s">
        <v>1568</v>
      </c>
      <c r="F227" s="567" t="s">
        <v>1569</v>
      </c>
      <c r="G227" s="566" t="s">
        <v>1936</v>
      </c>
      <c r="H227" s="566" t="s">
        <v>1937</v>
      </c>
      <c r="I227" s="568">
        <v>1.1866666666666665</v>
      </c>
      <c r="J227" s="568">
        <v>4000</v>
      </c>
      <c r="K227" s="569">
        <v>4736.6499999999996</v>
      </c>
    </row>
    <row r="228" spans="1:11" ht="14.4" customHeight="1" x14ac:dyDescent="0.3">
      <c r="A228" s="564" t="s">
        <v>456</v>
      </c>
      <c r="B228" s="565" t="s">
        <v>458</v>
      </c>
      <c r="C228" s="566" t="s">
        <v>474</v>
      </c>
      <c r="D228" s="567" t="s">
        <v>475</v>
      </c>
      <c r="E228" s="566" t="s">
        <v>1568</v>
      </c>
      <c r="F228" s="567" t="s">
        <v>1569</v>
      </c>
      <c r="G228" s="566" t="s">
        <v>1938</v>
      </c>
      <c r="H228" s="566" t="s">
        <v>1939</v>
      </c>
      <c r="I228" s="568">
        <v>431</v>
      </c>
      <c r="J228" s="568">
        <v>1</v>
      </c>
      <c r="K228" s="569">
        <v>431</v>
      </c>
    </row>
    <row r="229" spans="1:11" ht="14.4" customHeight="1" x14ac:dyDescent="0.3">
      <c r="A229" s="564" t="s">
        <v>456</v>
      </c>
      <c r="B229" s="565" t="s">
        <v>458</v>
      </c>
      <c r="C229" s="566" t="s">
        <v>474</v>
      </c>
      <c r="D229" s="567" t="s">
        <v>475</v>
      </c>
      <c r="E229" s="566" t="s">
        <v>1568</v>
      </c>
      <c r="F229" s="567" t="s">
        <v>1569</v>
      </c>
      <c r="G229" s="566" t="s">
        <v>1940</v>
      </c>
      <c r="H229" s="566" t="s">
        <v>1941</v>
      </c>
      <c r="I229" s="568">
        <v>454.02</v>
      </c>
      <c r="J229" s="568">
        <v>1</v>
      </c>
      <c r="K229" s="569">
        <v>454.02</v>
      </c>
    </row>
    <row r="230" spans="1:11" ht="14.4" customHeight="1" x14ac:dyDescent="0.3">
      <c r="A230" s="564" t="s">
        <v>456</v>
      </c>
      <c r="B230" s="565" t="s">
        <v>458</v>
      </c>
      <c r="C230" s="566" t="s">
        <v>474</v>
      </c>
      <c r="D230" s="567" t="s">
        <v>475</v>
      </c>
      <c r="E230" s="566" t="s">
        <v>1568</v>
      </c>
      <c r="F230" s="567" t="s">
        <v>1569</v>
      </c>
      <c r="G230" s="566" t="s">
        <v>1942</v>
      </c>
      <c r="H230" s="566" t="s">
        <v>1943</v>
      </c>
      <c r="I230" s="568">
        <v>431.05</v>
      </c>
      <c r="J230" s="568">
        <v>1</v>
      </c>
      <c r="K230" s="569">
        <v>431.05</v>
      </c>
    </row>
    <row r="231" spans="1:11" ht="14.4" customHeight="1" x14ac:dyDescent="0.3">
      <c r="A231" s="564" t="s">
        <v>456</v>
      </c>
      <c r="B231" s="565" t="s">
        <v>458</v>
      </c>
      <c r="C231" s="566" t="s">
        <v>474</v>
      </c>
      <c r="D231" s="567" t="s">
        <v>475</v>
      </c>
      <c r="E231" s="566" t="s">
        <v>1568</v>
      </c>
      <c r="F231" s="567" t="s">
        <v>1569</v>
      </c>
      <c r="G231" s="566" t="s">
        <v>1944</v>
      </c>
      <c r="H231" s="566" t="s">
        <v>1945</v>
      </c>
      <c r="I231" s="568">
        <v>53.24</v>
      </c>
      <c r="J231" s="568">
        <v>300</v>
      </c>
      <c r="K231" s="569">
        <v>15972</v>
      </c>
    </row>
    <row r="232" spans="1:11" ht="14.4" customHeight="1" x14ac:dyDescent="0.3">
      <c r="A232" s="564" t="s">
        <v>456</v>
      </c>
      <c r="B232" s="565" t="s">
        <v>458</v>
      </c>
      <c r="C232" s="566" t="s">
        <v>474</v>
      </c>
      <c r="D232" s="567" t="s">
        <v>475</v>
      </c>
      <c r="E232" s="566" t="s">
        <v>1568</v>
      </c>
      <c r="F232" s="567" t="s">
        <v>1569</v>
      </c>
      <c r="G232" s="566" t="s">
        <v>1824</v>
      </c>
      <c r="H232" s="566" t="s">
        <v>1825</v>
      </c>
      <c r="I232" s="568">
        <v>162.47499999999999</v>
      </c>
      <c r="J232" s="568">
        <v>9</v>
      </c>
      <c r="K232" s="569">
        <v>1462.2</v>
      </c>
    </row>
    <row r="233" spans="1:11" ht="14.4" customHeight="1" x14ac:dyDescent="0.3">
      <c r="A233" s="564" t="s">
        <v>456</v>
      </c>
      <c r="B233" s="565" t="s">
        <v>458</v>
      </c>
      <c r="C233" s="566" t="s">
        <v>474</v>
      </c>
      <c r="D233" s="567" t="s">
        <v>475</v>
      </c>
      <c r="E233" s="566" t="s">
        <v>1568</v>
      </c>
      <c r="F233" s="567" t="s">
        <v>1569</v>
      </c>
      <c r="G233" s="566" t="s">
        <v>1946</v>
      </c>
      <c r="H233" s="566" t="s">
        <v>1947</v>
      </c>
      <c r="I233" s="568">
        <v>1122.8499999999999</v>
      </c>
      <c r="J233" s="568">
        <v>4</v>
      </c>
      <c r="K233" s="569">
        <v>4491.38</v>
      </c>
    </row>
    <row r="234" spans="1:11" ht="14.4" customHeight="1" x14ac:dyDescent="0.3">
      <c r="A234" s="564" t="s">
        <v>456</v>
      </c>
      <c r="B234" s="565" t="s">
        <v>458</v>
      </c>
      <c r="C234" s="566" t="s">
        <v>474</v>
      </c>
      <c r="D234" s="567" t="s">
        <v>475</v>
      </c>
      <c r="E234" s="566" t="s">
        <v>1568</v>
      </c>
      <c r="F234" s="567" t="s">
        <v>1569</v>
      </c>
      <c r="G234" s="566" t="s">
        <v>1948</v>
      </c>
      <c r="H234" s="566" t="s">
        <v>1949</v>
      </c>
      <c r="I234" s="568">
        <v>250.18</v>
      </c>
      <c r="J234" s="568">
        <v>2</v>
      </c>
      <c r="K234" s="569">
        <v>500.36</v>
      </c>
    </row>
    <row r="235" spans="1:11" ht="14.4" customHeight="1" x14ac:dyDescent="0.3">
      <c r="A235" s="564" t="s">
        <v>456</v>
      </c>
      <c r="B235" s="565" t="s">
        <v>458</v>
      </c>
      <c r="C235" s="566" t="s">
        <v>474</v>
      </c>
      <c r="D235" s="567" t="s">
        <v>475</v>
      </c>
      <c r="E235" s="566" t="s">
        <v>1568</v>
      </c>
      <c r="F235" s="567" t="s">
        <v>1569</v>
      </c>
      <c r="G235" s="566" t="s">
        <v>1950</v>
      </c>
      <c r="H235" s="566" t="s">
        <v>1951</v>
      </c>
      <c r="I235" s="568">
        <v>1286.02</v>
      </c>
      <c r="J235" s="568">
        <v>4</v>
      </c>
      <c r="K235" s="569">
        <v>5188.0599999999995</v>
      </c>
    </row>
    <row r="236" spans="1:11" ht="14.4" customHeight="1" x14ac:dyDescent="0.3">
      <c r="A236" s="564" t="s">
        <v>456</v>
      </c>
      <c r="B236" s="565" t="s">
        <v>458</v>
      </c>
      <c r="C236" s="566" t="s">
        <v>474</v>
      </c>
      <c r="D236" s="567" t="s">
        <v>475</v>
      </c>
      <c r="E236" s="566" t="s">
        <v>1568</v>
      </c>
      <c r="F236" s="567" t="s">
        <v>1569</v>
      </c>
      <c r="G236" s="566" t="s">
        <v>1952</v>
      </c>
      <c r="H236" s="566" t="s">
        <v>1953</v>
      </c>
      <c r="I236" s="568">
        <v>1122.8600000000001</v>
      </c>
      <c r="J236" s="568">
        <v>6</v>
      </c>
      <c r="K236" s="569">
        <v>6737.11</v>
      </c>
    </row>
    <row r="237" spans="1:11" ht="14.4" customHeight="1" x14ac:dyDescent="0.3">
      <c r="A237" s="564" t="s">
        <v>456</v>
      </c>
      <c r="B237" s="565" t="s">
        <v>458</v>
      </c>
      <c r="C237" s="566" t="s">
        <v>474</v>
      </c>
      <c r="D237" s="567" t="s">
        <v>475</v>
      </c>
      <c r="E237" s="566" t="s">
        <v>1568</v>
      </c>
      <c r="F237" s="567" t="s">
        <v>1569</v>
      </c>
      <c r="G237" s="566" t="s">
        <v>1856</v>
      </c>
      <c r="H237" s="566" t="s">
        <v>1857</v>
      </c>
      <c r="I237" s="568">
        <v>723.58</v>
      </c>
      <c r="J237" s="568">
        <v>20</v>
      </c>
      <c r="K237" s="569">
        <v>14471.68</v>
      </c>
    </row>
    <row r="238" spans="1:11" ht="14.4" customHeight="1" x14ac:dyDescent="0.3">
      <c r="A238" s="564" t="s">
        <v>456</v>
      </c>
      <c r="B238" s="565" t="s">
        <v>458</v>
      </c>
      <c r="C238" s="566" t="s">
        <v>474</v>
      </c>
      <c r="D238" s="567" t="s">
        <v>475</v>
      </c>
      <c r="E238" s="566" t="s">
        <v>1568</v>
      </c>
      <c r="F238" s="567" t="s">
        <v>1569</v>
      </c>
      <c r="G238" s="566" t="s">
        <v>1954</v>
      </c>
      <c r="H238" s="566" t="s">
        <v>1955</v>
      </c>
      <c r="I238" s="568">
        <v>664.39</v>
      </c>
      <c r="J238" s="568">
        <v>1</v>
      </c>
      <c r="K238" s="569">
        <v>664.39</v>
      </c>
    </row>
    <row r="239" spans="1:11" ht="14.4" customHeight="1" x14ac:dyDescent="0.3">
      <c r="A239" s="564" t="s">
        <v>456</v>
      </c>
      <c r="B239" s="565" t="s">
        <v>458</v>
      </c>
      <c r="C239" s="566" t="s">
        <v>474</v>
      </c>
      <c r="D239" s="567" t="s">
        <v>475</v>
      </c>
      <c r="E239" s="566" t="s">
        <v>1568</v>
      </c>
      <c r="F239" s="567" t="s">
        <v>1569</v>
      </c>
      <c r="G239" s="566" t="s">
        <v>1956</v>
      </c>
      <c r="H239" s="566" t="s">
        <v>1957</v>
      </c>
      <c r="I239" s="568">
        <v>142.5</v>
      </c>
      <c r="J239" s="568">
        <v>4</v>
      </c>
      <c r="K239" s="569">
        <v>570</v>
      </c>
    </row>
    <row r="240" spans="1:11" ht="14.4" customHeight="1" x14ac:dyDescent="0.3">
      <c r="A240" s="564" t="s">
        <v>456</v>
      </c>
      <c r="B240" s="565" t="s">
        <v>458</v>
      </c>
      <c r="C240" s="566" t="s">
        <v>474</v>
      </c>
      <c r="D240" s="567" t="s">
        <v>475</v>
      </c>
      <c r="E240" s="566" t="s">
        <v>1568</v>
      </c>
      <c r="F240" s="567" t="s">
        <v>1569</v>
      </c>
      <c r="G240" s="566" t="s">
        <v>1958</v>
      </c>
      <c r="H240" s="566" t="s">
        <v>1959</v>
      </c>
      <c r="I240" s="568">
        <v>119.79</v>
      </c>
      <c r="J240" s="568">
        <v>25</v>
      </c>
      <c r="K240" s="569">
        <v>2994.85</v>
      </c>
    </row>
    <row r="241" spans="1:11" ht="14.4" customHeight="1" x14ac:dyDescent="0.3">
      <c r="A241" s="564" t="s">
        <v>456</v>
      </c>
      <c r="B241" s="565" t="s">
        <v>458</v>
      </c>
      <c r="C241" s="566" t="s">
        <v>474</v>
      </c>
      <c r="D241" s="567" t="s">
        <v>475</v>
      </c>
      <c r="E241" s="566" t="s">
        <v>1568</v>
      </c>
      <c r="F241" s="567" t="s">
        <v>1569</v>
      </c>
      <c r="G241" s="566" t="s">
        <v>1960</v>
      </c>
      <c r="H241" s="566" t="s">
        <v>1961</v>
      </c>
      <c r="I241" s="568">
        <v>156.13999999999999</v>
      </c>
      <c r="J241" s="568">
        <v>2</v>
      </c>
      <c r="K241" s="569">
        <v>312.27999999999997</v>
      </c>
    </row>
    <row r="242" spans="1:11" ht="14.4" customHeight="1" x14ac:dyDescent="0.3">
      <c r="A242" s="564" t="s">
        <v>456</v>
      </c>
      <c r="B242" s="565" t="s">
        <v>458</v>
      </c>
      <c r="C242" s="566" t="s">
        <v>474</v>
      </c>
      <c r="D242" s="567" t="s">
        <v>475</v>
      </c>
      <c r="E242" s="566" t="s">
        <v>1568</v>
      </c>
      <c r="F242" s="567" t="s">
        <v>1569</v>
      </c>
      <c r="G242" s="566" t="s">
        <v>1962</v>
      </c>
      <c r="H242" s="566" t="s">
        <v>1963</v>
      </c>
      <c r="I242" s="568">
        <v>156.11000000000001</v>
      </c>
      <c r="J242" s="568">
        <v>6</v>
      </c>
      <c r="K242" s="569">
        <v>936.64</v>
      </c>
    </row>
    <row r="243" spans="1:11" ht="14.4" customHeight="1" x14ac:dyDescent="0.3">
      <c r="A243" s="564" t="s">
        <v>456</v>
      </c>
      <c r="B243" s="565" t="s">
        <v>458</v>
      </c>
      <c r="C243" s="566" t="s">
        <v>474</v>
      </c>
      <c r="D243" s="567" t="s">
        <v>475</v>
      </c>
      <c r="E243" s="566" t="s">
        <v>1568</v>
      </c>
      <c r="F243" s="567" t="s">
        <v>1569</v>
      </c>
      <c r="G243" s="566" t="s">
        <v>1964</v>
      </c>
      <c r="H243" s="566" t="s">
        <v>1965</v>
      </c>
      <c r="I243" s="568">
        <v>156.09</v>
      </c>
      <c r="J243" s="568">
        <v>10</v>
      </c>
      <c r="K243" s="569">
        <v>1560.9</v>
      </c>
    </row>
    <row r="244" spans="1:11" ht="14.4" customHeight="1" x14ac:dyDescent="0.3">
      <c r="A244" s="564" t="s">
        <v>456</v>
      </c>
      <c r="B244" s="565" t="s">
        <v>458</v>
      </c>
      <c r="C244" s="566" t="s">
        <v>474</v>
      </c>
      <c r="D244" s="567" t="s">
        <v>475</v>
      </c>
      <c r="E244" s="566" t="s">
        <v>1568</v>
      </c>
      <c r="F244" s="567" t="s">
        <v>1569</v>
      </c>
      <c r="G244" s="566" t="s">
        <v>1966</v>
      </c>
      <c r="H244" s="566" t="s">
        <v>1967</v>
      </c>
      <c r="I244" s="568">
        <v>156.09</v>
      </c>
      <c r="J244" s="568">
        <v>10</v>
      </c>
      <c r="K244" s="569">
        <v>1560.9</v>
      </c>
    </row>
    <row r="245" spans="1:11" ht="14.4" customHeight="1" x14ac:dyDescent="0.3">
      <c r="A245" s="564" t="s">
        <v>456</v>
      </c>
      <c r="B245" s="565" t="s">
        <v>458</v>
      </c>
      <c r="C245" s="566" t="s">
        <v>474</v>
      </c>
      <c r="D245" s="567" t="s">
        <v>475</v>
      </c>
      <c r="E245" s="566" t="s">
        <v>1572</v>
      </c>
      <c r="F245" s="567" t="s">
        <v>1573</v>
      </c>
      <c r="G245" s="566" t="s">
        <v>1968</v>
      </c>
      <c r="H245" s="566" t="s">
        <v>1969</v>
      </c>
      <c r="I245" s="568">
        <v>45.11</v>
      </c>
      <c r="J245" s="568">
        <v>36</v>
      </c>
      <c r="K245" s="569">
        <v>1623.8</v>
      </c>
    </row>
    <row r="246" spans="1:11" ht="14.4" customHeight="1" x14ac:dyDescent="0.3">
      <c r="A246" s="564" t="s">
        <v>456</v>
      </c>
      <c r="B246" s="565" t="s">
        <v>458</v>
      </c>
      <c r="C246" s="566" t="s">
        <v>474</v>
      </c>
      <c r="D246" s="567" t="s">
        <v>475</v>
      </c>
      <c r="E246" s="566" t="s">
        <v>1572</v>
      </c>
      <c r="F246" s="567" t="s">
        <v>1573</v>
      </c>
      <c r="G246" s="566" t="s">
        <v>1896</v>
      </c>
      <c r="H246" s="566" t="s">
        <v>1897</v>
      </c>
      <c r="I246" s="568">
        <v>30</v>
      </c>
      <c r="J246" s="568">
        <v>72</v>
      </c>
      <c r="K246" s="569">
        <v>2159.6999999999998</v>
      </c>
    </row>
    <row r="247" spans="1:11" ht="14.4" customHeight="1" x14ac:dyDescent="0.3">
      <c r="A247" s="564" t="s">
        <v>456</v>
      </c>
      <c r="B247" s="565" t="s">
        <v>458</v>
      </c>
      <c r="C247" s="566" t="s">
        <v>474</v>
      </c>
      <c r="D247" s="567" t="s">
        <v>475</v>
      </c>
      <c r="E247" s="566" t="s">
        <v>1572</v>
      </c>
      <c r="F247" s="567" t="s">
        <v>1573</v>
      </c>
      <c r="G247" s="566" t="s">
        <v>1700</v>
      </c>
      <c r="H247" s="566" t="s">
        <v>1701</v>
      </c>
      <c r="I247" s="568">
        <v>46.03</v>
      </c>
      <c r="J247" s="568">
        <v>144</v>
      </c>
      <c r="K247" s="569">
        <v>6628.6</v>
      </c>
    </row>
    <row r="248" spans="1:11" ht="14.4" customHeight="1" x14ac:dyDescent="0.3">
      <c r="A248" s="564" t="s">
        <v>456</v>
      </c>
      <c r="B248" s="565" t="s">
        <v>458</v>
      </c>
      <c r="C248" s="566" t="s">
        <v>474</v>
      </c>
      <c r="D248" s="567" t="s">
        <v>475</v>
      </c>
      <c r="E248" s="566" t="s">
        <v>1572</v>
      </c>
      <c r="F248" s="567" t="s">
        <v>1573</v>
      </c>
      <c r="G248" s="566" t="s">
        <v>1970</v>
      </c>
      <c r="H248" s="566" t="s">
        <v>1971</v>
      </c>
      <c r="I248" s="568">
        <v>38.199999999999996</v>
      </c>
      <c r="J248" s="568">
        <v>576</v>
      </c>
      <c r="K248" s="569">
        <v>22004.920000000002</v>
      </c>
    </row>
    <row r="249" spans="1:11" ht="14.4" customHeight="1" x14ac:dyDescent="0.3">
      <c r="A249" s="564" t="s">
        <v>456</v>
      </c>
      <c r="B249" s="565" t="s">
        <v>458</v>
      </c>
      <c r="C249" s="566" t="s">
        <v>474</v>
      </c>
      <c r="D249" s="567" t="s">
        <v>475</v>
      </c>
      <c r="E249" s="566" t="s">
        <v>1572</v>
      </c>
      <c r="F249" s="567" t="s">
        <v>1573</v>
      </c>
      <c r="G249" s="566" t="s">
        <v>1972</v>
      </c>
      <c r="H249" s="566" t="s">
        <v>1973</v>
      </c>
      <c r="I249" s="568">
        <v>34.475999999999999</v>
      </c>
      <c r="J249" s="568">
        <v>468</v>
      </c>
      <c r="K249" s="569">
        <v>15968.400000000001</v>
      </c>
    </row>
    <row r="250" spans="1:11" ht="14.4" customHeight="1" x14ac:dyDescent="0.3">
      <c r="A250" s="564" t="s">
        <v>456</v>
      </c>
      <c r="B250" s="565" t="s">
        <v>458</v>
      </c>
      <c r="C250" s="566" t="s">
        <v>474</v>
      </c>
      <c r="D250" s="567" t="s">
        <v>475</v>
      </c>
      <c r="E250" s="566" t="s">
        <v>1572</v>
      </c>
      <c r="F250" s="567" t="s">
        <v>1573</v>
      </c>
      <c r="G250" s="566" t="s">
        <v>1702</v>
      </c>
      <c r="H250" s="566" t="s">
        <v>1703</v>
      </c>
      <c r="I250" s="568">
        <v>44.686666666666667</v>
      </c>
      <c r="J250" s="568">
        <v>180</v>
      </c>
      <c r="K250" s="569">
        <v>7906.25</v>
      </c>
    </row>
    <row r="251" spans="1:11" ht="14.4" customHeight="1" x14ac:dyDescent="0.3">
      <c r="A251" s="564" t="s">
        <v>456</v>
      </c>
      <c r="B251" s="565" t="s">
        <v>458</v>
      </c>
      <c r="C251" s="566" t="s">
        <v>474</v>
      </c>
      <c r="D251" s="567" t="s">
        <v>475</v>
      </c>
      <c r="E251" s="566" t="s">
        <v>1572</v>
      </c>
      <c r="F251" s="567" t="s">
        <v>1573</v>
      </c>
      <c r="G251" s="566" t="s">
        <v>1974</v>
      </c>
      <c r="H251" s="566" t="s">
        <v>1975</v>
      </c>
      <c r="I251" s="568">
        <v>65.396666666666675</v>
      </c>
      <c r="J251" s="568">
        <v>120</v>
      </c>
      <c r="K251" s="569">
        <v>7847.67</v>
      </c>
    </row>
    <row r="252" spans="1:11" ht="14.4" customHeight="1" x14ac:dyDescent="0.3">
      <c r="A252" s="564" t="s">
        <v>456</v>
      </c>
      <c r="B252" s="565" t="s">
        <v>458</v>
      </c>
      <c r="C252" s="566" t="s">
        <v>474</v>
      </c>
      <c r="D252" s="567" t="s">
        <v>475</v>
      </c>
      <c r="E252" s="566" t="s">
        <v>1572</v>
      </c>
      <c r="F252" s="567" t="s">
        <v>1573</v>
      </c>
      <c r="G252" s="566" t="s">
        <v>1976</v>
      </c>
      <c r="H252" s="566" t="s">
        <v>1977</v>
      </c>
      <c r="I252" s="568">
        <v>67.42</v>
      </c>
      <c r="J252" s="568">
        <v>120</v>
      </c>
      <c r="K252" s="569">
        <v>8090.4</v>
      </c>
    </row>
    <row r="253" spans="1:11" ht="14.4" customHeight="1" x14ac:dyDescent="0.3">
      <c r="A253" s="564" t="s">
        <v>456</v>
      </c>
      <c r="B253" s="565" t="s">
        <v>458</v>
      </c>
      <c r="C253" s="566" t="s">
        <v>474</v>
      </c>
      <c r="D253" s="567" t="s">
        <v>475</v>
      </c>
      <c r="E253" s="566" t="s">
        <v>1572</v>
      </c>
      <c r="F253" s="567" t="s">
        <v>1573</v>
      </c>
      <c r="G253" s="566" t="s">
        <v>1704</v>
      </c>
      <c r="H253" s="566" t="s">
        <v>1705</v>
      </c>
      <c r="I253" s="568">
        <v>69.917500000000004</v>
      </c>
      <c r="J253" s="568">
        <v>240</v>
      </c>
      <c r="K253" s="569">
        <v>16779.669999999998</v>
      </c>
    </row>
    <row r="254" spans="1:11" ht="14.4" customHeight="1" x14ac:dyDescent="0.3">
      <c r="A254" s="564" t="s">
        <v>456</v>
      </c>
      <c r="B254" s="565" t="s">
        <v>458</v>
      </c>
      <c r="C254" s="566" t="s">
        <v>474</v>
      </c>
      <c r="D254" s="567" t="s">
        <v>475</v>
      </c>
      <c r="E254" s="566" t="s">
        <v>1572</v>
      </c>
      <c r="F254" s="567" t="s">
        <v>1573</v>
      </c>
      <c r="G254" s="566" t="s">
        <v>1898</v>
      </c>
      <c r="H254" s="566" t="s">
        <v>1899</v>
      </c>
      <c r="I254" s="568">
        <v>69.92</v>
      </c>
      <c r="J254" s="568">
        <v>216</v>
      </c>
      <c r="K254" s="569">
        <v>15101.960000000001</v>
      </c>
    </row>
    <row r="255" spans="1:11" ht="14.4" customHeight="1" x14ac:dyDescent="0.3">
      <c r="A255" s="564" t="s">
        <v>456</v>
      </c>
      <c r="B255" s="565" t="s">
        <v>458</v>
      </c>
      <c r="C255" s="566" t="s">
        <v>474</v>
      </c>
      <c r="D255" s="567" t="s">
        <v>475</v>
      </c>
      <c r="E255" s="566" t="s">
        <v>1574</v>
      </c>
      <c r="F255" s="567" t="s">
        <v>1575</v>
      </c>
      <c r="G255" s="566" t="s">
        <v>1708</v>
      </c>
      <c r="H255" s="566" t="s">
        <v>1709</v>
      </c>
      <c r="I255" s="568">
        <v>0.29250000000000004</v>
      </c>
      <c r="J255" s="568">
        <v>1500</v>
      </c>
      <c r="K255" s="569">
        <v>437</v>
      </c>
    </row>
    <row r="256" spans="1:11" ht="14.4" customHeight="1" x14ac:dyDescent="0.3">
      <c r="A256" s="564" t="s">
        <v>456</v>
      </c>
      <c r="B256" s="565" t="s">
        <v>458</v>
      </c>
      <c r="C256" s="566" t="s">
        <v>474</v>
      </c>
      <c r="D256" s="567" t="s">
        <v>475</v>
      </c>
      <c r="E256" s="566" t="s">
        <v>1574</v>
      </c>
      <c r="F256" s="567" t="s">
        <v>1575</v>
      </c>
      <c r="G256" s="566" t="s">
        <v>1710</v>
      </c>
      <c r="H256" s="566" t="s">
        <v>1711</v>
      </c>
      <c r="I256" s="568">
        <v>0.30166666666666669</v>
      </c>
      <c r="J256" s="568">
        <v>2300</v>
      </c>
      <c r="K256" s="569">
        <v>690</v>
      </c>
    </row>
    <row r="257" spans="1:11" ht="14.4" customHeight="1" x14ac:dyDescent="0.3">
      <c r="A257" s="564" t="s">
        <v>456</v>
      </c>
      <c r="B257" s="565" t="s">
        <v>458</v>
      </c>
      <c r="C257" s="566" t="s">
        <v>474</v>
      </c>
      <c r="D257" s="567" t="s">
        <v>475</v>
      </c>
      <c r="E257" s="566" t="s">
        <v>1574</v>
      </c>
      <c r="F257" s="567" t="s">
        <v>1575</v>
      </c>
      <c r="G257" s="566" t="s">
        <v>1978</v>
      </c>
      <c r="H257" s="566" t="s">
        <v>1979</v>
      </c>
      <c r="I257" s="568">
        <v>0.31</v>
      </c>
      <c r="J257" s="568">
        <v>400</v>
      </c>
      <c r="K257" s="569">
        <v>124</v>
      </c>
    </row>
    <row r="258" spans="1:11" ht="14.4" customHeight="1" x14ac:dyDescent="0.3">
      <c r="A258" s="564" t="s">
        <v>456</v>
      </c>
      <c r="B258" s="565" t="s">
        <v>458</v>
      </c>
      <c r="C258" s="566" t="s">
        <v>474</v>
      </c>
      <c r="D258" s="567" t="s">
        <v>475</v>
      </c>
      <c r="E258" s="566" t="s">
        <v>1576</v>
      </c>
      <c r="F258" s="567" t="s">
        <v>1577</v>
      </c>
      <c r="G258" s="566" t="s">
        <v>1712</v>
      </c>
      <c r="H258" s="566" t="s">
        <v>1713</v>
      </c>
      <c r="I258" s="568">
        <v>0.79714285714285715</v>
      </c>
      <c r="J258" s="568">
        <v>8500</v>
      </c>
      <c r="K258" s="569">
        <v>6815</v>
      </c>
    </row>
    <row r="259" spans="1:11" ht="14.4" customHeight="1" x14ac:dyDescent="0.3">
      <c r="A259" s="564" t="s">
        <v>456</v>
      </c>
      <c r="B259" s="565" t="s">
        <v>458</v>
      </c>
      <c r="C259" s="566" t="s">
        <v>474</v>
      </c>
      <c r="D259" s="567" t="s">
        <v>475</v>
      </c>
      <c r="E259" s="566" t="s">
        <v>1576</v>
      </c>
      <c r="F259" s="567" t="s">
        <v>1577</v>
      </c>
      <c r="G259" s="566" t="s">
        <v>1714</v>
      </c>
      <c r="H259" s="566" t="s">
        <v>1715</v>
      </c>
      <c r="I259" s="568">
        <v>0.83200000000000007</v>
      </c>
      <c r="J259" s="568">
        <v>5600</v>
      </c>
      <c r="K259" s="569">
        <v>4703.17</v>
      </c>
    </row>
    <row r="260" spans="1:11" ht="14.4" customHeight="1" x14ac:dyDescent="0.3">
      <c r="A260" s="564" t="s">
        <v>456</v>
      </c>
      <c r="B260" s="565" t="s">
        <v>458</v>
      </c>
      <c r="C260" s="566" t="s">
        <v>474</v>
      </c>
      <c r="D260" s="567" t="s">
        <v>475</v>
      </c>
      <c r="E260" s="566" t="s">
        <v>1576</v>
      </c>
      <c r="F260" s="567" t="s">
        <v>1577</v>
      </c>
      <c r="G260" s="566" t="s">
        <v>1716</v>
      </c>
      <c r="H260" s="566" t="s">
        <v>1717</v>
      </c>
      <c r="I260" s="568">
        <v>0.876</v>
      </c>
      <c r="J260" s="568">
        <v>7400</v>
      </c>
      <c r="K260" s="569">
        <v>6286.8</v>
      </c>
    </row>
    <row r="261" spans="1:11" ht="14.4" customHeight="1" x14ac:dyDescent="0.3">
      <c r="A261" s="564" t="s">
        <v>456</v>
      </c>
      <c r="B261" s="565" t="s">
        <v>458</v>
      </c>
      <c r="C261" s="566" t="s">
        <v>474</v>
      </c>
      <c r="D261" s="567" t="s">
        <v>475</v>
      </c>
      <c r="E261" s="566" t="s">
        <v>1576</v>
      </c>
      <c r="F261" s="567" t="s">
        <v>1577</v>
      </c>
      <c r="G261" s="566" t="s">
        <v>1718</v>
      </c>
      <c r="H261" s="566" t="s">
        <v>1719</v>
      </c>
      <c r="I261" s="568">
        <v>0.84</v>
      </c>
      <c r="J261" s="568">
        <v>4000</v>
      </c>
      <c r="K261" s="569">
        <v>3443.8</v>
      </c>
    </row>
    <row r="262" spans="1:11" ht="14.4" customHeight="1" x14ac:dyDescent="0.3">
      <c r="A262" s="564" t="s">
        <v>456</v>
      </c>
      <c r="B262" s="565" t="s">
        <v>458</v>
      </c>
      <c r="C262" s="566" t="s">
        <v>474</v>
      </c>
      <c r="D262" s="567" t="s">
        <v>475</v>
      </c>
      <c r="E262" s="566" t="s">
        <v>1576</v>
      </c>
      <c r="F262" s="567" t="s">
        <v>1577</v>
      </c>
      <c r="G262" s="566" t="s">
        <v>1980</v>
      </c>
      <c r="H262" s="566" t="s">
        <v>1981</v>
      </c>
      <c r="I262" s="568">
        <v>0.78800000000000003</v>
      </c>
      <c r="J262" s="568">
        <v>6500</v>
      </c>
      <c r="K262" s="569">
        <v>5180</v>
      </c>
    </row>
    <row r="263" spans="1:11" ht="14.4" customHeight="1" x14ac:dyDescent="0.3">
      <c r="A263" s="564" t="s">
        <v>456</v>
      </c>
      <c r="B263" s="565" t="s">
        <v>458</v>
      </c>
      <c r="C263" s="566" t="s">
        <v>474</v>
      </c>
      <c r="D263" s="567" t="s">
        <v>475</v>
      </c>
      <c r="E263" s="566" t="s">
        <v>1576</v>
      </c>
      <c r="F263" s="567" t="s">
        <v>1577</v>
      </c>
      <c r="G263" s="566" t="s">
        <v>1720</v>
      </c>
      <c r="H263" s="566" t="s">
        <v>1721</v>
      </c>
      <c r="I263" s="568">
        <v>0.78799999999999992</v>
      </c>
      <c r="J263" s="568">
        <v>7500</v>
      </c>
      <c r="K263" s="569">
        <v>5995</v>
      </c>
    </row>
    <row r="264" spans="1:11" ht="14.4" customHeight="1" x14ac:dyDescent="0.3">
      <c r="A264" s="564" t="s">
        <v>456</v>
      </c>
      <c r="B264" s="565" t="s">
        <v>458</v>
      </c>
      <c r="C264" s="566" t="s">
        <v>476</v>
      </c>
      <c r="D264" s="567" t="s">
        <v>477</v>
      </c>
      <c r="E264" s="566" t="s">
        <v>1560</v>
      </c>
      <c r="F264" s="567" t="s">
        <v>1561</v>
      </c>
      <c r="G264" s="566" t="s">
        <v>1580</v>
      </c>
      <c r="H264" s="566" t="s">
        <v>1581</v>
      </c>
      <c r="I264" s="568">
        <v>157.11000000000001</v>
      </c>
      <c r="J264" s="568">
        <v>2</v>
      </c>
      <c r="K264" s="569">
        <v>314.22000000000003</v>
      </c>
    </row>
    <row r="265" spans="1:11" ht="14.4" customHeight="1" x14ac:dyDescent="0.3">
      <c r="A265" s="564" t="s">
        <v>456</v>
      </c>
      <c r="B265" s="565" t="s">
        <v>458</v>
      </c>
      <c r="C265" s="566" t="s">
        <v>476</v>
      </c>
      <c r="D265" s="567" t="s">
        <v>477</v>
      </c>
      <c r="E265" s="566" t="s">
        <v>1560</v>
      </c>
      <c r="F265" s="567" t="s">
        <v>1561</v>
      </c>
      <c r="G265" s="566" t="s">
        <v>1586</v>
      </c>
      <c r="H265" s="566" t="s">
        <v>1587</v>
      </c>
      <c r="I265" s="568">
        <v>0.15</v>
      </c>
      <c r="J265" s="568">
        <v>500</v>
      </c>
      <c r="K265" s="569">
        <v>75</v>
      </c>
    </row>
    <row r="266" spans="1:11" ht="14.4" customHeight="1" x14ac:dyDescent="0.3">
      <c r="A266" s="564" t="s">
        <v>456</v>
      </c>
      <c r="B266" s="565" t="s">
        <v>458</v>
      </c>
      <c r="C266" s="566" t="s">
        <v>476</v>
      </c>
      <c r="D266" s="567" t="s">
        <v>477</v>
      </c>
      <c r="E266" s="566" t="s">
        <v>1560</v>
      </c>
      <c r="F266" s="567" t="s">
        <v>1561</v>
      </c>
      <c r="G266" s="566" t="s">
        <v>1588</v>
      </c>
      <c r="H266" s="566" t="s">
        <v>1589</v>
      </c>
      <c r="I266" s="568">
        <v>0.3</v>
      </c>
      <c r="J266" s="568">
        <v>9500</v>
      </c>
      <c r="K266" s="569">
        <v>2850</v>
      </c>
    </row>
    <row r="267" spans="1:11" ht="14.4" customHeight="1" x14ac:dyDescent="0.3">
      <c r="A267" s="564" t="s">
        <v>456</v>
      </c>
      <c r="B267" s="565" t="s">
        <v>458</v>
      </c>
      <c r="C267" s="566" t="s">
        <v>476</v>
      </c>
      <c r="D267" s="567" t="s">
        <v>477</v>
      </c>
      <c r="E267" s="566" t="s">
        <v>1560</v>
      </c>
      <c r="F267" s="567" t="s">
        <v>1561</v>
      </c>
      <c r="G267" s="566" t="s">
        <v>1590</v>
      </c>
      <c r="H267" s="566" t="s">
        <v>1591</v>
      </c>
      <c r="I267" s="568">
        <v>0.51</v>
      </c>
      <c r="J267" s="568">
        <v>1500</v>
      </c>
      <c r="K267" s="569">
        <v>765</v>
      </c>
    </row>
    <row r="268" spans="1:11" ht="14.4" customHeight="1" x14ac:dyDescent="0.3">
      <c r="A268" s="564" t="s">
        <v>456</v>
      </c>
      <c r="B268" s="565" t="s">
        <v>458</v>
      </c>
      <c r="C268" s="566" t="s">
        <v>476</v>
      </c>
      <c r="D268" s="567" t="s">
        <v>477</v>
      </c>
      <c r="E268" s="566" t="s">
        <v>1560</v>
      </c>
      <c r="F268" s="567" t="s">
        <v>1561</v>
      </c>
      <c r="G268" s="566" t="s">
        <v>1982</v>
      </c>
      <c r="H268" s="566" t="s">
        <v>1983</v>
      </c>
      <c r="I268" s="568">
        <v>7.31</v>
      </c>
      <c r="J268" s="568">
        <v>30</v>
      </c>
      <c r="K268" s="569">
        <v>219.3</v>
      </c>
    </row>
    <row r="269" spans="1:11" ht="14.4" customHeight="1" x14ac:dyDescent="0.3">
      <c r="A269" s="564" t="s">
        <v>456</v>
      </c>
      <c r="B269" s="565" t="s">
        <v>458</v>
      </c>
      <c r="C269" s="566" t="s">
        <v>476</v>
      </c>
      <c r="D269" s="567" t="s">
        <v>477</v>
      </c>
      <c r="E269" s="566" t="s">
        <v>1560</v>
      </c>
      <c r="F269" s="567" t="s">
        <v>1561</v>
      </c>
      <c r="G269" s="566" t="s">
        <v>1594</v>
      </c>
      <c r="H269" s="566" t="s">
        <v>1595</v>
      </c>
      <c r="I269" s="568">
        <v>2.2949999999999999</v>
      </c>
      <c r="J269" s="568">
        <v>360</v>
      </c>
      <c r="K269" s="569">
        <v>825.6</v>
      </c>
    </row>
    <row r="270" spans="1:11" ht="14.4" customHeight="1" x14ac:dyDescent="0.3">
      <c r="A270" s="564" t="s">
        <v>456</v>
      </c>
      <c r="B270" s="565" t="s">
        <v>458</v>
      </c>
      <c r="C270" s="566" t="s">
        <v>476</v>
      </c>
      <c r="D270" s="567" t="s">
        <v>477</v>
      </c>
      <c r="E270" s="566" t="s">
        <v>1560</v>
      </c>
      <c r="F270" s="567" t="s">
        <v>1561</v>
      </c>
      <c r="G270" s="566" t="s">
        <v>1908</v>
      </c>
      <c r="H270" s="566" t="s">
        <v>1909</v>
      </c>
      <c r="I270" s="568">
        <v>0.28000000000000003</v>
      </c>
      <c r="J270" s="568">
        <v>5000</v>
      </c>
      <c r="K270" s="569">
        <v>1400</v>
      </c>
    </row>
    <row r="271" spans="1:11" ht="14.4" customHeight="1" x14ac:dyDescent="0.3">
      <c r="A271" s="564" t="s">
        <v>456</v>
      </c>
      <c r="B271" s="565" t="s">
        <v>458</v>
      </c>
      <c r="C271" s="566" t="s">
        <v>476</v>
      </c>
      <c r="D271" s="567" t="s">
        <v>477</v>
      </c>
      <c r="E271" s="566" t="s">
        <v>1560</v>
      </c>
      <c r="F271" s="567" t="s">
        <v>1561</v>
      </c>
      <c r="G271" s="566" t="s">
        <v>1984</v>
      </c>
      <c r="H271" s="566" t="s">
        <v>1985</v>
      </c>
      <c r="I271" s="568">
        <v>4.18</v>
      </c>
      <c r="J271" s="568">
        <v>1800</v>
      </c>
      <c r="K271" s="569">
        <v>7522.24</v>
      </c>
    </row>
    <row r="272" spans="1:11" ht="14.4" customHeight="1" x14ac:dyDescent="0.3">
      <c r="A272" s="564" t="s">
        <v>456</v>
      </c>
      <c r="B272" s="565" t="s">
        <v>458</v>
      </c>
      <c r="C272" s="566" t="s">
        <v>476</v>
      </c>
      <c r="D272" s="567" t="s">
        <v>477</v>
      </c>
      <c r="E272" s="566" t="s">
        <v>1560</v>
      </c>
      <c r="F272" s="567" t="s">
        <v>1561</v>
      </c>
      <c r="G272" s="566" t="s">
        <v>1916</v>
      </c>
      <c r="H272" s="566" t="s">
        <v>1917</v>
      </c>
      <c r="I272" s="568">
        <v>140.11000000000001</v>
      </c>
      <c r="J272" s="568">
        <v>30</v>
      </c>
      <c r="K272" s="569">
        <v>4203.28</v>
      </c>
    </row>
    <row r="273" spans="1:11" ht="14.4" customHeight="1" x14ac:dyDescent="0.3">
      <c r="A273" s="564" t="s">
        <v>456</v>
      </c>
      <c r="B273" s="565" t="s">
        <v>458</v>
      </c>
      <c r="C273" s="566" t="s">
        <v>476</v>
      </c>
      <c r="D273" s="567" t="s">
        <v>477</v>
      </c>
      <c r="E273" s="566" t="s">
        <v>1560</v>
      </c>
      <c r="F273" s="567" t="s">
        <v>1561</v>
      </c>
      <c r="G273" s="566" t="s">
        <v>1736</v>
      </c>
      <c r="H273" s="566" t="s">
        <v>1737</v>
      </c>
      <c r="I273" s="568">
        <v>97.03</v>
      </c>
      <c r="J273" s="568">
        <v>1</v>
      </c>
      <c r="K273" s="569">
        <v>97.03</v>
      </c>
    </row>
    <row r="274" spans="1:11" ht="14.4" customHeight="1" x14ac:dyDescent="0.3">
      <c r="A274" s="564" t="s">
        <v>456</v>
      </c>
      <c r="B274" s="565" t="s">
        <v>458</v>
      </c>
      <c r="C274" s="566" t="s">
        <v>476</v>
      </c>
      <c r="D274" s="567" t="s">
        <v>477</v>
      </c>
      <c r="E274" s="566" t="s">
        <v>1560</v>
      </c>
      <c r="F274" s="567" t="s">
        <v>1561</v>
      </c>
      <c r="G274" s="566" t="s">
        <v>1604</v>
      </c>
      <c r="H274" s="566" t="s">
        <v>1605</v>
      </c>
      <c r="I274" s="568">
        <v>13.06</v>
      </c>
      <c r="J274" s="568">
        <v>3</v>
      </c>
      <c r="K274" s="569">
        <v>39.18</v>
      </c>
    </row>
    <row r="275" spans="1:11" ht="14.4" customHeight="1" x14ac:dyDescent="0.3">
      <c r="A275" s="564" t="s">
        <v>456</v>
      </c>
      <c r="B275" s="565" t="s">
        <v>458</v>
      </c>
      <c r="C275" s="566" t="s">
        <v>476</v>
      </c>
      <c r="D275" s="567" t="s">
        <v>477</v>
      </c>
      <c r="E275" s="566" t="s">
        <v>1560</v>
      </c>
      <c r="F275" s="567" t="s">
        <v>1561</v>
      </c>
      <c r="G275" s="566" t="s">
        <v>1742</v>
      </c>
      <c r="H275" s="566" t="s">
        <v>1743</v>
      </c>
      <c r="I275" s="568">
        <v>111.59</v>
      </c>
      <c r="J275" s="568">
        <v>60</v>
      </c>
      <c r="K275" s="569">
        <v>6695.41</v>
      </c>
    </row>
    <row r="276" spans="1:11" ht="14.4" customHeight="1" x14ac:dyDescent="0.3">
      <c r="A276" s="564" t="s">
        <v>456</v>
      </c>
      <c r="B276" s="565" t="s">
        <v>458</v>
      </c>
      <c r="C276" s="566" t="s">
        <v>476</v>
      </c>
      <c r="D276" s="567" t="s">
        <v>477</v>
      </c>
      <c r="E276" s="566" t="s">
        <v>1560</v>
      </c>
      <c r="F276" s="567" t="s">
        <v>1561</v>
      </c>
      <c r="G276" s="566" t="s">
        <v>1986</v>
      </c>
      <c r="H276" s="566" t="s">
        <v>1987</v>
      </c>
      <c r="I276" s="568">
        <v>9.98</v>
      </c>
      <c r="J276" s="568">
        <v>30</v>
      </c>
      <c r="K276" s="569">
        <v>299.39999999999998</v>
      </c>
    </row>
    <row r="277" spans="1:11" ht="14.4" customHeight="1" x14ac:dyDescent="0.3">
      <c r="A277" s="564" t="s">
        <v>456</v>
      </c>
      <c r="B277" s="565" t="s">
        <v>458</v>
      </c>
      <c r="C277" s="566" t="s">
        <v>476</v>
      </c>
      <c r="D277" s="567" t="s">
        <v>477</v>
      </c>
      <c r="E277" s="566" t="s">
        <v>1560</v>
      </c>
      <c r="F277" s="567" t="s">
        <v>1561</v>
      </c>
      <c r="G277" s="566" t="s">
        <v>1608</v>
      </c>
      <c r="H277" s="566" t="s">
        <v>1609</v>
      </c>
      <c r="I277" s="568">
        <v>0.56499999999999995</v>
      </c>
      <c r="J277" s="568">
        <v>3000</v>
      </c>
      <c r="K277" s="569">
        <v>1700</v>
      </c>
    </row>
    <row r="278" spans="1:11" ht="14.4" customHeight="1" x14ac:dyDescent="0.3">
      <c r="A278" s="564" t="s">
        <v>456</v>
      </c>
      <c r="B278" s="565" t="s">
        <v>458</v>
      </c>
      <c r="C278" s="566" t="s">
        <v>476</v>
      </c>
      <c r="D278" s="567" t="s">
        <v>477</v>
      </c>
      <c r="E278" s="566" t="s">
        <v>1560</v>
      </c>
      <c r="F278" s="567" t="s">
        <v>1561</v>
      </c>
      <c r="G278" s="566" t="s">
        <v>1988</v>
      </c>
      <c r="H278" s="566" t="s">
        <v>1989</v>
      </c>
      <c r="I278" s="568">
        <v>8.9</v>
      </c>
      <c r="J278" s="568">
        <v>300</v>
      </c>
      <c r="K278" s="569">
        <v>2670</v>
      </c>
    </row>
    <row r="279" spans="1:11" ht="14.4" customHeight="1" x14ac:dyDescent="0.3">
      <c r="A279" s="564" t="s">
        <v>456</v>
      </c>
      <c r="B279" s="565" t="s">
        <v>458</v>
      </c>
      <c r="C279" s="566" t="s">
        <v>476</v>
      </c>
      <c r="D279" s="567" t="s">
        <v>477</v>
      </c>
      <c r="E279" s="566" t="s">
        <v>1560</v>
      </c>
      <c r="F279" s="567" t="s">
        <v>1561</v>
      </c>
      <c r="G279" s="566" t="s">
        <v>1610</v>
      </c>
      <c r="H279" s="566" t="s">
        <v>1611</v>
      </c>
      <c r="I279" s="568">
        <v>5.96</v>
      </c>
      <c r="J279" s="568">
        <v>100</v>
      </c>
      <c r="K279" s="569">
        <v>506</v>
      </c>
    </row>
    <row r="280" spans="1:11" ht="14.4" customHeight="1" x14ac:dyDescent="0.3">
      <c r="A280" s="564" t="s">
        <v>456</v>
      </c>
      <c r="B280" s="565" t="s">
        <v>458</v>
      </c>
      <c r="C280" s="566" t="s">
        <v>476</v>
      </c>
      <c r="D280" s="567" t="s">
        <v>477</v>
      </c>
      <c r="E280" s="566" t="s">
        <v>1560</v>
      </c>
      <c r="F280" s="567" t="s">
        <v>1561</v>
      </c>
      <c r="G280" s="566" t="s">
        <v>1760</v>
      </c>
      <c r="H280" s="566" t="s">
        <v>1761</v>
      </c>
      <c r="I280" s="568">
        <v>5.33</v>
      </c>
      <c r="J280" s="568">
        <v>30</v>
      </c>
      <c r="K280" s="569">
        <v>159.78</v>
      </c>
    </row>
    <row r="281" spans="1:11" ht="14.4" customHeight="1" x14ac:dyDescent="0.3">
      <c r="A281" s="564" t="s">
        <v>456</v>
      </c>
      <c r="B281" s="565" t="s">
        <v>458</v>
      </c>
      <c r="C281" s="566" t="s">
        <v>476</v>
      </c>
      <c r="D281" s="567" t="s">
        <v>477</v>
      </c>
      <c r="E281" s="566" t="s">
        <v>1560</v>
      </c>
      <c r="F281" s="567" t="s">
        <v>1561</v>
      </c>
      <c r="G281" s="566" t="s">
        <v>1614</v>
      </c>
      <c r="H281" s="566" t="s">
        <v>1615</v>
      </c>
      <c r="I281" s="568">
        <v>5.0999999999999996</v>
      </c>
      <c r="J281" s="568">
        <v>100</v>
      </c>
      <c r="K281" s="569">
        <v>510.35</v>
      </c>
    </row>
    <row r="282" spans="1:11" ht="14.4" customHeight="1" x14ac:dyDescent="0.3">
      <c r="A282" s="564" t="s">
        <v>456</v>
      </c>
      <c r="B282" s="565" t="s">
        <v>458</v>
      </c>
      <c r="C282" s="566" t="s">
        <v>476</v>
      </c>
      <c r="D282" s="567" t="s">
        <v>477</v>
      </c>
      <c r="E282" s="566" t="s">
        <v>1560</v>
      </c>
      <c r="F282" s="567" t="s">
        <v>1561</v>
      </c>
      <c r="G282" s="566" t="s">
        <v>1990</v>
      </c>
      <c r="H282" s="566" t="s">
        <v>1991</v>
      </c>
      <c r="I282" s="568">
        <v>58.6</v>
      </c>
      <c r="J282" s="568">
        <v>20</v>
      </c>
      <c r="K282" s="569">
        <v>1172.08</v>
      </c>
    </row>
    <row r="283" spans="1:11" ht="14.4" customHeight="1" x14ac:dyDescent="0.3">
      <c r="A283" s="564" t="s">
        <v>456</v>
      </c>
      <c r="B283" s="565" t="s">
        <v>458</v>
      </c>
      <c r="C283" s="566" t="s">
        <v>476</v>
      </c>
      <c r="D283" s="567" t="s">
        <v>477</v>
      </c>
      <c r="E283" s="566" t="s">
        <v>1560</v>
      </c>
      <c r="F283" s="567" t="s">
        <v>1561</v>
      </c>
      <c r="G283" s="566" t="s">
        <v>1992</v>
      </c>
      <c r="H283" s="566" t="s">
        <v>1993</v>
      </c>
      <c r="I283" s="568">
        <v>4.5999999999999996</v>
      </c>
      <c r="J283" s="568">
        <v>50</v>
      </c>
      <c r="K283" s="569">
        <v>143.75</v>
      </c>
    </row>
    <row r="284" spans="1:11" ht="14.4" customHeight="1" x14ac:dyDescent="0.3">
      <c r="A284" s="564" t="s">
        <v>456</v>
      </c>
      <c r="B284" s="565" t="s">
        <v>458</v>
      </c>
      <c r="C284" s="566" t="s">
        <v>476</v>
      </c>
      <c r="D284" s="567" t="s">
        <v>477</v>
      </c>
      <c r="E284" s="566" t="s">
        <v>1562</v>
      </c>
      <c r="F284" s="567" t="s">
        <v>1563</v>
      </c>
      <c r="G284" s="566" t="s">
        <v>1766</v>
      </c>
      <c r="H284" s="566" t="s">
        <v>1767</v>
      </c>
      <c r="I284" s="568">
        <v>2.73</v>
      </c>
      <c r="J284" s="568">
        <v>200</v>
      </c>
      <c r="K284" s="569">
        <v>546</v>
      </c>
    </row>
    <row r="285" spans="1:11" ht="14.4" customHeight="1" x14ac:dyDescent="0.3">
      <c r="A285" s="564" t="s">
        <v>456</v>
      </c>
      <c r="B285" s="565" t="s">
        <v>458</v>
      </c>
      <c r="C285" s="566" t="s">
        <v>476</v>
      </c>
      <c r="D285" s="567" t="s">
        <v>477</v>
      </c>
      <c r="E285" s="566" t="s">
        <v>1562</v>
      </c>
      <c r="F285" s="567" t="s">
        <v>1563</v>
      </c>
      <c r="G285" s="566" t="s">
        <v>1768</v>
      </c>
      <c r="H285" s="566" t="s">
        <v>1769</v>
      </c>
      <c r="I285" s="568">
        <v>3.51</v>
      </c>
      <c r="J285" s="568">
        <v>50</v>
      </c>
      <c r="K285" s="569">
        <v>175.5</v>
      </c>
    </row>
    <row r="286" spans="1:11" ht="14.4" customHeight="1" x14ac:dyDescent="0.3">
      <c r="A286" s="564" t="s">
        <v>456</v>
      </c>
      <c r="B286" s="565" t="s">
        <v>458</v>
      </c>
      <c r="C286" s="566" t="s">
        <v>476</v>
      </c>
      <c r="D286" s="567" t="s">
        <v>477</v>
      </c>
      <c r="E286" s="566" t="s">
        <v>1562</v>
      </c>
      <c r="F286" s="567" t="s">
        <v>1563</v>
      </c>
      <c r="G286" s="566" t="s">
        <v>1994</v>
      </c>
      <c r="H286" s="566" t="s">
        <v>1995</v>
      </c>
      <c r="I286" s="568">
        <v>12.72</v>
      </c>
      <c r="J286" s="568">
        <v>30</v>
      </c>
      <c r="K286" s="569">
        <v>381.6</v>
      </c>
    </row>
    <row r="287" spans="1:11" ht="14.4" customHeight="1" x14ac:dyDescent="0.3">
      <c r="A287" s="564" t="s">
        <v>456</v>
      </c>
      <c r="B287" s="565" t="s">
        <v>458</v>
      </c>
      <c r="C287" s="566" t="s">
        <v>476</v>
      </c>
      <c r="D287" s="567" t="s">
        <v>477</v>
      </c>
      <c r="E287" s="566" t="s">
        <v>1562</v>
      </c>
      <c r="F287" s="567" t="s">
        <v>1563</v>
      </c>
      <c r="G287" s="566" t="s">
        <v>1996</v>
      </c>
      <c r="H287" s="566" t="s">
        <v>1997</v>
      </c>
      <c r="I287" s="568">
        <v>12.655000000000001</v>
      </c>
      <c r="J287" s="568">
        <v>70</v>
      </c>
      <c r="K287" s="569">
        <v>885.2</v>
      </c>
    </row>
    <row r="288" spans="1:11" ht="14.4" customHeight="1" x14ac:dyDescent="0.3">
      <c r="A288" s="564" t="s">
        <v>456</v>
      </c>
      <c r="B288" s="565" t="s">
        <v>458</v>
      </c>
      <c r="C288" s="566" t="s">
        <v>476</v>
      </c>
      <c r="D288" s="567" t="s">
        <v>477</v>
      </c>
      <c r="E288" s="566" t="s">
        <v>1562</v>
      </c>
      <c r="F288" s="567" t="s">
        <v>1563</v>
      </c>
      <c r="G288" s="566" t="s">
        <v>1618</v>
      </c>
      <c r="H288" s="566" t="s">
        <v>1619</v>
      </c>
      <c r="I288" s="568">
        <v>1.4379999999999999</v>
      </c>
      <c r="J288" s="568">
        <v>700</v>
      </c>
      <c r="K288" s="569">
        <v>1007</v>
      </c>
    </row>
    <row r="289" spans="1:11" ht="14.4" customHeight="1" x14ac:dyDescent="0.3">
      <c r="A289" s="564" t="s">
        <v>456</v>
      </c>
      <c r="B289" s="565" t="s">
        <v>458</v>
      </c>
      <c r="C289" s="566" t="s">
        <v>476</v>
      </c>
      <c r="D289" s="567" t="s">
        <v>477</v>
      </c>
      <c r="E289" s="566" t="s">
        <v>1562</v>
      </c>
      <c r="F289" s="567" t="s">
        <v>1563</v>
      </c>
      <c r="G289" s="566" t="s">
        <v>1620</v>
      </c>
      <c r="H289" s="566" t="s">
        <v>1621</v>
      </c>
      <c r="I289" s="568">
        <v>0.40666666666666668</v>
      </c>
      <c r="J289" s="568">
        <v>1000</v>
      </c>
      <c r="K289" s="569">
        <v>406</v>
      </c>
    </row>
    <row r="290" spans="1:11" ht="14.4" customHeight="1" x14ac:dyDescent="0.3">
      <c r="A290" s="564" t="s">
        <v>456</v>
      </c>
      <c r="B290" s="565" t="s">
        <v>458</v>
      </c>
      <c r="C290" s="566" t="s">
        <v>476</v>
      </c>
      <c r="D290" s="567" t="s">
        <v>477</v>
      </c>
      <c r="E290" s="566" t="s">
        <v>1562</v>
      </c>
      <c r="F290" s="567" t="s">
        <v>1563</v>
      </c>
      <c r="G290" s="566" t="s">
        <v>1622</v>
      </c>
      <c r="H290" s="566" t="s">
        <v>1623</v>
      </c>
      <c r="I290" s="568">
        <v>0.56833333333333325</v>
      </c>
      <c r="J290" s="568">
        <v>2200</v>
      </c>
      <c r="K290" s="569">
        <v>1246</v>
      </c>
    </row>
    <row r="291" spans="1:11" ht="14.4" customHeight="1" x14ac:dyDescent="0.3">
      <c r="A291" s="564" t="s">
        <v>456</v>
      </c>
      <c r="B291" s="565" t="s">
        <v>458</v>
      </c>
      <c r="C291" s="566" t="s">
        <v>476</v>
      </c>
      <c r="D291" s="567" t="s">
        <v>477</v>
      </c>
      <c r="E291" s="566" t="s">
        <v>1562</v>
      </c>
      <c r="F291" s="567" t="s">
        <v>1563</v>
      </c>
      <c r="G291" s="566" t="s">
        <v>1630</v>
      </c>
      <c r="H291" s="566" t="s">
        <v>1631</v>
      </c>
      <c r="I291" s="568">
        <v>5.56</v>
      </c>
      <c r="J291" s="568">
        <v>20</v>
      </c>
      <c r="K291" s="569">
        <v>111.2</v>
      </c>
    </row>
    <row r="292" spans="1:11" ht="14.4" customHeight="1" x14ac:dyDescent="0.3">
      <c r="A292" s="564" t="s">
        <v>456</v>
      </c>
      <c r="B292" s="565" t="s">
        <v>458</v>
      </c>
      <c r="C292" s="566" t="s">
        <v>476</v>
      </c>
      <c r="D292" s="567" t="s">
        <v>477</v>
      </c>
      <c r="E292" s="566" t="s">
        <v>1562</v>
      </c>
      <c r="F292" s="567" t="s">
        <v>1563</v>
      </c>
      <c r="G292" s="566" t="s">
        <v>1998</v>
      </c>
      <c r="H292" s="566" t="s">
        <v>1999</v>
      </c>
      <c r="I292" s="568">
        <v>64.22</v>
      </c>
      <c r="J292" s="568">
        <v>100</v>
      </c>
      <c r="K292" s="569">
        <v>6422.08</v>
      </c>
    </row>
    <row r="293" spans="1:11" ht="14.4" customHeight="1" x14ac:dyDescent="0.3">
      <c r="A293" s="564" t="s">
        <v>456</v>
      </c>
      <c r="B293" s="565" t="s">
        <v>458</v>
      </c>
      <c r="C293" s="566" t="s">
        <v>476</v>
      </c>
      <c r="D293" s="567" t="s">
        <v>477</v>
      </c>
      <c r="E293" s="566" t="s">
        <v>1562</v>
      </c>
      <c r="F293" s="567" t="s">
        <v>1563</v>
      </c>
      <c r="G293" s="566" t="s">
        <v>2000</v>
      </c>
      <c r="H293" s="566" t="s">
        <v>2001</v>
      </c>
      <c r="I293" s="568">
        <v>34.729999999999997</v>
      </c>
      <c r="J293" s="568">
        <v>80</v>
      </c>
      <c r="K293" s="569">
        <v>2778.2</v>
      </c>
    </row>
    <row r="294" spans="1:11" ht="14.4" customHeight="1" x14ac:dyDescent="0.3">
      <c r="A294" s="564" t="s">
        <v>456</v>
      </c>
      <c r="B294" s="565" t="s">
        <v>458</v>
      </c>
      <c r="C294" s="566" t="s">
        <v>476</v>
      </c>
      <c r="D294" s="567" t="s">
        <v>477</v>
      </c>
      <c r="E294" s="566" t="s">
        <v>1562</v>
      </c>
      <c r="F294" s="567" t="s">
        <v>1563</v>
      </c>
      <c r="G294" s="566" t="s">
        <v>1656</v>
      </c>
      <c r="H294" s="566" t="s">
        <v>1657</v>
      </c>
      <c r="I294" s="568">
        <v>2.8733333333333335</v>
      </c>
      <c r="J294" s="568">
        <v>700</v>
      </c>
      <c r="K294" s="569">
        <v>2014</v>
      </c>
    </row>
    <row r="295" spans="1:11" ht="14.4" customHeight="1" x14ac:dyDescent="0.3">
      <c r="A295" s="564" t="s">
        <v>456</v>
      </c>
      <c r="B295" s="565" t="s">
        <v>458</v>
      </c>
      <c r="C295" s="566" t="s">
        <v>476</v>
      </c>
      <c r="D295" s="567" t="s">
        <v>477</v>
      </c>
      <c r="E295" s="566" t="s">
        <v>1562</v>
      </c>
      <c r="F295" s="567" t="s">
        <v>1563</v>
      </c>
      <c r="G295" s="566" t="s">
        <v>2002</v>
      </c>
      <c r="H295" s="566" t="s">
        <v>2003</v>
      </c>
      <c r="I295" s="568">
        <v>2.74</v>
      </c>
      <c r="J295" s="568">
        <v>100</v>
      </c>
      <c r="K295" s="569">
        <v>274</v>
      </c>
    </row>
    <row r="296" spans="1:11" ht="14.4" customHeight="1" x14ac:dyDescent="0.3">
      <c r="A296" s="564" t="s">
        <v>456</v>
      </c>
      <c r="B296" s="565" t="s">
        <v>458</v>
      </c>
      <c r="C296" s="566" t="s">
        <v>476</v>
      </c>
      <c r="D296" s="567" t="s">
        <v>477</v>
      </c>
      <c r="E296" s="566" t="s">
        <v>1562</v>
      </c>
      <c r="F296" s="567" t="s">
        <v>1563</v>
      </c>
      <c r="G296" s="566" t="s">
        <v>2004</v>
      </c>
      <c r="H296" s="566" t="s">
        <v>2005</v>
      </c>
      <c r="I296" s="568">
        <v>4.5999999999999996</v>
      </c>
      <c r="J296" s="568">
        <v>30</v>
      </c>
      <c r="K296" s="569">
        <v>137.93</v>
      </c>
    </row>
    <row r="297" spans="1:11" ht="14.4" customHeight="1" x14ac:dyDescent="0.3">
      <c r="A297" s="564" t="s">
        <v>456</v>
      </c>
      <c r="B297" s="565" t="s">
        <v>458</v>
      </c>
      <c r="C297" s="566" t="s">
        <v>476</v>
      </c>
      <c r="D297" s="567" t="s">
        <v>477</v>
      </c>
      <c r="E297" s="566" t="s">
        <v>1562</v>
      </c>
      <c r="F297" s="567" t="s">
        <v>1563</v>
      </c>
      <c r="G297" s="566" t="s">
        <v>1664</v>
      </c>
      <c r="H297" s="566" t="s">
        <v>1665</v>
      </c>
      <c r="I297" s="568">
        <v>12.106</v>
      </c>
      <c r="J297" s="568">
        <v>80</v>
      </c>
      <c r="K297" s="569">
        <v>968.5</v>
      </c>
    </row>
    <row r="298" spans="1:11" ht="14.4" customHeight="1" x14ac:dyDescent="0.3">
      <c r="A298" s="564" t="s">
        <v>456</v>
      </c>
      <c r="B298" s="565" t="s">
        <v>458</v>
      </c>
      <c r="C298" s="566" t="s">
        <v>476</v>
      </c>
      <c r="D298" s="567" t="s">
        <v>477</v>
      </c>
      <c r="E298" s="566" t="s">
        <v>1562</v>
      </c>
      <c r="F298" s="567" t="s">
        <v>1563</v>
      </c>
      <c r="G298" s="566" t="s">
        <v>2006</v>
      </c>
      <c r="H298" s="566" t="s">
        <v>2007</v>
      </c>
      <c r="I298" s="568">
        <v>20.57</v>
      </c>
      <c r="J298" s="568">
        <v>100</v>
      </c>
      <c r="K298" s="569">
        <v>2057</v>
      </c>
    </row>
    <row r="299" spans="1:11" ht="14.4" customHeight="1" x14ac:dyDescent="0.3">
      <c r="A299" s="564" t="s">
        <v>456</v>
      </c>
      <c r="B299" s="565" t="s">
        <v>458</v>
      </c>
      <c r="C299" s="566" t="s">
        <v>476</v>
      </c>
      <c r="D299" s="567" t="s">
        <v>477</v>
      </c>
      <c r="E299" s="566" t="s">
        <v>1562</v>
      </c>
      <c r="F299" s="567" t="s">
        <v>1563</v>
      </c>
      <c r="G299" s="566" t="s">
        <v>2008</v>
      </c>
      <c r="H299" s="566" t="s">
        <v>2009</v>
      </c>
      <c r="I299" s="568">
        <v>4235.1099999999997</v>
      </c>
      <c r="J299" s="568">
        <v>9</v>
      </c>
      <c r="K299" s="569">
        <v>38115.99</v>
      </c>
    </row>
    <row r="300" spans="1:11" ht="14.4" customHeight="1" x14ac:dyDescent="0.3">
      <c r="A300" s="564" t="s">
        <v>456</v>
      </c>
      <c r="B300" s="565" t="s">
        <v>458</v>
      </c>
      <c r="C300" s="566" t="s">
        <v>476</v>
      </c>
      <c r="D300" s="567" t="s">
        <v>477</v>
      </c>
      <c r="E300" s="566" t="s">
        <v>1562</v>
      </c>
      <c r="F300" s="567" t="s">
        <v>1563</v>
      </c>
      <c r="G300" s="566" t="s">
        <v>2010</v>
      </c>
      <c r="H300" s="566" t="s">
        <v>2011</v>
      </c>
      <c r="I300" s="568">
        <v>76.23</v>
      </c>
      <c r="J300" s="568">
        <v>180</v>
      </c>
      <c r="K300" s="569">
        <v>13721.8</v>
      </c>
    </row>
    <row r="301" spans="1:11" ht="14.4" customHeight="1" x14ac:dyDescent="0.3">
      <c r="A301" s="564" t="s">
        <v>456</v>
      </c>
      <c r="B301" s="565" t="s">
        <v>458</v>
      </c>
      <c r="C301" s="566" t="s">
        <v>476</v>
      </c>
      <c r="D301" s="567" t="s">
        <v>477</v>
      </c>
      <c r="E301" s="566" t="s">
        <v>1562</v>
      </c>
      <c r="F301" s="567" t="s">
        <v>1563</v>
      </c>
      <c r="G301" s="566" t="s">
        <v>1780</v>
      </c>
      <c r="H301" s="566" t="s">
        <v>1781</v>
      </c>
      <c r="I301" s="568">
        <v>1909.5</v>
      </c>
      <c r="J301" s="568">
        <v>10</v>
      </c>
      <c r="K301" s="569">
        <v>19095</v>
      </c>
    </row>
    <row r="302" spans="1:11" ht="14.4" customHeight="1" x14ac:dyDescent="0.3">
      <c r="A302" s="564" t="s">
        <v>456</v>
      </c>
      <c r="B302" s="565" t="s">
        <v>458</v>
      </c>
      <c r="C302" s="566" t="s">
        <v>476</v>
      </c>
      <c r="D302" s="567" t="s">
        <v>477</v>
      </c>
      <c r="E302" s="566" t="s">
        <v>1562</v>
      </c>
      <c r="F302" s="567" t="s">
        <v>1563</v>
      </c>
      <c r="G302" s="566" t="s">
        <v>2012</v>
      </c>
      <c r="H302" s="566" t="s">
        <v>2013</v>
      </c>
      <c r="I302" s="568">
        <v>20.81</v>
      </c>
      <c r="J302" s="568">
        <v>20</v>
      </c>
      <c r="K302" s="569">
        <v>416.24</v>
      </c>
    </row>
    <row r="303" spans="1:11" ht="14.4" customHeight="1" x14ac:dyDescent="0.3">
      <c r="A303" s="564" t="s">
        <v>456</v>
      </c>
      <c r="B303" s="565" t="s">
        <v>458</v>
      </c>
      <c r="C303" s="566" t="s">
        <v>476</v>
      </c>
      <c r="D303" s="567" t="s">
        <v>477</v>
      </c>
      <c r="E303" s="566" t="s">
        <v>1566</v>
      </c>
      <c r="F303" s="567" t="s">
        <v>1567</v>
      </c>
      <c r="G303" s="566" t="s">
        <v>2014</v>
      </c>
      <c r="H303" s="566" t="s">
        <v>2015</v>
      </c>
      <c r="I303" s="568">
        <v>275.23500000000001</v>
      </c>
      <c r="J303" s="568">
        <v>7</v>
      </c>
      <c r="K303" s="569">
        <v>1928.27</v>
      </c>
    </row>
    <row r="304" spans="1:11" ht="14.4" customHeight="1" x14ac:dyDescent="0.3">
      <c r="A304" s="564" t="s">
        <v>456</v>
      </c>
      <c r="B304" s="565" t="s">
        <v>458</v>
      </c>
      <c r="C304" s="566" t="s">
        <v>476</v>
      </c>
      <c r="D304" s="567" t="s">
        <v>477</v>
      </c>
      <c r="E304" s="566" t="s">
        <v>1566</v>
      </c>
      <c r="F304" s="567" t="s">
        <v>1567</v>
      </c>
      <c r="G304" s="566" t="s">
        <v>2016</v>
      </c>
      <c r="H304" s="566" t="s">
        <v>2017</v>
      </c>
      <c r="I304" s="568">
        <v>273.34500000000003</v>
      </c>
      <c r="J304" s="568">
        <v>8</v>
      </c>
      <c r="K304" s="569">
        <v>2197.9299999999998</v>
      </c>
    </row>
    <row r="305" spans="1:11" ht="14.4" customHeight="1" x14ac:dyDescent="0.3">
      <c r="A305" s="564" t="s">
        <v>456</v>
      </c>
      <c r="B305" s="565" t="s">
        <v>458</v>
      </c>
      <c r="C305" s="566" t="s">
        <v>476</v>
      </c>
      <c r="D305" s="567" t="s">
        <v>477</v>
      </c>
      <c r="E305" s="566" t="s">
        <v>1566</v>
      </c>
      <c r="F305" s="567" t="s">
        <v>1567</v>
      </c>
      <c r="G305" s="566" t="s">
        <v>2018</v>
      </c>
      <c r="H305" s="566" t="s">
        <v>2019</v>
      </c>
      <c r="I305" s="568">
        <v>275.16499999999996</v>
      </c>
      <c r="J305" s="568">
        <v>2</v>
      </c>
      <c r="K305" s="569">
        <v>550.32999999999993</v>
      </c>
    </row>
    <row r="306" spans="1:11" ht="14.4" customHeight="1" x14ac:dyDescent="0.3">
      <c r="A306" s="564" t="s">
        <v>456</v>
      </c>
      <c r="B306" s="565" t="s">
        <v>458</v>
      </c>
      <c r="C306" s="566" t="s">
        <v>476</v>
      </c>
      <c r="D306" s="567" t="s">
        <v>477</v>
      </c>
      <c r="E306" s="566" t="s">
        <v>1566</v>
      </c>
      <c r="F306" s="567" t="s">
        <v>1567</v>
      </c>
      <c r="G306" s="566" t="s">
        <v>2020</v>
      </c>
      <c r="H306" s="566" t="s">
        <v>2021</v>
      </c>
      <c r="I306" s="568">
        <v>155.25</v>
      </c>
      <c r="J306" s="568">
        <v>1</v>
      </c>
      <c r="K306" s="569">
        <v>155.25</v>
      </c>
    </row>
    <row r="307" spans="1:11" ht="14.4" customHeight="1" x14ac:dyDescent="0.3">
      <c r="A307" s="564" t="s">
        <v>456</v>
      </c>
      <c r="B307" s="565" t="s">
        <v>458</v>
      </c>
      <c r="C307" s="566" t="s">
        <v>476</v>
      </c>
      <c r="D307" s="567" t="s">
        <v>477</v>
      </c>
      <c r="E307" s="566" t="s">
        <v>1566</v>
      </c>
      <c r="F307" s="567" t="s">
        <v>1567</v>
      </c>
      <c r="G307" s="566" t="s">
        <v>2022</v>
      </c>
      <c r="H307" s="566" t="s">
        <v>2023</v>
      </c>
      <c r="I307" s="568">
        <v>363.46333333333331</v>
      </c>
      <c r="J307" s="568">
        <v>4</v>
      </c>
      <c r="K307" s="569">
        <v>1454.65</v>
      </c>
    </row>
    <row r="308" spans="1:11" ht="14.4" customHeight="1" x14ac:dyDescent="0.3">
      <c r="A308" s="564" t="s">
        <v>456</v>
      </c>
      <c r="B308" s="565" t="s">
        <v>458</v>
      </c>
      <c r="C308" s="566" t="s">
        <v>476</v>
      </c>
      <c r="D308" s="567" t="s">
        <v>477</v>
      </c>
      <c r="E308" s="566" t="s">
        <v>1566</v>
      </c>
      <c r="F308" s="567" t="s">
        <v>1567</v>
      </c>
      <c r="G308" s="566" t="s">
        <v>2024</v>
      </c>
      <c r="H308" s="566" t="s">
        <v>2025</v>
      </c>
      <c r="I308" s="568">
        <v>275.16499999999996</v>
      </c>
      <c r="J308" s="568">
        <v>3</v>
      </c>
      <c r="K308" s="569">
        <v>823.73</v>
      </c>
    </row>
    <row r="309" spans="1:11" ht="14.4" customHeight="1" x14ac:dyDescent="0.3">
      <c r="A309" s="564" t="s">
        <v>456</v>
      </c>
      <c r="B309" s="565" t="s">
        <v>458</v>
      </c>
      <c r="C309" s="566" t="s">
        <v>476</v>
      </c>
      <c r="D309" s="567" t="s">
        <v>477</v>
      </c>
      <c r="E309" s="566" t="s">
        <v>1566</v>
      </c>
      <c r="F309" s="567" t="s">
        <v>1567</v>
      </c>
      <c r="G309" s="566" t="s">
        <v>2026</v>
      </c>
      <c r="H309" s="566" t="s">
        <v>2027</v>
      </c>
      <c r="I309" s="568">
        <v>483.87</v>
      </c>
      <c r="J309" s="568">
        <v>1</v>
      </c>
      <c r="K309" s="569">
        <v>483.87</v>
      </c>
    </row>
    <row r="310" spans="1:11" ht="14.4" customHeight="1" x14ac:dyDescent="0.3">
      <c r="A310" s="564" t="s">
        <v>456</v>
      </c>
      <c r="B310" s="565" t="s">
        <v>458</v>
      </c>
      <c r="C310" s="566" t="s">
        <v>476</v>
      </c>
      <c r="D310" s="567" t="s">
        <v>477</v>
      </c>
      <c r="E310" s="566" t="s">
        <v>1568</v>
      </c>
      <c r="F310" s="567" t="s">
        <v>1569</v>
      </c>
      <c r="G310" s="566" t="s">
        <v>2028</v>
      </c>
      <c r="H310" s="566" t="s">
        <v>2029</v>
      </c>
      <c r="I310" s="568">
        <v>139.09</v>
      </c>
      <c r="J310" s="568">
        <v>10</v>
      </c>
      <c r="K310" s="569">
        <v>1390.9</v>
      </c>
    </row>
    <row r="311" spans="1:11" ht="14.4" customHeight="1" x14ac:dyDescent="0.3">
      <c r="A311" s="564" t="s">
        <v>456</v>
      </c>
      <c r="B311" s="565" t="s">
        <v>458</v>
      </c>
      <c r="C311" s="566" t="s">
        <v>476</v>
      </c>
      <c r="D311" s="567" t="s">
        <v>477</v>
      </c>
      <c r="E311" s="566" t="s">
        <v>1568</v>
      </c>
      <c r="F311" s="567" t="s">
        <v>1569</v>
      </c>
      <c r="G311" s="566" t="s">
        <v>1814</v>
      </c>
      <c r="H311" s="566" t="s">
        <v>1815</v>
      </c>
      <c r="I311" s="568">
        <v>138.30249999999998</v>
      </c>
      <c r="J311" s="568">
        <v>223</v>
      </c>
      <c r="K311" s="569">
        <v>30595.650000000005</v>
      </c>
    </row>
    <row r="312" spans="1:11" ht="14.4" customHeight="1" x14ac:dyDescent="0.3">
      <c r="A312" s="564" t="s">
        <v>456</v>
      </c>
      <c r="B312" s="565" t="s">
        <v>458</v>
      </c>
      <c r="C312" s="566" t="s">
        <v>476</v>
      </c>
      <c r="D312" s="567" t="s">
        <v>477</v>
      </c>
      <c r="E312" s="566" t="s">
        <v>1568</v>
      </c>
      <c r="F312" s="567" t="s">
        <v>1569</v>
      </c>
      <c r="G312" s="566" t="s">
        <v>2030</v>
      </c>
      <c r="H312" s="566" t="s">
        <v>2031</v>
      </c>
      <c r="I312" s="568">
        <v>185.03</v>
      </c>
      <c r="J312" s="568">
        <v>8</v>
      </c>
      <c r="K312" s="569">
        <v>1480.23</v>
      </c>
    </row>
    <row r="313" spans="1:11" ht="14.4" customHeight="1" x14ac:dyDescent="0.3">
      <c r="A313" s="564" t="s">
        <v>456</v>
      </c>
      <c r="B313" s="565" t="s">
        <v>458</v>
      </c>
      <c r="C313" s="566" t="s">
        <v>476</v>
      </c>
      <c r="D313" s="567" t="s">
        <v>477</v>
      </c>
      <c r="E313" s="566" t="s">
        <v>1568</v>
      </c>
      <c r="F313" s="567" t="s">
        <v>1569</v>
      </c>
      <c r="G313" s="566" t="s">
        <v>1818</v>
      </c>
      <c r="H313" s="566" t="s">
        <v>1819</v>
      </c>
      <c r="I313" s="568">
        <v>538.06666666666661</v>
      </c>
      <c r="J313" s="568">
        <v>9</v>
      </c>
      <c r="K313" s="569">
        <v>4842.5999999999995</v>
      </c>
    </row>
    <row r="314" spans="1:11" ht="14.4" customHeight="1" x14ac:dyDescent="0.3">
      <c r="A314" s="564" t="s">
        <v>456</v>
      </c>
      <c r="B314" s="565" t="s">
        <v>458</v>
      </c>
      <c r="C314" s="566" t="s">
        <v>476</v>
      </c>
      <c r="D314" s="567" t="s">
        <v>477</v>
      </c>
      <c r="E314" s="566" t="s">
        <v>1568</v>
      </c>
      <c r="F314" s="567" t="s">
        <v>1569</v>
      </c>
      <c r="G314" s="566" t="s">
        <v>1820</v>
      </c>
      <c r="H314" s="566" t="s">
        <v>1821</v>
      </c>
      <c r="I314" s="568">
        <v>148.24545454545458</v>
      </c>
      <c r="J314" s="568">
        <v>107</v>
      </c>
      <c r="K314" s="569">
        <v>15921.46</v>
      </c>
    </row>
    <row r="315" spans="1:11" ht="14.4" customHeight="1" x14ac:dyDescent="0.3">
      <c r="A315" s="564" t="s">
        <v>456</v>
      </c>
      <c r="B315" s="565" t="s">
        <v>458</v>
      </c>
      <c r="C315" s="566" t="s">
        <v>476</v>
      </c>
      <c r="D315" s="567" t="s">
        <v>477</v>
      </c>
      <c r="E315" s="566" t="s">
        <v>1568</v>
      </c>
      <c r="F315" s="567" t="s">
        <v>1569</v>
      </c>
      <c r="G315" s="566" t="s">
        <v>1822</v>
      </c>
      <c r="H315" s="566" t="s">
        <v>1823</v>
      </c>
      <c r="I315" s="568">
        <v>331.23</v>
      </c>
      <c r="J315" s="568">
        <v>29</v>
      </c>
      <c r="K315" s="569">
        <v>9565.5299999999988</v>
      </c>
    </row>
    <row r="316" spans="1:11" ht="14.4" customHeight="1" x14ac:dyDescent="0.3">
      <c r="A316" s="564" t="s">
        <v>456</v>
      </c>
      <c r="B316" s="565" t="s">
        <v>458</v>
      </c>
      <c r="C316" s="566" t="s">
        <v>476</v>
      </c>
      <c r="D316" s="567" t="s">
        <v>477</v>
      </c>
      <c r="E316" s="566" t="s">
        <v>1568</v>
      </c>
      <c r="F316" s="567" t="s">
        <v>1569</v>
      </c>
      <c r="G316" s="566" t="s">
        <v>2032</v>
      </c>
      <c r="H316" s="566" t="s">
        <v>2033</v>
      </c>
      <c r="I316" s="568">
        <v>149.94285714285712</v>
      </c>
      <c r="J316" s="568">
        <v>26</v>
      </c>
      <c r="K316" s="569">
        <v>3900.3</v>
      </c>
    </row>
    <row r="317" spans="1:11" ht="14.4" customHeight="1" x14ac:dyDescent="0.3">
      <c r="A317" s="564" t="s">
        <v>456</v>
      </c>
      <c r="B317" s="565" t="s">
        <v>458</v>
      </c>
      <c r="C317" s="566" t="s">
        <v>476</v>
      </c>
      <c r="D317" s="567" t="s">
        <v>477</v>
      </c>
      <c r="E317" s="566" t="s">
        <v>1568</v>
      </c>
      <c r="F317" s="567" t="s">
        <v>1569</v>
      </c>
      <c r="G317" s="566" t="s">
        <v>2034</v>
      </c>
      <c r="H317" s="566" t="s">
        <v>2035</v>
      </c>
      <c r="I317" s="568">
        <v>171.03</v>
      </c>
      <c r="J317" s="568">
        <v>11</v>
      </c>
      <c r="K317" s="569">
        <v>1881.41</v>
      </c>
    </row>
    <row r="318" spans="1:11" ht="14.4" customHeight="1" x14ac:dyDescent="0.3">
      <c r="A318" s="564" t="s">
        <v>456</v>
      </c>
      <c r="B318" s="565" t="s">
        <v>458</v>
      </c>
      <c r="C318" s="566" t="s">
        <v>476</v>
      </c>
      <c r="D318" s="567" t="s">
        <v>477</v>
      </c>
      <c r="E318" s="566" t="s">
        <v>1568</v>
      </c>
      <c r="F318" s="567" t="s">
        <v>1569</v>
      </c>
      <c r="G318" s="566" t="s">
        <v>2036</v>
      </c>
      <c r="H318" s="566" t="s">
        <v>2037</v>
      </c>
      <c r="I318" s="568">
        <v>135.97499999999999</v>
      </c>
      <c r="J318" s="568">
        <v>4</v>
      </c>
      <c r="K318" s="569">
        <v>543.89</v>
      </c>
    </row>
    <row r="319" spans="1:11" ht="14.4" customHeight="1" x14ac:dyDescent="0.3">
      <c r="A319" s="564" t="s">
        <v>456</v>
      </c>
      <c r="B319" s="565" t="s">
        <v>458</v>
      </c>
      <c r="C319" s="566" t="s">
        <v>476</v>
      </c>
      <c r="D319" s="567" t="s">
        <v>477</v>
      </c>
      <c r="E319" s="566" t="s">
        <v>1568</v>
      </c>
      <c r="F319" s="567" t="s">
        <v>1569</v>
      </c>
      <c r="G319" s="566" t="s">
        <v>2038</v>
      </c>
      <c r="H319" s="566" t="s">
        <v>2039</v>
      </c>
      <c r="I319" s="568">
        <v>257.37</v>
      </c>
      <c r="J319" s="568">
        <v>1</v>
      </c>
      <c r="K319" s="569">
        <v>257.37</v>
      </c>
    </row>
    <row r="320" spans="1:11" ht="14.4" customHeight="1" x14ac:dyDescent="0.3">
      <c r="A320" s="564" t="s">
        <v>456</v>
      </c>
      <c r="B320" s="565" t="s">
        <v>458</v>
      </c>
      <c r="C320" s="566" t="s">
        <v>476</v>
      </c>
      <c r="D320" s="567" t="s">
        <v>477</v>
      </c>
      <c r="E320" s="566" t="s">
        <v>1568</v>
      </c>
      <c r="F320" s="567" t="s">
        <v>1569</v>
      </c>
      <c r="G320" s="566" t="s">
        <v>2040</v>
      </c>
      <c r="H320" s="566" t="s">
        <v>2041</v>
      </c>
      <c r="I320" s="568">
        <v>155.25</v>
      </c>
      <c r="J320" s="568">
        <v>1</v>
      </c>
      <c r="K320" s="569">
        <v>155.25</v>
      </c>
    </row>
    <row r="321" spans="1:11" ht="14.4" customHeight="1" x14ac:dyDescent="0.3">
      <c r="A321" s="564" t="s">
        <v>456</v>
      </c>
      <c r="B321" s="565" t="s">
        <v>458</v>
      </c>
      <c r="C321" s="566" t="s">
        <v>476</v>
      </c>
      <c r="D321" s="567" t="s">
        <v>477</v>
      </c>
      <c r="E321" s="566" t="s">
        <v>1568</v>
      </c>
      <c r="F321" s="567" t="s">
        <v>1569</v>
      </c>
      <c r="G321" s="566" t="s">
        <v>2042</v>
      </c>
      <c r="H321" s="566" t="s">
        <v>2043</v>
      </c>
      <c r="I321" s="568">
        <v>327.40499999999997</v>
      </c>
      <c r="J321" s="568">
        <v>2</v>
      </c>
      <c r="K321" s="569">
        <v>654.80999999999995</v>
      </c>
    </row>
    <row r="322" spans="1:11" ht="14.4" customHeight="1" x14ac:dyDescent="0.3">
      <c r="A322" s="564" t="s">
        <v>456</v>
      </c>
      <c r="B322" s="565" t="s">
        <v>458</v>
      </c>
      <c r="C322" s="566" t="s">
        <v>476</v>
      </c>
      <c r="D322" s="567" t="s">
        <v>477</v>
      </c>
      <c r="E322" s="566" t="s">
        <v>1568</v>
      </c>
      <c r="F322" s="567" t="s">
        <v>1569</v>
      </c>
      <c r="G322" s="566" t="s">
        <v>1860</v>
      </c>
      <c r="H322" s="566" t="s">
        <v>1861</v>
      </c>
      <c r="I322" s="568">
        <v>148.26499999999999</v>
      </c>
      <c r="J322" s="568">
        <v>8</v>
      </c>
      <c r="K322" s="569">
        <v>1184.4300000000003</v>
      </c>
    </row>
    <row r="323" spans="1:11" ht="14.4" customHeight="1" x14ac:dyDescent="0.3">
      <c r="A323" s="564" t="s">
        <v>456</v>
      </c>
      <c r="B323" s="565" t="s">
        <v>458</v>
      </c>
      <c r="C323" s="566" t="s">
        <v>476</v>
      </c>
      <c r="D323" s="567" t="s">
        <v>477</v>
      </c>
      <c r="E323" s="566" t="s">
        <v>1568</v>
      </c>
      <c r="F323" s="567" t="s">
        <v>1569</v>
      </c>
      <c r="G323" s="566" t="s">
        <v>2044</v>
      </c>
      <c r="H323" s="566" t="s">
        <v>2045</v>
      </c>
      <c r="I323" s="568">
        <v>529.35</v>
      </c>
      <c r="J323" s="568">
        <v>2</v>
      </c>
      <c r="K323" s="569">
        <v>1073.22</v>
      </c>
    </row>
    <row r="324" spans="1:11" ht="14.4" customHeight="1" x14ac:dyDescent="0.3">
      <c r="A324" s="564" t="s">
        <v>456</v>
      </c>
      <c r="B324" s="565" t="s">
        <v>458</v>
      </c>
      <c r="C324" s="566" t="s">
        <v>476</v>
      </c>
      <c r="D324" s="567" t="s">
        <v>477</v>
      </c>
      <c r="E324" s="566" t="s">
        <v>1568</v>
      </c>
      <c r="F324" s="567" t="s">
        <v>1569</v>
      </c>
      <c r="G324" s="566" t="s">
        <v>2046</v>
      </c>
      <c r="H324" s="566" t="s">
        <v>2047</v>
      </c>
      <c r="I324" s="568">
        <v>178.22</v>
      </c>
      <c r="J324" s="568">
        <v>2</v>
      </c>
      <c r="K324" s="569">
        <v>356.43</v>
      </c>
    </row>
    <row r="325" spans="1:11" ht="14.4" customHeight="1" x14ac:dyDescent="0.3">
      <c r="A325" s="564" t="s">
        <v>456</v>
      </c>
      <c r="B325" s="565" t="s">
        <v>458</v>
      </c>
      <c r="C325" s="566" t="s">
        <v>476</v>
      </c>
      <c r="D325" s="567" t="s">
        <v>477</v>
      </c>
      <c r="E325" s="566" t="s">
        <v>1568</v>
      </c>
      <c r="F325" s="567" t="s">
        <v>1569</v>
      </c>
      <c r="G325" s="566" t="s">
        <v>2048</v>
      </c>
      <c r="H325" s="566" t="s">
        <v>2049</v>
      </c>
      <c r="I325" s="568">
        <v>139.07</v>
      </c>
      <c r="J325" s="568">
        <v>2</v>
      </c>
      <c r="K325" s="569">
        <v>278.14999999999998</v>
      </c>
    </row>
    <row r="326" spans="1:11" ht="14.4" customHeight="1" x14ac:dyDescent="0.3">
      <c r="A326" s="564" t="s">
        <v>456</v>
      </c>
      <c r="B326" s="565" t="s">
        <v>458</v>
      </c>
      <c r="C326" s="566" t="s">
        <v>476</v>
      </c>
      <c r="D326" s="567" t="s">
        <v>477</v>
      </c>
      <c r="E326" s="566" t="s">
        <v>1568</v>
      </c>
      <c r="F326" s="567" t="s">
        <v>1569</v>
      </c>
      <c r="G326" s="566" t="s">
        <v>2050</v>
      </c>
      <c r="H326" s="566" t="s">
        <v>2051</v>
      </c>
      <c r="I326" s="568">
        <v>361.01499999999999</v>
      </c>
      <c r="J326" s="568">
        <v>2</v>
      </c>
      <c r="K326" s="569">
        <v>722.03</v>
      </c>
    </row>
    <row r="327" spans="1:11" ht="14.4" customHeight="1" x14ac:dyDescent="0.3">
      <c r="A327" s="564" t="s">
        <v>456</v>
      </c>
      <c r="B327" s="565" t="s">
        <v>458</v>
      </c>
      <c r="C327" s="566" t="s">
        <v>476</v>
      </c>
      <c r="D327" s="567" t="s">
        <v>477</v>
      </c>
      <c r="E327" s="566" t="s">
        <v>1568</v>
      </c>
      <c r="F327" s="567" t="s">
        <v>1569</v>
      </c>
      <c r="G327" s="566" t="s">
        <v>2052</v>
      </c>
      <c r="H327" s="566" t="s">
        <v>2053</v>
      </c>
      <c r="I327" s="568">
        <v>370.67</v>
      </c>
      <c r="J327" s="568">
        <v>1</v>
      </c>
      <c r="K327" s="569">
        <v>370.67</v>
      </c>
    </row>
    <row r="328" spans="1:11" ht="14.4" customHeight="1" x14ac:dyDescent="0.3">
      <c r="A328" s="564" t="s">
        <v>456</v>
      </c>
      <c r="B328" s="565" t="s">
        <v>458</v>
      </c>
      <c r="C328" s="566" t="s">
        <v>476</v>
      </c>
      <c r="D328" s="567" t="s">
        <v>477</v>
      </c>
      <c r="E328" s="566" t="s">
        <v>1568</v>
      </c>
      <c r="F328" s="567" t="s">
        <v>1569</v>
      </c>
      <c r="G328" s="566" t="s">
        <v>2054</v>
      </c>
      <c r="H328" s="566" t="s">
        <v>2055</v>
      </c>
      <c r="I328" s="568">
        <v>148.88</v>
      </c>
      <c r="J328" s="568">
        <v>3</v>
      </c>
      <c r="K328" s="569">
        <v>446.65</v>
      </c>
    </row>
    <row r="329" spans="1:11" ht="14.4" customHeight="1" x14ac:dyDescent="0.3">
      <c r="A329" s="564" t="s">
        <v>456</v>
      </c>
      <c r="B329" s="565" t="s">
        <v>458</v>
      </c>
      <c r="C329" s="566" t="s">
        <v>476</v>
      </c>
      <c r="D329" s="567" t="s">
        <v>477</v>
      </c>
      <c r="E329" s="566" t="s">
        <v>1568</v>
      </c>
      <c r="F329" s="567" t="s">
        <v>1569</v>
      </c>
      <c r="G329" s="566" t="s">
        <v>2056</v>
      </c>
      <c r="H329" s="566" t="s">
        <v>2057</v>
      </c>
      <c r="I329" s="568">
        <v>148.88</v>
      </c>
      <c r="J329" s="568">
        <v>2</v>
      </c>
      <c r="K329" s="569">
        <v>297.76</v>
      </c>
    </row>
    <row r="330" spans="1:11" ht="14.4" customHeight="1" x14ac:dyDescent="0.3">
      <c r="A330" s="564" t="s">
        <v>456</v>
      </c>
      <c r="B330" s="565" t="s">
        <v>458</v>
      </c>
      <c r="C330" s="566" t="s">
        <v>476</v>
      </c>
      <c r="D330" s="567" t="s">
        <v>477</v>
      </c>
      <c r="E330" s="566" t="s">
        <v>1568</v>
      </c>
      <c r="F330" s="567" t="s">
        <v>1569</v>
      </c>
      <c r="G330" s="566" t="s">
        <v>2058</v>
      </c>
      <c r="H330" s="566" t="s">
        <v>2059</v>
      </c>
      <c r="I330" s="568">
        <v>882.1</v>
      </c>
      <c r="J330" s="568">
        <v>1</v>
      </c>
      <c r="K330" s="569">
        <v>882.1</v>
      </c>
    </row>
    <row r="331" spans="1:11" ht="14.4" customHeight="1" x14ac:dyDescent="0.3">
      <c r="A331" s="564" t="s">
        <v>456</v>
      </c>
      <c r="B331" s="565" t="s">
        <v>458</v>
      </c>
      <c r="C331" s="566" t="s">
        <v>476</v>
      </c>
      <c r="D331" s="567" t="s">
        <v>477</v>
      </c>
      <c r="E331" s="566" t="s">
        <v>1572</v>
      </c>
      <c r="F331" s="567" t="s">
        <v>1573</v>
      </c>
      <c r="G331" s="566" t="s">
        <v>1968</v>
      </c>
      <c r="H331" s="566" t="s">
        <v>1969</v>
      </c>
      <c r="I331" s="568">
        <v>45.11</v>
      </c>
      <c r="J331" s="568">
        <v>72</v>
      </c>
      <c r="K331" s="569">
        <v>3247.6</v>
      </c>
    </row>
    <row r="332" spans="1:11" ht="14.4" customHeight="1" x14ac:dyDescent="0.3">
      <c r="A332" s="564" t="s">
        <v>456</v>
      </c>
      <c r="B332" s="565" t="s">
        <v>458</v>
      </c>
      <c r="C332" s="566" t="s">
        <v>476</v>
      </c>
      <c r="D332" s="567" t="s">
        <v>477</v>
      </c>
      <c r="E332" s="566" t="s">
        <v>1572</v>
      </c>
      <c r="F332" s="567" t="s">
        <v>1573</v>
      </c>
      <c r="G332" s="566" t="s">
        <v>1700</v>
      </c>
      <c r="H332" s="566" t="s">
        <v>1701</v>
      </c>
      <c r="I332" s="568">
        <v>47.234999999999999</v>
      </c>
      <c r="J332" s="568">
        <v>108</v>
      </c>
      <c r="K332" s="569">
        <v>4971.47</v>
      </c>
    </row>
    <row r="333" spans="1:11" ht="14.4" customHeight="1" x14ac:dyDescent="0.3">
      <c r="A333" s="564" t="s">
        <v>456</v>
      </c>
      <c r="B333" s="565" t="s">
        <v>458</v>
      </c>
      <c r="C333" s="566" t="s">
        <v>476</v>
      </c>
      <c r="D333" s="567" t="s">
        <v>477</v>
      </c>
      <c r="E333" s="566" t="s">
        <v>1572</v>
      </c>
      <c r="F333" s="567" t="s">
        <v>1573</v>
      </c>
      <c r="G333" s="566" t="s">
        <v>1972</v>
      </c>
      <c r="H333" s="566" t="s">
        <v>1973</v>
      </c>
      <c r="I333" s="568">
        <v>34.119999999999997</v>
      </c>
      <c r="J333" s="568">
        <v>108</v>
      </c>
      <c r="K333" s="569">
        <v>3684.96</v>
      </c>
    </row>
    <row r="334" spans="1:11" ht="14.4" customHeight="1" x14ac:dyDescent="0.3">
      <c r="A334" s="564" t="s">
        <v>456</v>
      </c>
      <c r="B334" s="565" t="s">
        <v>458</v>
      </c>
      <c r="C334" s="566" t="s">
        <v>476</v>
      </c>
      <c r="D334" s="567" t="s">
        <v>477</v>
      </c>
      <c r="E334" s="566" t="s">
        <v>1572</v>
      </c>
      <c r="F334" s="567" t="s">
        <v>1573</v>
      </c>
      <c r="G334" s="566" t="s">
        <v>1702</v>
      </c>
      <c r="H334" s="566" t="s">
        <v>1703</v>
      </c>
      <c r="I334" s="568">
        <v>43.919999999999995</v>
      </c>
      <c r="J334" s="568">
        <v>252</v>
      </c>
      <c r="K334" s="569">
        <v>11068.49</v>
      </c>
    </row>
    <row r="335" spans="1:11" ht="14.4" customHeight="1" x14ac:dyDescent="0.3">
      <c r="A335" s="564" t="s">
        <v>456</v>
      </c>
      <c r="B335" s="565" t="s">
        <v>458</v>
      </c>
      <c r="C335" s="566" t="s">
        <v>476</v>
      </c>
      <c r="D335" s="567" t="s">
        <v>477</v>
      </c>
      <c r="E335" s="566" t="s">
        <v>1572</v>
      </c>
      <c r="F335" s="567" t="s">
        <v>1573</v>
      </c>
      <c r="G335" s="566" t="s">
        <v>1974</v>
      </c>
      <c r="H335" s="566" t="s">
        <v>1975</v>
      </c>
      <c r="I335" s="568">
        <v>65.400000000000006</v>
      </c>
      <c r="J335" s="568">
        <v>72</v>
      </c>
      <c r="K335" s="569">
        <v>4708.67</v>
      </c>
    </row>
    <row r="336" spans="1:11" ht="14.4" customHeight="1" x14ac:dyDescent="0.3">
      <c r="A336" s="564" t="s">
        <v>456</v>
      </c>
      <c r="B336" s="565" t="s">
        <v>458</v>
      </c>
      <c r="C336" s="566" t="s">
        <v>476</v>
      </c>
      <c r="D336" s="567" t="s">
        <v>477</v>
      </c>
      <c r="E336" s="566" t="s">
        <v>1572</v>
      </c>
      <c r="F336" s="567" t="s">
        <v>1573</v>
      </c>
      <c r="G336" s="566" t="s">
        <v>1976</v>
      </c>
      <c r="H336" s="566" t="s">
        <v>1977</v>
      </c>
      <c r="I336" s="568">
        <v>67.42</v>
      </c>
      <c r="J336" s="568">
        <v>24</v>
      </c>
      <c r="K336" s="569">
        <v>1618.1</v>
      </c>
    </row>
    <row r="337" spans="1:11" ht="14.4" customHeight="1" x14ac:dyDescent="0.3">
      <c r="A337" s="564" t="s">
        <v>456</v>
      </c>
      <c r="B337" s="565" t="s">
        <v>458</v>
      </c>
      <c r="C337" s="566" t="s">
        <v>476</v>
      </c>
      <c r="D337" s="567" t="s">
        <v>477</v>
      </c>
      <c r="E337" s="566" t="s">
        <v>1572</v>
      </c>
      <c r="F337" s="567" t="s">
        <v>1573</v>
      </c>
      <c r="G337" s="566" t="s">
        <v>1704</v>
      </c>
      <c r="H337" s="566" t="s">
        <v>1705</v>
      </c>
      <c r="I337" s="568">
        <v>69.92</v>
      </c>
      <c r="J337" s="568">
        <v>72</v>
      </c>
      <c r="K337" s="569">
        <v>5034.24</v>
      </c>
    </row>
    <row r="338" spans="1:11" ht="14.4" customHeight="1" x14ac:dyDescent="0.3">
      <c r="A338" s="564" t="s">
        <v>456</v>
      </c>
      <c r="B338" s="565" t="s">
        <v>458</v>
      </c>
      <c r="C338" s="566" t="s">
        <v>476</v>
      </c>
      <c r="D338" s="567" t="s">
        <v>477</v>
      </c>
      <c r="E338" s="566" t="s">
        <v>1572</v>
      </c>
      <c r="F338" s="567" t="s">
        <v>1573</v>
      </c>
      <c r="G338" s="566" t="s">
        <v>1898</v>
      </c>
      <c r="H338" s="566" t="s">
        <v>1899</v>
      </c>
      <c r="I338" s="568">
        <v>69.92</v>
      </c>
      <c r="J338" s="568">
        <v>144</v>
      </c>
      <c r="K338" s="569">
        <v>10067.99</v>
      </c>
    </row>
    <row r="339" spans="1:11" ht="14.4" customHeight="1" x14ac:dyDescent="0.3">
      <c r="A339" s="564" t="s">
        <v>456</v>
      </c>
      <c r="B339" s="565" t="s">
        <v>458</v>
      </c>
      <c r="C339" s="566" t="s">
        <v>476</v>
      </c>
      <c r="D339" s="567" t="s">
        <v>477</v>
      </c>
      <c r="E339" s="566" t="s">
        <v>1572</v>
      </c>
      <c r="F339" s="567" t="s">
        <v>1573</v>
      </c>
      <c r="G339" s="566" t="s">
        <v>1900</v>
      </c>
      <c r="H339" s="566" t="s">
        <v>1901</v>
      </c>
      <c r="I339" s="568">
        <v>35.729999999999997</v>
      </c>
      <c r="J339" s="568">
        <v>36</v>
      </c>
      <c r="K339" s="569">
        <v>1286.1099999999999</v>
      </c>
    </row>
    <row r="340" spans="1:11" ht="14.4" customHeight="1" x14ac:dyDescent="0.3">
      <c r="A340" s="564" t="s">
        <v>456</v>
      </c>
      <c r="B340" s="565" t="s">
        <v>458</v>
      </c>
      <c r="C340" s="566" t="s">
        <v>476</v>
      </c>
      <c r="D340" s="567" t="s">
        <v>477</v>
      </c>
      <c r="E340" s="566" t="s">
        <v>1574</v>
      </c>
      <c r="F340" s="567" t="s">
        <v>1575</v>
      </c>
      <c r="G340" s="566" t="s">
        <v>1708</v>
      </c>
      <c r="H340" s="566" t="s">
        <v>1709</v>
      </c>
      <c r="I340" s="568">
        <v>0.29375000000000001</v>
      </c>
      <c r="J340" s="568">
        <v>3100</v>
      </c>
      <c r="K340" s="569">
        <v>909</v>
      </c>
    </row>
    <row r="341" spans="1:11" ht="14.4" customHeight="1" x14ac:dyDescent="0.3">
      <c r="A341" s="564" t="s">
        <v>456</v>
      </c>
      <c r="B341" s="565" t="s">
        <v>458</v>
      </c>
      <c r="C341" s="566" t="s">
        <v>476</v>
      </c>
      <c r="D341" s="567" t="s">
        <v>477</v>
      </c>
      <c r="E341" s="566" t="s">
        <v>1574</v>
      </c>
      <c r="F341" s="567" t="s">
        <v>1575</v>
      </c>
      <c r="G341" s="566" t="s">
        <v>1710</v>
      </c>
      <c r="H341" s="566" t="s">
        <v>1711</v>
      </c>
      <c r="I341" s="568">
        <v>0.30399999999999999</v>
      </c>
      <c r="J341" s="568">
        <v>2300</v>
      </c>
      <c r="K341" s="569">
        <v>695</v>
      </c>
    </row>
    <row r="342" spans="1:11" ht="14.4" customHeight="1" x14ac:dyDescent="0.3">
      <c r="A342" s="564" t="s">
        <v>456</v>
      </c>
      <c r="B342" s="565" t="s">
        <v>458</v>
      </c>
      <c r="C342" s="566" t="s">
        <v>476</v>
      </c>
      <c r="D342" s="567" t="s">
        <v>477</v>
      </c>
      <c r="E342" s="566" t="s">
        <v>1576</v>
      </c>
      <c r="F342" s="567" t="s">
        <v>1577</v>
      </c>
      <c r="G342" s="566" t="s">
        <v>2060</v>
      </c>
      <c r="H342" s="566" t="s">
        <v>2061</v>
      </c>
      <c r="I342" s="568">
        <v>10.55</v>
      </c>
      <c r="J342" s="568">
        <v>40</v>
      </c>
      <c r="K342" s="569">
        <v>422.05</v>
      </c>
    </row>
    <row r="343" spans="1:11" ht="14.4" customHeight="1" x14ac:dyDescent="0.3">
      <c r="A343" s="564" t="s">
        <v>456</v>
      </c>
      <c r="B343" s="565" t="s">
        <v>458</v>
      </c>
      <c r="C343" s="566" t="s">
        <v>476</v>
      </c>
      <c r="D343" s="567" t="s">
        <v>477</v>
      </c>
      <c r="E343" s="566" t="s">
        <v>1576</v>
      </c>
      <c r="F343" s="567" t="s">
        <v>1577</v>
      </c>
      <c r="G343" s="566" t="s">
        <v>2062</v>
      </c>
      <c r="H343" s="566" t="s">
        <v>2063</v>
      </c>
      <c r="I343" s="568">
        <v>7.3185714285714285</v>
      </c>
      <c r="J343" s="568">
        <v>700</v>
      </c>
      <c r="K343" s="569">
        <v>5123</v>
      </c>
    </row>
    <row r="344" spans="1:11" ht="14.4" customHeight="1" x14ac:dyDescent="0.3">
      <c r="A344" s="564" t="s">
        <v>456</v>
      </c>
      <c r="B344" s="565" t="s">
        <v>458</v>
      </c>
      <c r="C344" s="566" t="s">
        <v>476</v>
      </c>
      <c r="D344" s="567" t="s">
        <v>477</v>
      </c>
      <c r="E344" s="566" t="s">
        <v>1576</v>
      </c>
      <c r="F344" s="567" t="s">
        <v>1577</v>
      </c>
      <c r="G344" s="566" t="s">
        <v>2064</v>
      </c>
      <c r="H344" s="566" t="s">
        <v>2065</v>
      </c>
      <c r="I344" s="568">
        <v>7.4019999999999992</v>
      </c>
      <c r="J344" s="568">
        <v>250</v>
      </c>
      <c r="K344" s="569">
        <v>1850.5</v>
      </c>
    </row>
    <row r="345" spans="1:11" ht="14.4" customHeight="1" x14ac:dyDescent="0.3">
      <c r="A345" s="564" t="s">
        <v>456</v>
      </c>
      <c r="B345" s="565" t="s">
        <v>458</v>
      </c>
      <c r="C345" s="566" t="s">
        <v>476</v>
      </c>
      <c r="D345" s="567" t="s">
        <v>477</v>
      </c>
      <c r="E345" s="566" t="s">
        <v>1576</v>
      </c>
      <c r="F345" s="567" t="s">
        <v>1577</v>
      </c>
      <c r="G345" s="566" t="s">
        <v>2066</v>
      </c>
      <c r="H345" s="566" t="s">
        <v>2067</v>
      </c>
      <c r="I345" s="568">
        <v>7.4083333333333323</v>
      </c>
      <c r="J345" s="568">
        <v>550</v>
      </c>
      <c r="K345" s="569">
        <v>4097.5</v>
      </c>
    </row>
    <row r="346" spans="1:11" ht="14.4" customHeight="1" x14ac:dyDescent="0.3">
      <c r="A346" s="564" t="s">
        <v>456</v>
      </c>
      <c r="B346" s="565" t="s">
        <v>458</v>
      </c>
      <c r="C346" s="566" t="s">
        <v>476</v>
      </c>
      <c r="D346" s="567" t="s">
        <v>477</v>
      </c>
      <c r="E346" s="566" t="s">
        <v>1576</v>
      </c>
      <c r="F346" s="567" t="s">
        <v>1577</v>
      </c>
      <c r="G346" s="566" t="s">
        <v>2068</v>
      </c>
      <c r="H346" s="566" t="s">
        <v>2069</v>
      </c>
      <c r="I346" s="568">
        <v>7.5024999999999995</v>
      </c>
      <c r="J346" s="568">
        <v>1050</v>
      </c>
      <c r="K346" s="569">
        <v>7878</v>
      </c>
    </row>
    <row r="347" spans="1:11" ht="14.4" customHeight="1" x14ac:dyDescent="0.3">
      <c r="A347" s="564" t="s">
        <v>456</v>
      </c>
      <c r="B347" s="565" t="s">
        <v>458</v>
      </c>
      <c r="C347" s="566" t="s">
        <v>476</v>
      </c>
      <c r="D347" s="567" t="s">
        <v>477</v>
      </c>
      <c r="E347" s="566" t="s">
        <v>1576</v>
      </c>
      <c r="F347" s="567" t="s">
        <v>1577</v>
      </c>
      <c r="G347" s="566" t="s">
        <v>2070</v>
      </c>
      <c r="H347" s="566" t="s">
        <v>2071</v>
      </c>
      <c r="I347" s="568">
        <v>7.1000000000000005</v>
      </c>
      <c r="J347" s="568">
        <v>350</v>
      </c>
      <c r="K347" s="569">
        <v>2485</v>
      </c>
    </row>
    <row r="348" spans="1:11" ht="14.4" customHeight="1" x14ac:dyDescent="0.3">
      <c r="A348" s="564" t="s">
        <v>456</v>
      </c>
      <c r="B348" s="565" t="s">
        <v>458</v>
      </c>
      <c r="C348" s="566" t="s">
        <v>476</v>
      </c>
      <c r="D348" s="567" t="s">
        <v>477</v>
      </c>
      <c r="E348" s="566" t="s">
        <v>1576</v>
      </c>
      <c r="F348" s="567" t="s">
        <v>1577</v>
      </c>
      <c r="G348" s="566" t="s">
        <v>2072</v>
      </c>
      <c r="H348" s="566" t="s">
        <v>2073</v>
      </c>
      <c r="I348" s="568">
        <v>10.94</v>
      </c>
      <c r="J348" s="568">
        <v>40</v>
      </c>
      <c r="K348" s="569">
        <v>437.6</v>
      </c>
    </row>
    <row r="349" spans="1:11" ht="14.4" customHeight="1" thickBot="1" x14ac:dyDescent="0.35">
      <c r="A349" s="570" t="s">
        <v>456</v>
      </c>
      <c r="B349" s="571" t="s">
        <v>458</v>
      </c>
      <c r="C349" s="572" t="s">
        <v>476</v>
      </c>
      <c r="D349" s="573" t="s">
        <v>477</v>
      </c>
      <c r="E349" s="572" t="s">
        <v>1578</v>
      </c>
      <c r="F349" s="573" t="s">
        <v>1579</v>
      </c>
      <c r="G349" s="572" t="s">
        <v>2074</v>
      </c>
      <c r="H349" s="572" t="s">
        <v>2075</v>
      </c>
      <c r="I349" s="574">
        <v>182.4</v>
      </c>
      <c r="J349" s="574">
        <v>0.19179999999999997</v>
      </c>
      <c r="K349" s="575">
        <v>34.984319999999997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9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69" bestFit="1" customWidth="1"/>
    <col min="2" max="2" width="7.77734375" style="309" customWidth="1"/>
    <col min="3" max="3" width="5.44140625" style="69" hidden="1" customWidth="1"/>
    <col min="4" max="4" width="7.77734375" style="309" customWidth="1"/>
    <col min="5" max="5" width="5.44140625" style="69" hidden="1" customWidth="1"/>
    <col min="6" max="6" width="7.77734375" style="309" customWidth="1"/>
    <col min="7" max="7" width="7.77734375" style="91" customWidth="1"/>
    <col min="8" max="8" width="7.77734375" style="309" customWidth="1"/>
    <col min="9" max="9" width="5.44140625" style="69" hidden="1" customWidth="1"/>
    <col min="10" max="10" width="7.77734375" style="309" customWidth="1"/>
    <col min="11" max="11" width="5.44140625" style="69" hidden="1" customWidth="1"/>
    <col min="12" max="12" width="7.77734375" style="309" customWidth="1"/>
    <col min="13" max="13" width="7.77734375" style="91" customWidth="1"/>
    <col min="14" max="14" width="7.77734375" style="309" customWidth="1"/>
    <col min="15" max="15" width="5" style="69" hidden="1" customWidth="1"/>
    <col min="16" max="16" width="7.77734375" style="309" customWidth="1"/>
    <col min="17" max="17" width="5" style="69" hidden="1" customWidth="1"/>
    <col min="18" max="18" width="7.77734375" style="309" customWidth="1"/>
    <col min="19" max="19" width="7.77734375" style="91" customWidth="1"/>
    <col min="20" max="16384" width="8.88671875" style="69"/>
  </cols>
  <sheetData>
    <row r="1" spans="1:19" ht="18.600000000000001" customHeight="1" thickBot="1" x14ac:dyDescent="0.4">
      <c r="A1" s="455" t="s">
        <v>198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</row>
    <row r="2" spans="1:19" ht="14.4" customHeight="1" thickBot="1" x14ac:dyDescent="0.35">
      <c r="A2" s="521" t="s">
        <v>245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</row>
    <row r="3" spans="1:19" ht="14.4" customHeight="1" thickBot="1" x14ac:dyDescent="0.35">
      <c r="A3" s="382" t="s">
        <v>204</v>
      </c>
      <c r="B3" s="383">
        <f>SUBTOTAL(9,B6:B1048576)</f>
        <v>12480882.519999998</v>
      </c>
      <c r="C3" s="384">
        <f t="shared" ref="C3:R3" si="0">SUBTOTAL(9,C6:C1048576)</f>
        <v>4</v>
      </c>
      <c r="D3" s="384">
        <f t="shared" si="0"/>
        <v>12362908.07</v>
      </c>
      <c r="E3" s="384">
        <f t="shared" si="0"/>
        <v>3.3991529086280265</v>
      </c>
      <c r="F3" s="384">
        <f t="shared" si="0"/>
        <v>12436171.459999995</v>
      </c>
      <c r="G3" s="386">
        <f>IF(B3&lt;&gt;0,F3/B3,"")</f>
        <v>0.99641763633874803</v>
      </c>
      <c r="H3" s="387">
        <f t="shared" si="0"/>
        <v>215146.62</v>
      </c>
      <c r="I3" s="384">
        <f t="shared" si="0"/>
        <v>2</v>
      </c>
      <c r="J3" s="384">
        <f t="shared" si="0"/>
        <v>175771.5</v>
      </c>
      <c r="K3" s="384">
        <f t="shared" si="0"/>
        <v>1.9698248392113331</v>
      </c>
      <c r="L3" s="384">
        <f t="shared" si="0"/>
        <v>167658.43</v>
      </c>
      <c r="M3" s="385">
        <f>IF(H3&lt;&gt;0,L3/H3,"")</f>
        <v>0.77927522170694574</v>
      </c>
      <c r="N3" s="383">
        <f t="shared" si="0"/>
        <v>0</v>
      </c>
      <c r="O3" s="384">
        <f t="shared" si="0"/>
        <v>0</v>
      </c>
      <c r="P3" s="384">
        <f t="shared" si="0"/>
        <v>0</v>
      </c>
      <c r="Q3" s="384">
        <f t="shared" si="0"/>
        <v>0</v>
      </c>
      <c r="R3" s="384">
        <f t="shared" si="0"/>
        <v>0</v>
      </c>
      <c r="S3" s="386" t="str">
        <f>IF(N3&lt;&gt;0,R3/N3,"")</f>
        <v/>
      </c>
    </row>
    <row r="4" spans="1:19" ht="14.4" customHeight="1" x14ac:dyDescent="0.3">
      <c r="A4" s="456" t="s">
        <v>162</v>
      </c>
      <c r="B4" s="457" t="s">
        <v>163</v>
      </c>
      <c r="C4" s="458"/>
      <c r="D4" s="458"/>
      <c r="E4" s="458"/>
      <c r="F4" s="458"/>
      <c r="G4" s="459"/>
      <c r="H4" s="457" t="s">
        <v>164</v>
      </c>
      <c r="I4" s="458"/>
      <c r="J4" s="458"/>
      <c r="K4" s="458"/>
      <c r="L4" s="458"/>
      <c r="M4" s="459"/>
      <c r="N4" s="457" t="s">
        <v>165</v>
      </c>
      <c r="O4" s="458"/>
      <c r="P4" s="458"/>
      <c r="Q4" s="458"/>
      <c r="R4" s="458"/>
      <c r="S4" s="459"/>
    </row>
    <row r="5" spans="1:19" ht="14.4" customHeight="1" thickBot="1" x14ac:dyDescent="0.35">
      <c r="A5" s="633"/>
      <c r="B5" s="634">
        <v>2011</v>
      </c>
      <c r="C5" s="635"/>
      <c r="D5" s="635">
        <v>2012</v>
      </c>
      <c r="E5" s="635"/>
      <c r="F5" s="635">
        <v>2013</v>
      </c>
      <c r="G5" s="636" t="s">
        <v>5</v>
      </c>
      <c r="H5" s="634">
        <v>2011</v>
      </c>
      <c r="I5" s="635"/>
      <c r="J5" s="635">
        <v>2012</v>
      </c>
      <c r="K5" s="635"/>
      <c r="L5" s="635">
        <v>2013</v>
      </c>
      <c r="M5" s="636" t="s">
        <v>5</v>
      </c>
      <c r="N5" s="634">
        <v>2011</v>
      </c>
      <c r="O5" s="635"/>
      <c r="P5" s="635">
        <v>2012</v>
      </c>
      <c r="Q5" s="635"/>
      <c r="R5" s="635">
        <v>2013</v>
      </c>
      <c r="S5" s="636" t="s">
        <v>5</v>
      </c>
    </row>
    <row r="6" spans="1:19" ht="14.4" customHeight="1" x14ac:dyDescent="0.3">
      <c r="A6" s="590" t="s">
        <v>2076</v>
      </c>
      <c r="B6" s="637">
        <v>15405.55</v>
      </c>
      <c r="C6" s="559">
        <v>1</v>
      </c>
      <c r="D6" s="637">
        <v>6555.57</v>
      </c>
      <c r="E6" s="559">
        <v>0.425533005962137</v>
      </c>
      <c r="F6" s="637">
        <v>327.78</v>
      </c>
      <c r="G6" s="580">
        <v>2.1276747665614014E-2</v>
      </c>
      <c r="H6" s="637"/>
      <c r="I6" s="559"/>
      <c r="J6" s="637"/>
      <c r="K6" s="559"/>
      <c r="L6" s="637"/>
      <c r="M6" s="580"/>
      <c r="N6" s="637"/>
      <c r="O6" s="559"/>
      <c r="P6" s="637"/>
      <c r="Q6" s="559"/>
      <c r="R6" s="637"/>
      <c r="S6" s="610"/>
    </row>
    <row r="7" spans="1:19" ht="14.4" customHeight="1" x14ac:dyDescent="0.3">
      <c r="A7" s="591" t="s">
        <v>2077</v>
      </c>
      <c r="B7" s="638">
        <v>8924682.3999999966</v>
      </c>
      <c r="C7" s="565">
        <v>1</v>
      </c>
      <c r="D7" s="638">
        <v>8832084.4699999988</v>
      </c>
      <c r="E7" s="565">
        <v>0.98962451257649264</v>
      </c>
      <c r="F7" s="638">
        <v>8812873.4699999969</v>
      </c>
      <c r="G7" s="581">
        <v>0.98747194297916985</v>
      </c>
      <c r="H7" s="638">
        <v>212679</v>
      </c>
      <c r="I7" s="565">
        <v>1</v>
      </c>
      <c r="J7" s="638">
        <v>172917</v>
      </c>
      <c r="K7" s="565">
        <v>0.81304219034319325</v>
      </c>
      <c r="L7" s="638">
        <v>166117</v>
      </c>
      <c r="M7" s="581">
        <v>0.78106912295054987</v>
      </c>
      <c r="N7" s="638"/>
      <c r="O7" s="565"/>
      <c r="P7" s="638"/>
      <c r="Q7" s="565"/>
      <c r="R7" s="638"/>
      <c r="S7" s="611"/>
    </row>
    <row r="8" spans="1:19" ht="14.4" customHeight="1" x14ac:dyDescent="0.3">
      <c r="A8" s="591" t="s">
        <v>2078</v>
      </c>
      <c r="B8" s="638">
        <v>3402914.57</v>
      </c>
      <c r="C8" s="565">
        <v>1</v>
      </c>
      <c r="D8" s="638">
        <v>3387990.0300000003</v>
      </c>
      <c r="E8" s="565">
        <v>0.99561418904501042</v>
      </c>
      <c r="F8" s="638">
        <v>3456111.2099999986</v>
      </c>
      <c r="G8" s="581">
        <v>1.0156326698498337</v>
      </c>
      <c r="H8" s="638"/>
      <c r="I8" s="565"/>
      <c r="J8" s="638"/>
      <c r="K8" s="565"/>
      <c r="L8" s="638"/>
      <c r="M8" s="581"/>
      <c r="N8" s="638"/>
      <c r="O8" s="565"/>
      <c r="P8" s="638"/>
      <c r="Q8" s="565"/>
      <c r="R8" s="638"/>
      <c r="S8" s="611"/>
    </row>
    <row r="9" spans="1:19" ht="14.4" customHeight="1" thickBot="1" x14ac:dyDescent="0.35">
      <c r="A9" s="640" t="s">
        <v>2079</v>
      </c>
      <c r="B9" s="639">
        <v>137880</v>
      </c>
      <c r="C9" s="571">
        <v>1</v>
      </c>
      <c r="D9" s="639">
        <v>136278</v>
      </c>
      <c r="E9" s="571">
        <v>0.98838120104438643</v>
      </c>
      <c r="F9" s="639">
        <v>166859</v>
      </c>
      <c r="G9" s="582">
        <v>1.210175514940528</v>
      </c>
      <c r="H9" s="639">
        <v>2467.6200000000003</v>
      </c>
      <c r="I9" s="571">
        <v>1</v>
      </c>
      <c r="J9" s="639">
        <v>2854.4999999999995</v>
      </c>
      <c r="K9" s="571">
        <v>1.1567826488681399</v>
      </c>
      <c r="L9" s="639">
        <v>1541.43</v>
      </c>
      <c r="M9" s="582">
        <v>0.62466263038879566</v>
      </c>
      <c r="N9" s="639"/>
      <c r="O9" s="571"/>
      <c r="P9" s="639"/>
      <c r="Q9" s="571"/>
      <c r="R9" s="639"/>
      <c r="S9" s="612"/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136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69" bestFit="1" customWidth="1"/>
    <col min="2" max="2" width="2.109375" style="69" bestFit="1" customWidth="1"/>
    <col min="3" max="3" width="8" style="69" bestFit="1" customWidth="1"/>
    <col min="4" max="4" width="50.88671875" style="69" bestFit="1" customWidth="1"/>
    <col min="5" max="6" width="11.109375" style="98" customWidth="1"/>
    <col min="7" max="8" width="9.33203125" style="69" hidden="1" customWidth="1"/>
    <col min="9" max="10" width="11.109375" style="98" customWidth="1"/>
    <col min="11" max="12" width="9.33203125" style="69" hidden="1" customWidth="1"/>
    <col min="13" max="14" width="11.109375" style="98" customWidth="1"/>
    <col min="15" max="15" width="11.109375" style="91" customWidth="1"/>
    <col min="16" max="16" width="11.109375" style="98" customWidth="1"/>
    <col min="17" max="16384" width="8.88671875" style="69"/>
  </cols>
  <sheetData>
    <row r="1" spans="1:16" ht="18.600000000000001" customHeight="1" thickBot="1" x14ac:dyDescent="0.4">
      <c r="A1" s="392" t="s">
        <v>199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</row>
    <row r="2" spans="1:16" ht="14.4" customHeight="1" thickBot="1" x14ac:dyDescent="0.4">
      <c r="A2" s="521" t="s">
        <v>245</v>
      </c>
      <c r="B2" s="110"/>
      <c r="C2" s="110"/>
      <c r="D2" s="110"/>
      <c r="E2" s="310"/>
      <c r="F2" s="310"/>
      <c r="G2" s="110"/>
      <c r="H2" s="110"/>
      <c r="I2" s="310"/>
      <c r="J2" s="310"/>
      <c r="K2" s="110"/>
      <c r="L2" s="110"/>
      <c r="M2" s="310"/>
      <c r="N2" s="310"/>
      <c r="O2" s="314"/>
      <c r="P2" s="310"/>
    </row>
    <row r="3" spans="1:16" ht="14.4" customHeight="1" thickBot="1" x14ac:dyDescent="0.35">
      <c r="D3" s="163" t="s">
        <v>204</v>
      </c>
      <c r="E3" s="311">
        <f t="shared" ref="E3:N3" si="0">SUBTOTAL(9,E6:E1048576)</f>
        <v>54414.98</v>
      </c>
      <c r="F3" s="312">
        <f t="shared" si="0"/>
        <v>12696029.140000002</v>
      </c>
      <c r="G3" s="111"/>
      <c r="H3" s="111"/>
      <c r="I3" s="312">
        <f t="shared" si="0"/>
        <v>52505.9</v>
      </c>
      <c r="J3" s="312">
        <f t="shared" si="0"/>
        <v>12538679.569999995</v>
      </c>
      <c r="K3" s="111"/>
      <c r="L3" s="111"/>
      <c r="M3" s="312">
        <f t="shared" si="0"/>
        <v>54200.299999999996</v>
      </c>
      <c r="N3" s="312">
        <f t="shared" si="0"/>
        <v>12603829.889999997</v>
      </c>
      <c r="O3" s="112">
        <f>IF(F3=0,0,N3/F3)</f>
        <v>0.9927379459370077</v>
      </c>
      <c r="P3" s="313">
        <f>IF(M3=0,0,N3/M3)</f>
        <v>232.54169976918942</v>
      </c>
    </row>
    <row r="4" spans="1:16" ht="14.4" customHeight="1" x14ac:dyDescent="0.3">
      <c r="A4" s="461" t="s">
        <v>158</v>
      </c>
      <c r="B4" s="462" t="s">
        <v>159</v>
      </c>
      <c r="C4" s="463" t="s">
        <v>160</v>
      </c>
      <c r="D4" s="464" t="s">
        <v>119</v>
      </c>
      <c r="E4" s="465">
        <v>2011</v>
      </c>
      <c r="F4" s="466"/>
      <c r="G4" s="308"/>
      <c r="H4" s="308"/>
      <c r="I4" s="465">
        <v>2012</v>
      </c>
      <c r="J4" s="466"/>
      <c r="K4" s="308"/>
      <c r="L4" s="308"/>
      <c r="M4" s="465">
        <v>2013</v>
      </c>
      <c r="N4" s="466"/>
      <c r="O4" s="467" t="s">
        <v>5</v>
      </c>
      <c r="P4" s="460" t="s">
        <v>161</v>
      </c>
    </row>
    <row r="5" spans="1:16" ht="14.4" customHeight="1" thickBot="1" x14ac:dyDescent="0.35">
      <c r="A5" s="641"/>
      <c r="B5" s="642"/>
      <c r="C5" s="643"/>
      <c r="D5" s="644"/>
      <c r="E5" s="645" t="s">
        <v>129</v>
      </c>
      <c r="F5" s="646" t="s">
        <v>17</v>
      </c>
      <c r="G5" s="647"/>
      <c r="H5" s="647"/>
      <c r="I5" s="645" t="s">
        <v>129</v>
      </c>
      <c r="J5" s="646" t="s">
        <v>17</v>
      </c>
      <c r="K5" s="647"/>
      <c r="L5" s="647"/>
      <c r="M5" s="645" t="s">
        <v>129</v>
      </c>
      <c r="N5" s="646" t="s">
        <v>17</v>
      </c>
      <c r="O5" s="648"/>
      <c r="P5" s="649"/>
    </row>
    <row r="6" spans="1:16" ht="14.4" customHeight="1" x14ac:dyDescent="0.3">
      <c r="A6" s="558" t="s">
        <v>2080</v>
      </c>
      <c r="B6" s="559" t="s">
        <v>2081</v>
      </c>
      <c r="C6" s="559" t="s">
        <v>2082</v>
      </c>
      <c r="D6" s="559" t="s">
        <v>2083</v>
      </c>
      <c r="E6" s="562">
        <v>47</v>
      </c>
      <c r="F6" s="562">
        <v>15405.55</v>
      </c>
      <c r="G6" s="559">
        <v>1</v>
      </c>
      <c r="H6" s="559">
        <v>327.77765957446809</v>
      </c>
      <c r="I6" s="562">
        <v>20</v>
      </c>
      <c r="J6" s="562">
        <v>6555.57</v>
      </c>
      <c r="K6" s="559">
        <v>0.425533005962137</v>
      </c>
      <c r="L6" s="559">
        <v>327.77850000000001</v>
      </c>
      <c r="M6" s="562">
        <v>1</v>
      </c>
      <c r="N6" s="562">
        <v>327.78</v>
      </c>
      <c r="O6" s="580">
        <v>2.1276747665614014E-2</v>
      </c>
      <c r="P6" s="563">
        <v>327.78</v>
      </c>
    </row>
    <row r="7" spans="1:16" ht="14.4" customHeight="1" x14ac:dyDescent="0.3">
      <c r="A7" s="564" t="s">
        <v>2084</v>
      </c>
      <c r="B7" s="565" t="s">
        <v>2085</v>
      </c>
      <c r="C7" s="565" t="s">
        <v>2086</v>
      </c>
      <c r="D7" s="565" t="s">
        <v>2087</v>
      </c>
      <c r="E7" s="568">
        <v>1</v>
      </c>
      <c r="F7" s="568">
        <v>1008</v>
      </c>
      <c r="G7" s="565">
        <v>1</v>
      </c>
      <c r="H7" s="565">
        <v>1008</v>
      </c>
      <c r="I7" s="568">
        <v>1</v>
      </c>
      <c r="J7" s="568">
        <v>1008</v>
      </c>
      <c r="K7" s="565">
        <v>1</v>
      </c>
      <c r="L7" s="565">
        <v>1008</v>
      </c>
      <c r="M7" s="568">
        <v>7</v>
      </c>
      <c r="N7" s="568">
        <v>7056</v>
      </c>
      <c r="O7" s="581">
        <v>7</v>
      </c>
      <c r="P7" s="569">
        <v>1008</v>
      </c>
    </row>
    <row r="8" spans="1:16" ht="14.4" customHeight="1" x14ac:dyDescent="0.3">
      <c r="A8" s="564" t="s">
        <v>2084</v>
      </c>
      <c r="B8" s="565" t="s">
        <v>2085</v>
      </c>
      <c r="C8" s="565" t="s">
        <v>2088</v>
      </c>
      <c r="D8" s="565" t="s">
        <v>2087</v>
      </c>
      <c r="E8" s="568">
        <v>5</v>
      </c>
      <c r="F8" s="568">
        <v>2980</v>
      </c>
      <c r="G8" s="565">
        <v>1</v>
      </c>
      <c r="H8" s="565">
        <v>596</v>
      </c>
      <c r="I8" s="568">
        <v>6</v>
      </c>
      <c r="J8" s="568">
        <v>3576</v>
      </c>
      <c r="K8" s="565">
        <v>1.2</v>
      </c>
      <c r="L8" s="565">
        <v>596</v>
      </c>
      <c r="M8" s="568">
        <v>17</v>
      </c>
      <c r="N8" s="568">
        <v>10132</v>
      </c>
      <c r="O8" s="581">
        <v>3.4</v>
      </c>
      <c r="P8" s="569">
        <v>596</v>
      </c>
    </row>
    <row r="9" spans="1:16" ht="14.4" customHeight="1" x14ac:dyDescent="0.3">
      <c r="A9" s="564" t="s">
        <v>2084</v>
      </c>
      <c r="B9" s="565" t="s">
        <v>2085</v>
      </c>
      <c r="C9" s="565" t="s">
        <v>2089</v>
      </c>
      <c r="D9" s="565" t="s">
        <v>2087</v>
      </c>
      <c r="E9" s="568"/>
      <c r="F9" s="568"/>
      <c r="G9" s="565"/>
      <c r="H9" s="565"/>
      <c r="I9" s="568">
        <v>4</v>
      </c>
      <c r="J9" s="568">
        <v>2664</v>
      </c>
      <c r="K9" s="565"/>
      <c r="L9" s="565">
        <v>666</v>
      </c>
      <c r="M9" s="568">
        <v>2</v>
      </c>
      <c r="N9" s="568">
        <v>1332</v>
      </c>
      <c r="O9" s="581"/>
      <c r="P9" s="569">
        <v>666</v>
      </c>
    </row>
    <row r="10" spans="1:16" ht="14.4" customHeight="1" x14ac:dyDescent="0.3">
      <c r="A10" s="564" t="s">
        <v>2084</v>
      </c>
      <c r="B10" s="565" t="s">
        <v>2085</v>
      </c>
      <c r="C10" s="565" t="s">
        <v>2090</v>
      </c>
      <c r="D10" s="565" t="s">
        <v>2087</v>
      </c>
      <c r="E10" s="568"/>
      <c r="F10" s="568"/>
      <c r="G10" s="565"/>
      <c r="H10" s="565"/>
      <c r="I10" s="568">
        <v>7</v>
      </c>
      <c r="J10" s="568">
        <v>4144</v>
      </c>
      <c r="K10" s="565"/>
      <c r="L10" s="565">
        <v>592</v>
      </c>
      <c r="M10" s="568"/>
      <c r="N10" s="568"/>
      <c r="O10" s="581"/>
      <c r="P10" s="569"/>
    </row>
    <row r="11" spans="1:16" ht="14.4" customHeight="1" x14ac:dyDescent="0.3">
      <c r="A11" s="564" t="s">
        <v>2084</v>
      </c>
      <c r="B11" s="565" t="s">
        <v>2085</v>
      </c>
      <c r="C11" s="565" t="s">
        <v>2091</v>
      </c>
      <c r="D11" s="565" t="s">
        <v>2087</v>
      </c>
      <c r="E11" s="568">
        <v>61</v>
      </c>
      <c r="F11" s="568">
        <v>34221</v>
      </c>
      <c r="G11" s="565">
        <v>1</v>
      </c>
      <c r="H11" s="565">
        <v>561</v>
      </c>
      <c r="I11" s="568">
        <v>20</v>
      </c>
      <c r="J11" s="568">
        <v>11220</v>
      </c>
      <c r="K11" s="565">
        <v>0.32786885245901637</v>
      </c>
      <c r="L11" s="565">
        <v>561</v>
      </c>
      <c r="M11" s="568">
        <v>27</v>
      </c>
      <c r="N11" s="568">
        <v>15147</v>
      </c>
      <c r="O11" s="581">
        <v>0.44262295081967212</v>
      </c>
      <c r="P11" s="569">
        <v>561</v>
      </c>
    </row>
    <row r="12" spans="1:16" ht="14.4" customHeight="1" x14ac:dyDescent="0.3">
      <c r="A12" s="564" t="s">
        <v>2084</v>
      </c>
      <c r="B12" s="565" t="s">
        <v>2085</v>
      </c>
      <c r="C12" s="565" t="s">
        <v>2092</v>
      </c>
      <c r="D12" s="565" t="s">
        <v>2087</v>
      </c>
      <c r="E12" s="568">
        <v>32</v>
      </c>
      <c r="F12" s="568">
        <v>16608</v>
      </c>
      <c r="G12" s="565">
        <v>1</v>
      </c>
      <c r="H12" s="565">
        <v>519</v>
      </c>
      <c r="I12" s="568">
        <v>31</v>
      </c>
      <c r="J12" s="568">
        <v>16089</v>
      </c>
      <c r="K12" s="565">
        <v>0.96875</v>
      </c>
      <c r="L12" s="565">
        <v>519</v>
      </c>
      <c r="M12" s="568">
        <v>18</v>
      </c>
      <c r="N12" s="568">
        <v>9342</v>
      </c>
      <c r="O12" s="581">
        <v>0.5625</v>
      </c>
      <c r="P12" s="569">
        <v>519</v>
      </c>
    </row>
    <row r="13" spans="1:16" ht="14.4" customHeight="1" x14ac:dyDescent="0.3">
      <c r="A13" s="564" t="s">
        <v>2084</v>
      </c>
      <c r="B13" s="565" t="s">
        <v>2085</v>
      </c>
      <c r="C13" s="565" t="s">
        <v>2093</v>
      </c>
      <c r="D13" s="565" t="s">
        <v>2087</v>
      </c>
      <c r="E13" s="568">
        <v>31</v>
      </c>
      <c r="F13" s="568">
        <v>9951</v>
      </c>
      <c r="G13" s="565">
        <v>1</v>
      </c>
      <c r="H13" s="565">
        <v>321</v>
      </c>
      <c r="I13" s="568">
        <v>11</v>
      </c>
      <c r="J13" s="568">
        <v>3531</v>
      </c>
      <c r="K13" s="565">
        <v>0.35483870967741937</v>
      </c>
      <c r="L13" s="565">
        <v>321</v>
      </c>
      <c r="M13" s="568">
        <v>16</v>
      </c>
      <c r="N13" s="568">
        <v>5136</v>
      </c>
      <c r="O13" s="581">
        <v>0.5161290322580645</v>
      </c>
      <c r="P13" s="569">
        <v>321</v>
      </c>
    </row>
    <row r="14" spans="1:16" ht="14.4" customHeight="1" x14ac:dyDescent="0.3">
      <c r="A14" s="564" t="s">
        <v>2084</v>
      </c>
      <c r="B14" s="565" t="s">
        <v>2085</v>
      </c>
      <c r="C14" s="565" t="s">
        <v>2094</v>
      </c>
      <c r="D14" s="565" t="s">
        <v>2087</v>
      </c>
      <c r="E14" s="568">
        <v>1</v>
      </c>
      <c r="F14" s="568">
        <v>282</v>
      </c>
      <c r="G14" s="565">
        <v>1</v>
      </c>
      <c r="H14" s="565">
        <v>282</v>
      </c>
      <c r="I14" s="568">
        <v>6</v>
      </c>
      <c r="J14" s="568">
        <v>1692</v>
      </c>
      <c r="K14" s="565">
        <v>6</v>
      </c>
      <c r="L14" s="565">
        <v>282</v>
      </c>
      <c r="M14" s="568">
        <v>4</v>
      </c>
      <c r="N14" s="568">
        <v>1128</v>
      </c>
      <c r="O14" s="581">
        <v>4</v>
      </c>
      <c r="P14" s="569">
        <v>282</v>
      </c>
    </row>
    <row r="15" spans="1:16" ht="14.4" customHeight="1" x14ac:dyDescent="0.3">
      <c r="A15" s="564" t="s">
        <v>2084</v>
      </c>
      <c r="B15" s="565" t="s">
        <v>2085</v>
      </c>
      <c r="C15" s="565" t="s">
        <v>2095</v>
      </c>
      <c r="D15" s="565" t="s">
        <v>2087</v>
      </c>
      <c r="E15" s="568">
        <v>5</v>
      </c>
      <c r="F15" s="568">
        <v>3395</v>
      </c>
      <c r="G15" s="565">
        <v>1</v>
      </c>
      <c r="H15" s="565">
        <v>679</v>
      </c>
      <c r="I15" s="568">
        <v>1</v>
      </c>
      <c r="J15" s="568">
        <v>679</v>
      </c>
      <c r="K15" s="565">
        <v>0.2</v>
      </c>
      <c r="L15" s="565">
        <v>679</v>
      </c>
      <c r="M15" s="568">
        <v>3</v>
      </c>
      <c r="N15" s="568">
        <v>2037</v>
      </c>
      <c r="O15" s="581">
        <v>0.6</v>
      </c>
      <c r="P15" s="569">
        <v>679</v>
      </c>
    </row>
    <row r="16" spans="1:16" ht="14.4" customHeight="1" x14ac:dyDescent="0.3">
      <c r="A16" s="564" t="s">
        <v>2084</v>
      </c>
      <c r="B16" s="565" t="s">
        <v>2085</v>
      </c>
      <c r="C16" s="565" t="s">
        <v>2096</v>
      </c>
      <c r="D16" s="565" t="s">
        <v>2087</v>
      </c>
      <c r="E16" s="568">
        <v>1</v>
      </c>
      <c r="F16" s="568">
        <v>929</v>
      </c>
      <c r="G16" s="565">
        <v>1</v>
      </c>
      <c r="H16" s="565">
        <v>929</v>
      </c>
      <c r="I16" s="568">
        <v>1</v>
      </c>
      <c r="J16" s="568">
        <v>929</v>
      </c>
      <c r="K16" s="565">
        <v>1</v>
      </c>
      <c r="L16" s="565">
        <v>929</v>
      </c>
      <c r="M16" s="568">
        <v>3</v>
      </c>
      <c r="N16" s="568">
        <v>2787</v>
      </c>
      <c r="O16" s="581">
        <v>3</v>
      </c>
      <c r="P16" s="569">
        <v>929</v>
      </c>
    </row>
    <row r="17" spans="1:16" ht="14.4" customHeight="1" x14ac:dyDescent="0.3">
      <c r="A17" s="564" t="s">
        <v>2084</v>
      </c>
      <c r="B17" s="565" t="s">
        <v>2085</v>
      </c>
      <c r="C17" s="565" t="s">
        <v>2097</v>
      </c>
      <c r="D17" s="565" t="s">
        <v>2087</v>
      </c>
      <c r="E17" s="568">
        <v>2</v>
      </c>
      <c r="F17" s="568">
        <v>3480</v>
      </c>
      <c r="G17" s="565">
        <v>1</v>
      </c>
      <c r="H17" s="565">
        <v>1740</v>
      </c>
      <c r="I17" s="568">
        <v>2</v>
      </c>
      <c r="J17" s="568">
        <v>3480</v>
      </c>
      <c r="K17" s="565">
        <v>1</v>
      </c>
      <c r="L17" s="565">
        <v>1740</v>
      </c>
      <c r="M17" s="568"/>
      <c r="N17" s="568"/>
      <c r="O17" s="581"/>
      <c r="P17" s="569"/>
    </row>
    <row r="18" spans="1:16" ht="14.4" customHeight="1" x14ac:dyDescent="0.3">
      <c r="A18" s="564" t="s">
        <v>2084</v>
      </c>
      <c r="B18" s="565" t="s">
        <v>2085</v>
      </c>
      <c r="C18" s="565" t="s">
        <v>2098</v>
      </c>
      <c r="D18" s="565" t="s">
        <v>2087</v>
      </c>
      <c r="E18" s="568">
        <v>1</v>
      </c>
      <c r="F18" s="568">
        <v>2024</v>
      </c>
      <c r="G18" s="565">
        <v>1</v>
      </c>
      <c r="H18" s="565">
        <v>2024</v>
      </c>
      <c r="I18" s="568">
        <v>2</v>
      </c>
      <c r="J18" s="568">
        <v>4048</v>
      </c>
      <c r="K18" s="565">
        <v>2</v>
      </c>
      <c r="L18" s="565">
        <v>2024</v>
      </c>
      <c r="M18" s="568"/>
      <c r="N18" s="568"/>
      <c r="O18" s="581"/>
      <c r="P18" s="569"/>
    </row>
    <row r="19" spans="1:16" ht="14.4" customHeight="1" x14ac:dyDescent="0.3">
      <c r="A19" s="564" t="s">
        <v>2084</v>
      </c>
      <c r="B19" s="565" t="s">
        <v>2085</v>
      </c>
      <c r="C19" s="565" t="s">
        <v>2099</v>
      </c>
      <c r="D19" s="565" t="s">
        <v>2087</v>
      </c>
      <c r="E19" s="568">
        <v>6</v>
      </c>
      <c r="F19" s="568">
        <v>21324</v>
      </c>
      <c r="G19" s="565">
        <v>1</v>
      </c>
      <c r="H19" s="565">
        <v>3554</v>
      </c>
      <c r="I19" s="568">
        <v>5</v>
      </c>
      <c r="J19" s="568">
        <v>17770</v>
      </c>
      <c r="K19" s="565">
        <v>0.83333333333333337</v>
      </c>
      <c r="L19" s="565">
        <v>3554</v>
      </c>
      <c r="M19" s="568">
        <v>3</v>
      </c>
      <c r="N19" s="568">
        <v>10662</v>
      </c>
      <c r="O19" s="581">
        <v>0.5</v>
      </c>
      <c r="P19" s="569">
        <v>3554</v>
      </c>
    </row>
    <row r="20" spans="1:16" ht="14.4" customHeight="1" x14ac:dyDescent="0.3">
      <c r="A20" s="564" t="s">
        <v>2084</v>
      </c>
      <c r="B20" s="565" t="s">
        <v>2085</v>
      </c>
      <c r="C20" s="565" t="s">
        <v>2100</v>
      </c>
      <c r="D20" s="565" t="s">
        <v>2087</v>
      </c>
      <c r="E20" s="568">
        <v>1</v>
      </c>
      <c r="F20" s="568">
        <v>1326</v>
      </c>
      <c r="G20" s="565">
        <v>1</v>
      </c>
      <c r="H20" s="565">
        <v>1326</v>
      </c>
      <c r="I20" s="568"/>
      <c r="J20" s="568"/>
      <c r="K20" s="565"/>
      <c r="L20" s="565"/>
      <c r="M20" s="568"/>
      <c r="N20" s="568"/>
      <c r="O20" s="581"/>
      <c r="P20" s="569"/>
    </row>
    <row r="21" spans="1:16" ht="14.4" customHeight="1" x14ac:dyDescent="0.3">
      <c r="A21" s="564" t="s">
        <v>2084</v>
      </c>
      <c r="B21" s="565" t="s">
        <v>2085</v>
      </c>
      <c r="C21" s="565" t="s">
        <v>2101</v>
      </c>
      <c r="D21" s="565" t="s">
        <v>2087</v>
      </c>
      <c r="E21" s="568">
        <v>5</v>
      </c>
      <c r="F21" s="568">
        <v>18085</v>
      </c>
      <c r="G21" s="565">
        <v>1</v>
      </c>
      <c r="H21" s="565">
        <v>3617</v>
      </c>
      <c r="I21" s="568">
        <v>3</v>
      </c>
      <c r="J21" s="568">
        <v>10851</v>
      </c>
      <c r="K21" s="565">
        <v>0.6</v>
      </c>
      <c r="L21" s="565">
        <v>3617</v>
      </c>
      <c r="M21" s="568">
        <v>3</v>
      </c>
      <c r="N21" s="568">
        <v>10851</v>
      </c>
      <c r="O21" s="581">
        <v>0.6</v>
      </c>
      <c r="P21" s="569">
        <v>3617</v>
      </c>
    </row>
    <row r="22" spans="1:16" ht="14.4" customHeight="1" x14ac:dyDescent="0.3">
      <c r="A22" s="564" t="s">
        <v>2084</v>
      </c>
      <c r="B22" s="565" t="s">
        <v>2085</v>
      </c>
      <c r="C22" s="565" t="s">
        <v>2102</v>
      </c>
      <c r="D22" s="565" t="s">
        <v>2087</v>
      </c>
      <c r="E22" s="568">
        <v>2</v>
      </c>
      <c r="F22" s="568">
        <v>2702</v>
      </c>
      <c r="G22" s="565">
        <v>1</v>
      </c>
      <c r="H22" s="565">
        <v>1351</v>
      </c>
      <c r="I22" s="568">
        <v>1</v>
      </c>
      <c r="J22" s="568">
        <v>1351</v>
      </c>
      <c r="K22" s="565">
        <v>0.5</v>
      </c>
      <c r="L22" s="565">
        <v>1351</v>
      </c>
      <c r="M22" s="568"/>
      <c r="N22" s="568"/>
      <c r="O22" s="581"/>
      <c r="P22" s="569"/>
    </row>
    <row r="23" spans="1:16" ht="14.4" customHeight="1" x14ac:dyDescent="0.3">
      <c r="A23" s="564" t="s">
        <v>2084</v>
      </c>
      <c r="B23" s="565" t="s">
        <v>2085</v>
      </c>
      <c r="C23" s="565" t="s">
        <v>2103</v>
      </c>
      <c r="D23" s="565" t="s">
        <v>2087</v>
      </c>
      <c r="E23" s="568">
        <v>4</v>
      </c>
      <c r="F23" s="568">
        <v>656</v>
      </c>
      <c r="G23" s="565">
        <v>1</v>
      </c>
      <c r="H23" s="565">
        <v>164</v>
      </c>
      <c r="I23" s="568">
        <v>2</v>
      </c>
      <c r="J23" s="568">
        <v>328</v>
      </c>
      <c r="K23" s="565">
        <v>0.5</v>
      </c>
      <c r="L23" s="565">
        <v>164</v>
      </c>
      <c r="M23" s="568"/>
      <c r="N23" s="568"/>
      <c r="O23" s="581"/>
      <c r="P23" s="569"/>
    </row>
    <row r="24" spans="1:16" ht="14.4" customHeight="1" x14ac:dyDescent="0.3">
      <c r="A24" s="564" t="s">
        <v>2084</v>
      </c>
      <c r="B24" s="565" t="s">
        <v>2085</v>
      </c>
      <c r="C24" s="565" t="s">
        <v>2104</v>
      </c>
      <c r="D24" s="565" t="s">
        <v>2087</v>
      </c>
      <c r="E24" s="568">
        <v>1</v>
      </c>
      <c r="F24" s="568">
        <v>225</v>
      </c>
      <c r="G24" s="565">
        <v>1</v>
      </c>
      <c r="H24" s="565">
        <v>225</v>
      </c>
      <c r="I24" s="568">
        <v>2</v>
      </c>
      <c r="J24" s="568">
        <v>450</v>
      </c>
      <c r="K24" s="565">
        <v>2</v>
      </c>
      <c r="L24" s="565">
        <v>225</v>
      </c>
      <c r="M24" s="568">
        <v>3</v>
      </c>
      <c r="N24" s="568">
        <v>675</v>
      </c>
      <c r="O24" s="581">
        <v>3</v>
      </c>
      <c r="P24" s="569">
        <v>225</v>
      </c>
    </row>
    <row r="25" spans="1:16" ht="14.4" customHeight="1" x14ac:dyDescent="0.3">
      <c r="A25" s="564" t="s">
        <v>2084</v>
      </c>
      <c r="B25" s="565" t="s">
        <v>2085</v>
      </c>
      <c r="C25" s="565" t="s">
        <v>2105</v>
      </c>
      <c r="D25" s="565" t="s">
        <v>2087</v>
      </c>
      <c r="E25" s="568">
        <v>1</v>
      </c>
      <c r="F25" s="568">
        <v>587</v>
      </c>
      <c r="G25" s="565">
        <v>1</v>
      </c>
      <c r="H25" s="565">
        <v>587</v>
      </c>
      <c r="I25" s="568">
        <v>1</v>
      </c>
      <c r="J25" s="568">
        <v>587</v>
      </c>
      <c r="K25" s="565">
        <v>1</v>
      </c>
      <c r="L25" s="565">
        <v>587</v>
      </c>
      <c r="M25" s="568">
        <v>1</v>
      </c>
      <c r="N25" s="568">
        <v>587</v>
      </c>
      <c r="O25" s="581">
        <v>1</v>
      </c>
      <c r="P25" s="569">
        <v>587</v>
      </c>
    </row>
    <row r="26" spans="1:16" ht="14.4" customHeight="1" x14ac:dyDescent="0.3">
      <c r="A26" s="564" t="s">
        <v>2084</v>
      </c>
      <c r="B26" s="565" t="s">
        <v>2085</v>
      </c>
      <c r="C26" s="565" t="s">
        <v>2106</v>
      </c>
      <c r="D26" s="565" t="s">
        <v>2087</v>
      </c>
      <c r="E26" s="568">
        <v>2</v>
      </c>
      <c r="F26" s="568">
        <v>8462</v>
      </c>
      <c r="G26" s="565">
        <v>1</v>
      </c>
      <c r="H26" s="565">
        <v>4231</v>
      </c>
      <c r="I26" s="568"/>
      <c r="J26" s="568"/>
      <c r="K26" s="565"/>
      <c r="L26" s="565"/>
      <c r="M26" s="568"/>
      <c r="N26" s="568"/>
      <c r="O26" s="581"/>
      <c r="P26" s="569"/>
    </row>
    <row r="27" spans="1:16" ht="14.4" customHeight="1" x14ac:dyDescent="0.3">
      <c r="A27" s="564" t="s">
        <v>2084</v>
      </c>
      <c r="B27" s="565" t="s">
        <v>2085</v>
      </c>
      <c r="C27" s="565" t="s">
        <v>2107</v>
      </c>
      <c r="D27" s="565" t="s">
        <v>2087</v>
      </c>
      <c r="E27" s="568"/>
      <c r="F27" s="568"/>
      <c r="G27" s="565"/>
      <c r="H27" s="565"/>
      <c r="I27" s="568">
        <v>1</v>
      </c>
      <c r="J27" s="568">
        <v>4359</v>
      </c>
      <c r="K27" s="565"/>
      <c r="L27" s="565">
        <v>4359</v>
      </c>
      <c r="M27" s="568">
        <v>1</v>
      </c>
      <c r="N27" s="568">
        <v>4359</v>
      </c>
      <c r="O27" s="581"/>
      <c r="P27" s="569">
        <v>4359</v>
      </c>
    </row>
    <row r="28" spans="1:16" ht="14.4" customHeight="1" x14ac:dyDescent="0.3">
      <c r="A28" s="564" t="s">
        <v>2084</v>
      </c>
      <c r="B28" s="565" t="s">
        <v>2085</v>
      </c>
      <c r="C28" s="565" t="s">
        <v>2108</v>
      </c>
      <c r="D28" s="565" t="s">
        <v>2087</v>
      </c>
      <c r="E28" s="568">
        <v>1</v>
      </c>
      <c r="F28" s="568">
        <v>1107</v>
      </c>
      <c r="G28" s="565">
        <v>1</v>
      </c>
      <c r="H28" s="565">
        <v>1107</v>
      </c>
      <c r="I28" s="568">
        <v>1</v>
      </c>
      <c r="J28" s="568">
        <v>1107</v>
      </c>
      <c r="K28" s="565">
        <v>1</v>
      </c>
      <c r="L28" s="565">
        <v>1107</v>
      </c>
      <c r="M28" s="568"/>
      <c r="N28" s="568"/>
      <c r="O28" s="581"/>
      <c r="P28" s="569"/>
    </row>
    <row r="29" spans="1:16" ht="14.4" customHeight="1" x14ac:dyDescent="0.3">
      <c r="A29" s="564" t="s">
        <v>2084</v>
      </c>
      <c r="B29" s="565" t="s">
        <v>2085</v>
      </c>
      <c r="C29" s="565" t="s">
        <v>2109</v>
      </c>
      <c r="D29" s="565" t="s">
        <v>2087</v>
      </c>
      <c r="E29" s="568">
        <v>80</v>
      </c>
      <c r="F29" s="568">
        <v>80640</v>
      </c>
      <c r="G29" s="565">
        <v>1</v>
      </c>
      <c r="H29" s="565">
        <v>1008</v>
      </c>
      <c r="I29" s="568">
        <v>81</v>
      </c>
      <c r="J29" s="568">
        <v>81648</v>
      </c>
      <c r="K29" s="565">
        <v>1.0125</v>
      </c>
      <c r="L29" s="565">
        <v>1008</v>
      </c>
      <c r="M29" s="568">
        <v>83</v>
      </c>
      <c r="N29" s="568">
        <v>83664</v>
      </c>
      <c r="O29" s="581">
        <v>1.0375000000000001</v>
      </c>
      <c r="P29" s="569">
        <v>1008</v>
      </c>
    </row>
    <row r="30" spans="1:16" ht="14.4" customHeight="1" x14ac:dyDescent="0.3">
      <c r="A30" s="564" t="s">
        <v>2084</v>
      </c>
      <c r="B30" s="565" t="s">
        <v>2085</v>
      </c>
      <c r="C30" s="565" t="s">
        <v>2110</v>
      </c>
      <c r="D30" s="565" t="s">
        <v>2087</v>
      </c>
      <c r="E30" s="568">
        <v>2</v>
      </c>
      <c r="F30" s="568">
        <v>1406</v>
      </c>
      <c r="G30" s="565">
        <v>1</v>
      </c>
      <c r="H30" s="565">
        <v>703</v>
      </c>
      <c r="I30" s="568">
        <v>2</v>
      </c>
      <c r="J30" s="568">
        <v>1406</v>
      </c>
      <c r="K30" s="565">
        <v>1</v>
      </c>
      <c r="L30" s="565">
        <v>703</v>
      </c>
      <c r="M30" s="568">
        <v>1</v>
      </c>
      <c r="N30" s="568">
        <v>703</v>
      </c>
      <c r="O30" s="581">
        <v>0.5</v>
      </c>
      <c r="P30" s="569">
        <v>703</v>
      </c>
    </row>
    <row r="31" spans="1:16" ht="14.4" customHeight="1" x14ac:dyDescent="0.3">
      <c r="A31" s="564" t="s">
        <v>2084</v>
      </c>
      <c r="B31" s="565" t="s">
        <v>2085</v>
      </c>
      <c r="C31" s="565" t="s">
        <v>2111</v>
      </c>
      <c r="D31" s="565" t="s">
        <v>2087</v>
      </c>
      <c r="E31" s="568">
        <v>1</v>
      </c>
      <c r="F31" s="568">
        <v>1281</v>
      </c>
      <c r="G31" s="565">
        <v>1</v>
      </c>
      <c r="H31" s="565">
        <v>1281</v>
      </c>
      <c r="I31" s="568"/>
      <c r="J31" s="568"/>
      <c r="K31" s="565"/>
      <c r="L31" s="565"/>
      <c r="M31" s="568"/>
      <c r="N31" s="568"/>
      <c r="O31" s="581"/>
      <c r="P31" s="569"/>
    </row>
    <row r="32" spans="1:16" ht="14.4" customHeight="1" x14ac:dyDescent="0.3">
      <c r="A32" s="564" t="s">
        <v>2084</v>
      </c>
      <c r="B32" s="565" t="s">
        <v>2085</v>
      </c>
      <c r="C32" s="565" t="s">
        <v>2112</v>
      </c>
      <c r="D32" s="565" t="s">
        <v>2087</v>
      </c>
      <c r="E32" s="568"/>
      <c r="F32" s="568"/>
      <c r="G32" s="565"/>
      <c r="H32" s="565"/>
      <c r="I32" s="568"/>
      <c r="J32" s="568"/>
      <c r="K32" s="565"/>
      <c r="L32" s="565"/>
      <c r="M32" s="568">
        <v>1</v>
      </c>
      <c r="N32" s="568">
        <v>519</v>
      </c>
      <c r="O32" s="581"/>
      <c r="P32" s="569">
        <v>519</v>
      </c>
    </row>
    <row r="33" spans="1:16" ht="14.4" customHeight="1" x14ac:dyDescent="0.3">
      <c r="A33" s="564" t="s">
        <v>2084</v>
      </c>
      <c r="B33" s="565" t="s">
        <v>2081</v>
      </c>
      <c r="C33" s="565" t="s">
        <v>2113</v>
      </c>
      <c r="D33" s="565" t="s">
        <v>2114</v>
      </c>
      <c r="E33" s="568">
        <v>4</v>
      </c>
      <c r="F33" s="568">
        <v>888.88</v>
      </c>
      <c r="G33" s="565">
        <v>1</v>
      </c>
      <c r="H33" s="565">
        <v>222.22</v>
      </c>
      <c r="I33" s="568">
        <v>2</v>
      </c>
      <c r="J33" s="568">
        <v>444.44</v>
      </c>
      <c r="K33" s="565">
        <v>0.5</v>
      </c>
      <c r="L33" s="565">
        <v>222.22</v>
      </c>
      <c r="M33" s="568">
        <v>0</v>
      </c>
      <c r="N33" s="568">
        <v>0</v>
      </c>
      <c r="O33" s="581">
        <v>0</v>
      </c>
      <c r="P33" s="569"/>
    </row>
    <row r="34" spans="1:16" ht="14.4" customHeight="1" x14ac:dyDescent="0.3">
      <c r="A34" s="564" t="s">
        <v>2084</v>
      </c>
      <c r="B34" s="565" t="s">
        <v>2081</v>
      </c>
      <c r="C34" s="565" t="s">
        <v>2115</v>
      </c>
      <c r="D34" s="565" t="s">
        <v>2116</v>
      </c>
      <c r="E34" s="568">
        <v>1</v>
      </c>
      <c r="F34" s="568">
        <v>105.56</v>
      </c>
      <c r="G34" s="565">
        <v>1</v>
      </c>
      <c r="H34" s="565">
        <v>105.56</v>
      </c>
      <c r="I34" s="568"/>
      <c r="J34" s="568"/>
      <c r="K34" s="565"/>
      <c r="L34" s="565"/>
      <c r="M34" s="568"/>
      <c r="N34" s="568"/>
      <c r="O34" s="581"/>
      <c r="P34" s="569"/>
    </row>
    <row r="35" spans="1:16" ht="14.4" customHeight="1" x14ac:dyDescent="0.3">
      <c r="A35" s="564" t="s">
        <v>2084</v>
      </c>
      <c r="B35" s="565" t="s">
        <v>2081</v>
      </c>
      <c r="C35" s="565" t="s">
        <v>2117</v>
      </c>
      <c r="D35" s="565" t="s">
        <v>2118</v>
      </c>
      <c r="E35" s="568"/>
      <c r="F35" s="568"/>
      <c r="G35" s="565"/>
      <c r="H35" s="565"/>
      <c r="I35" s="568"/>
      <c r="J35" s="568"/>
      <c r="K35" s="565"/>
      <c r="L35" s="565"/>
      <c r="M35" s="568">
        <v>1</v>
      </c>
      <c r="N35" s="568">
        <v>75.56</v>
      </c>
      <c r="O35" s="581"/>
      <c r="P35" s="569">
        <v>75.56</v>
      </c>
    </row>
    <row r="36" spans="1:16" ht="14.4" customHeight="1" x14ac:dyDescent="0.3">
      <c r="A36" s="564" t="s">
        <v>2084</v>
      </c>
      <c r="B36" s="565" t="s">
        <v>2081</v>
      </c>
      <c r="C36" s="565" t="s">
        <v>2082</v>
      </c>
      <c r="D36" s="565" t="s">
        <v>2083</v>
      </c>
      <c r="E36" s="568">
        <v>32</v>
      </c>
      <c r="F36" s="568">
        <v>10488.899999999998</v>
      </c>
      <c r="G36" s="565">
        <v>1</v>
      </c>
      <c r="H36" s="565">
        <v>327.77812499999993</v>
      </c>
      <c r="I36" s="568">
        <v>6</v>
      </c>
      <c r="J36" s="568">
        <v>1966.6799999999998</v>
      </c>
      <c r="K36" s="565">
        <v>0.18750107256242315</v>
      </c>
      <c r="L36" s="565">
        <v>327.78</v>
      </c>
      <c r="M36" s="568">
        <v>5</v>
      </c>
      <c r="N36" s="568">
        <v>1638.8999999999999</v>
      </c>
      <c r="O36" s="581">
        <v>0.15625089380201929</v>
      </c>
      <c r="P36" s="569">
        <v>327.78</v>
      </c>
    </row>
    <row r="37" spans="1:16" ht="14.4" customHeight="1" x14ac:dyDescent="0.3">
      <c r="A37" s="564" t="s">
        <v>2084</v>
      </c>
      <c r="B37" s="565" t="s">
        <v>2081</v>
      </c>
      <c r="C37" s="565" t="s">
        <v>2119</v>
      </c>
      <c r="D37" s="565" t="s">
        <v>2120</v>
      </c>
      <c r="E37" s="568">
        <v>6663</v>
      </c>
      <c r="F37" s="568">
        <v>3035366.66</v>
      </c>
      <c r="G37" s="565">
        <v>1</v>
      </c>
      <c r="H37" s="565">
        <v>455.5555545550053</v>
      </c>
      <c r="I37" s="568">
        <v>6114</v>
      </c>
      <c r="J37" s="568">
        <v>2785266.6499999994</v>
      </c>
      <c r="K37" s="565">
        <v>0.91760467909995402</v>
      </c>
      <c r="L37" s="565">
        <v>455.55555282957141</v>
      </c>
      <c r="M37" s="568">
        <v>6064</v>
      </c>
      <c r="N37" s="568">
        <v>2762488.9</v>
      </c>
      <c r="O37" s="581">
        <v>0.91010056096484893</v>
      </c>
      <c r="P37" s="569">
        <v>455.55555738786279</v>
      </c>
    </row>
    <row r="38" spans="1:16" ht="14.4" customHeight="1" x14ac:dyDescent="0.3">
      <c r="A38" s="564" t="s">
        <v>2084</v>
      </c>
      <c r="B38" s="565" t="s">
        <v>2081</v>
      </c>
      <c r="C38" s="565" t="s">
        <v>2121</v>
      </c>
      <c r="D38" s="565" t="s">
        <v>2122</v>
      </c>
      <c r="E38" s="568">
        <v>413</v>
      </c>
      <c r="F38" s="568">
        <v>32122.19</v>
      </c>
      <c r="G38" s="565">
        <v>1</v>
      </c>
      <c r="H38" s="565">
        <v>77.777699757869243</v>
      </c>
      <c r="I38" s="568">
        <v>335</v>
      </c>
      <c r="J38" s="568">
        <v>26055.59</v>
      </c>
      <c r="K38" s="565">
        <v>0.81113990048623708</v>
      </c>
      <c r="L38" s="565">
        <v>77.777880597014928</v>
      </c>
      <c r="M38" s="568">
        <v>333</v>
      </c>
      <c r="N38" s="568">
        <v>25900.02</v>
      </c>
      <c r="O38" s="581">
        <v>0.80629683094459004</v>
      </c>
      <c r="P38" s="569">
        <v>77.777837837837836</v>
      </c>
    </row>
    <row r="39" spans="1:16" ht="14.4" customHeight="1" x14ac:dyDescent="0.3">
      <c r="A39" s="564" t="s">
        <v>2084</v>
      </c>
      <c r="B39" s="565" t="s">
        <v>2081</v>
      </c>
      <c r="C39" s="565" t="s">
        <v>2123</v>
      </c>
      <c r="D39" s="565" t="s">
        <v>2124</v>
      </c>
      <c r="E39" s="568">
        <v>55</v>
      </c>
      <c r="F39" s="568">
        <v>13750</v>
      </c>
      <c r="G39" s="565">
        <v>1</v>
      </c>
      <c r="H39" s="565">
        <v>250</v>
      </c>
      <c r="I39" s="568">
        <v>25</v>
      </c>
      <c r="J39" s="568">
        <v>6250</v>
      </c>
      <c r="K39" s="565">
        <v>0.45454545454545453</v>
      </c>
      <c r="L39" s="565">
        <v>250</v>
      </c>
      <c r="M39" s="568">
        <v>48</v>
      </c>
      <c r="N39" s="568">
        <v>12000</v>
      </c>
      <c r="O39" s="581">
        <v>0.87272727272727268</v>
      </c>
      <c r="P39" s="569">
        <v>250</v>
      </c>
    </row>
    <row r="40" spans="1:16" ht="14.4" customHeight="1" x14ac:dyDescent="0.3">
      <c r="A40" s="564" t="s">
        <v>2084</v>
      </c>
      <c r="B40" s="565" t="s">
        <v>2081</v>
      </c>
      <c r="C40" s="565" t="s">
        <v>2125</v>
      </c>
      <c r="D40" s="565" t="s">
        <v>2126</v>
      </c>
      <c r="E40" s="568"/>
      <c r="F40" s="568"/>
      <c r="G40" s="565"/>
      <c r="H40" s="565"/>
      <c r="I40" s="568"/>
      <c r="J40" s="568"/>
      <c r="K40" s="565"/>
      <c r="L40" s="565"/>
      <c r="M40" s="568">
        <v>1</v>
      </c>
      <c r="N40" s="568">
        <v>645.55999999999995</v>
      </c>
      <c r="O40" s="581"/>
      <c r="P40" s="569">
        <v>645.55999999999995</v>
      </c>
    </row>
    <row r="41" spans="1:16" ht="14.4" customHeight="1" x14ac:dyDescent="0.3">
      <c r="A41" s="564" t="s">
        <v>2084</v>
      </c>
      <c r="B41" s="565" t="s">
        <v>2081</v>
      </c>
      <c r="C41" s="565" t="s">
        <v>2127</v>
      </c>
      <c r="D41" s="565" t="s">
        <v>2128</v>
      </c>
      <c r="E41" s="568">
        <v>1750</v>
      </c>
      <c r="F41" s="568">
        <v>534722.22</v>
      </c>
      <c r="G41" s="565">
        <v>1</v>
      </c>
      <c r="H41" s="565">
        <v>305.55555428571427</v>
      </c>
      <c r="I41" s="568">
        <v>1745</v>
      </c>
      <c r="J41" s="568">
        <v>533194.45000000007</v>
      </c>
      <c r="K41" s="565">
        <v>0.99714287167643811</v>
      </c>
      <c r="L41" s="565">
        <v>305.55555873925505</v>
      </c>
      <c r="M41" s="568">
        <v>1657</v>
      </c>
      <c r="N41" s="568">
        <v>506305.55999999994</v>
      </c>
      <c r="O41" s="581">
        <v>0.94685715510382185</v>
      </c>
      <c r="P41" s="569">
        <v>305.55555823777911</v>
      </c>
    </row>
    <row r="42" spans="1:16" ht="14.4" customHeight="1" x14ac:dyDescent="0.3">
      <c r="A42" s="564" t="s">
        <v>2084</v>
      </c>
      <c r="B42" s="565" t="s">
        <v>2081</v>
      </c>
      <c r="C42" s="565" t="s">
        <v>2129</v>
      </c>
      <c r="D42" s="565" t="s">
        <v>2130</v>
      </c>
      <c r="E42" s="568">
        <v>2668</v>
      </c>
      <c r="F42" s="568">
        <v>207511.12999999998</v>
      </c>
      <c r="G42" s="565">
        <v>1</v>
      </c>
      <c r="H42" s="565">
        <v>77.777784857571206</v>
      </c>
      <c r="I42" s="568">
        <v>2545</v>
      </c>
      <c r="J42" s="568">
        <v>197944.46</v>
      </c>
      <c r="K42" s="565">
        <v>0.95389803910758919</v>
      </c>
      <c r="L42" s="565">
        <v>77.777783889980356</v>
      </c>
      <c r="M42" s="568">
        <v>2571</v>
      </c>
      <c r="N42" s="568">
        <v>199966.68</v>
      </c>
      <c r="O42" s="581">
        <v>0.96364315494788166</v>
      </c>
      <c r="P42" s="569">
        <v>77.777782963827306</v>
      </c>
    </row>
    <row r="43" spans="1:16" ht="14.4" customHeight="1" x14ac:dyDescent="0.3">
      <c r="A43" s="564" t="s">
        <v>2084</v>
      </c>
      <c r="B43" s="565" t="s">
        <v>2081</v>
      </c>
      <c r="C43" s="565" t="s">
        <v>2131</v>
      </c>
      <c r="D43" s="565" t="s">
        <v>2132</v>
      </c>
      <c r="E43" s="568"/>
      <c r="F43" s="568"/>
      <c r="G43" s="565"/>
      <c r="H43" s="565"/>
      <c r="I43" s="568"/>
      <c r="J43" s="568"/>
      <c r="K43" s="565"/>
      <c r="L43" s="565"/>
      <c r="M43" s="568">
        <v>1</v>
      </c>
      <c r="N43" s="568">
        <v>300</v>
      </c>
      <c r="O43" s="581"/>
      <c r="P43" s="569">
        <v>300</v>
      </c>
    </row>
    <row r="44" spans="1:16" ht="14.4" customHeight="1" x14ac:dyDescent="0.3">
      <c r="A44" s="564" t="s">
        <v>2084</v>
      </c>
      <c r="B44" s="565" t="s">
        <v>2081</v>
      </c>
      <c r="C44" s="565" t="s">
        <v>2133</v>
      </c>
      <c r="D44" s="565" t="s">
        <v>2134</v>
      </c>
      <c r="E44" s="568">
        <v>2527</v>
      </c>
      <c r="F44" s="568">
        <v>280777.80000000005</v>
      </c>
      <c r="G44" s="565">
        <v>1</v>
      </c>
      <c r="H44" s="565">
        <v>111.11111990502575</v>
      </c>
      <c r="I44" s="568">
        <v>2314</v>
      </c>
      <c r="J44" s="568">
        <v>257111.09999999998</v>
      </c>
      <c r="K44" s="565">
        <v>0.9157102164059977</v>
      </c>
      <c r="L44" s="565">
        <v>111.1111063094209</v>
      </c>
      <c r="M44" s="568">
        <v>2645</v>
      </c>
      <c r="N44" s="568">
        <v>293888.90999999997</v>
      </c>
      <c r="O44" s="581">
        <v>1.0466956789318811</v>
      </c>
      <c r="P44" s="569">
        <v>111.11111909262759</v>
      </c>
    </row>
    <row r="45" spans="1:16" ht="14.4" customHeight="1" x14ac:dyDescent="0.3">
      <c r="A45" s="564" t="s">
        <v>2084</v>
      </c>
      <c r="B45" s="565" t="s">
        <v>2081</v>
      </c>
      <c r="C45" s="565" t="s">
        <v>2135</v>
      </c>
      <c r="D45" s="565" t="s">
        <v>2136</v>
      </c>
      <c r="E45" s="568">
        <v>2507</v>
      </c>
      <c r="F45" s="568">
        <v>222844.42</v>
      </c>
      <c r="G45" s="565">
        <v>1</v>
      </c>
      <c r="H45" s="565">
        <v>88.888879138412449</v>
      </c>
      <c r="I45" s="568">
        <v>2291</v>
      </c>
      <c r="J45" s="568">
        <v>203644.38999999998</v>
      </c>
      <c r="K45" s="565">
        <v>0.9138411004412853</v>
      </c>
      <c r="L45" s="565">
        <v>88.888865124399814</v>
      </c>
      <c r="M45" s="568">
        <v>2277</v>
      </c>
      <c r="N45" s="568">
        <v>202400.01</v>
      </c>
      <c r="O45" s="581">
        <v>0.90825702523760743</v>
      </c>
      <c r="P45" s="569">
        <v>88.888893280632416</v>
      </c>
    </row>
    <row r="46" spans="1:16" ht="14.4" customHeight="1" x14ac:dyDescent="0.3">
      <c r="A46" s="564" t="s">
        <v>2084</v>
      </c>
      <c r="B46" s="565" t="s">
        <v>2081</v>
      </c>
      <c r="C46" s="565" t="s">
        <v>2137</v>
      </c>
      <c r="D46" s="565" t="s">
        <v>2138</v>
      </c>
      <c r="E46" s="568">
        <v>6</v>
      </c>
      <c r="F46" s="568">
        <v>2100</v>
      </c>
      <c r="G46" s="565">
        <v>1</v>
      </c>
      <c r="H46" s="565">
        <v>350</v>
      </c>
      <c r="I46" s="568">
        <v>3</v>
      </c>
      <c r="J46" s="568">
        <v>1050</v>
      </c>
      <c r="K46" s="565">
        <v>0.5</v>
      </c>
      <c r="L46" s="565">
        <v>350</v>
      </c>
      <c r="M46" s="568">
        <v>6</v>
      </c>
      <c r="N46" s="568">
        <v>2100</v>
      </c>
      <c r="O46" s="581">
        <v>1</v>
      </c>
      <c r="P46" s="569">
        <v>350</v>
      </c>
    </row>
    <row r="47" spans="1:16" ht="14.4" customHeight="1" x14ac:dyDescent="0.3">
      <c r="A47" s="564" t="s">
        <v>2084</v>
      </c>
      <c r="B47" s="565" t="s">
        <v>2081</v>
      </c>
      <c r="C47" s="565" t="s">
        <v>2139</v>
      </c>
      <c r="D47" s="565" t="s">
        <v>2140</v>
      </c>
      <c r="E47" s="568">
        <v>91</v>
      </c>
      <c r="F47" s="568">
        <v>22244.400000000001</v>
      </c>
      <c r="G47" s="565">
        <v>1</v>
      </c>
      <c r="H47" s="565">
        <v>244.44395604395606</v>
      </c>
      <c r="I47" s="568">
        <v>100</v>
      </c>
      <c r="J47" s="568">
        <v>24444.399999999998</v>
      </c>
      <c r="K47" s="565">
        <v>1.0989012965060867</v>
      </c>
      <c r="L47" s="565">
        <v>244.44399999999999</v>
      </c>
      <c r="M47" s="568">
        <v>70</v>
      </c>
      <c r="N47" s="568">
        <v>17111.07</v>
      </c>
      <c r="O47" s="581">
        <v>0.76923045800291301</v>
      </c>
      <c r="P47" s="569">
        <v>244.44385714285713</v>
      </c>
    </row>
    <row r="48" spans="1:16" ht="14.4" customHeight="1" x14ac:dyDescent="0.3">
      <c r="A48" s="564" t="s">
        <v>2084</v>
      </c>
      <c r="B48" s="565" t="s">
        <v>2081</v>
      </c>
      <c r="C48" s="565" t="s">
        <v>2141</v>
      </c>
      <c r="D48" s="565" t="s">
        <v>2142</v>
      </c>
      <c r="E48" s="568">
        <v>3</v>
      </c>
      <c r="F48" s="568">
        <v>603.33000000000004</v>
      </c>
      <c r="G48" s="565">
        <v>1</v>
      </c>
      <c r="H48" s="565">
        <v>201.11</v>
      </c>
      <c r="I48" s="568">
        <v>2</v>
      </c>
      <c r="J48" s="568">
        <v>402.22</v>
      </c>
      <c r="K48" s="565">
        <v>0.66666666666666663</v>
      </c>
      <c r="L48" s="565">
        <v>201.11</v>
      </c>
      <c r="M48" s="568"/>
      <c r="N48" s="568"/>
      <c r="O48" s="581"/>
      <c r="P48" s="569"/>
    </row>
    <row r="49" spans="1:16" ht="14.4" customHeight="1" x14ac:dyDescent="0.3">
      <c r="A49" s="564" t="s">
        <v>2084</v>
      </c>
      <c r="B49" s="565" t="s">
        <v>2081</v>
      </c>
      <c r="C49" s="565" t="s">
        <v>2143</v>
      </c>
      <c r="D49" s="565" t="s">
        <v>2144</v>
      </c>
      <c r="E49" s="568">
        <v>9</v>
      </c>
      <c r="F49" s="568">
        <v>2649.98</v>
      </c>
      <c r="G49" s="565">
        <v>1</v>
      </c>
      <c r="H49" s="565">
        <v>294.4422222222222</v>
      </c>
      <c r="I49" s="568">
        <v>7</v>
      </c>
      <c r="J49" s="568">
        <v>2061.1</v>
      </c>
      <c r="K49" s="565">
        <v>0.77777945493928247</v>
      </c>
      <c r="L49" s="565">
        <v>294.44285714285712</v>
      </c>
      <c r="M49" s="568">
        <v>6</v>
      </c>
      <c r="N49" s="568">
        <v>1766.66</v>
      </c>
      <c r="O49" s="581">
        <v>0.66666918240892392</v>
      </c>
      <c r="P49" s="569">
        <v>294.44333333333333</v>
      </c>
    </row>
    <row r="50" spans="1:16" ht="14.4" customHeight="1" x14ac:dyDescent="0.3">
      <c r="A50" s="564" t="s">
        <v>2084</v>
      </c>
      <c r="B50" s="565" t="s">
        <v>2081</v>
      </c>
      <c r="C50" s="565" t="s">
        <v>2145</v>
      </c>
      <c r="D50" s="565" t="s">
        <v>2146</v>
      </c>
      <c r="E50" s="568">
        <v>2</v>
      </c>
      <c r="F50" s="568">
        <v>97.78</v>
      </c>
      <c r="G50" s="565">
        <v>1</v>
      </c>
      <c r="H50" s="565">
        <v>48.89</v>
      </c>
      <c r="I50" s="568"/>
      <c r="J50" s="568"/>
      <c r="K50" s="565"/>
      <c r="L50" s="565"/>
      <c r="M50" s="568"/>
      <c r="N50" s="568"/>
      <c r="O50" s="581"/>
      <c r="P50" s="569"/>
    </row>
    <row r="51" spans="1:16" ht="14.4" customHeight="1" x14ac:dyDescent="0.3">
      <c r="A51" s="564" t="s">
        <v>2084</v>
      </c>
      <c r="B51" s="565" t="s">
        <v>2081</v>
      </c>
      <c r="C51" s="565" t="s">
        <v>2147</v>
      </c>
      <c r="D51" s="565" t="s">
        <v>2148</v>
      </c>
      <c r="E51" s="568">
        <v>128</v>
      </c>
      <c r="F51" s="568">
        <v>12373.34</v>
      </c>
      <c r="G51" s="565">
        <v>1</v>
      </c>
      <c r="H51" s="565">
        <v>96.666718750000001</v>
      </c>
      <c r="I51" s="568">
        <v>87</v>
      </c>
      <c r="J51" s="568">
        <v>8410.02</v>
      </c>
      <c r="K51" s="565">
        <v>0.67968875016769925</v>
      </c>
      <c r="L51" s="565">
        <v>96.666896551724136</v>
      </c>
      <c r="M51" s="568">
        <v>74</v>
      </c>
      <c r="N51" s="568">
        <v>7153.35</v>
      </c>
      <c r="O51" s="581">
        <v>0.5781260354924378</v>
      </c>
      <c r="P51" s="569">
        <v>96.666891891891893</v>
      </c>
    </row>
    <row r="52" spans="1:16" ht="14.4" customHeight="1" x14ac:dyDescent="0.3">
      <c r="A52" s="564" t="s">
        <v>2084</v>
      </c>
      <c r="B52" s="565" t="s">
        <v>2081</v>
      </c>
      <c r="C52" s="565" t="s">
        <v>2149</v>
      </c>
      <c r="D52" s="565" t="s">
        <v>2150</v>
      </c>
      <c r="E52" s="568">
        <v>1449</v>
      </c>
      <c r="F52" s="568">
        <v>270480.00999999995</v>
      </c>
      <c r="G52" s="565">
        <v>1</v>
      </c>
      <c r="H52" s="565">
        <v>186.66667356797788</v>
      </c>
      <c r="I52" s="568">
        <v>1462</v>
      </c>
      <c r="J52" s="568">
        <v>272906.71000000002</v>
      </c>
      <c r="K52" s="565">
        <v>1.0089718275298794</v>
      </c>
      <c r="L52" s="565">
        <v>186.66669630642957</v>
      </c>
      <c r="M52" s="568">
        <v>1313</v>
      </c>
      <c r="N52" s="568">
        <v>245093.34000000003</v>
      </c>
      <c r="O52" s="581">
        <v>0.9061421581580098</v>
      </c>
      <c r="P52" s="569">
        <v>186.6666717440975</v>
      </c>
    </row>
    <row r="53" spans="1:16" ht="14.4" customHeight="1" x14ac:dyDescent="0.3">
      <c r="A53" s="564" t="s">
        <v>2084</v>
      </c>
      <c r="B53" s="565" t="s">
        <v>2081</v>
      </c>
      <c r="C53" s="565" t="s">
        <v>2151</v>
      </c>
      <c r="D53" s="565" t="s">
        <v>2152</v>
      </c>
      <c r="E53" s="568">
        <v>1744</v>
      </c>
      <c r="F53" s="568">
        <v>1017333.33</v>
      </c>
      <c r="G53" s="565">
        <v>1</v>
      </c>
      <c r="H53" s="565">
        <v>583.33333142201832</v>
      </c>
      <c r="I53" s="568">
        <v>1490</v>
      </c>
      <c r="J53" s="568">
        <v>869166.64</v>
      </c>
      <c r="K53" s="565">
        <v>0.85435777475215524</v>
      </c>
      <c r="L53" s="565">
        <v>583.33331543624161</v>
      </c>
      <c r="M53" s="568">
        <v>1910</v>
      </c>
      <c r="N53" s="568">
        <v>1114166.6300000001</v>
      </c>
      <c r="O53" s="581">
        <v>1.0951834537850049</v>
      </c>
      <c r="P53" s="569">
        <v>583.33331413612575</v>
      </c>
    </row>
    <row r="54" spans="1:16" ht="14.4" customHeight="1" x14ac:dyDescent="0.3">
      <c r="A54" s="564" t="s">
        <v>2084</v>
      </c>
      <c r="B54" s="565" t="s">
        <v>2081</v>
      </c>
      <c r="C54" s="565" t="s">
        <v>2153</v>
      </c>
      <c r="D54" s="565" t="s">
        <v>2154</v>
      </c>
      <c r="E54" s="568">
        <v>2123</v>
      </c>
      <c r="F54" s="568">
        <v>2724516.69</v>
      </c>
      <c r="G54" s="565">
        <v>1</v>
      </c>
      <c r="H54" s="565">
        <v>1283.3333443240697</v>
      </c>
      <c r="I54" s="568">
        <v>2457</v>
      </c>
      <c r="J54" s="568">
        <v>3153149.9599999995</v>
      </c>
      <c r="K54" s="565">
        <v>1.1573245161511563</v>
      </c>
      <c r="L54" s="565">
        <v>1283.3333170533169</v>
      </c>
      <c r="M54" s="568">
        <v>2234</v>
      </c>
      <c r="N54" s="568">
        <v>2866966.67</v>
      </c>
      <c r="O54" s="581">
        <v>1.0522844952731782</v>
      </c>
      <c r="P54" s="569">
        <v>1283.3333348254253</v>
      </c>
    </row>
    <row r="55" spans="1:16" ht="14.4" customHeight="1" x14ac:dyDescent="0.3">
      <c r="A55" s="564" t="s">
        <v>2084</v>
      </c>
      <c r="B55" s="565" t="s">
        <v>2081</v>
      </c>
      <c r="C55" s="565" t="s">
        <v>2155</v>
      </c>
      <c r="D55" s="565" t="s">
        <v>2156</v>
      </c>
      <c r="E55" s="568">
        <v>49</v>
      </c>
      <c r="F55" s="568">
        <v>22866.71</v>
      </c>
      <c r="G55" s="565">
        <v>1</v>
      </c>
      <c r="H55" s="565">
        <v>466.66755102040815</v>
      </c>
      <c r="I55" s="568">
        <v>49</v>
      </c>
      <c r="J55" s="568">
        <v>22866.66</v>
      </c>
      <c r="K55" s="565">
        <v>0.99999781341522243</v>
      </c>
      <c r="L55" s="565">
        <v>466.66653061224491</v>
      </c>
      <c r="M55" s="568">
        <v>43</v>
      </c>
      <c r="N55" s="568">
        <v>20066.669999999998</v>
      </c>
      <c r="O55" s="581">
        <v>0.87754950318607261</v>
      </c>
      <c r="P55" s="569">
        <v>466.66674418604646</v>
      </c>
    </row>
    <row r="56" spans="1:16" ht="14.4" customHeight="1" x14ac:dyDescent="0.3">
      <c r="A56" s="564" t="s">
        <v>2084</v>
      </c>
      <c r="B56" s="565" t="s">
        <v>2081</v>
      </c>
      <c r="C56" s="565" t="s">
        <v>2157</v>
      </c>
      <c r="D56" s="565" t="s">
        <v>2158</v>
      </c>
      <c r="E56" s="568">
        <v>290</v>
      </c>
      <c r="F56" s="568">
        <v>135333.36000000002</v>
      </c>
      <c r="G56" s="565">
        <v>1</v>
      </c>
      <c r="H56" s="565">
        <v>466.66675862068973</v>
      </c>
      <c r="I56" s="568">
        <v>258</v>
      </c>
      <c r="J56" s="568">
        <v>120400.03000000001</v>
      </c>
      <c r="K56" s="565">
        <v>0.88965521878714904</v>
      </c>
      <c r="L56" s="565">
        <v>466.66678294573649</v>
      </c>
      <c r="M56" s="568">
        <v>304</v>
      </c>
      <c r="N56" s="568">
        <v>141866.69</v>
      </c>
      <c r="O56" s="581">
        <v>1.0482758279259452</v>
      </c>
      <c r="P56" s="569">
        <v>466.66674342105262</v>
      </c>
    </row>
    <row r="57" spans="1:16" ht="14.4" customHeight="1" x14ac:dyDescent="0.3">
      <c r="A57" s="564" t="s">
        <v>2084</v>
      </c>
      <c r="B57" s="565" t="s">
        <v>2081</v>
      </c>
      <c r="C57" s="565" t="s">
        <v>2159</v>
      </c>
      <c r="D57" s="565" t="s">
        <v>2158</v>
      </c>
      <c r="E57" s="568">
        <v>25</v>
      </c>
      <c r="F57" s="568">
        <v>25000</v>
      </c>
      <c r="G57" s="565">
        <v>1</v>
      </c>
      <c r="H57" s="565">
        <v>1000</v>
      </c>
      <c r="I57" s="568">
        <v>22</v>
      </c>
      <c r="J57" s="568">
        <v>22000</v>
      </c>
      <c r="K57" s="565">
        <v>0.88</v>
      </c>
      <c r="L57" s="565">
        <v>1000</v>
      </c>
      <c r="M57" s="568">
        <v>50</v>
      </c>
      <c r="N57" s="568">
        <v>50000</v>
      </c>
      <c r="O57" s="581">
        <v>2</v>
      </c>
      <c r="P57" s="569">
        <v>1000</v>
      </c>
    </row>
    <row r="58" spans="1:16" ht="14.4" customHeight="1" x14ac:dyDescent="0.3">
      <c r="A58" s="564" t="s">
        <v>2084</v>
      </c>
      <c r="B58" s="565" t="s">
        <v>2081</v>
      </c>
      <c r="C58" s="565" t="s">
        <v>2160</v>
      </c>
      <c r="D58" s="565" t="s">
        <v>2161</v>
      </c>
      <c r="E58" s="568">
        <v>8</v>
      </c>
      <c r="F58" s="568">
        <v>3733.3500000000004</v>
      </c>
      <c r="G58" s="565">
        <v>1</v>
      </c>
      <c r="H58" s="565">
        <v>466.66875000000005</v>
      </c>
      <c r="I58" s="568">
        <v>15</v>
      </c>
      <c r="J58" s="568">
        <v>7000</v>
      </c>
      <c r="K58" s="565">
        <v>1.8749916295016538</v>
      </c>
      <c r="L58" s="565">
        <v>466.66666666666669</v>
      </c>
      <c r="M58" s="568">
        <v>7</v>
      </c>
      <c r="N58" s="568">
        <v>3266.6800000000003</v>
      </c>
      <c r="O58" s="581">
        <v>0.87499966518006611</v>
      </c>
      <c r="P58" s="569">
        <v>466.66857142857145</v>
      </c>
    </row>
    <row r="59" spans="1:16" ht="14.4" customHeight="1" x14ac:dyDescent="0.3">
      <c r="A59" s="564" t="s">
        <v>2084</v>
      </c>
      <c r="B59" s="565" t="s">
        <v>2081</v>
      </c>
      <c r="C59" s="565" t="s">
        <v>2162</v>
      </c>
      <c r="D59" s="565" t="s">
        <v>2163</v>
      </c>
      <c r="E59" s="568">
        <v>14</v>
      </c>
      <c r="F59" s="568">
        <v>11666.68</v>
      </c>
      <c r="G59" s="565">
        <v>1</v>
      </c>
      <c r="H59" s="565">
        <v>833.33428571428578</v>
      </c>
      <c r="I59" s="568">
        <v>15</v>
      </c>
      <c r="J59" s="568">
        <v>12500.01</v>
      </c>
      <c r="K59" s="565">
        <v>1.0714282040820524</v>
      </c>
      <c r="L59" s="565">
        <v>833.33400000000006</v>
      </c>
      <c r="M59" s="568">
        <v>18</v>
      </c>
      <c r="N59" s="568">
        <v>15000.02</v>
      </c>
      <c r="O59" s="581">
        <v>1.2857145306119651</v>
      </c>
      <c r="P59" s="569">
        <v>833.33444444444444</v>
      </c>
    </row>
    <row r="60" spans="1:16" ht="14.4" customHeight="1" x14ac:dyDescent="0.3">
      <c r="A60" s="564" t="s">
        <v>2084</v>
      </c>
      <c r="B60" s="565" t="s">
        <v>2081</v>
      </c>
      <c r="C60" s="565" t="s">
        <v>2164</v>
      </c>
      <c r="D60" s="565" t="s">
        <v>2165</v>
      </c>
      <c r="E60" s="568">
        <v>143</v>
      </c>
      <c r="F60" s="568">
        <v>16683.38</v>
      </c>
      <c r="G60" s="565">
        <v>1</v>
      </c>
      <c r="H60" s="565">
        <v>116.66699300699301</v>
      </c>
      <c r="I60" s="568">
        <v>111</v>
      </c>
      <c r="J60" s="568">
        <v>12950.02</v>
      </c>
      <c r="K60" s="565">
        <v>0.77622280377237707</v>
      </c>
      <c r="L60" s="565">
        <v>116.66684684684685</v>
      </c>
      <c r="M60" s="568">
        <v>138</v>
      </c>
      <c r="N60" s="568">
        <v>16100</v>
      </c>
      <c r="O60" s="581">
        <v>0.96503226564401212</v>
      </c>
      <c r="P60" s="569">
        <v>116.66666666666667</v>
      </c>
    </row>
    <row r="61" spans="1:16" ht="14.4" customHeight="1" x14ac:dyDescent="0.3">
      <c r="A61" s="564" t="s">
        <v>2084</v>
      </c>
      <c r="B61" s="565" t="s">
        <v>2081</v>
      </c>
      <c r="C61" s="565" t="s">
        <v>2166</v>
      </c>
      <c r="D61" s="565" t="s">
        <v>2167</v>
      </c>
      <c r="E61" s="568">
        <v>12</v>
      </c>
      <c r="F61" s="568">
        <v>8000.01</v>
      </c>
      <c r="G61" s="565">
        <v>1</v>
      </c>
      <c r="H61" s="565">
        <v>666.66750000000002</v>
      </c>
      <c r="I61" s="568">
        <v>13</v>
      </c>
      <c r="J61" s="568">
        <v>8666.68</v>
      </c>
      <c r="K61" s="565">
        <v>1.0833336458329428</v>
      </c>
      <c r="L61" s="565">
        <v>666.66769230769228</v>
      </c>
      <c r="M61" s="568">
        <v>13</v>
      </c>
      <c r="N61" s="568">
        <v>8666.67</v>
      </c>
      <c r="O61" s="581">
        <v>1.0833323958345051</v>
      </c>
      <c r="P61" s="569">
        <v>666.66692307692313</v>
      </c>
    </row>
    <row r="62" spans="1:16" ht="14.4" customHeight="1" x14ac:dyDescent="0.3">
      <c r="A62" s="564" t="s">
        <v>2084</v>
      </c>
      <c r="B62" s="565" t="s">
        <v>2081</v>
      </c>
      <c r="C62" s="565" t="s">
        <v>2168</v>
      </c>
      <c r="D62" s="565" t="s">
        <v>2169</v>
      </c>
      <c r="E62" s="568">
        <v>2963</v>
      </c>
      <c r="F62" s="568">
        <v>148150</v>
      </c>
      <c r="G62" s="565">
        <v>1</v>
      </c>
      <c r="H62" s="565">
        <v>50</v>
      </c>
      <c r="I62" s="568">
        <v>2802</v>
      </c>
      <c r="J62" s="568">
        <v>140100</v>
      </c>
      <c r="K62" s="565">
        <v>0.94566317921025989</v>
      </c>
      <c r="L62" s="565">
        <v>50</v>
      </c>
      <c r="M62" s="568">
        <v>2702</v>
      </c>
      <c r="N62" s="568">
        <v>135100</v>
      </c>
      <c r="O62" s="581">
        <v>0.91191360107998654</v>
      </c>
      <c r="P62" s="569">
        <v>50</v>
      </c>
    </row>
    <row r="63" spans="1:16" ht="14.4" customHeight="1" x14ac:dyDescent="0.3">
      <c r="A63" s="564" t="s">
        <v>2084</v>
      </c>
      <c r="B63" s="565" t="s">
        <v>2081</v>
      </c>
      <c r="C63" s="565" t="s">
        <v>2170</v>
      </c>
      <c r="D63" s="565" t="s">
        <v>2171</v>
      </c>
      <c r="E63" s="568">
        <v>439</v>
      </c>
      <c r="F63" s="568">
        <v>146333.33000000002</v>
      </c>
      <c r="G63" s="565">
        <v>1</v>
      </c>
      <c r="H63" s="565">
        <v>333.33332574031897</v>
      </c>
      <c r="I63" s="568">
        <v>380</v>
      </c>
      <c r="J63" s="568">
        <v>126666.65000000001</v>
      </c>
      <c r="K63" s="565">
        <v>0.86560355046932913</v>
      </c>
      <c r="L63" s="565">
        <v>333.33328947368426</v>
      </c>
      <c r="M63" s="568">
        <v>461</v>
      </c>
      <c r="N63" s="568">
        <v>153666.65000000002</v>
      </c>
      <c r="O63" s="581">
        <v>1.0501138052417724</v>
      </c>
      <c r="P63" s="569">
        <v>333.33329718004342</v>
      </c>
    </row>
    <row r="64" spans="1:16" ht="14.4" customHeight="1" x14ac:dyDescent="0.3">
      <c r="A64" s="564" t="s">
        <v>2084</v>
      </c>
      <c r="B64" s="565" t="s">
        <v>2081</v>
      </c>
      <c r="C64" s="565" t="s">
        <v>2172</v>
      </c>
      <c r="D64" s="565" t="s">
        <v>2173</v>
      </c>
      <c r="E64" s="568">
        <v>89</v>
      </c>
      <c r="F64" s="568">
        <v>5241.16</v>
      </c>
      <c r="G64" s="565">
        <v>1</v>
      </c>
      <c r="H64" s="565">
        <v>58.889438202247192</v>
      </c>
      <c r="I64" s="568">
        <v>100</v>
      </c>
      <c r="J64" s="568">
        <v>5888.93</v>
      </c>
      <c r="K64" s="565">
        <v>1.1235928687542454</v>
      </c>
      <c r="L64" s="565">
        <v>58.889300000000006</v>
      </c>
      <c r="M64" s="568">
        <v>39</v>
      </c>
      <c r="N64" s="568">
        <v>2296.6999999999998</v>
      </c>
      <c r="O64" s="581">
        <v>0.4382045196101626</v>
      </c>
      <c r="P64" s="569">
        <v>58.889743589743588</v>
      </c>
    </row>
    <row r="65" spans="1:16" ht="14.4" customHeight="1" x14ac:dyDescent="0.3">
      <c r="A65" s="564" t="s">
        <v>2084</v>
      </c>
      <c r="B65" s="565" t="s">
        <v>2081</v>
      </c>
      <c r="C65" s="565" t="s">
        <v>2174</v>
      </c>
      <c r="D65" s="565" t="s">
        <v>2175</v>
      </c>
      <c r="E65" s="568">
        <v>8</v>
      </c>
      <c r="F65" s="568">
        <v>44.46</v>
      </c>
      <c r="G65" s="565">
        <v>1</v>
      </c>
      <c r="H65" s="565">
        <v>5.5575000000000001</v>
      </c>
      <c r="I65" s="568">
        <v>2</v>
      </c>
      <c r="J65" s="568">
        <v>11.120000000000001</v>
      </c>
      <c r="K65" s="565">
        <v>0.25011246063877646</v>
      </c>
      <c r="L65" s="565">
        <v>5.5600000000000005</v>
      </c>
      <c r="M65" s="568"/>
      <c r="N65" s="568"/>
      <c r="O65" s="581"/>
      <c r="P65" s="569"/>
    </row>
    <row r="66" spans="1:16" ht="14.4" customHeight="1" x14ac:dyDescent="0.3">
      <c r="A66" s="564" t="s">
        <v>2084</v>
      </c>
      <c r="B66" s="565" t="s">
        <v>2081</v>
      </c>
      <c r="C66" s="565" t="s">
        <v>2176</v>
      </c>
      <c r="D66" s="565" t="s">
        <v>2177</v>
      </c>
      <c r="E66" s="568">
        <v>18</v>
      </c>
      <c r="F66" s="568">
        <v>100.02000000000001</v>
      </c>
      <c r="G66" s="565">
        <v>1</v>
      </c>
      <c r="H66" s="565">
        <v>5.5566666666666675</v>
      </c>
      <c r="I66" s="568">
        <v>9</v>
      </c>
      <c r="J66" s="568">
        <v>50.02000000000001</v>
      </c>
      <c r="K66" s="565">
        <v>0.50009998000399924</v>
      </c>
      <c r="L66" s="565">
        <v>5.5577777777777788</v>
      </c>
      <c r="M66" s="568">
        <v>7</v>
      </c>
      <c r="N66" s="568">
        <v>38.910000000000011</v>
      </c>
      <c r="O66" s="581">
        <v>0.38902219556088791</v>
      </c>
      <c r="P66" s="569">
        <v>5.5585714285714305</v>
      </c>
    </row>
    <row r="67" spans="1:16" ht="14.4" customHeight="1" x14ac:dyDescent="0.3">
      <c r="A67" s="564" t="s">
        <v>2084</v>
      </c>
      <c r="B67" s="565" t="s">
        <v>2081</v>
      </c>
      <c r="C67" s="565" t="s">
        <v>2178</v>
      </c>
      <c r="D67" s="565" t="s">
        <v>2179</v>
      </c>
      <c r="E67" s="568">
        <v>88</v>
      </c>
      <c r="F67" s="568">
        <v>8993.3399999999983</v>
      </c>
      <c r="G67" s="565">
        <v>1</v>
      </c>
      <c r="H67" s="565">
        <v>102.19704545454543</v>
      </c>
      <c r="I67" s="568">
        <v>83</v>
      </c>
      <c r="J67" s="568">
        <v>8392.2099999999991</v>
      </c>
      <c r="K67" s="565">
        <v>0.93315831493082668</v>
      </c>
      <c r="L67" s="565">
        <v>101.11096385542167</v>
      </c>
      <c r="M67" s="568">
        <v>63</v>
      </c>
      <c r="N67" s="568">
        <v>6369.99</v>
      </c>
      <c r="O67" s="581">
        <v>0.7083008092655233</v>
      </c>
      <c r="P67" s="569">
        <v>101.11095238095238</v>
      </c>
    </row>
    <row r="68" spans="1:16" ht="14.4" customHeight="1" x14ac:dyDescent="0.3">
      <c r="A68" s="564" t="s">
        <v>2084</v>
      </c>
      <c r="B68" s="565" t="s">
        <v>2081</v>
      </c>
      <c r="C68" s="565" t="s">
        <v>2180</v>
      </c>
      <c r="D68" s="565" t="s">
        <v>2181</v>
      </c>
      <c r="E68" s="568">
        <v>2</v>
      </c>
      <c r="F68" s="568">
        <v>153.33000000000001</v>
      </c>
      <c r="G68" s="565">
        <v>1</v>
      </c>
      <c r="H68" s="565">
        <v>76.665000000000006</v>
      </c>
      <c r="I68" s="568">
        <v>9</v>
      </c>
      <c r="J68" s="568">
        <v>690</v>
      </c>
      <c r="K68" s="565">
        <v>4.5000978282136561</v>
      </c>
      <c r="L68" s="565">
        <v>76.666666666666671</v>
      </c>
      <c r="M68" s="568">
        <v>1</v>
      </c>
      <c r="N68" s="568">
        <v>76.67</v>
      </c>
      <c r="O68" s="581">
        <v>0.5000326094045523</v>
      </c>
      <c r="P68" s="569">
        <v>76.67</v>
      </c>
    </row>
    <row r="69" spans="1:16" ht="14.4" customHeight="1" x14ac:dyDescent="0.3">
      <c r="A69" s="564" t="s">
        <v>2084</v>
      </c>
      <c r="B69" s="565" t="s">
        <v>2081</v>
      </c>
      <c r="C69" s="565" t="s">
        <v>2182</v>
      </c>
      <c r="D69" s="565" t="s">
        <v>2087</v>
      </c>
      <c r="E69" s="568">
        <v>10</v>
      </c>
      <c r="F69" s="568">
        <v>800</v>
      </c>
      <c r="G69" s="565">
        <v>1</v>
      </c>
      <c r="H69" s="565">
        <v>80</v>
      </c>
      <c r="I69" s="568"/>
      <c r="J69" s="568"/>
      <c r="K69" s="565"/>
      <c r="L69" s="565"/>
      <c r="M69" s="568"/>
      <c r="N69" s="568"/>
      <c r="O69" s="581"/>
      <c r="P69" s="569"/>
    </row>
    <row r="70" spans="1:16" ht="14.4" customHeight="1" x14ac:dyDescent="0.3">
      <c r="A70" s="564" t="s">
        <v>2084</v>
      </c>
      <c r="B70" s="565" t="s">
        <v>2081</v>
      </c>
      <c r="C70" s="565" t="s">
        <v>2183</v>
      </c>
      <c r="D70" s="565" t="s">
        <v>2184</v>
      </c>
      <c r="E70" s="568">
        <v>14</v>
      </c>
      <c r="F70" s="568">
        <v>606.65</v>
      </c>
      <c r="G70" s="565">
        <v>1</v>
      </c>
      <c r="H70" s="565">
        <v>43.332142857142856</v>
      </c>
      <c r="I70" s="568">
        <v>10</v>
      </c>
      <c r="J70" s="568">
        <v>433.33</v>
      </c>
      <c r="K70" s="565">
        <v>0.71429984340229125</v>
      </c>
      <c r="L70" s="565">
        <v>43.332999999999998</v>
      </c>
      <c r="M70" s="568">
        <v>9</v>
      </c>
      <c r="N70" s="568">
        <v>390</v>
      </c>
      <c r="O70" s="581">
        <v>0.64287480425286414</v>
      </c>
      <c r="P70" s="569">
        <v>43.333333333333336</v>
      </c>
    </row>
    <row r="71" spans="1:16" ht="14.4" customHeight="1" x14ac:dyDescent="0.3">
      <c r="A71" s="564" t="s">
        <v>2084</v>
      </c>
      <c r="B71" s="565" t="s">
        <v>2081</v>
      </c>
      <c r="C71" s="565" t="s">
        <v>2185</v>
      </c>
      <c r="D71" s="565" t="s">
        <v>2186</v>
      </c>
      <c r="E71" s="568">
        <v>5323</v>
      </c>
      <c r="F71" s="568">
        <v>0</v>
      </c>
      <c r="G71" s="565"/>
      <c r="H71" s="565">
        <v>0</v>
      </c>
      <c r="I71" s="568">
        <v>4590</v>
      </c>
      <c r="J71" s="568">
        <v>0</v>
      </c>
      <c r="K71" s="565"/>
      <c r="L71" s="565">
        <v>0</v>
      </c>
      <c r="M71" s="568">
        <v>5512</v>
      </c>
      <c r="N71" s="568">
        <v>0</v>
      </c>
      <c r="O71" s="581"/>
      <c r="P71" s="569">
        <v>0</v>
      </c>
    </row>
    <row r="72" spans="1:16" ht="14.4" customHeight="1" x14ac:dyDescent="0.3">
      <c r="A72" s="564" t="s">
        <v>2084</v>
      </c>
      <c r="B72" s="565" t="s">
        <v>2081</v>
      </c>
      <c r="C72" s="565" t="s">
        <v>2187</v>
      </c>
      <c r="D72" s="565" t="s">
        <v>2188</v>
      </c>
      <c r="E72" s="568">
        <v>51</v>
      </c>
      <c r="F72" s="568">
        <v>0</v>
      </c>
      <c r="G72" s="565"/>
      <c r="H72" s="565">
        <v>0</v>
      </c>
      <c r="I72" s="568">
        <v>52</v>
      </c>
      <c r="J72" s="568">
        <v>0</v>
      </c>
      <c r="K72" s="565"/>
      <c r="L72" s="565">
        <v>0</v>
      </c>
      <c r="M72" s="568">
        <v>86</v>
      </c>
      <c r="N72" s="568">
        <v>0</v>
      </c>
      <c r="O72" s="581"/>
      <c r="P72" s="569">
        <v>0</v>
      </c>
    </row>
    <row r="73" spans="1:16" ht="14.4" customHeight="1" x14ac:dyDescent="0.3">
      <c r="A73" s="564" t="s">
        <v>2084</v>
      </c>
      <c r="B73" s="565" t="s">
        <v>2081</v>
      </c>
      <c r="C73" s="565" t="s">
        <v>2189</v>
      </c>
      <c r="D73" s="565" t="s">
        <v>2190</v>
      </c>
      <c r="E73" s="568">
        <v>29</v>
      </c>
      <c r="F73" s="568">
        <v>0</v>
      </c>
      <c r="G73" s="565"/>
      <c r="H73" s="565">
        <v>0</v>
      </c>
      <c r="I73" s="568">
        <v>4</v>
      </c>
      <c r="J73" s="568">
        <v>0</v>
      </c>
      <c r="K73" s="565"/>
      <c r="L73" s="565">
        <v>0</v>
      </c>
      <c r="M73" s="568">
        <v>4</v>
      </c>
      <c r="N73" s="568">
        <v>0</v>
      </c>
      <c r="O73" s="581"/>
      <c r="P73" s="569">
        <v>0</v>
      </c>
    </row>
    <row r="74" spans="1:16" ht="14.4" customHeight="1" x14ac:dyDescent="0.3">
      <c r="A74" s="564" t="s">
        <v>2084</v>
      </c>
      <c r="B74" s="565" t="s">
        <v>2081</v>
      </c>
      <c r="C74" s="565" t="s">
        <v>2191</v>
      </c>
      <c r="D74" s="565" t="s">
        <v>2192</v>
      </c>
      <c r="E74" s="568">
        <v>0</v>
      </c>
      <c r="F74" s="568">
        <v>0</v>
      </c>
      <c r="G74" s="565"/>
      <c r="H74" s="565"/>
      <c r="I74" s="568">
        <v>0</v>
      </c>
      <c r="J74" s="568">
        <v>0</v>
      </c>
      <c r="K74" s="565"/>
      <c r="L74" s="565"/>
      <c r="M74" s="568">
        <v>0</v>
      </c>
      <c r="N74" s="568">
        <v>0</v>
      </c>
      <c r="O74" s="581"/>
      <c r="P74" s="569"/>
    </row>
    <row r="75" spans="1:16" ht="14.4" customHeight="1" x14ac:dyDescent="0.3">
      <c r="A75" s="564" t="s">
        <v>2084</v>
      </c>
      <c r="B75" s="565" t="s">
        <v>2081</v>
      </c>
      <c r="C75" s="565" t="s">
        <v>2193</v>
      </c>
      <c r="D75" s="565" t="s">
        <v>2194</v>
      </c>
      <c r="E75" s="568">
        <v>158</v>
      </c>
      <c r="F75" s="568">
        <v>0</v>
      </c>
      <c r="G75" s="565"/>
      <c r="H75" s="565">
        <v>0</v>
      </c>
      <c r="I75" s="568">
        <v>130</v>
      </c>
      <c r="J75" s="568">
        <v>0</v>
      </c>
      <c r="K75" s="565"/>
      <c r="L75" s="565">
        <v>0</v>
      </c>
      <c r="M75" s="568">
        <v>139</v>
      </c>
      <c r="N75" s="568">
        <v>0</v>
      </c>
      <c r="O75" s="581"/>
      <c r="P75" s="569">
        <v>0</v>
      </c>
    </row>
    <row r="76" spans="1:16" ht="14.4" customHeight="1" x14ac:dyDescent="0.3">
      <c r="A76" s="564" t="s">
        <v>2195</v>
      </c>
      <c r="B76" s="565" t="s">
        <v>2081</v>
      </c>
      <c r="C76" s="565" t="s">
        <v>2082</v>
      </c>
      <c r="D76" s="565" t="s">
        <v>2083</v>
      </c>
      <c r="E76" s="568">
        <v>6293</v>
      </c>
      <c r="F76" s="568">
        <v>2062705.58</v>
      </c>
      <c r="G76" s="565">
        <v>1</v>
      </c>
      <c r="H76" s="565">
        <v>327.77778166216433</v>
      </c>
      <c r="I76" s="568">
        <v>6443</v>
      </c>
      <c r="J76" s="568">
        <v>2111872.2400000002</v>
      </c>
      <c r="K76" s="565">
        <v>1.0238360047486759</v>
      </c>
      <c r="L76" s="565">
        <v>327.77778053701695</v>
      </c>
      <c r="M76" s="568">
        <v>6536</v>
      </c>
      <c r="N76" s="568">
        <v>2142355.56</v>
      </c>
      <c r="O76" s="581">
        <v>1.0386143232326932</v>
      </c>
      <c r="P76" s="569">
        <v>327.77777845777234</v>
      </c>
    </row>
    <row r="77" spans="1:16" ht="14.4" customHeight="1" x14ac:dyDescent="0.3">
      <c r="A77" s="564" t="s">
        <v>2195</v>
      </c>
      <c r="B77" s="565" t="s">
        <v>2081</v>
      </c>
      <c r="C77" s="565" t="s">
        <v>2119</v>
      </c>
      <c r="D77" s="565" t="s">
        <v>2120</v>
      </c>
      <c r="E77" s="568">
        <v>3</v>
      </c>
      <c r="F77" s="568">
        <v>1366.67</v>
      </c>
      <c r="G77" s="565">
        <v>1</v>
      </c>
      <c r="H77" s="565">
        <v>455.55666666666667</v>
      </c>
      <c r="I77" s="568">
        <v>1</v>
      </c>
      <c r="J77" s="568">
        <v>455.56</v>
      </c>
      <c r="K77" s="565">
        <v>0.33333577235177475</v>
      </c>
      <c r="L77" s="565">
        <v>455.56</v>
      </c>
      <c r="M77" s="568"/>
      <c r="N77" s="568"/>
      <c r="O77" s="581"/>
      <c r="P77" s="569"/>
    </row>
    <row r="78" spans="1:16" ht="14.4" customHeight="1" x14ac:dyDescent="0.3">
      <c r="A78" s="564" t="s">
        <v>2195</v>
      </c>
      <c r="B78" s="565" t="s">
        <v>2081</v>
      </c>
      <c r="C78" s="565" t="s">
        <v>2121</v>
      </c>
      <c r="D78" s="565" t="s">
        <v>2122</v>
      </c>
      <c r="E78" s="568">
        <v>638</v>
      </c>
      <c r="F78" s="568">
        <v>49622.22</v>
      </c>
      <c r="G78" s="565">
        <v>1</v>
      </c>
      <c r="H78" s="565">
        <v>77.777774294670849</v>
      </c>
      <c r="I78" s="568">
        <v>538</v>
      </c>
      <c r="J78" s="568">
        <v>41844.439999999995</v>
      </c>
      <c r="K78" s="565">
        <v>0.84326013628572027</v>
      </c>
      <c r="L78" s="565">
        <v>77.777769516728611</v>
      </c>
      <c r="M78" s="568">
        <v>510</v>
      </c>
      <c r="N78" s="568">
        <v>39666.689999999995</v>
      </c>
      <c r="O78" s="581">
        <v>0.79937354676997507</v>
      </c>
      <c r="P78" s="569">
        <v>77.777823529411748</v>
      </c>
    </row>
    <row r="79" spans="1:16" ht="14.4" customHeight="1" x14ac:dyDescent="0.3">
      <c r="A79" s="564" t="s">
        <v>2195</v>
      </c>
      <c r="B79" s="565" t="s">
        <v>2081</v>
      </c>
      <c r="C79" s="565" t="s">
        <v>2123</v>
      </c>
      <c r="D79" s="565" t="s">
        <v>2124</v>
      </c>
      <c r="E79" s="568"/>
      <c r="F79" s="568"/>
      <c r="G79" s="565"/>
      <c r="H79" s="565"/>
      <c r="I79" s="568">
        <v>1</v>
      </c>
      <c r="J79" s="568">
        <v>250</v>
      </c>
      <c r="K79" s="565"/>
      <c r="L79" s="565">
        <v>250</v>
      </c>
      <c r="M79" s="568"/>
      <c r="N79" s="568"/>
      <c r="O79" s="581"/>
      <c r="P79" s="569"/>
    </row>
    <row r="80" spans="1:16" ht="14.4" customHeight="1" x14ac:dyDescent="0.3">
      <c r="A80" s="564" t="s">
        <v>2195</v>
      </c>
      <c r="B80" s="565" t="s">
        <v>2081</v>
      </c>
      <c r="C80" s="565" t="s">
        <v>2129</v>
      </c>
      <c r="D80" s="565" t="s">
        <v>2130</v>
      </c>
      <c r="E80" s="568">
        <v>2</v>
      </c>
      <c r="F80" s="568">
        <v>155.56</v>
      </c>
      <c r="G80" s="565">
        <v>1</v>
      </c>
      <c r="H80" s="565">
        <v>77.78</v>
      </c>
      <c r="I80" s="568">
        <v>3</v>
      </c>
      <c r="J80" s="568">
        <v>233.34</v>
      </c>
      <c r="K80" s="565">
        <v>1.5</v>
      </c>
      <c r="L80" s="565">
        <v>77.78</v>
      </c>
      <c r="M80" s="568">
        <v>7</v>
      </c>
      <c r="N80" s="568">
        <v>544.46</v>
      </c>
      <c r="O80" s="581">
        <v>3.5</v>
      </c>
      <c r="P80" s="569">
        <v>77.78</v>
      </c>
    </row>
    <row r="81" spans="1:16" ht="14.4" customHeight="1" x14ac:dyDescent="0.3">
      <c r="A81" s="564" t="s">
        <v>2195</v>
      </c>
      <c r="B81" s="565" t="s">
        <v>2081</v>
      </c>
      <c r="C81" s="565" t="s">
        <v>2133</v>
      </c>
      <c r="D81" s="565" t="s">
        <v>2134</v>
      </c>
      <c r="E81" s="568">
        <v>1677</v>
      </c>
      <c r="F81" s="568">
        <v>186333.34</v>
      </c>
      <c r="G81" s="565">
        <v>1</v>
      </c>
      <c r="H81" s="565">
        <v>111.11111508646393</v>
      </c>
      <c r="I81" s="568">
        <v>1762</v>
      </c>
      <c r="J81" s="568">
        <v>195777.77</v>
      </c>
      <c r="K81" s="565">
        <v>1.0506856690273463</v>
      </c>
      <c r="L81" s="565">
        <v>111.11110669693529</v>
      </c>
      <c r="M81" s="568">
        <v>1848</v>
      </c>
      <c r="N81" s="568">
        <v>205333.36</v>
      </c>
      <c r="O81" s="581">
        <v>1.1019679033285186</v>
      </c>
      <c r="P81" s="569">
        <v>111.11112554112553</v>
      </c>
    </row>
    <row r="82" spans="1:16" ht="14.4" customHeight="1" x14ac:dyDescent="0.3">
      <c r="A82" s="564" t="s">
        <v>2195</v>
      </c>
      <c r="B82" s="565" t="s">
        <v>2081</v>
      </c>
      <c r="C82" s="565" t="s">
        <v>2135</v>
      </c>
      <c r="D82" s="565" t="s">
        <v>2136</v>
      </c>
      <c r="E82" s="568">
        <v>2145</v>
      </c>
      <c r="F82" s="568">
        <v>190666.71999999997</v>
      </c>
      <c r="G82" s="565">
        <v>1</v>
      </c>
      <c r="H82" s="565">
        <v>88.888913752913737</v>
      </c>
      <c r="I82" s="568">
        <v>2182</v>
      </c>
      <c r="J82" s="568">
        <v>193955.56999999998</v>
      </c>
      <c r="K82" s="565">
        <v>1.0172492084617599</v>
      </c>
      <c r="L82" s="565">
        <v>88.888895508707591</v>
      </c>
      <c r="M82" s="568">
        <v>2200</v>
      </c>
      <c r="N82" s="568">
        <v>195555.55</v>
      </c>
      <c r="O82" s="581">
        <v>1.0256407096109903</v>
      </c>
      <c r="P82" s="569">
        <v>88.88888636363636</v>
      </c>
    </row>
    <row r="83" spans="1:16" ht="14.4" customHeight="1" x14ac:dyDescent="0.3">
      <c r="A83" s="564" t="s">
        <v>2195</v>
      </c>
      <c r="B83" s="565" t="s">
        <v>2081</v>
      </c>
      <c r="C83" s="565" t="s">
        <v>2196</v>
      </c>
      <c r="D83" s="565" t="s">
        <v>2197</v>
      </c>
      <c r="E83" s="568">
        <v>1</v>
      </c>
      <c r="F83" s="568">
        <v>93.33</v>
      </c>
      <c r="G83" s="565">
        <v>1</v>
      </c>
      <c r="H83" s="565">
        <v>93.33</v>
      </c>
      <c r="I83" s="568">
        <v>0</v>
      </c>
      <c r="J83" s="568">
        <v>0</v>
      </c>
      <c r="K83" s="565">
        <v>0</v>
      </c>
      <c r="L83" s="565"/>
      <c r="M83" s="568"/>
      <c r="N83" s="568"/>
      <c r="O83" s="581"/>
      <c r="P83" s="569"/>
    </row>
    <row r="84" spans="1:16" ht="14.4" customHeight="1" x14ac:dyDescent="0.3">
      <c r="A84" s="564" t="s">
        <v>2195</v>
      </c>
      <c r="B84" s="565" t="s">
        <v>2081</v>
      </c>
      <c r="C84" s="565" t="s">
        <v>2147</v>
      </c>
      <c r="D84" s="565" t="s">
        <v>2148</v>
      </c>
      <c r="E84" s="568">
        <v>434</v>
      </c>
      <c r="F84" s="568">
        <v>41953.36</v>
      </c>
      <c r="G84" s="565">
        <v>1</v>
      </c>
      <c r="H84" s="565">
        <v>96.666728110599081</v>
      </c>
      <c r="I84" s="568">
        <v>447</v>
      </c>
      <c r="J84" s="568">
        <v>43210.02</v>
      </c>
      <c r="K84" s="565">
        <v>1.0299537391045674</v>
      </c>
      <c r="L84" s="565">
        <v>96.666711409395973</v>
      </c>
      <c r="M84" s="568">
        <v>427</v>
      </c>
      <c r="N84" s="568">
        <v>41276.659999999996</v>
      </c>
      <c r="O84" s="581">
        <v>0.98387018346087163</v>
      </c>
      <c r="P84" s="569">
        <v>96.666651053864157</v>
      </c>
    </row>
    <row r="85" spans="1:16" ht="14.4" customHeight="1" x14ac:dyDescent="0.3">
      <c r="A85" s="564" t="s">
        <v>2195</v>
      </c>
      <c r="B85" s="565" t="s">
        <v>2081</v>
      </c>
      <c r="C85" s="565" t="s">
        <v>2149</v>
      </c>
      <c r="D85" s="565" t="s">
        <v>2150</v>
      </c>
      <c r="E85" s="568">
        <v>981</v>
      </c>
      <c r="F85" s="568">
        <v>183119.99</v>
      </c>
      <c r="G85" s="565">
        <v>1</v>
      </c>
      <c r="H85" s="565">
        <v>186.66665647298674</v>
      </c>
      <c r="I85" s="568">
        <v>1129</v>
      </c>
      <c r="J85" s="568">
        <v>210746.66000000003</v>
      </c>
      <c r="K85" s="565">
        <v>1.1508664892347364</v>
      </c>
      <c r="L85" s="565">
        <v>186.66666076173607</v>
      </c>
      <c r="M85" s="568">
        <v>1066</v>
      </c>
      <c r="N85" s="568">
        <v>198986.69999999998</v>
      </c>
      <c r="O85" s="581">
        <v>1.0866465206775076</v>
      </c>
      <c r="P85" s="569">
        <v>186.66669793621011</v>
      </c>
    </row>
    <row r="86" spans="1:16" ht="14.4" customHeight="1" x14ac:dyDescent="0.3">
      <c r="A86" s="564" t="s">
        <v>2195</v>
      </c>
      <c r="B86" s="565" t="s">
        <v>2081</v>
      </c>
      <c r="C86" s="565" t="s">
        <v>2151</v>
      </c>
      <c r="D86" s="565" t="s">
        <v>2152</v>
      </c>
      <c r="E86" s="568">
        <v>820</v>
      </c>
      <c r="F86" s="568">
        <v>478333.36</v>
      </c>
      <c r="G86" s="565">
        <v>1</v>
      </c>
      <c r="H86" s="565">
        <v>583.33336585365851</v>
      </c>
      <c r="I86" s="568">
        <v>649</v>
      </c>
      <c r="J86" s="568">
        <v>378583.34999999986</v>
      </c>
      <c r="K86" s="565">
        <v>0.79146340535395621</v>
      </c>
      <c r="L86" s="565">
        <v>583.33335901386727</v>
      </c>
      <c r="M86" s="568">
        <v>547</v>
      </c>
      <c r="N86" s="568">
        <v>319083.31999999995</v>
      </c>
      <c r="O86" s="581">
        <v>0.66707310566839817</v>
      </c>
      <c r="P86" s="569">
        <v>583.33330895795234</v>
      </c>
    </row>
    <row r="87" spans="1:16" ht="14.4" customHeight="1" x14ac:dyDescent="0.3">
      <c r="A87" s="564" t="s">
        <v>2195</v>
      </c>
      <c r="B87" s="565" t="s">
        <v>2081</v>
      </c>
      <c r="C87" s="565" t="s">
        <v>2153</v>
      </c>
      <c r="D87" s="565" t="s">
        <v>2154</v>
      </c>
      <c r="E87" s="568">
        <v>12</v>
      </c>
      <c r="F87" s="568">
        <v>15399.99</v>
      </c>
      <c r="G87" s="565">
        <v>1</v>
      </c>
      <c r="H87" s="565">
        <v>1283.3325</v>
      </c>
      <c r="I87" s="568">
        <v>14</v>
      </c>
      <c r="J87" s="568">
        <v>17966.64</v>
      </c>
      <c r="K87" s="565">
        <v>1.16666569264006</v>
      </c>
      <c r="L87" s="565">
        <v>1283.3314285714284</v>
      </c>
      <c r="M87" s="568">
        <v>67</v>
      </c>
      <c r="N87" s="568">
        <v>85983.3</v>
      </c>
      <c r="O87" s="581">
        <v>5.5833347943732434</v>
      </c>
      <c r="P87" s="569">
        <v>1283.3328358208955</v>
      </c>
    </row>
    <row r="88" spans="1:16" ht="14.4" customHeight="1" x14ac:dyDescent="0.3">
      <c r="A88" s="564" t="s">
        <v>2195</v>
      </c>
      <c r="B88" s="565" t="s">
        <v>2081</v>
      </c>
      <c r="C88" s="565" t="s">
        <v>2157</v>
      </c>
      <c r="D88" s="565" t="s">
        <v>2158</v>
      </c>
      <c r="E88" s="568">
        <v>126</v>
      </c>
      <c r="F88" s="568">
        <v>58800.020000000004</v>
      </c>
      <c r="G88" s="565">
        <v>1</v>
      </c>
      <c r="H88" s="565">
        <v>466.6668253968254</v>
      </c>
      <c r="I88" s="568">
        <v>125</v>
      </c>
      <c r="J88" s="568">
        <v>58333.34</v>
      </c>
      <c r="K88" s="565">
        <v>0.992063268005691</v>
      </c>
      <c r="L88" s="565">
        <v>466.66672</v>
      </c>
      <c r="M88" s="568">
        <v>146</v>
      </c>
      <c r="N88" s="568">
        <v>68133.34</v>
      </c>
      <c r="O88" s="581">
        <v>1.1587298779830346</v>
      </c>
      <c r="P88" s="569">
        <v>466.66671232876712</v>
      </c>
    </row>
    <row r="89" spans="1:16" ht="14.4" customHeight="1" x14ac:dyDescent="0.3">
      <c r="A89" s="564" t="s">
        <v>2195</v>
      </c>
      <c r="B89" s="565" t="s">
        <v>2081</v>
      </c>
      <c r="C89" s="565" t="s">
        <v>2159</v>
      </c>
      <c r="D89" s="565" t="s">
        <v>2158</v>
      </c>
      <c r="E89" s="568">
        <v>10</v>
      </c>
      <c r="F89" s="568">
        <v>10000</v>
      </c>
      <c r="G89" s="565">
        <v>1</v>
      </c>
      <c r="H89" s="565">
        <v>1000</v>
      </c>
      <c r="I89" s="568">
        <v>5</v>
      </c>
      <c r="J89" s="568">
        <v>5000</v>
      </c>
      <c r="K89" s="565">
        <v>0.5</v>
      </c>
      <c r="L89" s="565">
        <v>1000</v>
      </c>
      <c r="M89" s="568">
        <v>12</v>
      </c>
      <c r="N89" s="568">
        <v>12000</v>
      </c>
      <c r="O89" s="581">
        <v>1.2</v>
      </c>
      <c r="P89" s="569">
        <v>1000</v>
      </c>
    </row>
    <row r="90" spans="1:16" ht="14.4" customHeight="1" x14ac:dyDescent="0.3">
      <c r="A90" s="564" t="s">
        <v>2195</v>
      </c>
      <c r="B90" s="565" t="s">
        <v>2081</v>
      </c>
      <c r="C90" s="565" t="s">
        <v>2160</v>
      </c>
      <c r="D90" s="565" t="s">
        <v>2161</v>
      </c>
      <c r="E90" s="568">
        <v>20</v>
      </c>
      <c r="F90" s="568">
        <v>9333.3700000000008</v>
      </c>
      <c r="G90" s="565">
        <v>1</v>
      </c>
      <c r="H90" s="565">
        <v>466.66850000000005</v>
      </c>
      <c r="I90" s="568">
        <v>10</v>
      </c>
      <c r="J90" s="568">
        <v>4666.6900000000005</v>
      </c>
      <c r="K90" s="565">
        <v>0.50000053571218117</v>
      </c>
      <c r="L90" s="565">
        <v>466.66900000000004</v>
      </c>
      <c r="M90" s="568">
        <v>19</v>
      </c>
      <c r="N90" s="568">
        <v>8866.7000000000007</v>
      </c>
      <c r="O90" s="581">
        <v>0.94999983928634568</v>
      </c>
      <c r="P90" s="569">
        <v>466.66842105263163</v>
      </c>
    </row>
    <row r="91" spans="1:16" ht="14.4" customHeight="1" x14ac:dyDescent="0.3">
      <c r="A91" s="564" t="s">
        <v>2195</v>
      </c>
      <c r="B91" s="565" t="s">
        <v>2081</v>
      </c>
      <c r="C91" s="565" t="s">
        <v>2162</v>
      </c>
      <c r="D91" s="565" t="s">
        <v>2163</v>
      </c>
      <c r="E91" s="568">
        <v>4</v>
      </c>
      <c r="F91" s="568">
        <v>3333.33</v>
      </c>
      <c r="G91" s="565">
        <v>1</v>
      </c>
      <c r="H91" s="565">
        <v>833.33249999999998</v>
      </c>
      <c r="I91" s="568">
        <v>4</v>
      </c>
      <c r="J91" s="568">
        <v>3333.33</v>
      </c>
      <c r="K91" s="565">
        <v>1</v>
      </c>
      <c r="L91" s="565">
        <v>833.33249999999998</v>
      </c>
      <c r="M91" s="568">
        <v>6</v>
      </c>
      <c r="N91" s="568">
        <v>5000.01</v>
      </c>
      <c r="O91" s="581">
        <v>1.5000045000045001</v>
      </c>
      <c r="P91" s="569">
        <v>833.33500000000004</v>
      </c>
    </row>
    <row r="92" spans="1:16" ht="14.4" customHeight="1" x14ac:dyDescent="0.3">
      <c r="A92" s="564" t="s">
        <v>2195</v>
      </c>
      <c r="B92" s="565" t="s">
        <v>2081</v>
      </c>
      <c r="C92" s="565" t="s">
        <v>2164</v>
      </c>
      <c r="D92" s="565" t="s">
        <v>2165</v>
      </c>
      <c r="E92" s="568">
        <v>442</v>
      </c>
      <c r="F92" s="568">
        <v>51566.650000000009</v>
      </c>
      <c r="G92" s="565">
        <v>1</v>
      </c>
      <c r="H92" s="565">
        <v>116.66662895927604</v>
      </c>
      <c r="I92" s="568">
        <v>493</v>
      </c>
      <c r="J92" s="568">
        <v>57516.639999999999</v>
      </c>
      <c r="K92" s="565">
        <v>1.115384458753865</v>
      </c>
      <c r="L92" s="565">
        <v>116.66661257606491</v>
      </c>
      <c r="M92" s="568">
        <v>509</v>
      </c>
      <c r="N92" s="568">
        <v>59383.340000000004</v>
      </c>
      <c r="O92" s="581">
        <v>1.1515842118888855</v>
      </c>
      <c r="P92" s="569">
        <v>116.66667976424363</v>
      </c>
    </row>
    <row r="93" spans="1:16" ht="14.4" customHeight="1" x14ac:dyDescent="0.3">
      <c r="A93" s="564" t="s">
        <v>2195</v>
      </c>
      <c r="B93" s="565" t="s">
        <v>2081</v>
      </c>
      <c r="C93" s="565" t="s">
        <v>2166</v>
      </c>
      <c r="D93" s="565" t="s">
        <v>2167</v>
      </c>
      <c r="E93" s="568"/>
      <c r="F93" s="568"/>
      <c r="G93" s="565"/>
      <c r="H93" s="565"/>
      <c r="I93" s="568">
        <v>3</v>
      </c>
      <c r="J93" s="568">
        <v>2000.0099999999998</v>
      </c>
      <c r="K93" s="565"/>
      <c r="L93" s="565">
        <v>666.67</v>
      </c>
      <c r="M93" s="568">
        <v>3</v>
      </c>
      <c r="N93" s="568">
        <v>2000.0099999999998</v>
      </c>
      <c r="O93" s="581"/>
      <c r="P93" s="569">
        <v>666.67</v>
      </c>
    </row>
    <row r="94" spans="1:16" ht="14.4" customHeight="1" x14ac:dyDescent="0.3">
      <c r="A94" s="564" t="s">
        <v>2195</v>
      </c>
      <c r="B94" s="565" t="s">
        <v>2081</v>
      </c>
      <c r="C94" s="565" t="s">
        <v>2168</v>
      </c>
      <c r="D94" s="565" t="s">
        <v>2169</v>
      </c>
      <c r="E94" s="568">
        <v>1135</v>
      </c>
      <c r="F94" s="568">
        <v>56750</v>
      </c>
      <c r="G94" s="565">
        <v>1</v>
      </c>
      <c r="H94" s="565">
        <v>50</v>
      </c>
      <c r="I94" s="568">
        <v>1172</v>
      </c>
      <c r="J94" s="568">
        <v>58600</v>
      </c>
      <c r="K94" s="565">
        <v>1.0325991189427313</v>
      </c>
      <c r="L94" s="565">
        <v>50</v>
      </c>
      <c r="M94" s="568">
        <v>1407</v>
      </c>
      <c r="N94" s="568">
        <v>70350</v>
      </c>
      <c r="O94" s="581">
        <v>1.2396475770925111</v>
      </c>
      <c r="P94" s="569">
        <v>50</v>
      </c>
    </row>
    <row r="95" spans="1:16" ht="14.4" customHeight="1" x14ac:dyDescent="0.3">
      <c r="A95" s="564" t="s">
        <v>2195</v>
      </c>
      <c r="B95" s="565" t="s">
        <v>2081</v>
      </c>
      <c r="C95" s="565" t="s">
        <v>2170</v>
      </c>
      <c r="D95" s="565" t="s">
        <v>2171</v>
      </c>
      <c r="E95" s="568">
        <v>2</v>
      </c>
      <c r="F95" s="568">
        <v>666.66</v>
      </c>
      <c r="G95" s="565">
        <v>1</v>
      </c>
      <c r="H95" s="565">
        <v>333.33</v>
      </c>
      <c r="I95" s="568">
        <v>1</v>
      </c>
      <c r="J95" s="568">
        <v>333.33</v>
      </c>
      <c r="K95" s="565">
        <v>0.5</v>
      </c>
      <c r="L95" s="565">
        <v>333.33</v>
      </c>
      <c r="M95" s="568"/>
      <c r="N95" s="568"/>
      <c r="O95" s="581"/>
      <c r="P95" s="569"/>
    </row>
    <row r="96" spans="1:16" ht="14.4" customHeight="1" x14ac:dyDescent="0.3">
      <c r="A96" s="564" t="s">
        <v>2195</v>
      </c>
      <c r="B96" s="565" t="s">
        <v>2081</v>
      </c>
      <c r="C96" s="565" t="s">
        <v>2172</v>
      </c>
      <c r="D96" s="565" t="s">
        <v>2173</v>
      </c>
      <c r="E96" s="568">
        <v>3</v>
      </c>
      <c r="F96" s="568">
        <v>176.67000000000002</v>
      </c>
      <c r="G96" s="565">
        <v>1</v>
      </c>
      <c r="H96" s="565">
        <v>58.890000000000008</v>
      </c>
      <c r="I96" s="568">
        <v>3</v>
      </c>
      <c r="J96" s="568">
        <v>176.67000000000002</v>
      </c>
      <c r="K96" s="565">
        <v>1</v>
      </c>
      <c r="L96" s="565">
        <v>58.890000000000008</v>
      </c>
      <c r="M96" s="568">
        <v>3</v>
      </c>
      <c r="N96" s="568">
        <v>176.67000000000002</v>
      </c>
      <c r="O96" s="581">
        <v>1</v>
      </c>
      <c r="P96" s="569">
        <v>58.890000000000008</v>
      </c>
    </row>
    <row r="97" spans="1:16" ht="14.4" customHeight="1" x14ac:dyDescent="0.3">
      <c r="A97" s="564" t="s">
        <v>2195</v>
      </c>
      <c r="B97" s="565" t="s">
        <v>2081</v>
      </c>
      <c r="C97" s="565" t="s">
        <v>2178</v>
      </c>
      <c r="D97" s="565" t="s">
        <v>2179</v>
      </c>
      <c r="E97" s="568">
        <v>24</v>
      </c>
      <c r="F97" s="568">
        <v>2457.75</v>
      </c>
      <c r="G97" s="565">
        <v>1</v>
      </c>
      <c r="H97" s="565">
        <v>102.40625</v>
      </c>
      <c r="I97" s="568">
        <v>31</v>
      </c>
      <c r="J97" s="568">
        <v>3134.43</v>
      </c>
      <c r="K97" s="565">
        <v>1.275324992371071</v>
      </c>
      <c r="L97" s="565">
        <v>101.11064516129032</v>
      </c>
      <c r="M97" s="568">
        <v>14</v>
      </c>
      <c r="N97" s="568">
        <v>1415.54</v>
      </c>
      <c r="O97" s="581">
        <v>0.57594954735021864</v>
      </c>
      <c r="P97" s="569">
        <v>101.11</v>
      </c>
    </row>
    <row r="98" spans="1:16" ht="14.4" customHeight="1" x14ac:dyDescent="0.3">
      <c r="A98" s="564" t="s">
        <v>2195</v>
      </c>
      <c r="B98" s="565" t="s">
        <v>2081</v>
      </c>
      <c r="C98" s="565" t="s">
        <v>2182</v>
      </c>
      <c r="D98" s="565" t="s">
        <v>2087</v>
      </c>
      <c r="E98" s="568">
        <v>1</v>
      </c>
      <c r="F98" s="568">
        <v>80</v>
      </c>
      <c r="G98" s="565">
        <v>1</v>
      </c>
      <c r="H98" s="565">
        <v>80</v>
      </c>
      <c r="I98" s="568"/>
      <c r="J98" s="568"/>
      <c r="K98" s="565"/>
      <c r="L98" s="565"/>
      <c r="M98" s="568"/>
      <c r="N98" s="568"/>
      <c r="O98" s="581"/>
      <c r="P98" s="569"/>
    </row>
    <row r="99" spans="1:16" ht="14.4" customHeight="1" x14ac:dyDescent="0.3">
      <c r="A99" s="564" t="s">
        <v>2195</v>
      </c>
      <c r="B99" s="565" t="s">
        <v>2081</v>
      </c>
      <c r="C99" s="565" t="s">
        <v>2185</v>
      </c>
      <c r="D99" s="565" t="s">
        <v>2186</v>
      </c>
      <c r="E99" s="568">
        <v>2</v>
      </c>
      <c r="F99" s="568">
        <v>0</v>
      </c>
      <c r="G99" s="565"/>
      <c r="H99" s="565">
        <v>0</v>
      </c>
      <c r="I99" s="568">
        <v>5</v>
      </c>
      <c r="J99" s="568">
        <v>0</v>
      </c>
      <c r="K99" s="565"/>
      <c r="L99" s="565">
        <v>0</v>
      </c>
      <c r="M99" s="568">
        <v>2</v>
      </c>
      <c r="N99" s="568">
        <v>0</v>
      </c>
      <c r="O99" s="581"/>
      <c r="P99" s="569">
        <v>0</v>
      </c>
    </row>
    <row r="100" spans="1:16" ht="14.4" customHeight="1" x14ac:dyDescent="0.3">
      <c r="A100" s="564" t="s">
        <v>2195</v>
      </c>
      <c r="B100" s="565" t="s">
        <v>2081</v>
      </c>
      <c r="C100" s="565" t="s">
        <v>2187</v>
      </c>
      <c r="D100" s="565" t="s">
        <v>2188</v>
      </c>
      <c r="E100" s="568">
        <v>105</v>
      </c>
      <c r="F100" s="568">
        <v>0</v>
      </c>
      <c r="G100" s="565"/>
      <c r="H100" s="565">
        <v>0</v>
      </c>
      <c r="I100" s="568">
        <v>160</v>
      </c>
      <c r="J100" s="568">
        <v>0</v>
      </c>
      <c r="K100" s="565"/>
      <c r="L100" s="565">
        <v>0</v>
      </c>
      <c r="M100" s="568">
        <v>167</v>
      </c>
      <c r="N100" s="568">
        <v>0</v>
      </c>
      <c r="O100" s="581"/>
      <c r="P100" s="569">
        <v>0</v>
      </c>
    </row>
    <row r="101" spans="1:16" ht="14.4" customHeight="1" x14ac:dyDescent="0.3">
      <c r="A101" s="564" t="s">
        <v>2195</v>
      </c>
      <c r="B101" s="565" t="s">
        <v>2081</v>
      </c>
      <c r="C101" s="565" t="s">
        <v>2189</v>
      </c>
      <c r="D101" s="565" t="s">
        <v>2190</v>
      </c>
      <c r="E101" s="568">
        <v>6180</v>
      </c>
      <c r="F101" s="568">
        <v>0</v>
      </c>
      <c r="G101" s="565"/>
      <c r="H101" s="565">
        <v>0</v>
      </c>
      <c r="I101" s="568">
        <v>6192</v>
      </c>
      <c r="J101" s="568">
        <v>0</v>
      </c>
      <c r="K101" s="565"/>
      <c r="L101" s="565">
        <v>0</v>
      </c>
      <c r="M101" s="568">
        <v>6228</v>
      </c>
      <c r="N101" s="568">
        <v>0</v>
      </c>
      <c r="O101" s="581"/>
      <c r="P101" s="569">
        <v>0</v>
      </c>
    </row>
    <row r="102" spans="1:16" ht="14.4" customHeight="1" x14ac:dyDescent="0.3">
      <c r="A102" s="564" t="s">
        <v>2195</v>
      </c>
      <c r="B102" s="565" t="s">
        <v>2081</v>
      </c>
      <c r="C102" s="565" t="s">
        <v>2191</v>
      </c>
      <c r="D102" s="565" t="s">
        <v>2192</v>
      </c>
      <c r="E102" s="568"/>
      <c r="F102" s="568"/>
      <c r="G102" s="565"/>
      <c r="H102" s="565"/>
      <c r="I102" s="568"/>
      <c r="J102" s="568"/>
      <c r="K102" s="565"/>
      <c r="L102" s="565"/>
      <c r="M102" s="568">
        <v>1</v>
      </c>
      <c r="N102" s="568">
        <v>0</v>
      </c>
      <c r="O102" s="581"/>
      <c r="P102" s="569">
        <v>0</v>
      </c>
    </row>
    <row r="103" spans="1:16" ht="14.4" customHeight="1" x14ac:dyDescent="0.3">
      <c r="A103" s="564" t="s">
        <v>2198</v>
      </c>
      <c r="B103" s="565" t="s">
        <v>2199</v>
      </c>
      <c r="C103" s="565" t="s">
        <v>2200</v>
      </c>
      <c r="D103" s="565" t="s">
        <v>2201</v>
      </c>
      <c r="E103" s="568">
        <v>1.48</v>
      </c>
      <c r="F103" s="568">
        <v>332.63</v>
      </c>
      <c r="G103" s="565">
        <v>1</v>
      </c>
      <c r="H103" s="565">
        <v>224.75</v>
      </c>
      <c r="I103" s="568">
        <v>1.8299999999999998</v>
      </c>
      <c r="J103" s="568">
        <v>459.84000000000003</v>
      </c>
      <c r="K103" s="565">
        <v>1.3824369419475093</v>
      </c>
      <c r="L103" s="565">
        <v>251.27868852459019</v>
      </c>
      <c r="M103" s="568">
        <v>0.7</v>
      </c>
      <c r="N103" s="568">
        <v>185.49999999999997</v>
      </c>
      <c r="O103" s="581">
        <v>0.55767669783242635</v>
      </c>
      <c r="P103" s="569">
        <v>265</v>
      </c>
    </row>
    <row r="104" spans="1:16" ht="14.4" customHeight="1" x14ac:dyDescent="0.3">
      <c r="A104" s="564" t="s">
        <v>2198</v>
      </c>
      <c r="B104" s="565" t="s">
        <v>2199</v>
      </c>
      <c r="C104" s="565" t="s">
        <v>2202</v>
      </c>
      <c r="D104" s="565" t="s">
        <v>2203</v>
      </c>
      <c r="E104" s="568">
        <v>27</v>
      </c>
      <c r="F104" s="568">
        <v>1097.67</v>
      </c>
      <c r="G104" s="565">
        <v>1</v>
      </c>
      <c r="H104" s="565">
        <v>40.654444444444444</v>
      </c>
      <c r="I104" s="568">
        <v>28</v>
      </c>
      <c r="J104" s="568">
        <v>489.72000000000008</v>
      </c>
      <c r="K104" s="565">
        <v>0.44614501626171804</v>
      </c>
      <c r="L104" s="565">
        <v>17.490000000000002</v>
      </c>
      <c r="M104" s="568">
        <v>22</v>
      </c>
      <c r="N104" s="568">
        <v>388.08000000000004</v>
      </c>
      <c r="O104" s="581">
        <v>0.35354888081117275</v>
      </c>
      <c r="P104" s="569">
        <v>17.64</v>
      </c>
    </row>
    <row r="105" spans="1:16" ht="14.4" customHeight="1" x14ac:dyDescent="0.3">
      <c r="A105" s="564" t="s">
        <v>2198</v>
      </c>
      <c r="B105" s="565" t="s">
        <v>2199</v>
      </c>
      <c r="C105" s="565" t="s">
        <v>2204</v>
      </c>
      <c r="D105" s="565" t="s">
        <v>2205</v>
      </c>
      <c r="E105" s="568">
        <v>11.5</v>
      </c>
      <c r="F105" s="568">
        <v>1037.32</v>
      </c>
      <c r="G105" s="565">
        <v>1</v>
      </c>
      <c r="H105" s="565">
        <v>90.201739130434774</v>
      </c>
      <c r="I105" s="568">
        <v>19.07</v>
      </c>
      <c r="J105" s="568">
        <v>1904.94</v>
      </c>
      <c r="K105" s="565">
        <v>1.8364053522538852</v>
      </c>
      <c r="L105" s="565">
        <v>99.891976927110647</v>
      </c>
      <c r="M105" s="568">
        <v>9.6000000000000014</v>
      </c>
      <c r="N105" s="568">
        <v>967.84999999999991</v>
      </c>
      <c r="O105" s="581">
        <v>0.93302934485019084</v>
      </c>
      <c r="P105" s="569">
        <v>100.81770833333331</v>
      </c>
    </row>
    <row r="106" spans="1:16" ht="14.4" customHeight="1" x14ac:dyDescent="0.3">
      <c r="A106" s="564" t="s">
        <v>2198</v>
      </c>
      <c r="B106" s="565" t="s">
        <v>2081</v>
      </c>
      <c r="C106" s="565" t="s">
        <v>2206</v>
      </c>
      <c r="D106" s="565" t="s">
        <v>2207</v>
      </c>
      <c r="E106" s="568"/>
      <c r="F106" s="568"/>
      <c r="G106" s="565"/>
      <c r="H106" s="565"/>
      <c r="I106" s="568"/>
      <c r="J106" s="568"/>
      <c r="K106" s="565"/>
      <c r="L106" s="565"/>
      <c r="M106" s="568">
        <v>7</v>
      </c>
      <c r="N106" s="568">
        <v>630</v>
      </c>
      <c r="O106" s="581"/>
      <c r="P106" s="569">
        <v>90</v>
      </c>
    </row>
    <row r="107" spans="1:16" ht="14.4" customHeight="1" x14ac:dyDescent="0.3">
      <c r="A107" s="564" t="s">
        <v>2198</v>
      </c>
      <c r="B107" s="565" t="s">
        <v>2081</v>
      </c>
      <c r="C107" s="565" t="s">
        <v>2208</v>
      </c>
      <c r="D107" s="565" t="s">
        <v>2209</v>
      </c>
      <c r="E107" s="568"/>
      <c r="F107" s="568"/>
      <c r="G107" s="565"/>
      <c r="H107" s="565"/>
      <c r="I107" s="568">
        <v>1</v>
      </c>
      <c r="J107" s="568">
        <v>1007</v>
      </c>
      <c r="K107" s="565"/>
      <c r="L107" s="565">
        <v>1007</v>
      </c>
      <c r="M107" s="568"/>
      <c r="N107" s="568"/>
      <c r="O107" s="581"/>
      <c r="P107" s="569"/>
    </row>
    <row r="108" spans="1:16" ht="14.4" customHeight="1" x14ac:dyDescent="0.3">
      <c r="A108" s="564" t="s">
        <v>2198</v>
      </c>
      <c r="B108" s="565" t="s">
        <v>2081</v>
      </c>
      <c r="C108" s="565" t="s">
        <v>2210</v>
      </c>
      <c r="D108" s="565" t="s">
        <v>2211</v>
      </c>
      <c r="E108" s="568"/>
      <c r="F108" s="568"/>
      <c r="G108" s="565"/>
      <c r="H108" s="565"/>
      <c r="I108" s="568">
        <v>1</v>
      </c>
      <c r="J108" s="568">
        <v>963</v>
      </c>
      <c r="K108" s="565"/>
      <c r="L108" s="565">
        <v>963</v>
      </c>
      <c r="M108" s="568"/>
      <c r="N108" s="568"/>
      <c r="O108" s="581"/>
      <c r="P108" s="569"/>
    </row>
    <row r="109" spans="1:16" ht="14.4" customHeight="1" x14ac:dyDescent="0.3">
      <c r="A109" s="564" t="s">
        <v>2198</v>
      </c>
      <c r="B109" s="565" t="s">
        <v>2081</v>
      </c>
      <c r="C109" s="565" t="s">
        <v>2212</v>
      </c>
      <c r="D109" s="565" t="s">
        <v>2165</v>
      </c>
      <c r="E109" s="568"/>
      <c r="F109" s="568"/>
      <c r="G109" s="565"/>
      <c r="H109" s="565"/>
      <c r="I109" s="568"/>
      <c r="J109" s="568"/>
      <c r="K109" s="565"/>
      <c r="L109" s="565"/>
      <c r="M109" s="568">
        <v>2</v>
      </c>
      <c r="N109" s="568">
        <v>396</v>
      </c>
      <c r="O109" s="581"/>
      <c r="P109" s="569">
        <v>198</v>
      </c>
    </row>
    <row r="110" spans="1:16" ht="14.4" customHeight="1" x14ac:dyDescent="0.3">
      <c r="A110" s="564" t="s">
        <v>2198</v>
      </c>
      <c r="B110" s="565" t="s">
        <v>2081</v>
      </c>
      <c r="C110" s="565" t="s">
        <v>2213</v>
      </c>
      <c r="D110" s="565" t="s">
        <v>2214</v>
      </c>
      <c r="E110" s="568"/>
      <c r="F110" s="568"/>
      <c r="G110" s="565"/>
      <c r="H110" s="565"/>
      <c r="I110" s="568">
        <v>3</v>
      </c>
      <c r="J110" s="568">
        <v>5271</v>
      </c>
      <c r="K110" s="565"/>
      <c r="L110" s="565">
        <v>1757</v>
      </c>
      <c r="M110" s="568"/>
      <c r="N110" s="568"/>
      <c r="O110" s="581"/>
      <c r="P110" s="569"/>
    </row>
    <row r="111" spans="1:16" ht="14.4" customHeight="1" x14ac:dyDescent="0.3">
      <c r="A111" s="564" t="s">
        <v>2198</v>
      </c>
      <c r="B111" s="565" t="s">
        <v>2081</v>
      </c>
      <c r="C111" s="565" t="s">
        <v>2215</v>
      </c>
      <c r="D111" s="565" t="s">
        <v>2216</v>
      </c>
      <c r="E111" s="568">
        <v>1</v>
      </c>
      <c r="F111" s="568">
        <v>347</v>
      </c>
      <c r="G111" s="565">
        <v>1</v>
      </c>
      <c r="H111" s="565">
        <v>347</v>
      </c>
      <c r="I111" s="568">
        <v>2</v>
      </c>
      <c r="J111" s="568">
        <v>698</v>
      </c>
      <c r="K111" s="565">
        <v>2.011527377521614</v>
      </c>
      <c r="L111" s="565">
        <v>349</v>
      </c>
      <c r="M111" s="568">
        <v>3</v>
      </c>
      <c r="N111" s="568">
        <v>1053</v>
      </c>
      <c r="O111" s="581">
        <v>3.0345821325648417</v>
      </c>
      <c r="P111" s="569">
        <v>351</v>
      </c>
    </row>
    <row r="112" spans="1:16" ht="14.4" customHeight="1" x14ac:dyDescent="0.3">
      <c r="A112" s="564" t="s">
        <v>2198</v>
      </c>
      <c r="B112" s="565" t="s">
        <v>2081</v>
      </c>
      <c r="C112" s="565" t="s">
        <v>2217</v>
      </c>
      <c r="D112" s="565" t="s">
        <v>2218</v>
      </c>
      <c r="E112" s="568">
        <v>10</v>
      </c>
      <c r="F112" s="568">
        <v>1490</v>
      </c>
      <c r="G112" s="565">
        <v>1</v>
      </c>
      <c r="H112" s="565">
        <v>149</v>
      </c>
      <c r="I112" s="568">
        <v>4</v>
      </c>
      <c r="J112" s="568">
        <v>600</v>
      </c>
      <c r="K112" s="565">
        <v>0.40268456375838924</v>
      </c>
      <c r="L112" s="565">
        <v>150</v>
      </c>
      <c r="M112" s="568">
        <v>1</v>
      </c>
      <c r="N112" s="568">
        <v>152</v>
      </c>
      <c r="O112" s="581">
        <v>0.10201342281879194</v>
      </c>
      <c r="P112" s="569">
        <v>152</v>
      </c>
    </row>
    <row r="113" spans="1:16" ht="14.4" customHeight="1" x14ac:dyDescent="0.3">
      <c r="A113" s="564" t="s">
        <v>2198</v>
      </c>
      <c r="B113" s="565" t="s">
        <v>2081</v>
      </c>
      <c r="C113" s="565" t="s">
        <v>2219</v>
      </c>
      <c r="D113" s="565" t="s">
        <v>2220</v>
      </c>
      <c r="E113" s="568">
        <v>1</v>
      </c>
      <c r="F113" s="568">
        <v>149</v>
      </c>
      <c r="G113" s="565">
        <v>1</v>
      </c>
      <c r="H113" s="565">
        <v>149</v>
      </c>
      <c r="I113" s="568"/>
      <c r="J113" s="568"/>
      <c r="K113" s="565"/>
      <c r="L113" s="565"/>
      <c r="M113" s="568"/>
      <c r="N113" s="568"/>
      <c r="O113" s="581"/>
      <c r="P113" s="569"/>
    </row>
    <row r="114" spans="1:16" ht="14.4" customHeight="1" x14ac:dyDescent="0.3">
      <c r="A114" s="564" t="s">
        <v>2198</v>
      </c>
      <c r="B114" s="565" t="s">
        <v>2081</v>
      </c>
      <c r="C114" s="565" t="s">
        <v>2221</v>
      </c>
      <c r="D114" s="565" t="s">
        <v>2222</v>
      </c>
      <c r="E114" s="568"/>
      <c r="F114" s="568"/>
      <c r="G114" s="565"/>
      <c r="H114" s="565"/>
      <c r="I114" s="568">
        <v>1</v>
      </c>
      <c r="J114" s="568">
        <v>57</v>
      </c>
      <c r="K114" s="565"/>
      <c r="L114" s="565">
        <v>57</v>
      </c>
      <c r="M114" s="568">
        <v>3</v>
      </c>
      <c r="N114" s="568">
        <v>168</v>
      </c>
      <c r="O114" s="581"/>
      <c r="P114" s="569">
        <v>56</v>
      </c>
    </row>
    <row r="115" spans="1:16" ht="14.4" customHeight="1" x14ac:dyDescent="0.3">
      <c r="A115" s="564" t="s">
        <v>2198</v>
      </c>
      <c r="B115" s="565" t="s">
        <v>2081</v>
      </c>
      <c r="C115" s="565" t="s">
        <v>2223</v>
      </c>
      <c r="D115" s="565" t="s">
        <v>2224</v>
      </c>
      <c r="E115" s="568">
        <v>17</v>
      </c>
      <c r="F115" s="568">
        <v>425</v>
      </c>
      <c r="G115" s="565">
        <v>1</v>
      </c>
      <c r="H115" s="565">
        <v>25</v>
      </c>
      <c r="I115" s="568">
        <v>31</v>
      </c>
      <c r="J115" s="568">
        <v>775</v>
      </c>
      <c r="K115" s="565">
        <v>1.8235294117647058</v>
      </c>
      <c r="L115" s="565">
        <v>25</v>
      </c>
      <c r="M115" s="568">
        <v>18</v>
      </c>
      <c r="N115" s="568">
        <v>630</v>
      </c>
      <c r="O115" s="581">
        <v>1.4823529411764707</v>
      </c>
      <c r="P115" s="569">
        <v>35</v>
      </c>
    </row>
    <row r="116" spans="1:16" ht="14.4" customHeight="1" x14ac:dyDescent="0.3">
      <c r="A116" s="564" t="s">
        <v>2198</v>
      </c>
      <c r="B116" s="565" t="s">
        <v>2081</v>
      </c>
      <c r="C116" s="565" t="s">
        <v>2225</v>
      </c>
      <c r="D116" s="565" t="s">
        <v>2226</v>
      </c>
      <c r="E116" s="568">
        <v>2</v>
      </c>
      <c r="F116" s="568">
        <v>38</v>
      </c>
      <c r="G116" s="565">
        <v>1</v>
      </c>
      <c r="H116" s="565">
        <v>19</v>
      </c>
      <c r="I116" s="568">
        <v>1</v>
      </c>
      <c r="J116" s="568">
        <v>19</v>
      </c>
      <c r="K116" s="565">
        <v>0.5</v>
      </c>
      <c r="L116" s="565">
        <v>19</v>
      </c>
      <c r="M116" s="568">
        <v>40</v>
      </c>
      <c r="N116" s="568">
        <v>1200</v>
      </c>
      <c r="O116" s="581">
        <v>31.578947368421051</v>
      </c>
      <c r="P116" s="569">
        <v>30</v>
      </c>
    </row>
    <row r="117" spans="1:16" ht="14.4" customHeight="1" x14ac:dyDescent="0.3">
      <c r="A117" s="564" t="s">
        <v>2198</v>
      </c>
      <c r="B117" s="565" t="s">
        <v>2081</v>
      </c>
      <c r="C117" s="565" t="s">
        <v>2227</v>
      </c>
      <c r="D117" s="565" t="s">
        <v>2228</v>
      </c>
      <c r="E117" s="568">
        <v>2</v>
      </c>
      <c r="F117" s="568">
        <v>312</v>
      </c>
      <c r="G117" s="565">
        <v>1</v>
      </c>
      <c r="H117" s="565">
        <v>156</v>
      </c>
      <c r="I117" s="568"/>
      <c r="J117" s="568"/>
      <c r="K117" s="565"/>
      <c r="L117" s="565"/>
      <c r="M117" s="568"/>
      <c r="N117" s="568"/>
      <c r="O117" s="581"/>
      <c r="P117" s="569"/>
    </row>
    <row r="118" spans="1:16" ht="14.4" customHeight="1" x14ac:dyDescent="0.3">
      <c r="A118" s="564" t="s">
        <v>2198</v>
      </c>
      <c r="B118" s="565" t="s">
        <v>2081</v>
      </c>
      <c r="C118" s="565" t="s">
        <v>2229</v>
      </c>
      <c r="D118" s="565" t="s">
        <v>2230</v>
      </c>
      <c r="E118" s="568">
        <v>1</v>
      </c>
      <c r="F118" s="568">
        <v>139</v>
      </c>
      <c r="G118" s="565">
        <v>1</v>
      </c>
      <c r="H118" s="565">
        <v>139</v>
      </c>
      <c r="I118" s="568"/>
      <c r="J118" s="568"/>
      <c r="K118" s="565"/>
      <c r="L118" s="565"/>
      <c r="M118" s="568"/>
      <c r="N118" s="568"/>
      <c r="O118" s="581"/>
      <c r="P118" s="569"/>
    </row>
    <row r="119" spans="1:16" ht="14.4" customHeight="1" x14ac:dyDescent="0.3">
      <c r="A119" s="564" t="s">
        <v>2198</v>
      </c>
      <c r="B119" s="565" t="s">
        <v>2081</v>
      </c>
      <c r="C119" s="565" t="s">
        <v>2231</v>
      </c>
      <c r="D119" s="565" t="s">
        <v>2232</v>
      </c>
      <c r="E119" s="568">
        <v>103</v>
      </c>
      <c r="F119" s="568">
        <v>7725</v>
      </c>
      <c r="G119" s="565">
        <v>1</v>
      </c>
      <c r="H119" s="565">
        <v>75</v>
      </c>
      <c r="I119" s="568">
        <v>92</v>
      </c>
      <c r="J119" s="568">
        <v>6900</v>
      </c>
      <c r="K119" s="565">
        <v>0.89320388349514568</v>
      </c>
      <c r="L119" s="565">
        <v>75</v>
      </c>
      <c r="M119" s="568">
        <v>82</v>
      </c>
      <c r="N119" s="568">
        <v>6642</v>
      </c>
      <c r="O119" s="581">
        <v>0.85980582524271842</v>
      </c>
      <c r="P119" s="569">
        <v>81</v>
      </c>
    </row>
    <row r="120" spans="1:16" ht="14.4" customHeight="1" x14ac:dyDescent="0.3">
      <c r="A120" s="564" t="s">
        <v>2198</v>
      </c>
      <c r="B120" s="565" t="s">
        <v>2081</v>
      </c>
      <c r="C120" s="565" t="s">
        <v>2233</v>
      </c>
      <c r="D120" s="565" t="s">
        <v>2234</v>
      </c>
      <c r="E120" s="568">
        <v>92</v>
      </c>
      <c r="F120" s="568">
        <v>9568</v>
      </c>
      <c r="G120" s="565">
        <v>1</v>
      </c>
      <c r="H120" s="565">
        <v>104</v>
      </c>
      <c r="I120" s="568">
        <v>81</v>
      </c>
      <c r="J120" s="568">
        <v>8424</v>
      </c>
      <c r="K120" s="565">
        <v>0.88043478260869568</v>
      </c>
      <c r="L120" s="565">
        <v>104</v>
      </c>
      <c r="M120" s="568">
        <v>35</v>
      </c>
      <c r="N120" s="568">
        <v>3080</v>
      </c>
      <c r="O120" s="581">
        <v>0.32190635451505017</v>
      </c>
      <c r="P120" s="569">
        <v>88</v>
      </c>
    </row>
    <row r="121" spans="1:16" ht="14.4" customHeight="1" x14ac:dyDescent="0.3">
      <c r="A121" s="564" t="s">
        <v>2198</v>
      </c>
      <c r="B121" s="565" t="s">
        <v>2081</v>
      </c>
      <c r="C121" s="565" t="s">
        <v>2235</v>
      </c>
      <c r="D121" s="565" t="s">
        <v>2236</v>
      </c>
      <c r="E121" s="568">
        <v>282</v>
      </c>
      <c r="F121" s="568">
        <v>25380</v>
      </c>
      <c r="G121" s="565">
        <v>1</v>
      </c>
      <c r="H121" s="565">
        <v>90</v>
      </c>
      <c r="I121" s="568">
        <v>191</v>
      </c>
      <c r="J121" s="568">
        <v>17190</v>
      </c>
      <c r="K121" s="565">
        <v>0.67730496453900713</v>
      </c>
      <c r="L121" s="565">
        <v>90</v>
      </c>
      <c r="M121" s="568">
        <v>222</v>
      </c>
      <c r="N121" s="568">
        <v>17760</v>
      </c>
      <c r="O121" s="581">
        <v>0.69976359338061467</v>
      </c>
      <c r="P121" s="569">
        <v>80</v>
      </c>
    </row>
    <row r="122" spans="1:16" ht="14.4" customHeight="1" x14ac:dyDescent="0.3">
      <c r="A122" s="564" t="s">
        <v>2198</v>
      </c>
      <c r="B122" s="565" t="s">
        <v>2081</v>
      </c>
      <c r="C122" s="565" t="s">
        <v>2237</v>
      </c>
      <c r="D122" s="565" t="s">
        <v>2238</v>
      </c>
      <c r="E122" s="568">
        <v>5</v>
      </c>
      <c r="F122" s="568">
        <v>735</v>
      </c>
      <c r="G122" s="565">
        <v>1</v>
      </c>
      <c r="H122" s="565">
        <v>147</v>
      </c>
      <c r="I122" s="568">
        <v>3</v>
      </c>
      <c r="J122" s="568">
        <v>441</v>
      </c>
      <c r="K122" s="565">
        <v>0.6</v>
      </c>
      <c r="L122" s="565">
        <v>147</v>
      </c>
      <c r="M122" s="568"/>
      <c r="N122" s="568"/>
      <c r="O122" s="581"/>
      <c r="P122" s="569"/>
    </row>
    <row r="123" spans="1:16" ht="14.4" customHeight="1" x14ac:dyDescent="0.3">
      <c r="A123" s="564" t="s">
        <v>2198</v>
      </c>
      <c r="B123" s="565" t="s">
        <v>2081</v>
      </c>
      <c r="C123" s="565" t="s">
        <v>2239</v>
      </c>
      <c r="D123" s="565" t="s">
        <v>2240</v>
      </c>
      <c r="E123" s="568"/>
      <c r="F123" s="568"/>
      <c r="G123" s="565"/>
      <c r="H123" s="565"/>
      <c r="I123" s="568">
        <v>190</v>
      </c>
      <c r="J123" s="568">
        <v>6460</v>
      </c>
      <c r="K123" s="565"/>
      <c r="L123" s="565">
        <v>34</v>
      </c>
      <c r="M123" s="568">
        <v>665</v>
      </c>
      <c r="N123" s="568">
        <v>22610</v>
      </c>
      <c r="O123" s="581"/>
      <c r="P123" s="569">
        <v>34</v>
      </c>
    </row>
    <row r="124" spans="1:16" ht="14.4" customHeight="1" x14ac:dyDescent="0.3">
      <c r="A124" s="564" t="s">
        <v>2198</v>
      </c>
      <c r="B124" s="565" t="s">
        <v>2081</v>
      </c>
      <c r="C124" s="565" t="s">
        <v>2241</v>
      </c>
      <c r="D124" s="565" t="s">
        <v>2242</v>
      </c>
      <c r="E124" s="568">
        <v>7</v>
      </c>
      <c r="F124" s="568">
        <v>4578</v>
      </c>
      <c r="G124" s="565">
        <v>1</v>
      </c>
      <c r="H124" s="565">
        <v>654</v>
      </c>
      <c r="I124" s="568"/>
      <c r="J124" s="568"/>
      <c r="K124" s="565"/>
      <c r="L124" s="565"/>
      <c r="M124" s="568"/>
      <c r="N124" s="568"/>
      <c r="O124" s="581"/>
      <c r="P124" s="569"/>
    </row>
    <row r="125" spans="1:16" ht="14.4" customHeight="1" x14ac:dyDescent="0.3">
      <c r="A125" s="564" t="s">
        <v>2198</v>
      </c>
      <c r="B125" s="565" t="s">
        <v>2081</v>
      </c>
      <c r="C125" s="565" t="s">
        <v>2243</v>
      </c>
      <c r="D125" s="565" t="s">
        <v>2244</v>
      </c>
      <c r="E125" s="568">
        <v>1</v>
      </c>
      <c r="F125" s="568">
        <v>994</v>
      </c>
      <c r="G125" s="565">
        <v>1</v>
      </c>
      <c r="H125" s="565">
        <v>994</v>
      </c>
      <c r="I125" s="568">
        <v>2</v>
      </c>
      <c r="J125" s="568">
        <v>1994</v>
      </c>
      <c r="K125" s="565">
        <v>2.0060362173038229</v>
      </c>
      <c r="L125" s="565">
        <v>997</v>
      </c>
      <c r="M125" s="568">
        <v>71</v>
      </c>
      <c r="N125" s="568">
        <v>71071</v>
      </c>
      <c r="O125" s="581">
        <v>71.5</v>
      </c>
      <c r="P125" s="569">
        <v>1001</v>
      </c>
    </row>
    <row r="126" spans="1:16" ht="14.4" customHeight="1" x14ac:dyDescent="0.3">
      <c r="A126" s="564" t="s">
        <v>2198</v>
      </c>
      <c r="B126" s="565" t="s">
        <v>2081</v>
      </c>
      <c r="C126" s="565" t="s">
        <v>2245</v>
      </c>
      <c r="D126" s="565" t="s">
        <v>2246</v>
      </c>
      <c r="E126" s="568">
        <v>1</v>
      </c>
      <c r="F126" s="568">
        <v>1988</v>
      </c>
      <c r="G126" s="565">
        <v>1</v>
      </c>
      <c r="H126" s="565">
        <v>1988</v>
      </c>
      <c r="I126" s="568"/>
      <c r="J126" s="568"/>
      <c r="K126" s="565"/>
      <c r="L126" s="565"/>
      <c r="M126" s="568"/>
      <c r="N126" s="568"/>
      <c r="O126" s="581"/>
      <c r="P126" s="569"/>
    </row>
    <row r="127" spans="1:16" ht="14.4" customHeight="1" x14ac:dyDescent="0.3">
      <c r="A127" s="564" t="s">
        <v>2198</v>
      </c>
      <c r="B127" s="565" t="s">
        <v>2081</v>
      </c>
      <c r="C127" s="565" t="s">
        <v>2247</v>
      </c>
      <c r="D127" s="565" t="s">
        <v>2248</v>
      </c>
      <c r="E127" s="568">
        <v>364</v>
      </c>
      <c r="F127" s="568">
        <v>41860</v>
      </c>
      <c r="G127" s="565">
        <v>1</v>
      </c>
      <c r="H127" s="565">
        <v>115</v>
      </c>
      <c r="I127" s="568">
        <v>430</v>
      </c>
      <c r="J127" s="568">
        <v>49880</v>
      </c>
      <c r="K127" s="565">
        <v>1.1915910176779743</v>
      </c>
      <c r="L127" s="565">
        <v>116</v>
      </c>
      <c r="M127" s="568">
        <v>248</v>
      </c>
      <c r="N127" s="568">
        <v>28768</v>
      </c>
      <c r="O127" s="581">
        <v>0.68724319159101765</v>
      </c>
      <c r="P127" s="569">
        <v>116</v>
      </c>
    </row>
    <row r="128" spans="1:16" ht="14.4" customHeight="1" x14ac:dyDescent="0.3">
      <c r="A128" s="564" t="s">
        <v>2198</v>
      </c>
      <c r="B128" s="565" t="s">
        <v>2081</v>
      </c>
      <c r="C128" s="565" t="s">
        <v>2249</v>
      </c>
      <c r="D128" s="565" t="s">
        <v>2250</v>
      </c>
      <c r="E128" s="568">
        <v>2</v>
      </c>
      <c r="F128" s="568">
        <v>452</v>
      </c>
      <c r="G128" s="565">
        <v>1</v>
      </c>
      <c r="H128" s="565">
        <v>226</v>
      </c>
      <c r="I128" s="568"/>
      <c r="J128" s="568"/>
      <c r="K128" s="565"/>
      <c r="L128" s="565"/>
      <c r="M128" s="568"/>
      <c r="N128" s="568"/>
      <c r="O128" s="581"/>
      <c r="P128" s="569"/>
    </row>
    <row r="129" spans="1:16" ht="14.4" customHeight="1" x14ac:dyDescent="0.3">
      <c r="A129" s="564" t="s">
        <v>2198</v>
      </c>
      <c r="B129" s="565" t="s">
        <v>2081</v>
      </c>
      <c r="C129" s="565" t="s">
        <v>2251</v>
      </c>
      <c r="D129" s="565" t="s">
        <v>2252</v>
      </c>
      <c r="E129" s="568">
        <v>5</v>
      </c>
      <c r="F129" s="568">
        <v>2950</v>
      </c>
      <c r="G129" s="565">
        <v>1</v>
      </c>
      <c r="H129" s="565">
        <v>590</v>
      </c>
      <c r="I129" s="568"/>
      <c r="J129" s="568"/>
      <c r="K129" s="565"/>
      <c r="L129" s="565"/>
      <c r="M129" s="568">
        <v>1</v>
      </c>
      <c r="N129" s="568">
        <v>597</v>
      </c>
      <c r="O129" s="581">
        <v>0.2023728813559322</v>
      </c>
      <c r="P129" s="569">
        <v>597</v>
      </c>
    </row>
    <row r="130" spans="1:16" ht="14.4" customHeight="1" x14ac:dyDescent="0.3">
      <c r="A130" s="564" t="s">
        <v>2198</v>
      </c>
      <c r="B130" s="565" t="s">
        <v>2081</v>
      </c>
      <c r="C130" s="565" t="s">
        <v>2253</v>
      </c>
      <c r="D130" s="565" t="s">
        <v>2254</v>
      </c>
      <c r="E130" s="568">
        <v>57</v>
      </c>
      <c r="F130" s="568">
        <v>17613</v>
      </c>
      <c r="G130" s="565">
        <v>1</v>
      </c>
      <c r="H130" s="565">
        <v>309</v>
      </c>
      <c r="I130" s="568">
        <v>52</v>
      </c>
      <c r="J130" s="568">
        <v>16120</v>
      </c>
      <c r="K130" s="565">
        <v>0.9152330664849827</v>
      </c>
      <c r="L130" s="565">
        <v>310</v>
      </c>
      <c r="M130" s="568">
        <v>36</v>
      </c>
      <c r="N130" s="568">
        <v>11232</v>
      </c>
      <c r="O130" s="581">
        <v>0.63771078180889118</v>
      </c>
      <c r="P130" s="569">
        <v>312</v>
      </c>
    </row>
    <row r="131" spans="1:16" ht="14.4" customHeight="1" x14ac:dyDescent="0.3">
      <c r="A131" s="564" t="s">
        <v>2198</v>
      </c>
      <c r="B131" s="565" t="s">
        <v>2081</v>
      </c>
      <c r="C131" s="565" t="s">
        <v>2255</v>
      </c>
      <c r="D131" s="565" t="s">
        <v>2256</v>
      </c>
      <c r="E131" s="568"/>
      <c r="F131" s="568"/>
      <c r="G131" s="565"/>
      <c r="H131" s="565"/>
      <c r="I131" s="568">
        <v>2</v>
      </c>
      <c r="J131" s="568">
        <v>574</v>
      </c>
      <c r="K131" s="565"/>
      <c r="L131" s="565">
        <v>287</v>
      </c>
      <c r="M131" s="568">
        <v>3</v>
      </c>
      <c r="N131" s="568">
        <v>870</v>
      </c>
      <c r="O131" s="581"/>
      <c r="P131" s="569">
        <v>290</v>
      </c>
    </row>
    <row r="132" spans="1:16" ht="14.4" customHeight="1" x14ac:dyDescent="0.3">
      <c r="A132" s="564" t="s">
        <v>2198</v>
      </c>
      <c r="B132" s="565" t="s">
        <v>2081</v>
      </c>
      <c r="C132" s="565" t="s">
        <v>2257</v>
      </c>
      <c r="D132" s="565" t="s">
        <v>2258</v>
      </c>
      <c r="E132" s="568">
        <v>99</v>
      </c>
      <c r="F132" s="568">
        <v>15147</v>
      </c>
      <c r="G132" s="565">
        <v>1</v>
      </c>
      <c r="H132" s="565">
        <v>153</v>
      </c>
      <c r="I132" s="568">
        <v>83</v>
      </c>
      <c r="J132" s="568">
        <v>12782</v>
      </c>
      <c r="K132" s="565">
        <v>0.84386347131445172</v>
      </c>
      <c r="L132" s="565">
        <v>154</v>
      </c>
      <c r="M132" s="568"/>
      <c r="N132" s="568"/>
      <c r="O132" s="581"/>
      <c r="P132" s="569"/>
    </row>
    <row r="133" spans="1:16" ht="14.4" customHeight="1" x14ac:dyDescent="0.3">
      <c r="A133" s="564" t="s">
        <v>2198</v>
      </c>
      <c r="B133" s="565" t="s">
        <v>2081</v>
      </c>
      <c r="C133" s="565" t="s">
        <v>2259</v>
      </c>
      <c r="D133" s="565" t="s">
        <v>2260</v>
      </c>
      <c r="E133" s="568"/>
      <c r="F133" s="568"/>
      <c r="G133" s="565"/>
      <c r="H133" s="565"/>
      <c r="I133" s="568">
        <v>1</v>
      </c>
      <c r="J133" s="568">
        <v>409</v>
      </c>
      <c r="K133" s="565"/>
      <c r="L133" s="565">
        <v>409</v>
      </c>
      <c r="M133" s="568"/>
      <c r="N133" s="568"/>
      <c r="O133" s="581"/>
      <c r="P133" s="569"/>
    </row>
    <row r="134" spans="1:16" ht="14.4" customHeight="1" x14ac:dyDescent="0.3">
      <c r="A134" s="564" t="s">
        <v>2198</v>
      </c>
      <c r="B134" s="565" t="s">
        <v>2081</v>
      </c>
      <c r="C134" s="565" t="s">
        <v>2261</v>
      </c>
      <c r="D134" s="565" t="s">
        <v>2262</v>
      </c>
      <c r="E134" s="568">
        <v>2</v>
      </c>
      <c r="F134" s="568">
        <v>620</v>
      </c>
      <c r="G134" s="565">
        <v>1</v>
      </c>
      <c r="H134" s="565">
        <v>310</v>
      </c>
      <c r="I134" s="568"/>
      <c r="J134" s="568"/>
      <c r="K134" s="565"/>
      <c r="L134" s="565"/>
      <c r="M134" s="568"/>
      <c r="N134" s="568"/>
      <c r="O134" s="581"/>
      <c r="P134" s="569"/>
    </row>
    <row r="135" spans="1:16" ht="14.4" customHeight="1" x14ac:dyDescent="0.3">
      <c r="A135" s="564" t="s">
        <v>2198</v>
      </c>
      <c r="B135" s="565" t="s">
        <v>2081</v>
      </c>
      <c r="C135" s="565" t="s">
        <v>2263</v>
      </c>
      <c r="D135" s="565" t="s">
        <v>2264</v>
      </c>
      <c r="E135" s="568">
        <v>45</v>
      </c>
      <c r="F135" s="568">
        <v>4005</v>
      </c>
      <c r="G135" s="565">
        <v>1</v>
      </c>
      <c r="H135" s="565">
        <v>89</v>
      </c>
      <c r="I135" s="568">
        <v>41</v>
      </c>
      <c r="J135" s="568">
        <v>3690</v>
      </c>
      <c r="K135" s="565">
        <v>0.9213483146067416</v>
      </c>
      <c r="L135" s="565">
        <v>90</v>
      </c>
      <c r="M135" s="568"/>
      <c r="N135" s="568"/>
      <c r="O135" s="581"/>
      <c r="P135" s="569"/>
    </row>
    <row r="136" spans="1:16" ht="14.4" customHeight="1" thickBot="1" x14ac:dyDescent="0.35">
      <c r="A136" s="570" t="s">
        <v>2198</v>
      </c>
      <c r="B136" s="571" t="s">
        <v>2081</v>
      </c>
      <c r="C136" s="571" t="s">
        <v>2265</v>
      </c>
      <c r="D136" s="571" t="s">
        <v>2266</v>
      </c>
      <c r="E136" s="574">
        <v>15</v>
      </c>
      <c r="F136" s="574">
        <v>1365</v>
      </c>
      <c r="G136" s="571">
        <v>1</v>
      </c>
      <c r="H136" s="571">
        <v>91</v>
      </c>
      <c r="I136" s="574">
        <v>22</v>
      </c>
      <c r="J136" s="574">
        <v>2024</v>
      </c>
      <c r="K136" s="571">
        <v>1.4827838827838828</v>
      </c>
      <c r="L136" s="571">
        <v>92</v>
      </c>
      <c r="M136" s="574"/>
      <c r="N136" s="574"/>
      <c r="O136" s="582"/>
      <c r="P136" s="575"/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G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4.4" x14ac:dyDescent="0.3"/>
  <cols>
    <col min="1" max="1" width="104.109375" bestFit="1" customWidth="1"/>
    <col min="2" max="2" width="11.6640625" hidden="1" customWidth="1"/>
    <col min="3" max="4" width="11" style="320" customWidth="1"/>
    <col min="5" max="5" width="11" style="321" customWidth="1"/>
  </cols>
  <sheetData>
    <row r="1" spans="1:7" ht="18.600000000000001" thickBot="1" x14ac:dyDescent="0.4">
      <c r="A1" s="392" t="s">
        <v>192</v>
      </c>
      <c r="B1" s="393"/>
      <c r="C1" s="394"/>
      <c r="D1" s="394"/>
      <c r="E1" s="394"/>
      <c r="F1" s="150"/>
      <c r="G1" s="150"/>
    </row>
    <row r="2" spans="1:7" ht="14.4" customHeight="1" thickBot="1" x14ac:dyDescent="0.35">
      <c r="A2" s="521" t="s">
        <v>245</v>
      </c>
      <c r="B2" s="296"/>
    </row>
    <row r="3" spans="1:7" ht="14.4" customHeight="1" thickBot="1" x14ac:dyDescent="0.35">
      <c r="A3" s="331"/>
      <c r="C3" s="332" t="s">
        <v>172</v>
      </c>
      <c r="D3" s="333" t="s">
        <v>132</v>
      </c>
      <c r="E3" s="334" t="s">
        <v>134</v>
      </c>
    </row>
    <row r="4" spans="1:7" ht="14.4" customHeight="1" thickBot="1" x14ac:dyDescent="0.35">
      <c r="A4" s="379" t="str">
        <f>HYPERLINK("#HI!A1","NÁKLADY CELKEM (v tisících Kč)")</f>
        <v>NÁKLADY CELKEM (v tisících Kč)</v>
      </c>
      <c r="B4" s="345"/>
      <c r="C4" s="355">
        <f ca="1">IF(ISERROR(VLOOKUP("Náklady celkem",INDIRECT("HI!$A:$G"),6,0)),0,VLOOKUP("Náklady celkem",INDIRECT("HI!$A:$G"),6,0))</f>
        <v>21785</v>
      </c>
      <c r="D4" s="355">
        <f ca="1">IF(ISERROR(VLOOKUP("Náklady celkem",INDIRECT("HI!$A:$G"),4,0)),0,VLOOKUP("Náklady celkem",INDIRECT("HI!$A:$G"),4,0))</f>
        <v>21652.566999999999</v>
      </c>
      <c r="E4" s="348">
        <f ca="1">IF(C4=0,0,D4/C4)</f>
        <v>0.99392090888225837</v>
      </c>
    </row>
    <row r="5" spans="1:7" ht="14.4" customHeight="1" x14ac:dyDescent="0.3">
      <c r="A5" s="341" t="s">
        <v>238</v>
      </c>
      <c r="B5" s="336"/>
      <c r="C5" s="356"/>
      <c r="D5" s="356"/>
      <c r="E5" s="349"/>
    </row>
    <row r="6" spans="1:7" ht="14.4" customHeight="1" x14ac:dyDescent="0.3">
      <c r="A6" s="374" t="s">
        <v>243</v>
      </c>
      <c r="B6" s="337"/>
      <c r="C6" s="347"/>
      <c r="D6" s="347"/>
      <c r="E6" s="349"/>
    </row>
    <row r="7" spans="1:7" ht="14.4" customHeight="1" x14ac:dyDescent="0.3">
      <c r="A7" s="37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337" t="s">
        <v>178</v>
      </c>
      <c r="C7" s="347">
        <f>IF(ISERROR(HI!F5),"",HI!F5)</f>
        <v>618</v>
      </c>
      <c r="D7" s="347">
        <f>IF(ISERROR(HI!D5),"",HI!D5)</f>
        <v>970.49830999999995</v>
      </c>
      <c r="E7" s="349">
        <f t="shared" ref="E7:E14" si="0">IF(C7=0,0,D7/C7)</f>
        <v>1.5703856148867312</v>
      </c>
    </row>
    <row r="8" spans="1:7" ht="14.4" customHeight="1" x14ac:dyDescent="0.3">
      <c r="A8" s="370" t="str">
        <f>HYPERLINK("#'LŽ PL'!A1","% plnění pozitivního listu")</f>
        <v>% plnění pozitivního listu</v>
      </c>
      <c r="B8" s="337" t="s">
        <v>230</v>
      </c>
      <c r="C8" s="346">
        <v>0.9</v>
      </c>
      <c r="D8" s="346">
        <f>IF(ISERROR(VLOOKUP("celkem",'LŽ PL'!$A:$F,5,0)),0,VLOOKUP("celkem",'LŽ PL'!$A:$F,5,0))</f>
        <v>0.95557755865037231</v>
      </c>
      <c r="E8" s="349">
        <f t="shared" si="0"/>
        <v>1.0617528429448582</v>
      </c>
    </row>
    <row r="9" spans="1:7" ht="14.4" customHeight="1" x14ac:dyDescent="0.3">
      <c r="A9" s="342" t="s">
        <v>239</v>
      </c>
      <c r="B9" s="337"/>
      <c r="C9" s="347"/>
      <c r="D9" s="347"/>
      <c r="E9" s="349"/>
    </row>
    <row r="10" spans="1:7" ht="14.4" customHeight="1" x14ac:dyDescent="0.3">
      <c r="A10" s="370" t="str">
        <f>HYPERLINK("#'Léky Recepty'!A1","% záchytu v lékárně (Úhrada Kč)")</f>
        <v>% záchytu v lékárně (Úhrada Kč)</v>
      </c>
      <c r="B10" s="337" t="s">
        <v>183</v>
      </c>
      <c r="C10" s="346">
        <v>0.6</v>
      </c>
      <c r="D10" s="346">
        <f>IF(ISERROR(VLOOKUP("Celkem",'Léky Recepty'!B:H,5,0)),0,VLOOKUP("Celkem",'Léky Recepty'!B:H,5,0))</f>
        <v>0.37845796306798718</v>
      </c>
      <c r="E10" s="349">
        <f t="shared" si="0"/>
        <v>0.63076327177997871</v>
      </c>
    </row>
    <row r="11" spans="1:7" ht="14.4" customHeight="1" x14ac:dyDescent="0.3">
      <c r="A11" s="370" t="str">
        <f>HYPERLINK("#'LRp PL'!A1","% plnění pozitivního listu")</f>
        <v>% plnění pozitivního listu</v>
      </c>
      <c r="B11" s="337" t="s">
        <v>231</v>
      </c>
      <c r="C11" s="346">
        <v>0.8</v>
      </c>
      <c r="D11" s="346">
        <f>IF(ISERROR(VLOOKUP("Celkem",'LRp PL'!A:F,5,0)),0,VLOOKUP("Celkem",'LRp PL'!A:F,5,0))</f>
        <v>0.97817804394222962</v>
      </c>
      <c r="E11" s="349">
        <f t="shared" si="0"/>
        <v>1.2227225549277869</v>
      </c>
    </row>
    <row r="12" spans="1:7" ht="14.4" customHeight="1" x14ac:dyDescent="0.3">
      <c r="A12" s="342" t="s">
        <v>240</v>
      </c>
      <c r="B12" s="337"/>
      <c r="C12" s="347"/>
      <c r="D12" s="347"/>
      <c r="E12" s="349"/>
    </row>
    <row r="13" spans="1:7" ht="14.4" customHeight="1" x14ac:dyDescent="0.3">
      <c r="A13" s="375" t="s">
        <v>244</v>
      </c>
      <c r="B13" s="337"/>
      <c r="C13" s="356"/>
      <c r="D13" s="356"/>
      <c r="E13" s="349"/>
    </row>
    <row r="14" spans="1:7" ht="14.4" customHeight="1" x14ac:dyDescent="0.3">
      <c r="A14" s="36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337" t="s">
        <v>178</v>
      </c>
      <c r="C14" s="347">
        <f>IF(ISERROR(HI!F6),"",HI!F6)</f>
        <v>2261</v>
      </c>
      <c r="D14" s="347">
        <f>IF(ISERROR(HI!D6),"",HI!D6)</f>
        <v>1174.30582</v>
      </c>
      <c r="E14" s="349">
        <f t="shared" si="0"/>
        <v>0.51937453339230433</v>
      </c>
    </row>
    <row r="15" spans="1:7" ht="14.4" customHeight="1" thickBot="1" x14ac:dyDescent="0.35">
      <c r="A15" s="377" t="str">
        <f>HYPERLINK("#HI!A1","Osobní náklady")</f>
        <v>Osobní náklady</v>
      </c>
      <c r="B15" s="337"/>
      <c r="C15" s="356">
        <f ca="1">IF(ISERROR(VLOOKUP("Osobní náklady (Kč)",INDIRECT("HI!$A:$G"),6,0)),0,VLOOKUP("Osobní náklady (Kč)",INDIRECT("HI!$A:$G"),6,0))</f>
        <v>14049</v>
      </c>
      <c r="D15" s="356">
        <f ca="1">IF(ISERROR(VLOOKUP("Osobní náklady (Kč)",INDIRECT("HI!$A:$G"),4,0)),0,VLOOKUP("Osobní náklady (Kč)",INDIRECT("HI!$A:$G"),4,0))</f>
        <v>14989.42915</v>
      </c>
      <c r="E15" s="349">
        <f t="shared" ref="E15" ca="1" si="1">IF(C15=0,0,D15/C15)</f>
        <v>1.0669392234322728</v>
      </c>
    </row>
    <row r="16" spans="1:7" ht="14.4" customHeight="1" thickBot="1" x14ac:dyDescent="0.35">
      <c r="A16" s="361"/>
      <c r="B16" s="362"/>
      <c r="C16" s="363"/>
      <c r="D16" s="363"/>
      <c r="E16" s="351"/>
    </row>
    <row r="17" spans="1:5" ht="14.4" customHeight="1" thickBot="1" x14ac:dyDescent="0.35">
      <c r="A17" s="378" t="str">
        <f>HYPERLINK("#HI!A1","VÝNOSY CELKEM (v tisících; ""Ambulace-body"" + ""Hospitalizace-casemix""*29500)")</f>
        <v>VÝNOSY CELKEM (v tisících; "Ambulace-body" + "Hospitalizace-casemix"*29500)</v>
      </c>
      <c r="B17" s="339"/>
      <c r="C17" s="359">
        <f ca="1">IF(ISERROR(VLOOKUP("Výnosy celkem",INDIRECT("HI!$A:$G"),6,0)),0,VLOOKUP("Výnosy celkem",INDIRECT("HI!$A:$G"),6,0))</f>
        <v>27898.052594599998</v>
      </c>
      <c r="D17" s="359">
        <f ca="1">IF(ISERROR(VLOOKUP("Výnosy celkem",INDIRECT("HI!$A:$G"),4,0)),0,VLOOKUP("Výnosy celkem",INDIRECT("HI!$A:$G"),4,0))</f>
        <v>23553.924959999997</v>
      </c>
      <c r="E17" s="352">
        <f t="shared" ref="E17:E28" ca="1" si="2">IF(C17=0,0,D17/C17)</f>
        <v>0.84428563177055382</v>
      </c>
    </row>
    <row r="18" spans="1:5" ht="14.4" customHeight="1" x14ac:dyDescent="0.3">
      <c r="A18" s="380" t="str">
        <f>HYPERLINK("#HI!A1","Ambulance (body)")</f>
        <v>Ambulance (body)</v>
      </c>
      <c r="B18" s="336"/>
      <c r="C18" s="356">
        <f ca="1">IF(ISERROR(VLOOKUP("Ambulance (body)",INDIRECT("HI!$A:$G"),6,0)),0,VLOOKUP("Ambulance (body)",INDIRECT("HI!$A:$G"),6,0))</f>
        <v>12231.264869599998</v>
      </c>
      <c r="D18" s="356">
        <f ca="1">IF(ISERROR(VLOOKUP("Ambulance (body)",INDIRECT("HI!$A:$G"),4,0)),0,VLOOKUP("Ambulance (body)",INDIRECT("HI!$A:$G"),4,0))</f>
        <v>12436.171459999996</v>
      </c>
      <c r="E18" s="349">
        <f t="shared" ca="1" si="2"/>
        <v>1.0167526901415798</v>
      </c>
    </row>
    <row r="19" spans="1:5" ht="14.4" customHeight="1" x14ac:dyDescent="0.3">
      <c r="A19" s="371" t="str">
        <f>HYPERLINK("#'ZV Vykáz.-A'!A1","Zdravotní výkony vykázané u ambulantních pacientů (min. 100 %)")</f>
        <v>Zdravotní výkony vykázané u ambulantních pacientů (min. 100 %)</v>
      </c>
      <c r="B19" t="s">
        <v>194</v>
      </c>
      <c r="C19" s="346">
        <v>1</v>
      </c>
      <c r="D19" s="346">
        <f>IF(ISERROR(VLOOKUP("Celkem:",'ZV Vykáz.-A'!$A:$S,7,0)),"",VLOOKUP("Celkem:",'ZV Vykáz.-A'!$A:$S,7,0))</f>
        <v>0.99641763633874803</v>
      </c>
      <c r="E19" s="349">
        <f t="shared" si="2"/>
        <v>0.99641763633874803</v>
      </c>
    </row>
    <row r="20" spans="1:5" ht="14.4" customHeight="1" x14ac:dyDescent="0.3">
      <c r="A20" s="371" t="str">
        <f>HYPERLINK("#'ZV Vykáz.-H'!A1","Zdravotní výkony vykázané u hospitalizovaných pacientů (max. 85 %)")</f>
        <v>Zdravotní výkony vykázané u hospitalizovaných pacientů (max. 85 %)</v>
      </c>
      <c r="B20" t="s">
        <v>196</v>
      </c>
      <c r="C20" s="346">
        <v>0.85</v>
      </c>
      <c r="D20" s="346">
        <f>IF(ISERROR(VLOOKUP("Celkem:",'ZV Vykáz.-H'!$A:$S,7,0)),"",VLOOKUP("Celkem:",'ZV Vykáz.-H'!$A:$S,7,0))</f>
        <v>0.72638003522882899</v>
      </c>
      <c r="E20" s="349">
        <f t="shared" si="2"/>
        <v>0.85456474732803411</v>
      </c>
    </row>
    <row r="21" spans="1:5" ht="14.4" customHeight="1" x14ac:dyDescent="0.3">
      <c r="A21" s="381" t="str">
        <f>HYPERLINK("#HI!A1","Hospitalizace (casemix * 29500)")</f>
        <v>Hospitalizace (casemix * 29500)</v>
      </c>
      <c r="B21" s="337"/>
      <c r="C21" s="356">
        <f ca="1">IF(ISERROR(VLOOKUP("Hospitalizace (casemix * 29500)",INDIRECT("HI!$A:$G"),6,0)),0,VLOOKUP("Hospitalizace (casemix * 29500)",INDIRECT("HI!$A:$G"),6,0))</f>
        <v>15666.787725</v>
      </c>
      <c r="D21" s="356">
        <f ca="1">IF(ISERROR(VLOOKUP("Hospitalizace (casemix * 29500)",INDIRECT("HI!$A:$G"),4,0)),0,VLOOKUP("Hospitalizace (casemix * 29500)",INDIRECT("HI!$A:$G"),4,0))</f>
        <v>11117.753500000001</v>
      </c>
      <c r="E21" s="349">
        <f t="shared" ref="E21" ca="1" si="3">IF(C21=0,0,D21/C21)</f>
        <v>0.70963835695935562</v>
      </c>
    </row>
    <row r="22" spans="1:5" ht="14.4" customHeight="1" x14ac:dyDescent="0.3">
      <c r="A22" s="371" t="str">
        <f>HYPERLINK("#'CaseMix'!A1","Casemix (min. 95 %)")</f>
        <v>Casemix (min. 95 %)</v>
      </c>
      <c r="B22" s="337" t="s">
        <v>93</v>
      </c>
      <c r="C22" s="346">
        <v>0.95</v>
      </c>
      <c r="D22" s="346">
        <f>IF(ISERROR(VLOOKUP("Celkem",CaseMix!A:M,5,0)),0,VLOOKUP("Celkem",CaseMix!A:M,5,0))</f>
        <v>0.6741564391113879</v>
      </c>
      <c r="E22" s="349">
        <f t="shared" si="2"/>
        <v>0.70963835695935573</v>
      </c>
    </row>
    <row r="23" spans="1:5" ht="14.4" customHeight="1" x14ac:dyDescent="0.3">
      <c r="A23" s="372" t="str">
        <f>HYPERLINK("#'CaseMix'!A1","Alfa")</f>
        <v>Alfa</v>
      </c>
      <c r="B23" s="337" t="s">
        <v>93</v>
      </c>
      <c r="C23" s="346">
        <v>0.95</v>
      </c>
      <c r="D23" s="346">
        <f>IF(ISERROR(CaseMix!E24),"",CaseMix!E24)</f>
        <v>0.69039308677151501</v>
      </c>
      <c r="E23" s="349">
        <f t="shared" si="2"/>
        <v>0.72672956502264741</v>
      </c>
    </row>
    <row r="24" spans="1:5" ht="14.4" customHeight="1" x14ac:dyDescent="0.3">
      <c r="A24" s="372" t="str">
        <f>HYPERLINK("#'CaseMix'!A1","Beta + Gama (výkonově)")</f>
        <v>Beta + Gama (výkonově)</v>
      </c>
      <c r="B24" s="337" t="s">
        <v>93</v>
      </c>
      <c r="C24" s="346"/>
      <c r="D24" s="346">
        <f>IF(ISERROR(CaseMix!M36),"",CaseMix!M36)</f>
        <v>0.20750756148179769</v>
      </c>
      <c r="E24" s="349">
        <f t="shared" si="2"/>
        <v>0</v>
      </c>
    </row>
    <row r="25" spans="1:5" ht="14.4" customHeight="1" x14ac:dyDescent="0.3">
      <c r="A25" s="372" t="str">
        <f>HYPERLINK("#'CaseMix'!A1","Vyjmenované skupiny")</f>
        <v>Vyjmenované skupiny</v>
      </c>
      <c r="B25" s="337" t="s">
        <v>93</v>
      </c>
      <c r="C25" s="346"/>
      <c r="D25" s="346">
        <f>IF(ISERROR(CaseMix!E48),"",CaseMix!E48)</f>
        <v>0</v>
      </c>
      <c r="E25" s="349">
        <f t="shared" si="2"/>
        <v>0</v>
      </c>
    </row>
    <row r="26" spans="1:5" ht="14.4" customHeight="1" x14ac:dyDescent="0.3">
      <c r="A26" s="371" t="str">
        <f>HYPERLINK("#'CaseMix'!A1","Počet hospitalizací ukončených na pracovišti (min. 90 %)")</f>
        <v>Počet hospitalizací ukončených na pracovišti (min. 90 %)</v>
      </c>
      <c r="B26" s="337" t="s">
        <v>93</v>
      </c>
      <c r="C26" s="346">
        <v>0.9</v>
      </c>
      <c r="D26" s="346">
        <f>IF(ISERROR(CaseMix!I12),"",CaseMix!I12)</f>
        <v>0.80069324090121319</v>
      </c>
      <c r="E26" s="349">
        <f t="shared" si="2"/>
        <v>0.88965915655690353</v>
      </c>
    </row>
    <row r="27" spans="1:5" ht="14.4" customHeight="1" x14ac:dyDescent="0.3">
      <c r="A27" s="371" t="str">
        <f>HYPERLINK("#'ALOS'!A1","Průměrná délka hospitalizace (max. 100 % republikového průměru)")</f>
        <v>Průměrná délka hospitalizace (max. 100 % republikového průměru)</v>
      </c>
      <c r="B27" s="337" t="s">
        <v>124</v>
      </c>
      <c r="C27" s="346">
        <v>1</v>
      </c>
      <c r="D27" s="364">
        <f>IF(ISERROR(INDEX(ALOS!$E:$E,COUNT(ALOS!$E:$E)+32)),0,INDEX(ALOS!$E:$E,COUNT(ALOS!$E:$E)+32))</f>
        <v>1.0155902004454342</v>
      </c>
      <c r="E27" s="349">
        <f t="shared" si="2"/>
        <v>1.0155902004454342</v>
      </c>
    </row>
    <row r="28" spans="1:5" ht="28.8" x14ac:dyDescent="0.3">
      <c r="A28" s="373" t="str">
        <f>HYPERLINK("#'ZV Vyžád.'!A1","Zdravotní výkony (vybraných odborností) vyžádané v rámci hospitalizace (90 % při splnění casemixu 95 %, při nesplnění casemixu 95 % snížení limitu o dvojnásobek procentních bodů, o který nebylo dosaženo casemixu 95 %) ")</f>
        <v xml:space="preserve">Zdravotní výkony (vybraných odborností) vyžádané v rámci hospitalizace (90 % při splnění casemixu 95 %, při nesplnění casemixu 95 % snížení limitu o dvojnásobek procentních bodů, o který nebylo dosaženo casemixu 95 %) </v>
      </c>
      <c r="B28" s="337" t="s">
        <v>191</v>
      </c>
      <c r="C28" s="346">
        <f>IF(E22&gt;1,90%,90%-2*ABS(C22-D22))</f>
        <v>0.3483128782227759</v>
      </c>
      <c r="D28" s="346">
        <f>IF(ISERROR(VLOOKUP("Celkem:",'ZV Vyžád.'!$A:$M,7,0)),"",VLOOKUP("Celkem:",'ZV Vyžád.'!$A:$M,7,0))</f>
        <v>0.86887056409499153</v>
      </c>
      <c r="E28" s="349">
        <f t="shared" si="2"/>
        <v>2.4945117405026709</v>
      </c>
    </row>
    <row r="29" spans="1:5" ht="14.4" customHeight="1" thickBot="1" x14ac:dyDescent="0.35">
      <c r="A29" s="343" t="s">
        <v>241</v>
      </c>
      <c r="B29" s="338"/>
      <c r="C29" s="357"/>
      <c r="D29" s="357"/>
      <c r="E29" s="350"/>
    </row>
    <row r="30" spans="1:5" ht="14.4" customHeight="1" thickBot="1" x14ac:dyDescent="0.35">
      <c r="A30" s="335"/>
      <c r="B30" s="282"/>
      <c r="C30" s="358"/>
      <c r="D30" s="358"/>
      <c r="E30" s="353"/>
    </row>
    <row r="31" spans="1:5" ht="14.4" customHeight="1" thickBot="1" x14ac:dyDescent="0.35">
      <c r="A31" s="344" t="s">
        <v>242</v>
      </c>
      <c r="B31" s="340"/>
      <c r="C31" s="360"/>
      <c r="D31" s="360"/>
      <c r="E31" s="354"/>
    </row>
  </sheetData>
  <mergeCells count="1">
    <mergeCell ref="A1:E1"/>
  </mergeCells>
  <conditionalFormatting sqref="E22:E23 E17 E19 E26 E8 E10:E11">
    <cfRule type="cellIs" dxfId="83" priority="16" operator="lessThan">
      <formula>1</formula>
    </cfRule>
    <cfRule type="iconSet" priority="17">
      <iconSet iconSet="3Symbols2">
        <cfvo type="percent" val="0"/>
        <cfvo type="num" val="1"/>
        <cfvo type="num" val="1"/>
      </iconSet>
    </cfRule>
  </conditionalFormatting>
  <conditionalFormatting sqref="E5">
    <cfRule type="cellIs" dxfId="82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8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80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79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1">
    <cfRule type="cellIs" dxfId="78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77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27:E28 E4 E7 E14 E20">
    <cfRule type="cellIs" dxfId="76" priority="20" operator="greaterThan">
      <formula>1</formula>
    </cfRule>
    <cfRule type="iconSet" priority="21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69" bestFit="1" customWidth="1"/>
    <col min="2" max="2" width="7.77734375" style="309" customWidth="1"/>
    <col min="3" max="3" width="0.109375" style="69" hidden="1" customWidth="1"/>
    <col min="4" max="4" width="7.77734375" style="309" customWidth="1"/>
    <col min="5" max="5" width="5.44140625" style="69" hidden="1" customWidth="1"/>
    <col min="6" max="6" width="7.77734375" style="309" customWidth="1"/>
    <col min="7" max="7" width="7.77734375" style="91" customWidth="1"/>
    <col min="8" max="8" width="7.77734375" style="309" customWidth="1"/>
    <col min="9" max="9" width="5.44140625" style="69" hidden="1" customWidth="1"/>
    <col min="10" max="10" width="7.77734375" style="309" customWidth="1"/>
    <col min="11" max="11" width="5.44140625" style="69" hidden="1" customWidth="1"/>
    <col min="12" max="12" width="7.77734375" style="309" customWidth="1"/>
    <col min="13" max="13" width="7.77734375" style="91" customWidth="1"/>
    <col min="14" max="14" width="7.77734375" style="309" customWidth="1"/>
    <col min="15" max="15" width="5" style="69" hidden="1" customWidth="1"/>
    <col min="16" max="16" width="7.77734375" style="309" customWidth="1"/>
    <col min="17" max="17" width="5" style="69" hidden="1" customWidth="1"/>
    <col min="18" max="18" width="7.77734375" style="309" customWidth="1"/>
    <col min="19" max="19" width="7.77734375" style="91" customWidth="1"/>
    <col min="20" max="16384" width="8.88671875" style="69"/>
  </cols>
  <sheetData>
    <row r="1" spans="1:19" ht="18.600000000000001" customHeight="1" thickBot="1" x14ac:dyDescent="0.4">
      <c r="A1" s="404" t="s">
        <v>200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</row>
    <row r="2" spans="1:19" ht="14.4" customHeight="1" thickBot="1" x14ac:dyDescent="0.35">
      <c r="A2" s="521" t="s">
        <v>245</v>
      </c>
      <c r="B2" s="298"/>
      <c r="C2" s="148"/>
      <c r="D2" s="298"/>
      <c r="E2" s="148"/>
      <c r="F2" s="298"/>
      <c r="G2" s="268"/>
      <c r="H2" s="298"/>
      <c r="I2" s="148"/>
      <c r="J2" s="298"/>
      <c r="K2" s="148"/>
      <c r="L2" s="298"/>
      <c r="M2" s="268"/>
      <c r="N2" s="298"/>
      <c r="O2" s="148"/>
      <c r="P2" s="298"/>
      <c r="Q2" s="148"/>
      <c r="R2" s="298"/>
      <c r="S2" s="268"/>
    </row>
    <row r="3" spans="1:19" ht="14.4" customHeight="1" thickBot="1" x14ac:dyDescent="0.35">
      <c r="A3" s="382" t="s">
        <v>204</v>
      </c>
      <c r="B3" s="383">
        <f>SUBTOTAL(9,B6:B1048576)</f>
        <v>5429644</v>
      </c>
      <c r="C3" s="384">
        <f t="shared" ref="C3:R3" si="0">SUBTOTAL(9,C6:C1048576)</f>
        <v>1</v>
      </c>
      <c r="D3" s="384">
        <f t="shared" si="0"/>
        <v>4962059</v>
      </c>
      <c r="E3" s="384">
        <f t="shared" si="0"/>
        <v>0.91388293597149284</v>
      </c>
      <c r="F3" s="384">
        <f t="shared" si="0"/>
        <v>3943985</v>
      </c>
      <c r="G3" s="385">
        <f>IF(B3&lt;&gt;0,F3/B3,"")</f>
        <v>0.72638003522882899</v>
      </c>
      <c r="H3" s="383">
        <f t="shared" si="0"/>
        <v>642488.30000000005</v>
      </c>
      <c r="I3" s="384">
        <f t="shared" si="0"/>
        <v>1</v>
      </c>
      <c r="J3" s="384">
        <f t="shared" si="0"/>
        <v>302997.24999999994</v>
      </c>
      <c r="K3" s="384">
        <f t="shared" si="0"/>
        <v>0.47159963846812453</v>
      </c>
      <c r="L3" s="384">
        <f t="shared" si="0"/>
        <v>762673.3600000001</v>
      </c>
      <c r="M3" s="386">
        <f>IF(H3&lt;&gt;0,L3/H3,"")</f>
        <v>1.1870618655623768</v>
      </c>
      <c r="N3" s="387">
        <f t="shared" si="0"/>
        <v>0</v>
      </c>
      <c r="O3" s="384">
        <f t="shared" si="0"/>
        <v>0</v>
      </c>
      <c r="P3" s="384">
        <f t="shared" si="0"/>
        <v>0</v>
      </c>
      <c r="Q3" s="384">
        <f t="shared" si="0"/>
        <v>0</v>
      </c>
      <c r="R3" s="384">
        <f t="shared" si="0"/>
        <v>0</v>
      </c>
      <c r="S3" s="386" t="str">
        <f>IF(N3&lt;&gt;0,R3/N3,"")</f>
        <v/>
      </c>
    </row>
    <row r="4" spans="1:19" ht="14.4" customHeight="1" x14ac:dyDescent="0.3">
      <c r="A4" s="456" t="s">
        <v>171</v>
      </c>
      <c r="B4" s="457" t="s">
        <v>163</v>
      </c>
      <c r="C4" s="458"/>
      <c r="D4" s="458"/>
      <c r="E4" s="458"/>
      <c r="F4" s="458"/>
      <c r="G4" s="459"/>
      <c r="H4" s="457" t="s">
        <v>164</v>
      </c>
      <c r="I4" s="458"/>
      <c r="J4" s="458"/>
      <c r="K4" s="458"/>
      <c r="L4" s="458"/>
      <c r="M4" s="459"/>
      <c r="N4" s="457" t="s">
        <v>165</v>
      </c>
      <c r="O4" s="458"/>
      <c r="P4" s="458"/>
      <c r="Q4" s="458"/>
      <c r="R4" s="458"/>
      <c r="S4" s="459"/>
    </row>
    <row r="5" spans="1:19" ht="14.4" customHeight="1" thickBot="1" x14ac:dyDescent="0.35">
      <c r="A5" s="633"/>
      <c r="B5" s="634">
        <v>2011</v>
      </c>
      <c r="C5" s="635"/>
      <c r="D5" s="635">
        <v>2012</v>
      </c>
      <c r="E5" s="635"/>
      <c r="F5" s="635">
        <v>2013</v>
      </c>
      <c r="G5" s="636" t="s">
        <v>5</v>
      </c>
      <c r="H5" s="634">
        <v>2011</v>
      </c>
      <c r="I5" s="635"/>
      <c r="J5" s="635">
        <v>2012</v>
      </c>
      <c r="K5" s="635"/>
      <c r="L5" s="635">
        <v>2013</v>
      </c>
      <c r="M5" s="636" t="s">
        <v>5</v>
      </c>
      <c r="N5" s="634">
        <v>2011</v>
      </c>
      <c r="O5" s="635"/>
      <c r="P5" s="635">
        <v>2012</v>
      </c>
      <c r="Q5" s="635"/>
      <c r="R5" s="635">
        <v>2013</v>
      </c>
      <c r="S5" s="636" t="s">
        <v>5</v>
      </c>
    </row>
    <row r="6" spans="1:19" ht="14.4" customHeight="1" x14ac:dyDescent="0.3">
      <c r="A6" s="590" t="s">
        <v>2267</v>
      </c>
      <c r="B6" s="637"/>
      <c r="C6" s="559"/>
      <c r="D6" s="637"/>
      <c r="E6" s="559"/>
      <c r="F6" s="637">
        <v>692</v>
      </c>
      <c r="G6" s="580"/>
      <c r="H6" s="637"/>
      <c r="I6" s="559"/>
      <c r="J6" s="637"/>
      <c r="K6" s="559"/>
      <c r="L6" s="637"/>
      <c r="M6" s="580"/>
      <c r="N6" s="637"/>
      <c r="O6" s="559"/>
      <c r="P6" s="637"/>
      <c r="Q6" s="559"/>
      <c r="R6" s="637"/>
      <c r="S6" s="610"/>
    </row>
    <row r="7" spans="1:19" ht="14.4" customHeight="1" thickBot="1" x14ac:dyDescent="0.35">
      <c r="A7" s="640" t="s">
        <v>2268</v>
      </c>
      <c r="B7" s="639">
        <v>5429644</v>
      </c>
      <c r="C7" s="571">
        <v>1</v>
      </c>
      <c r="D7" s="639">
        <v>4962059</v>
      </c>
      <c r="E7" s="571">
        <v>0.91388293597149284</v>
      </c>
      <c r="F7" s="639">
        <v>3943293</v>
      </c>
      <c r="G7" s="582">
        <v>0.72625258672575954</v>
      </c>
      <c r="H7" s="639">
        <v>642488.30000000005</v>
      </c>
      <c r="I7" s="571">
        <v>1</v>
      </c>
      <c r="J7" s="639">
        <v>302997.24999999994</v>
      </c>
      <c r="K7" s="571">
        <v>0.47159963846812453</v>
      </c>
      <c r="L7" s="639">
        <v>762673.3600000001</v>
      </c>
      <c r="M7" s="582">
        <v>1.1870618655623768</v>
      </c>
      <c r="N7" s="639"/>
      <c r="O7" s="571"/>
      <c r="P7" s="639"/>
      <c r="Q7" s="571"/>
      <c r="R7" s="639"/>
      <c r="S7" s="61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4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69" bestFit="1" customWidth="1"/>
    <col min="2" max="2" width="8.6640625" style="69" bestFit="1" customWidth="1"/>
    <col min="3" max="3" width="2.109375" style="69" bestFit="1" customWidth="1"/>
    <col min="4" max="4" width="8" style="69" bestFit="1" customWidth="1"/>
    <col min="5" max="5" width="52.88671875" style="69" bestFit="1" customWidth="1"/>
    <col min="6" max="7" width="11.109375" style="98" customWidth="1"/>
    <col min="8" max="9" width="9.33203125" style="98" hidden="1" customWidth="1"/>
    <col min="10" max="11" width="11.109375" style="98" customWidth="1"/>
    <col min="12" max="13" width="9.33203125" style="98" hidden="1" customWidth="1"/>
    <col min="14" max="15" width="11.109375" style="98" customWidth="1"/>
    <col min="16" max="16" width="11.109375" style="91" customWidth="1"/>
    <col min="17" max="17" width="11.109375" style="98" customWidth="1"/>
    <col min="18" max="16384" width="8.88671875" style="69"/>
  </cols>
  <sheetData>
    <row r="1" spans="1:17" ht="18.600000000000001" customHeight="1" thickBot="1" x14ac:dyDescent="0.4">
      <c r="A1" s="392" t="s">
        <v>201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</row>
    <row r="2" spans="1:17" ht="14.4" customHeight="1" thickBot="1" x14ac:dyDescent="0.4">
      <c r="A2" s="521" t="s">
        <v>245</v>
      </c>
      <c r="B2" s="110"/>
      <c r="C2" s="110"/>
      <c r="D2" s="110"/>
      <c r="E2" s="1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4"/>
      <c r="Q2" s="310"/>
    </row>
    <row r="3" spans="1:17" ht="14.4" customHeight="1" thickBot="1" x14ac:dyDescent="0.35">
      <c r="E3" s="163" t="s">
        <v>204</v>
      </c>
      <c r="F3" s="311">
        <f t="shared" ref="F3:O3" si="0">SUBTOTAL(9,F6:F1048576)</f>
        <v>10974.2</v>
      </c>
      <c r="G3" s="312">
        <f t="shared" si="0"/>
        <v>6072132.2999999998</v>
      </c>
      <c r="H3" s="312"/>
      <c r="I3" s="312"/>
      <c r="J3" s="312">
        <f t="shared" si="0"/>
        <v>10185.4</v>
      </c>
      <c r="K3" s="312">
        <f t="shared" si="0"/>
        <v>5265056.25</v>
      </c>
      <c r="L3" s="312"/>
      <c r="M3" s="312"/>
      <c r="N3" s="312">
        <f t="shared" si="0"/>
        <v>8265.1</v>
      </c>
      <c r="O3" s="312">
        <f t="shared" si="0"/>
        <v>4706658.3600000003</v>
      </c>
      <c r="P3" s="112">
        <f>IF(G3=0,0,O3/G3)</f>
        <v>0.77512447480763891</v>
      </c>
      <c r="Q3" s="313">
        <f>IF(N3=0,0,O3/N3)</f>
        <v>569.46175605860788</v>
      </c>
    </row>
    <row r="4" spans="1:17" ht="14.4" customHeight="1" x14ac:dyDescent="0.3">
      <c r="A4" s="462" t="s">
        <v>110</v>
      </c>
      <c r="B4" s="461" t="s">
        <v>158</v>
      </c>
      <c r="C4" s="462" t="s">
        <v>159</v>
      </c>
      <c r="D4" s="463" t="s">
        <v>160</v>
      </c>
      <c r="E4" s="464" t="s">
        <v>119</v>
      </c>
      <c r="F4" s="468">
        <v>2011</v>
      </c>
      <c r="G4" s="469"/>
      <c r="H4" s="315"/>
      <c r="I4" s="315"/>
      <c r="J4" s="468">
        <v>2012</v>
      </c>
      <c r="K4" s="469"/>
      <c r="L4" s="315"/>
      <c r="M4" s="315"/>
      <c r="N4" s="468">
        <v>2013</v>
      </c>
      <c r="O4" s="469"/>
      <c r="P4" s="470" t="s">
        <v>5</v>
      </c>
      <c r="Q4" s="460" t="s">
        <v>161</v>
      </c>
    </row>
    <row r="5" spans="1:17" ht="14.4" customHeight="1" thickBot="1" x14ac:dyDescent="0.35">
      <c r="A5" s="642"/>
      <c r="B5" s="641"/>
      <c r="C5" s="642"/>
      <c r="D5" s="643"/>
      <c r="E5" s="644"/>
      <c r="F5" s="650" t="s">
        <v>129</v>
      </c>
      <c r="G5" s="651" t="s">
        <v>17</v>
      </c>
      <c r="H5" s="652"/>
      <c r="I5" s="652"/>
      <c r="J5" s="650" t="s">
        <v>129</v>
      </c>
      <c r="K5" s="651" t="s">
        <v>17</v>
      </c>
      <c r="L5" s="652"/>
      <c r="M5" s="652"/>
      <c r="N5" s="650" t="s">
        <v>129</v>
      </c>
      <c r="O5" s="651" t="s">
        <v>17</v>
      </c>
      <c r="P5" s="653"/>
      <c r="Q5" s="649"/>
    </row>
    <row r="6" spans="1:17" ht="14.4" customHeight="1" x14ac:dyDescent="0.3">
      <c r="A6" s="558" t="s">
        <v>2269</v>
      </c>
      <c r="B6" s="559" t="s">
        <v>2198</v>
      </c>
      <c r="C6" s="559" t="s">
        <v>2081</v>
      </c>
      <c r="D6" s="559" t="s">
        <v>2270</v>
      </c>
      <c r="E6" s="559" t="s">
        <v>2271</v>
      </c>
      <c r="F6" s="562"/>
      <c r="G6" s="562"/>
      <c r="H6" s="562"/>
      <c r="I6" s="562"/>
      <c r="J6" s="562"/>
      <c r="K6" s="562"/>
      <c r="L6" s="562"/>
      <c r="M6" s="562"/>
      <c r="N6" s="562">
        <v>1</v>
      </c>
      <c r="O6" s="562">
        <v>692</v>
      </c>
      <c r="P6" s="580"/>
      <c r="Q6" s="563">
        <v>692</v>
      </c>
    </row>
    <row r="7" spans="1:17" ht="14.4" customHeight="1" x14ac:dyDescent="0.3">
      <c r="A7" s="564" t="s">
        <v>456</v>
      </c>
      <c r="B7" s="565" t="s">
        <v>2198</v>
      </c>
      <c r="C7" s="565" t="s">
        <v>2081</v>
      </c>
      <c r="D7" s="565" t="s">
        <v>2272</v>
      </c>
      <c r="E7" s="565" t="s">
        <v>2128</v>
      </c>
      <c r="F7" s="568"/>
      <c r="G7" s="568"/>
      <c r="H7" s="568"/>
      <c r="I7" s="568"/>
      <c r="J7" s="568">
        <v>1</v>
      </c>
      <c r="K7" s="568">
        <v>275</v>
      </c>
      <c r="L7" s="568"/>
      <c r="M7" s="568">
        <v>275</v>
      </c>
      <c r="N7" s="568"/>
      <c r="O7" s="568"/>
      <c r="P7" s="581"/>
      <c r="Q7" s="569"/>
    </row>
    <row r="8" spans="1:17" ht="14.4" customHeight="1" x14ac:dyDescent="0.3">
      <c r="A8" s="564" t="s">
        <v>456</v>
      </c>
      <c r="B8" s="565" t="s">
        <v>2198</v>
      </c>
      <c r="C8" s="565" t="s">
        <v>2081</v>
      </c>
      <c r="D8" s="565" t="s">
        <v>2273</v>
      </c>
      <c r="E8" s="565" t="s">
        <v>2130</v>
      </c>
      <c r="F8" s="568"/>
      <c r="G8" s="568"/>
      <c r="H8" s="568"/>
      <c r="I8" s="568"/>
      <c r="J8" s="568">
        <v>1</v>
      </c>
      <c r="K8" s="568">
        <v>75</v>
      </c>
      <c r="L8" s="568"/>
      <c r="M8" s="568">
        <v>75</v>
      </c>
      <c r="N8" s="568"/>
      <c r="O8" s="568"/>
      <c r="P8" s="581"/>
      <c r="Q8" s="569"/>
    </row>
    <row r="9" spans="1:17" ht="14.4" customHeight="1" x14ac:dyDescent="0.3">
      <c r="A9" s="564" t="s">
        <v>456</v>
      </c>
      <c r="B9" s="565" t="s">
        <v>2198</v>
      </c>
      <c r="C9" s="565" t="s">
        <v>2081</v>
      </c>
      <c r="D9" s="565" t="s">
        <v>2231</v>
      </c>
      <c r="E9" s="565" t="s">
        <v>2232</v>
      </c>
      <c r="F9" s="568"/>
      <c r="G9" s="568"/>
      <c r="H9" s="568"/>
      <c r="I9" s="568"/>
      <c r="J9" s="568"/>
      <c r="K9" s="568"/>
      <c r="L9" s="568"/>
      <c r="M9" s="568"/>
      <c r="N9" s="568">
        <v>2</v>
      </c>
      <c r="O9" s="568">
        <v>162</v>
      </c>
      <c r="P9" s="581"/>
      <c r="Q9" s="569">
        <v>81</v>
      </c>
    </row>
    <row r="10" spans="1:17" ht="14.4" customHeight="1" x14ac:dyDescent="0.3">
      <c r="A10" s="564" t="s">
        <v>456</v>
      </c>
      <c r="B10" s="565" t="s">
        <v>2198</v>
      </c>
      <c r="C10" s="565" t="s">
        <v>2081</v>
      </c>
      <c r="D10" s="565" t="s">
        <v>2243</v>
      </c>
      <c r="E10" s="565" t="s">
        <v>2244</v>
      </c>
      <c r="F10" s="568"/>
      <c r="G10" s="568"/>
      <c r="H10" s="568"/>
      <c r="I10" s="568"/>
      <c r="J10" s="568"/>
      <c r="K10" s="568"/>
      <c r="L10" s="568"/>
      <c r="M10" s="568"/>
      <c r="N10" s="568">
        <v>5</v>
      </c>
      <c r="O10" s="568">
        <v>5005</v>
      </c>
      <c r="P10" s="581"/>
      <c r="Q10" s="569">
        <v>1001</v>
      </c>
    </row>
    <row r="11" spans="1:17" ht="14.4" customHeight="1" x14ac:dyDescent="0.3">
      <c r="A11" s="564" t="s">
        <v>456</v>
      </c>
      <c r="B11" s="565" t="s">
        <v>2274</v>
      </c>
      <c r="C11" s="565" t="s">
        <v>2081</v>
      </c>
      <c r="D11" s="565" t="s">
        <v>2275</v>
      </c>
      <c r="E11" s="565" t="s">
        <v>2276</v>
      </c>
      <c r="F11" s="568"/>
      <c r="G11" s="568"/>
      <c r="H11" s="568"/>
      <c r="I11" s="568"/>
      <c r="J11" s="568">
        <v>8</v>
      </c>
      <c r="K11" s="568">
        <v>1368</v>
      </c>
      <c r="L11" s="568"/>
      <c r="M11" s="568">
        <v>171</v>
      </c>
      <c r="N11" s="568"/>
      <c r="O11" s="568"/>
      <c r="P11" s="581"/>
      <c r="Q11" s="569"/>
    </row>
    <row r="12" spans="1:17" ht="14.4" customHeight="1" x14ac:dyDescent="0.3">
      <c r="A12" s="564" t="s">
        <v>456</v>
      </c>
      <c r="B12" s="565" t="s">
        <v>2274</v>
      </c>
      <c r="C12" s="565" t="s">
        <v>2081</v>
      </c>
      <c r="D12" s="565" t="s">
        <v>2277</v>
      </c>
      <c r="E12" s="565" t="s">
        <v>2278</v>
      </c>
      <c r="F12" s="568"/>
      <c r="G12" s="568"/>
      <c r="H12" s="568"/>
      <c r="I12" s="568"/>
      <c r="J12" s="568">
        <v>4</v>
      </c>
      <c r="K12" s="568">
        <v>7024</v>
      </c>
      <c r="L12" s="568"/>
      <c r="M12" s="568">
        <v>1756</v>
      </c>
      <c r="N12" s="568"/>
      <c r="O12" s="568"/>
      <c r="P12" s="581"/>
      <c r="Q12" s="569"/>
    </row>
    <row r="13" spans="1:17" ht="14.4" customHeight="1" x14ac:dyDescent="0.3">
      <c r="A13" s="564" t="s">
        <v>456</v>
      </c>
      <c r="B13" s="565" t="s">
        <v>2274</v>
      </c>
      <c r="C13" s="565" t="s">
        <v>2081</v>
      </c>
      <c r="D13" s="565" t="s">
        <v>2279</v>
      </c>
      <c r="E13" s="565" t="s">
        <v>2280</v>
      </c>
      <c r="F13" s="568"/>
      <c r="G13" s="568"/>
      <c r="H13" s="568"/>
      <c r="I13" s="568"/>
      <c r="J13" s="568">
        <v>0</v>
      </c>
      <c r="K13" s="568">
        <v>0</v>
      </c>
      <c r="L13" s="568"/>
      <c r="M13" s="568"/>
      <c r="N13" s="568"/>
      <c r="O13" s="568"/>
      <c r="P13" s="581"/>
      <c r="Q13" s="569"/>
    </row>
    <row r="14" spans="1:17" ht="14.4" customHeight="1" x14ac:dyDescent="0.3">
      <c r="A14" s="564" t="s">
        <v>456</v>
      </c>
      <c r="B14" s="565" t="s">
        <v>2274</v>
      </c>
      <c r="C14" s="565" t="s">
        <v>2081</v>
      </c>
      <c r="D14" s="565" t="s">
        <v>2281</v>
      </c>
      <c r="E14" s="565" t="s">
        <v>2282</v>
      </c>
      <c r="F14" s="568"/>
      <c r="G14" s="568"/>
      <c r="H14" s="568"/>
      <c r="I14" s="568"/>
      <c r="J14" s="568">
        <v>1</v>
      </c>
      <c r="K14" s="568">
        <v>1647</v>
      </c>
      <c r="L14" s="568"/>
      <c r="M14" s="568">
        <v>1647</v>
      </c>
      <c r="N14" s="568"/>
      <c r="O14" s="568"/>
      <c r="P14" s="581"/>
      <c r="Q14" s="569"/>
    </row>
    <row r="15" spans="1:17" ht="14.4" customHeight="1" x14ac:dyDescent="0.3">
      <c r="A15" s="564" t="s">
        <v>456</v>
      </c>
      <c r="B15" s="565" t="s">
        <v>2274</v>
      </c>
      <c r="C15" s="565" t="s">
        <v>2081</v>
      </c>
      <c r="D15" s="565" t="s">
        <v>2283</v>
      </c>
      <c r="E15" s="565" t="s">
        <v>2284</v>
      </c>
      <c r="F15" s="568"/>
      <c r="G15" s="568"/>
      <c r="H15" s="568"/>
      <c r="I15" s="568"/>
      <c r="J15" s="568">
        <v>1</v>
      </c>
      <c r="K15" s="568">
        <v>15728</v>
      </c>
      <c r="L15" s="568"/>
      <c r="M15" s="568">
        <v>15728</v>
      </c>
      <c r="N15" s="568"/>
      <c r="O15" s="568"/>
      <c r="P15" s="581"/>
      <c r="Q15" s="569"/>
    </row>
    <row r="16" spans="1:17" ht="14.4" customHeight="1" x14ac:dyDescent="0.3">
      <c r="A16" s="564" t="s">
        <v>456</v>
      </c>
      <c r="B16" s="565" t="s">
        <v>2274</v>
      </c>
      <c r="C16" s="565" t="s">
        <v>2081</v>
      </c>
      <c r="D16" s="565" t="s">
        <v>2285</v>
      </c>
      <c r="E16" s="565" t="s">
        <v>2286</v>
      </c>
      <c r="F16" s="568"/>
      <c r="G16" s="568"/>
      <c r="H16" s="568"/>
      <c r="I16" s="568"/>
      <c r="J16" s="568">
        <v>1</v>
      </c>
      <c r="K16" s="568">
        <v>23732</v>
      </c>
      <c r="L16" s="568"/>
      <c r="M16" s="568">
        <v>23732</v>
      </c>
      <c r="N16" s="568"/>
      <c r="O16" s="568"/>
      <c r="P16" s="581"/>
      <c r="Q16" s="569"/>
    </row>
    <row r="17" spans="1:17" ht="14.4" customHeight="1" x14ac:dyDescent="0.3">
      <c r="A17" s="564" t="s">
        <v>456</v>
      </c>
      <c r="B17" s="565" t="s">
        <v>2274</v>
      </c>
      <c r="C17" s="565" t="s">
        <v>2081</v>
      </c>
      <c r="D17" s="565" t="s">
        <v>2287</v>
      </c>
      <c r="E17" s="565" t="s">
        <v>2288</v>
      </c>
      <c r="F17" s="568"/>
      <c r="G17" s="568"/>
      <c r="H17" s="568"/>
      <c r="I17" s="568"/>
      <c r="J17" s="568">
        <v>1</v>
      </c>
      <c r="K17" s="568">
        <v>298</v>
      </c>
      <c r="L17" s="568"/>
      <c r="M17" s="568">
        <v>298</v>
      </c>
      <c r="N17" s="568"/>
      <c r="O17" s="568"/>
      <c r="P17" s="581"/>
      <c r="Q17" s="569"/>
    </row>
    <row r="18" spans="1:17" ht="14.4" customHeight="1" x14ac:dyDescent="0.3">
      <c r="A18" s="564" t="s">
        <v>456</v>
      </c>
      <c r="B18" s="565" t="s">
        <v>2274</v>
      </c>
      <c r="C18" s="565" t="s">
        <v>2081</v>
      </c>
      <c r="D18" s="565" t="s">
        <v>2289</v>
      </c>
      <c r="E18" s="565" t="s">
        <v>2290</v>
      </c>
      <c r="F18" s="568"/>
      <c r="G18" s="568"/>
      <c r="H18" s="568"/>
      <c r="I18" s="568"/>
      <c r="J18" s="568">
        <v>2</v>
      </c>
      <c r="K18" s="568">
        <v>3050</v>
      </c>
      <c r="L18" s="568"/>
      <c r="M18" s="568">
        <v>1525</v>
      </c>
      <c r="N18" s="568"/>
      <c r="O18" s="568"/>
      <c r="P18" s="581"/>
      <c r="Q18" s="569"/>
    </row>
    <row r="19" spans="1:17" ht="14.4" customHeight="1" x14ac:dyDescent="0.3">
      <c r="A19" s="564" t="s">
        <v>456</v>
      </c>
      <c r="B19" s="565" t="s">
        <v>2291</v>
      </c>
      <c r="C19" s="565" t="s">
        <v>2199</v>
      </c>
      <c r="D19" s="565" t="s">
        <v>2292</v>
      </c>
      <c r="E19" s="565" t="s">
        <v>2293</v>
      </c>
      <c r="F19" s="568"/>
      <c r="G19" s="568"/>
      <c r="H19" s="568"/>
      <c r="I19" s="568"/>
      <c r="J19" s="568"/>
      <c r="K19" s="568"/>
      <c r="L19" s="568"/>
      <c r="M19" s="568"/>
      <c r="N19" s="568">
        <v>7</v>
      </c>
      <c r="O19" s="568">
        <v>583.1</v>
      </c>
      <c r="P19" s="581"/>
      <c r="Q19" s="569">
        <v>83.3</v>
      </c>
    </row>
    <row r="20" spans="1:17" ht="14.4" customHeight="1" x14ac:dyDescent="0.3">
      <c r="A20" s="564" t="s">
        <v>456</v>
      </c>
      <c r="B20" s="565" t="s">
        <v>2291</v>
      </c>
      <c r="C20" s="565" t="s">
        <v>2199</v>
      </c>
      <c r="D20" s="565" t="s">
        <v>2294</v>
      </c>
      <c r="E20" s="565" t="s">
        <v>2295</v>
      </c>
      <c r="F20" s="568">
        <v>5</v>
      </c>
      <c r="G20" s="568">
        <v>346.65</v>
      </c>
      <c r="H20" s="568">
        <v>1</v>
      </c>
      <c r="I20" s="568">
        <v>69.33</v>
      </c>
      <c r="J20" s="568"/>
      <c r="K20" s="568"/>
      <c r="L20" s="568"/>
      <c r="M20" s="568"/>
      <c r="N20" s="568"/>
      <c r="O20" s="568"/>
      <c r="P20" s="581"/>
      <c r="Q20" s="569"/>
    </row>
    <row r="21" spans="1:17" ht="14.4" customHeight="1" x14ac:dyDescent="0.3">
      <c r="A21" s="564" t="s">
        <v>456</v>
      </c>
      <c r="B21" s="565" t="s">
        <v>2291</v>
      </c>
      <c r="C21" s="565" t="s">
        <v>2199</v>
      </c>
      <c r="D21" s="565" t="s">
        <v>2296</v>
      </c>
      <c r="E21" s="565" t="s">
        <v>2295</v>
      </c>
      <c r="F21" s="568">
        <v>164</v>
      </c>
      <c r="G21" s="568">
        <v>21035.360000000004</v>
      </c>
      <c r="H21" s="568">
        <v>1</v>
      </c>
      <c r="I21" s="568">
        <v>128.26439024390245</v>
      </c>
      <c r="J21" s="568">
        <v>204</v>
      </c>
      <c r="K21" s="568">
        <v>28066.77</v>
      </c>
      <c r="L21" s="568">
        <v>1.3342662069962195</v>
      </c>
      <c r="M21" s="568">
        <v>137.58220588235295</v>
      </c>
      <c r="N21" s="568">
        <v>99</v>
      </c>
      <c r="O21" s="568">
        <v>12188.43</v>
      </c>
      <c r="P21" s="581">
        <v>0.57942578591476435</v>
      </c>
      <c r="Q21" s="569">
        <v>123.11545454545455</v>
      </c>
    </row>
    <row r="22" spans="1:17" ht="14.4" customHeight="1" x14ac:dyDescent="0.3">
      <c r="A22" s="564" t="s">
        <v>456</v>
      </c>
      <c r="B22" s="565" t="s">
        <v>2291</v>
      </c>
      <c r="C22" s="565" t="s">
        <v>2199</v>
      </c>
      <c r="D22" s="565" t="s">
        <v>2297</v>
      </c>
      <c r="E22" s="565" t="s">
        <v>2298</v>
      </c>
      <c r="F22" s="568">
        <v>10</v>
      </c>
      <c r="G22" s="568">
        <v>3003.95</v>
      </c>
      <c r="H22" s="568">
        <v>1</v>
      </c>
      <c r="I22" s="568">
        <v>300.39499999999998</v>
      </c>
      <c r="J22" s="568"/>
      <c r="K22" s="568"/>
      <c r="L22" s="568"/>
      <c r="M22" s="568"/>
      <c r="N22" s="568">
        <v>11</v>
      </c>
      <c r="O22" s="568">
        <v>924.88</v>
      </c>
      <c r="P22" s="581">
        <v>0.30788794753574461</v>
      </c>
      <c r="Q22" s="569">
        <v>84.08</v>
      </c>
    </row>
    <row r="23" spans="1:17" ht="14.4" customHeight="1" x14ac:dyDescent="0.3">
      <c r="A23" s="564" t="s">
        <v>456</v>
      </c>
      <c r="B23" s="565" t="s">
        <v>2291</v>
      </c>
      <c r="C23" s="565" t="s">
        <v>2199</v>
      </c>
      <c r="D23" s="565" t="s">
        <v>2299</v>
      </c>
      <c r="E23" s="565" t="s">
        <v>2300</v>
      </c>
      <c r="F23" s="568"/>
      <c r="G23" s="568"/>
      <c r="H23" s="568"/>
      <c r="I23" s="568"/>
      <c r="J23" s="568">
        <v>28</v>
      </c>
      <c r="K23" s="568">
        <v>1610.28</v>
      </c>
      <c r="L23" s="568"/>
      <c r="M23" s="568">
        <v>57.51</v>
      </c>
      <c r="N23" s="568"/>
      <c r="O23" s="568"/>
      <c r="P23" s="581"/>
      <c r="Q23" s="569"/>
    </row>
    <row r="24" spans="1:17" ht="14.4" customHeight="1" x14ac:dyDescent="0.3">
      <c r="A24" s="564" t="s">
        <v>456</v>
      </c>
      <c r="B24" s="565" t="s">
        <v>2291</v>
      </c>
      <c r="C24" s="565" t="s">
        <v>2199</v>
      </c>
      <c r="D24" s="565" t="s">
        <v>2301</v>
      </c>
      <c r="E24" s="565" t="s">
        <v>2302</v>
      </c>
      <c r="F24" s="568">
        <v>9</v>
      </c>
      <c r="G24" s="568">
        <v>910.3900000000001</v>
      </c>
      <c r="H24" s="568">
        <v>1</v>
      </c>
      <c r="I24" s="568">
        <v>101.15444444444445</v>
      </c>
      <c r="J24" s="568">
        <v>5</v>
      </c>
      <c r="K24" s="568">
        <v>529.62</v>
      </c>
      <c r="L24" s="568">
        <v>0.58175067828073679</v>
      </c>
      <c r="M24" s="568">
        <v>105.92400000000001</v>
      </c>
      <c r="N24" s="568"/>
      <c r="O24" s="568"/>
      <c r="P24" s="581"/>
      <c r="Q24" s="569"/>
    </row>
    <row r="25" spans="1:17" ht="14.4" customHeight="1" x14ac:dyDescent="0.3">
      <c r="A25" s="564" t="s">
        <v>456</v>
      </c>
      <c r="B25" s="565" t="s">
        <v>2291</v>
      </c>
      <c r="C25" s="565" t="s">
        <v>2199</v>
      </c>
      <c r="D25" s="565" t="s">
        <v>2303</v>
      </c>
      <c r="E25" s="565" t="s">
        <v>2304</v>
      </c>
      <c r="F25" s="568"/>
      <c r="G25" s="568"/>
      <c r="H25" s="568"/>
      <c r="I25" s="568"/>
      <c r="J25" s="568"/>
      <c r="K25" s="568"/>
      <c r="L25" s="568"/>
      <c r="M25" s="568"/>
      <c r="N25" s="568">
        <v>7</v>
      </c>
      <c r="O25" s="568">
        <v>8624.98</v>
      </c>
      <c r="P25" s="581"/>
      <c r="Q25" s="569">
        <v>1232.1399999999999</v>
      </c>
    </row>
    <row r="26" spans="1:17" ht="14.4" customHeight="1" x14ac:dyDescent="0.3">
      <c r="A26" s="564" t="s">
        <v>456</v>
      </c>
      <c r="B26" s="565" t="s">
        <v>2291</v>
      </c>
      <c r="C26" s="565" t="s">
        <v>2199</v>
      </c>
      <c r="D26" s="565" t="s">
        <v>2305</v>
      </c>
      <c r="E26" s="565" t="s">
        <v>2306</v>
      </c>
      <c r="F26" s="568"/>
      <c r="G26" s="568"/>
      <c r="H26" s="568"/>
      <c r="I26" s="568"/>
      <c r="J26" s="568"/>
      <c r="K26" s="568"/>
      <c r="L26" s="568"/>
      <c r="M26" s="568"/>
      <c r="N26" s="568">
        <v>36</v>
      </c>
      <c r="O26" s="568">
        <v>2070.36</v>
      </c>
      <c r="P26" s="581"/>
      <c r="Q26" s="569">
        <v>57.510000000000005</v>
      </c>
    </row>
    <row r="27" spans="1:17" ht="14.4" customHeight="1" x14ac:dyDescent="0.3">
      <c r="A27" s="564" t="s">
        <v>456</v>
      </c>
      <c r="B27" s="565" t="s">
        <v>2291</v>
      </c>
      <c r="C27" s="565" t="s">
        <v>2199</v>
      </c>
      <c r="D27" s="565" t="s">
        <v>2307</v>
      </c>
      <c r="E27" s="565" t="s">
        <v>2308</v>
      </c>
      <c r="F27" s="568">
        <v>37</v>
      </c>
      <c r="G27" s="568">
        <v>14314.849999999999</v>
      </c>
      <c r="H27" s="568">
        <v>1</v>
      </c>
      <c r="I27" s="568">
        <v>386.88783783783782</v>
      </c>
      <c r="J27" s="568"/>
      <c r="K27" s="568"/>
      <c r="L27" s="568"/>
      <c r="M27" s="568"/>
      <c r="N27" s="568">
        <v>42</v>
      </c>
      <c r="O27" s="568">
        <v>1995</v>
      </c>
      <c r="P27" s="581">
        <v>0.13936576352529018</v>
      </c>
      <c r="Q27" s="569">
        <v>47.5</v>
      </c>
    </row>
    <row r="28" spans="1:17" ht="14.4" customHeight="1" x14ac:dyDescent="0.3">
      <c r="A28" s="564" t="s">
        <v>456</v>
      </c>
      <c r="B28" s="565" t="s">
        <v>2291</v>
      </c>
      <c r="C28" s="565" t="s">
        <v>2199</v>
      </c>
      <c r="D28" s="565" t="s">
        <v>2309</v>
      </c>
      <c r="E28" s="565" t="s">
        <v>2310</v>
      </c>
      <c r="F28" s="568">
        <v>59.800000000000004</v>
      </c>
      <c r="G28" s="568">
        <v>32468.650000000009</v>
      </c>
      <c r="H28" s="568">
        <v>1</v>
      </c>
      <c r="I28" s="568">
        <v>542.95401337792657</v>
      </c>
      <c r="J28" s="568">
        <v>68.800000000000011</v>
      </c>
      <c r="K28" s="568">
        <v>41922.36</v>
      </c>
      <c r="L28" s="568">
        <v>1.2911642461266479</v>
      </c>
      <c r="M28" s="568">
        <v>609.33662790697667</v>
      </c>
      <c r="N28" s="568">
        <v>101.4</v>
      </c>
      <c r="O28" s="568">
        <v>38457.81</v>
      </c>
      <c r="P28" s="581">
        <v>1.18445977889441</v>
      </c>
      <c r="Q28" s="569">
        <v>379.26834319526625</v>
      </c>
    </row>
    <row r="29" spans="1:17" ht="14.4" customHeight="1" x14ac:dyDescent="0.3">
      <c r="A29" s="564" t="s">
        <v>456</v>
      </c>
      <c r="B29" s="565" t="s">
        <v>2291</v>
      </c>
      <c r="C29" s="565" t="s">
        <v>2199</v>
      </c>
      <c r="D29" s="565" t="s">
        <v>2311</v>
      </c>
      <c r="E29" s="565" t="s">
        <v>2312</v>
      </c>
      <c r="F29" s="568">
        <v>18</v>
      </c>
      <c r="G29" s="568">
        <v>24888.600000000002</v>
      </c>
      <c r="H29" s="568">
        <v>1</v>
      </c>
      <c r="I29" s="568">
        <v>1382.7</v>
      </c>
      <c r="J29" s="568">
        <v>6</v>
      </c>
      <c r="K29" s="568">
        <v>8670</v>
      </c>
      <c r="L29" s="568">
        <v>0.3483522576601335</v>
      </c>
      <c r="M29" s="568">
        <v>1445</v>
      </c>
      <c r="N29" s="568"/>
      <c r="O29" s="568"/>
      <c r="P29" s="581"/>
      <c r="Q29" s="569"/>
    </row>
    <row r="30" spans="1:17" ht="14.4" customHeight="1" x14ac:dyDescent="0.3">
      <c r="A30" s="564" t="s">
        <v>456</v>
      </c>
      <c r="B30" s="565" t="s">
        <v>2291</v>
      </c>
      <c r="C30" s="565" t="s">
        <v>2199</v>
      </c>
      <c r="D30" s="565" t="s">
        <v>2313</v>
      </c>
      <c r="E30" s="565" t="s">
        <v>2314</v>
      </c>
      <c r="F30" s="568">
        <v>30</v>
      </c>
      <c r="G30" s="568">
        <v>14658.9</v>
      </c>
      <c r="H30" s="568">
        <v>1</v>
      </c>
      <c r="I30" s="568">
        <v>488.63</v>
      </c>
      <c r="J30" s="568"/>
      <c r="K30" s="568"/>
      <c r="L30" s="568"/>
      <c r="M30" s="568"/>
      <c r="N30" s="568"/>
      <c r="O30" s="568"/>
      <c r="P30" s="581"/>
      <c r="Q30" s="569"/>
    </row>
    <row r="31" spans="1:17" ht="14.4" customHeight="1" x14ac:dyDescent="0.3">
      <c r="A31" s="564" t="s">
        <v>456</v>
      </c>
      <c r="B31" s="565" t="s">
        <v>2291</v>
      </c>
      <c r="C31" s="565" t="s">
        <v>2199</v>
      </c>
      <c r="D31" s="565" t="s">
        <v>2315</v>
      </c>
      <c r="E31" s="565" t="s">
        <v>2316</v>
      </c>
      <c r="F31" s="568"/>
      <c r="G31" s="568"/>
      <c r="H31" s="568"/>
      <c r="I31" s="568"/>
      <c r="J31" s="568">
        <v>8</v>
      </c>
      <c r="K31" s="568">
        <v>327.60000000000002</v>
      </c>
      <c r="L31" s="568"/>
      <c r="M31" s="568">
        <v>40.950000000000003</v>
      </c>
      <c r="N31" s="568">
        <v>3</v>
      </c>
      <c r="O31" s="568">
        <v>122.85</v>
      </c>
      <c r="P31" s="581"/>
      <c r="Q31" s="569">
        <v>40.949999999999996</v>
      </c>
    </row>
    <row r="32" spans="1:17" ht="14.4" customHeight="1" x14ac:dyDescent="0.3">
      <c r="A32" s="564" t="s">
        <v>456</v>
      </c>
      <c r="B32" s="565" t="s">
        <v>2291</v>
      </c>
      <c r="C32" s="565" t="s">
        <v>2199</v>
      </c>
      <c r="D32" s="565" t="s">
        <v>2317</v>
      </c>
      <c r="E32" s="565" t="s">
        <v>2318</v>
      </c>
      <c r="F32" s="568">
        <v>27</v>
      </c>
      <c r="G32" s="568">
        <v>109890</v>
      </c>
      <c r="H32" s="568">
        <v>1</v>
      </c>
      <c r="I32" s="568">
        <v>4070</v>
      </c>
      <c r="J32" s="568"/>
      <c r="K32" s="568"/>
      <c r="L32" s="568"/>
      <c r="M32" s="568"/>
      <c r="N32" s="568">
        <v>2</v>
      </c>
      <c r="O32" s="568">
        <v>10893.4</v>
      </c>
      <c r="P32" s="581">
        <v>9.9130039130039121E-2</v>
      </c>
      <c r="Q32" s="569">
        <v>5446.7</v>
      </c>
    </row>
    <row r="33" spans="1:17" ht="14.4" customHeight="1" x14ac:dyDescent="0.3">
      <c r="A33" s="564" t="s">
        <v>456</v>
      </c>
      <c r="B33" s="565" t="s">
        <v>2291</v>
      </c>
      <c r="C33" s="565" t="s">
        <v>2199</v>
      </c>
      <c r="D33" s="565" t="s">
        <v>2319</v>
      </c>
      <c r="E33" s="565" t="s">
        <v>2320</v>
      </c>
      <c r="F33" s="568">
        <v>10</v>
      </c>
      <c r="G33" s="568">
        <v>80740</v>
      </c>
      <c r="H33" s="568">
        <v>1</v>
      </c>
      <c r="I33" s="568">
        <v>8074</v>
      </c>
      <c r="J33" s="568"/>
      <c r="K33" s="568"/>
      <c r="L33" s="568"/>
      <c r="M33" s="568"/>
      <c r="N33" s="568">
        <v>1</v>
      </c>
      <c r="O33" s="568">
        <v>10893.4</v>
      </c>
      <c r="P33" s="581">
        <v>0.13491949467426306</v>
      </c>
      <c r="Q33" s="569">
        <v>10893.4</v>
      </c>
    </row>
    <row r="34" spans="1:17" ht="14.4" customHeight="1" x14ac:dyDescent="0.3">
      <c r="A34" s="564" t="s">
        <v>456</v>
      </c>
      <c r="B34" s="565" t="s">
        <v>2291</v>
      </c>
      <c r="C34" s="565" t="s">
        <v>2199</v>
      </c>
      <c r="D34" s="565" t="s">
        <v>2321</v>
      </c>
      <c r="E34" s="565" t="s">
        <v>2322</v>
      </c>
      <c r="F34" s="568"/>
      <c r="G34" s="568"/>
      <c r="H34" s="568"/>
      <c r="I34" s="568"/>
      <c r="J34" s="568"/>
      <c r="K34" s="568"/>
      <c r="L34" s="568"/>
      <c r="M34" s="568"/>
      <c r="N34" s="568">
        <v>6</v>
      </c>
      <c r="O34" s="568">
        <v>30416.1</v>
      </c>
      <c r="P34" s="581"/>
      <c r="Q34" s="569">
        <v>5069.3499999999995</v>
      </c>
    </row>
    <row r="35" spans="1:17" ht="14.4" customHeight="1" x14ac:dyDescent="0.3">
      <c r="A35" s="564" t="s">
        <v>456</v>
      </c>
      <c r="B35" s="565" t="s">
        <v>2291</v>
      </c>
      <c r="C35" s="565" t="s">
        <v>2199</v>
      </c>
      <c r="D35" s="565" t="s">
        <v>2323</v>
      </c>
      <c r="E35" s="565" t="s">
        <v>2324</v>
      </c>
      <c r="F35" s="568"/>
      <c r="G35" s="568"/>
      <c r="H35" s="568"/>
      <c r="I35" s="568"/>
      <c r="J35" s="568"/>
      <c r="K35" s="568"/>
      <c r="L35" s="568"/>
      <c r="M35" s="568"/>
      <c r="N35" s="568">
        <v>18</v>
      </c>
      <c r="O35" s="568">
        <v>188534.2</v>
      </c>
      <c r="P35" s="581"/>
      <c r="Q35" s="569">
        <v>10474.122222222222</v>
      </c>
    </row>
    <row r="36" spans="1:17" ht="14.4" customHeight="1" x14ac:dyDescent="0.3">
      <c r="A36" s="564" t="s">
        <v>456</v>
      </c>
      <c r="B36" s="565" t="s">
        <v>2291</v>
      </c>
      <c r="C36" s="565" t="s">
        <v>2199</v>
      </c>
      <c r="D36" s="565" t="s">
        <v>2325</v>
      </c>
      <c r="E36" s="565" t="s">
        <v>2326</v>
      </c>
      <c r="F36" s="568"/>
      <c r="G36" s="568"/>
      <c r="H36" s="568"/>
      <c r="I36" s="568"/>
      <c r="J36" s="568">
        <v>1</v>
      </c>
      <c r="K36" s="568">
        <v>638.95000000000005</v>
      </c>
      <c r="L36" s="568"/>
      <c r="M36" s="568">
        <v>638.95000000000005</v>
      </c>
      <c r="N36" s="568"/>
      <c r="O36" s="568"/>
      <c r="P36" s="581"/>
      <c r="Q36" s="569"/>
    </row>
    <row r="37" spans="1:17" ht="14.4" customHeight="1" x14ac:dyDescent="0.3">
      <c r="A37" s="564" t="s">
        <v>456</v>
      </c>
      <c r="B37" s="565" t="s">
        <v>2291</v>
      </c>
      <c r="C37" s="565" t="s">
        <v>2199</v>
      </c>
      <c r="D37" s="565" t="s">
        <v>2327</v>
      </c>
      <c r="E37" s="565" t="s">
        <v>2328</v>
      </c>
      <c r="F37" s="568">
        <v>1.6</v>
      </c>
      <c r="G37" s="568">
        <v>127.22999999999999</v>
      </c>
      <c r="H37" s="568">
        <v>1</v>
      </c>
      <c r="I37" s="568">
        <v>79.518749999999983</v>
      </c>
      <c r="J37" s="568"/>
      <c r="K37" s="568"/>
      <c r="L37" s="568"/>
      <c r="M37" s="568"/>
      <c r="N37" s="568">
        <v>3</v>
      </c>
      <c r="O37" s="568">
        <v>290.89999999999998</v>
      </c>
      <c r="P37" s="581">
        <v>2.2864104377898293</v>
      </c>
      <c r="Q37" s="569">
        <v>96.966666666666654</v>
      </c>
    </row>
    <row r="38" spans="1:17" ht="14.4" customHeight="1" x14ac:dyDescent="0.3">
      <c r="A38" s="564" t="s">
        <v>456</v>
      </c>
      <c r="B38" s="565" t="s">
        <v>2291</v>
      </c>
      <c r="C38" s="565" t="s">
        <v>2199</v>
      </c>
      <c r="D38" s="565" t="s">
        <v>2329</v>
      </c>
      <c r="E38" s="565" t="s">
        <v>2330</v>
      </c>
      <c r="F38" s="568">
        <v>6</v>
      </c>
      <c r="G38" s="568">
        <v>332.52</v>
      </c>
      <c r="H38" s="568">
        <v>1</v>
      </c>
      <c r="I38" s="568">
        <v>55.419999999999995</v>
      </c>
      <c r="J38" s="568"/>
      <c r="K38" s="568"/>
      <c r="L38" s="568"/>
      <c r="M38" s="568"/>
      <c r="N38" s="568"/>
      <c r="O38" s="568"/>
      <c r="P38" s="581"/>
      <c r="Q38" s="569"/>
    </row>
    <row r="39" spans="1:17" ht="14.4" customHeight="1" x14ac:dyDescent="0.3">
      <c r="A39" s="564" t="s">
        <v>456</v>
      </c>
      <c r="B39" s="565" t="s">
        <v>2291</v>
      </c>
      <c r="C39" s="565" t="s">
        <v>2199</v>
      </c>
      <c r="D39" s="565" t="s">
        <v>2331</v>
      </c>
      <c r="E39" s="565" t="s">
        <v>2332</v>
      </c>
      <c r="F39" s="568">
        <v>28</v>
      </c>
      <c r="G39" s="568">
        <v>14436.16</v>
      </c>
      <c r="H39" s="568">
        <v>1</v>
      </c>
      <c r="I39" s="568">
        <v>515.5771428571428</v>
      </c>
      <c r="J39" s="568"/>
      <c r="K39" s="568"/>
      <c r="L39" s="568"/>
      <c r="M39" s="568"/>
      <c r="N39" s="568"/>
      <c r="O39" s="568"/>
      <c r="P39" s="581"/>
      <c r="Q39" s="569"/>
    </row>
    <row r="40" spans="1:17" ht="14.4" customHeight="1" x14ac:dyDescent="0.3">
      <c r="A40" s="564" t="s">
        <v>456</v>
      </c>
      <c r="B40" s="565" t="s">
        <v>2291</v>
      </c>
      <c r="C40" s="565" t="s">
        <v>2199</v>
      </c>
      <c r="D40" s="565" t="s">
        <v>2333</v>
      </c>
      <c r="E40" s="565" t="s">
        <v>2334</v>
      </c>
      <c r="F40" s="568">
        <v>18</v>
      </c>
      <c r="G40" s="568">
        <v>87631.2</v>
      </c>
      <c r="H40" s="568">
        <v>1</v>
      </c>
      <c r="I40" s="568">
        <v>4868.3999999999996</v>
      </c>
      <c r="J40" s="568"/>
      <c r="K40" s="568"/>
      <c r="L40" s="568"/>
      <c r="M40" s="568"/>
      <c r="N40" s="568">
        <v>36</v>
      </c>
      <c r="O40" s="568">
        <v>243068.04</v>
      </c>
      <c r="P40" s="581">
        <v>2.7737614000492976</v>
      </c>
      <c r="Q40" s="569">
        <v>6751.89</v>
      </c>
    </row>
    <row r="41" spans="1:17" ht="14.4" customHeight="1" x14ac:dyDescent="0.3">
      <c r="A41" s="564" t="s">
        <v>456</v>
      </c>
      <c r="B41" s="565" t="s">
        <v>2291</v>
      </c>
      <c r="C41" s="565" t="s">
        <v>2199</v>
      </c>
      <c r="D41" s="565" t="s">
        <v>2335</v>
      </c>
      <c r="E41" s="565" t="s">
        <v>2336</v>
      </c>
      <c r="F41" s="568"/>
      <c r="G41" s="568"/>
      <c r="H41" s="568"/>
      <c r="I41" s="568"/>
      <c r="J41" s="568"/>
      <c r="K41" s="568"/>
      <c r="L41" s="568"/>
      <c r="M41" s="568"/>
      <c r="N41" s="568">
        <v>4.5</v>
      </c>
      <c r="O41" s="568">
        <v>9713.92</v>
      </c>
      <c r="P41" s="581"/>
      <c r="Q41" s="569">
        <v>2158.6488888888889</v>
      </c>
    </row>
    <row r="42" spans="1:17" ht="14.4" customHeight="1" x14ac:dyDescent="0.3">
      <c r="A42" s="564" t="s">
        <v>456</v>
      </c>
      <c r="B42" s="565" t="s">
        <v>2291</v>
      </c>
      <c r="C42" s="565" t="s">
        <v>2199</v>
      </c>
      <c r="D42" s="565" t="s">
        <v>2337</v>
      </c>
      <c r="E42" s="565" t="s">
        <v>2338</v>
      </c>
      <c r="F42" s="568">
        <v>0.8</v>
      </c>
      <c r="G42" s="568">
        <v>957.68</v>
      </c>
      <c r="H42" s="568">
        <v>1</v>
      </c>
      <c r="I42" s="568">
        <v>1197.0999999999999</v>
      </c>
      <c r="J42" s="568"/>
      <c r="K42" s="568"/>
      <c r="L42" s="568"/>
      <c r="M42" s="568"/>
      <c r="N42" s="568"/>
      <c r="O42" s="568"/>
      <c r="P42" s="581"/>
      <c r="Q42" s="569"/>
    </row>
    <row r="43" spans="1:17" ht="14.4" customHeight="1" x14ac:dyDescent="0.3">
      <c r="A43" s="564" t="s">
        <v>456</v>
      </c>
      <c r="B43" s="565" t="s">
        <v>2291</v>
      </c>
      <c r="C43" s="565" t="s">
        <v>2199</v>
      </c>
      <c r="D43" s="565" t="s">
        <v>2339</v>
      </c>
      <c r="E43" s="565" t="s">
        <v>2340</v>
      </c>
      <c r="F43" s="568"/>
      <c r="G43" s="568"/>
      <c r="H43" s="568"/>
      <c r="I43" s="568"/>
      <c r="J43" s="568"/>
      <c r="K43" s="568"/>
      <c r="L43" s="568"/>
      <c r="M43" s="568"/>
      <c r="N43" s="568">
        <v>0.9</v>
      </c>
      <c r="O43" s="568">
        <v>752.53</v>
      </c>
      <c r="P43" s="581"/>
      <c r="Q43" s="569">
        <v>836.14444444444439</v>
      </c>
    </row>
    <row r="44" spans="1:17" ht="14.4" customHeight="1" x14ac:dyDescent="0.3">
      <c r="A44" s="564" t="s">
        <v>456</v>
      </c>
      <c r="B44" s="565" t="s">
        <v>2291</v>
      </c>
      <c r="C44" s="565" t="s">
        <v>2199</v>
      </c>
      <c r="D44" s="565" t="s">
        <v>2341</v>
      </c>
      <c r="E44" s="565" t="s">
        <v>2342</v>
      </c>
      <c r="F44" s="568"/>
      <c r="G44" s="568"/>
      <c r="H44" s="568"/>
      <c r="I44" s="568"/>
      <c r="J44" s="568">
        <v>0.6</v>
      </c>
      <c r="K44" s="568">
        <v>689.96</v>
      </c>
      <c r="L44" s="568"/>
      <c r="M44" s="568">
        <v>1149.9333333333334</v>
      </c>
      <c r="N44" s="568">
        <v>0</v>
      </c>
      <c r="O44" s="568">
        <v>0</v>
      </c>
      <c r="P44" s="581"/>
      <c r="Q44" s="569"/>
    </row>
    <row r="45" spans="1:17" ht="14.4" customHeight="1" x14ac:dyDescent="0.3">
      <c r="A45" s="564" t="s">
        <v>456</v>
      </c>
      <c r="B45" s="565" t="s">
        <v>2291</v>
      </c>
      <c r="C45" s="565" t="s">
        <v>2199</v>
      </c>
      <c r="D45" s="565" t="s">
        <v>2343</v>
      </c>
      <c r="E45" s="565" t="s">
        <v>2344</v>
      </c>
      <c r="F45" s="568"/>
      <c r="G45" s="568"/>
      <c r="H45" s="568"/>
      <c r="I45" s="568"/>
      <c r="J45" s="568"/>
      <c r="K45" s="568"/>
      <c r="L45" s="568"/>
      <c r="M45" s="568"/>
      <c r="N45" s="568">
        <v>4.3</v>
      </c>
      <c r="O45" s="568">
        <v>15600.68</v>
      </c>
      <c r="P45" s="581"/>
      <c r="Q45" s="569">
        <v>3628.06511627907</v>
      </c>
    </row>
    <row r="46" spans="1:17" ht="14.4" customHeight="1" x14ac:dyDescent="0.3">
      <c r="A46" s="564" t="s">
        <v>456</v>
      </c>
      <c r="B46" s="565" t="s">
        <v>2291</v>
      </c>
      <c r="C46" s="565" t="s">
        <v>2345</v>
      </c>
      <c r="D46" s="565" t="s">
        <v>2346</v>
      </c>
      <c r="E46" s="565" t="s">
        <v>2347</v>
      </c>
      <c r="F46" s="568">
        <v>7</v>
      </c>
      <c r="G46" s="568">
        <v>12474</v>
      </c>
      <c r="H46" s="568">
        <v>1</v>
      </c>
      <c r="I46" s="568">
        <v>1782</v>
      </c>
      <c r="J46" s="568">
        <v>10</v>
      </c>
      <c r="K46" s="568">
        <v>17476</v>
      </c>
      <c r="L46" s="568">
        <v>1.4009940676607344</v>
      </c>
      <c r="M46" s="568">
        <v>1747.6</v>
      </c>
      <c r="N46" s="568">
        <v>18</v>
      </c>
      <c r="O46" s="568">
        <v>30604</v>
      </c>
      <c r="P46" s="581">
        <v>2.4534231200897869</v>
      </c>
      <c r="Q46" s="569">
        <v>1700.2222222222222</v>
      </c>
    </row>
    <row r="47" spans="1:17" ht="14.4" customHeight="1" x14ac:dyDescent="0.3">
      <c r="A47" s="564" t="s">
        <v>456</v>
      </c>
      <c r="B47" s="565" t="s">
        <v>2291</v>
      </c>
      <c r="C47" s="565" t="s">
        <v>2345</v>
      </c>
      <c r="D47" s="565" t="s">
        <v>2348</v>
      </c>
      <c r="E47" s="565" t="s">
        <v>2349</v>
      </c>
      <c r="F47" s="568">
        <v>2</v>
      </c>
      <c r="G47" s="568">
        <v>5159.6400000000003</v>
      </c>
      <c r="H47" s="568">
        <v>1</v>
      </c>
      <c r="I47" s="568">
        <v>2579.8200000000002</v>
      </c>
      <c r="J47" s="568">
        <v>2</v>
      </c>
      <c r="K47" s="568">
        <v>4956</v>
      </c>
      <c r="L47" s="568">
        <v>0.96053213014861494</v>
      </c>
      <c r="M47" s="568">
        <v>2478</v>
      </c>
      <c r="N47" s="568">
        <v>2</v>
      </c>
      <c r="O47" s="568">
        <v>4956</v>
      </c>
      <c r="P47" s="581">
        <v>0.96053213014861494</v>
      </c>
      <c r="Q47" s="569">
        <v>2478</v>
      </c>
    </row>
    <row r="48" spans="1:17" ht="14.4" customHeight="1" x14ac:dyDescent="0.3">
      <c r="A48" s="564" t="s">
        <v>456</v>
      </c>
      <c r="B48" s="565" t="s">
        <v>2291</v>
      </c>
      <c r="C48" s="565" t="s">
        <v>2345</v>
      </c>
      <c r="D48" s="565" t="s">
        <v>2350</v>
      </c>
      <c r="E48" s="565" t="s">
        <v>2351</v>
      </c>
      <c r="F48" s="568">
        <v>5</v>
      </c>
      <c r="G48" s="568">
        <v>44995</v>
      </c>
      <c r="H48" s="568">
        <v>1</v>
      </c>
      <c r="I48" s="568">
        <v>8999</v>
      </c>
      <c r="J48" s="568">
        <v>1</v>
      </c>
      <c r="K48" s="568">
        <v>9039.01</v>
      </c>
      <c r="L48" s="568">
        <v>0.20088920991221249</v>
      </c>
      <c r="M48" s="568">
        <v>9039.01</v>
      </c>
      <c r="N48" s="568">
        <v>1</v>
      </c>
      <c r="O48" s="568">
        <v>9254</v>
      </c>
      <c r="P48" s="581">
        <v>0.20566729636626291</v>
      </c>
      <c r="Q48" s="569">
        <v>9254</v>
      </c>
    </row>
    <row r="49" spans="1:17" ht="14.4" customHeight="1" x14ac:dyDescent="0.3">
      <c r="A49" s="564" t="s">
        <v>456</v>
      </c>
      <c r="B49" s="565" t="s">
        <v>2291</v>
      </c>
      <c r="C49" s="565" t="s">
        <v>2345</v>
      </c>
      <c r="D49" s="565" t="s">
        <v>2352</v>
      </c>
      <c r="E49" s="565" t="s">
        <v>2353</v>
      </c>
      <c r="F49" s="568">
        <v>15</v>
      </c>
      <c r="G49" s="568">
        <v>12675</v>
      </c>
      <c r="H49" s="568">
        <v>1</v>
      </c>
      <c r="I49" s="568">
        <v>845</v>
      </c>
      <c r="J49" s="568">
        <v>12</v>
      </c>
      <c r="K49" s="568">
        <v>9362.01</v>
      </c>
      <c r="L49" s="568">
        <v>0.7386201183431953</v>
      </c>
      <c r="M49" s="568">
        <v>780.16750000000002</v>
      </c>
      <c r="N49" s="568">
        <v>13</v>
      </c>
      <c r="O49" s="568">
        <v>10648</v>
      </c>
      <c r="P49" s="581">
        <v>0.84007889546351089</v>
      </c>
      <c r="Q49" s="569">
        <v>819.07692307692309</v>
      </c>
    </row>
    <row r="50" spans="1:17" ht="14.4" customHeight="1" x14ac:dyDescent="0.3">
      <c r="A50" s="564" t="s">
        <v>456</v>
      </c>
      <c r="B50" s="565" t="s">
        <v>2291</v>
      </c>
      <c r="C50" s="565" t="s">
        <v>2345</v>
      </c>
      <c r="D50" s="565" t="s">
        <v>2354</v>
      </c>
      <c r="E50" s="565" t="s">
        <v>2355</v>
      </c>
      <c r="F50" s="568">
        <v>0</v>
      </c>
      <c r="G50" s="568">
        <v>0</v>
      </c>
      <c r="H50" s="568"/>
      <c r="I50" s="568"/>
      <c r="J50" s="568"/>
      <c r="K50" s="568"/>
      <c r="L50" s="568"/>
      <c r="M50" s="568"/>
      <c r="N50" s="568"/>
      <c r="O50" s="568"/>
      <c r="P50" s="581"/>
      <c r="Q50" s="569"/>
    </row>
    <row r="51" spans="1:17" ht="14.4" customHeight="1" x14ac:dyDescent="0.3">
      <c r="A51" s="564" t="s">
        <v>456</v>
      </c>
      <c r="B51" s="565" t="s">
        <v>2291</v>
      </c>
      <c r="C51" s="565" t="s">
        <v>2356</v>
      </c>
      <c r="D51" s="565" t="s">
        <v>2357</v>
      </c>
      <c r="E51" s="565" t="s">
        <v>2358</v>
      </c>
      <c r="F51" s="568"/>
      <c r="G51" s="568"/>
      <c r="H51" s="568"/>
      <c r="I51" s="568"/>
      <c r="J51" s="568">
        <v>1</v>
      </c>
      <c r="K51" s="568">
        <v>1532.39</v>
      </c>
      <c r="L51" s="568"/>
      <c r="M51" s="568">
        <v>1532.39</v>
      </c>
      <c r="N51" s="568"/>
      <c r="O51" s="568"/>
      <c r="P51" s="581"/>
      <c r="Q51" s="569"/>
    </row>
    <row r="52" spans="1:17" ht="14.4" customHeight="1" x14ac:dyDescent="0.3">
      <c r="A52" s="564" t="s">
        <v>456</v>
      </c>
      <c r="B52" s="565" t="s">
        <v>2291</v>
      </c>
      <c r="C52" s="565" t="s">
        <v>2356</v>
      </c>
      <c r="D52" s="565" t="s">
        <v>2359</v>
      </c>
      <c r="E52" s="565" t="s">
        <v>2358</v>
      </c>
      <c r="F52" s="568"/>
      <c r="G52" s="568"/>
      <c r="H52" s="568"/>
      <c r="I52" s="568"/>
      <c r="J52" s="568">
        <v>1</v>
      </c>
      <c r="K52" s="568">
        <v>1554.96</v>
      </c>
      <c r="L52" s="568"/>
      <c r="M52" s="568">
        <v>1554.96</v>
      </c>
      <c r="N52" s="568"/>
      <c r="O52" s="568"/>
      <c r="P52" s="581"/>
      <c r="Q52" s="569"/>
    </row>
    <row r="53" spans="1:17" ht="14.4" customHeight="1" x14ac:dyDescent="0.3">
      <c r="A53" s="564" t="s">
        <v>456</v>
      </c>
      <c r="B53" s="565" t="s">
        <v>2291</v>
      </c>
      <c r="C53" s="565" t="s">
        <v>2356</v>
      </c>
      <c r="D53" s="565" t="s">
        <v>2360</v>
      </c>
      <c r="E53" s="565" t="s">
        <v>2361</v>
      </c>
      <c r="F53" s="568">
        <v>2</v>
      </c>
      <c r="G53" s="568">
        <v>936.4</v>
      </c>
      <c r="H53" s="568">
        <v>1</v>
      </c>
      <c r="I53" s="568">
        <v>468.2</v>
      </c>
      <c r="J53" s="568">
        <v>11</v>
      </c>
      <c r="K53" s="568">
        <v>5337.5300000000007</v>
      </c>
      <c r="L53" s="568">
        <v>5.7000533959846225</v>
      </c>
      <c r="M53" s="568">
        <v>485.23000000000008</v>
      </c>
      <c r="N53" s="568"/>
      <c r="O53" s="568"/>
      <c r="P53" s="581"/>
      <c r="Q53" s="569"/>
    </row>
    <row r="54" spans="1:17" ht="14.4" customHeight="1" x14ac:dyDescent="0.3">
      <c r="A54" s="564" t="s">
        <v>456</v>
      </c>
      <c r="B54" s="565" t="s">
        <v>2291</v>
      </c>
      <c r="C54" s="565" t="s">
        <v>2356</v>
      </c>
      <c r="D54" s="565" t="s">
        <v>2362</v>
      </c>
      <c r="E54" s="565" t="s">
        <v>2363</v>
      </c>
      <c r="F54" s="568">
        <v>7</v>
      </c>
      <c r="G54" s="568">
        <v>32326</v>
      </c>
      <c r="H54" s="568">
        <v>1</v>
      </c>
      <c r="I54" s="568">
        <v>4618</v>
      </c>
      <c r="J54" s="568">
        <v>3</v>
      </c>
      <c r="K54" s="568">
        <v>13854</v>
      </c>
      <c r="L54" s="568">
        <v>0.42857142857142855</v>
      </c>
      <c r="M54" s="568">
        <v>4618</v>
      </c>
      <c r="N54" s="568">
        <v>8</v>
      </c>
      <c r="O54" s="568">
        <v>36944</v>
      </c>
      <c r="P54" s="581">
        <v>1.1428571428571428</v>
      </c>
      <c r="Q54" s="569">
        <v>4618</v>
      </c>
    </row>
    <row r="55" spans="1:17" ht="14.4" customHeight="1" x14ac:dyDescent="0.3">
      <c r="A55" s="564" t="s">
        <v>456</v>
      </c>
      <c r="B55" s="565" t="s">
        <v>2291</v>
      </c>
      <c r="C55" s="565" t="s">
        <v>2356</v>
      </c>
      <c r="D55" s="565" t="s">
        <v>2364</v>
      </c>
      <c r="E55" s="565" t="s">
        <v>2365</v>
      </c>
      <c r="F55" s="568"/>
      <c r="G55" s="568"/>
      <c r="H55" s="568"/>
      <c r="I55" s="568"/>
      <c r="J55" s="568"/>
      <c r="K55" s="568"/>
      <c r="L55" s="568"/>
      <c r="M55" s="568"/>
      <c r="N55" s="568">
        <v>1</v>
      </c>
      <c r="O55" s="568">
        <v>556.5</v>
      </c>
      <c r="P55" s="581"/>
      <c r="Q55" s="569">
        <v>556.5</v>
      </c>
    </row>
    <row r="56" spans="1:17" ht="14.4" customHeight="1" x14ac:dyDescent="0.3">
      <c r="A56" s="564" t="s">
        <v>456</v>
      </c>
      <c r="B56" s="565" t="s">
        <v>2291</v>
      </c>
      <c r="C56" s="565" t="s">
        <v>2356</v>
      </c>
      <c r="D56" s="565" t="s">
        <v>2366</v>
      </c>
      <c r="E56" s="565" t="s">
        <v>2367</v>
      </c>
      <c r="F56" s="568">
        <v>8</v>
      </c>
      <c r="G56" s="568">
        <v>1085.5200000000002</v>
      </c>
      <c r="H56" s="568">
        <v>1</v>
      </c>
      <c r="I56" s="568">
        <v>135.69000000000003</v>
      </c>
      <c r="J56" s="568">
        <v>2</v>
      </c>
      <c r="K56" s="568">
        <v>271.38</v>
      </c>
      <c r="L56" s="568">
        <v>0.24999999999999994</v>
      </c>
      <c r="M56" s="568">
        <v>135.69</v>
      </c>
      <c r="N56" s="568">
        <v>5</v>
      </c>
      <c r="O56" s="568">
        <v>678.45</v>
      </c>
      <c r="P56" s="581">
        <v>0.62499999999999989</v>
      </c>
      <c r="Q56" s="569">
        <v>135.69</v>
      </c>
    </row>
    <row r="57" spans="1:17" ht="14.4" customHeight="1" x14ac:dyDescent="0.3">
      <c r="A57" s="564" t="s">
        <v>456</v>
      </c>
      <c r="B57" s="565" t="s">
        <v>2291</v>
      </c>
      <c r="C57" s="565" t="s">
        <v>2356</v>
      </c>
      <c r="D57" s="565" t="s">
        <v>2368</v>
      </c>
      <c r="E57" s="565" t="s">
        <v>2367</v>
      </c>
      <c r="F57" s="568">
        <v>12</v>
      </c>
      <c r="G57" s="568">
        <v>2043.6</v>
      </c>
      <c r="H57" s="568">
        <v>1</v>
      </c>
      <c r="I57" s="568">
        <v>170.29999999999998</v>
      </c>
      <c r="J57" s="568">
        <v>7</v>
      </c>
      <c r="K57" s="568">
        <v>1192.0999999999999</v>
      </c>
      <c r="L57" s="568">
        <v>0.58333333333333326</v>
      </c>
      <c r="M57" s="568">
        <v>170.29999999999998</v>
      </c>
      <c r="N57" s="568">
        <v>15</v>
      </c>
      <c r="O57" s="568">
        <v>2554.5</v>
      </c>
      <c r="P57" s="581">
        <v>1.25</v>
      </c>
      <c r="Q57" s="569">
        <v>170.3</v>
      </c>
    </row>
    <row r="58" spans="1:17" ht="14.4" customHeight="1" x14ac:dyDescent="0.3">
      <c r="A58" s="564" t="s">
        <v>456</v>
      </c>
      <c r="B58" s="565" t="s">
        <v>2291</v>
      </c>
      <c r="C58" s="565" t="s">
        <v>2356</v>
      </c>
      <c r="D58" s="565" t="s">
        <v>2369</v>
      </c>
      <c r="E58" s="565" t="s">
        <v>2370</v>
      </c>
      <c r="F58" s="568"/>
      <c r="G58" s="568"/>
      <c r="H58" s="568"/>
      <c r="I58" s="568"/>
      <c r="J58" s="568">
        <v>1</v>
      </c>
      <c r="K58" s="568">
        <v>58.6</v>
      </c>
      <c r="L58" s="568"/>
      <c r="M58" s="568">
        <v>58.6</v>
      </c>
      <c r="N58" s="568"/>
      <c r="O58" s="568"/>
      <c r="P58" s="581"/>
      <c r="Q58" s="569"/>
    </row>
    <row r="59" spans="1:17" ht="14.4" customHeight="1" x14ac:dyDescent="0.3">
      <c r="A59" s="564" t="s">
        <v>456</v>
      </c>
      <c r="B59" s="565" t="s">
        <v>2291</v>
      </c>
      <c r="C59" s="565" t="s">
        <v>2356</v>
      </c>
      <c r="D59" s="565" t="s">
        <v>2371</v>
      </c>
      <c r="E59" s="565" t="s">
        <v>2372</v>
      </c>
      <c r="F59" s="568">
        <v>4</v>
      </c>
      <c r="G59" s="568">
        <v>1728</v>
      </c>
      <c r="H59" s="568">
        <v>1</v>
      </c>
      <c r="I59" s="568">
        <v>432</v>
      </c>
      <c r="J59" s="568"/>
      <c r="K59" s="568"/>
      <c r="L59" s="568"/>
      <c r="M59" s="568"/>
      <c r="N59" s="568"/>
      <c r="O59" s="568"/>
      <c r="P59" s="581"/>
      <c r="Q59" s="569"/>
    </row>
    <row r="60" spans="1:17" ht="14.4" customHeight="1" x14ac:dyDescent="0.3">
      <c r="A60" s="564" t="s">
        <v>456</v>
      </c>
      <c r="B60" s="565" t="s">
        <v>2291</v>
      </c>
      <c r="C60" s="565" t="s">
        <v>2356</v>
      </c>
      <c r="D60" s="565" t="s">
        <v>2373</v>
      </c>
      <c r="E60" s="565" t="s">
        <v>2374</v>
      </c>
      <c r="F60" s="568"/>
      <c r="G60" s="568"/>
      <c r="H60" s="568"/>
      <c r="I60" s="568"/>
      <c r="J60" s="568">
        <v>5</v>
      </c>
      <c r="K60" s="568">
        <v>755</v>
      </c>
      <c r="L60" s="568"/>
      <c r="M60" s="568">
        <v>151</v>
      </c>
      <c r="N60" s="568">
        <v>2</v>
      </c>
      <c r="O60" s="568">
        <v>312.98</v>
      </c>
      <c r="P60" s="581"/>
      <c r="Q60" s="569">
        <v>156.49</v>
      </c>
    </row>
    <row r="61" spans="1:17" ht="14.4" customHeight="1" x14ac:dyDescent="0.3">
      <c r="A61" s="564" t="s">
        <v>456</v>
      </c>
      <c r="B61" s="565" t="s">
        <v>2291</v>
      </c>
      <c r="C61" s="565" t="s">
        <v>2356</v>
      </c>
      <c r="D61" s="565" t="s">
        <v>2375</v>
      </c>
      <c r="E61" s="565" t="s">
        <v>2374</v>
      </c>
      <c r="F61" s="568"/>
      <c r="G61" s="568"/>
      <c r="H61" s="568"/>
      <c r="I61" s="568"/>
      <c r="J61" s="568"/>
      <c r="K61" s="568"/>
      <c r="L61" s="568"/>
      <c r="M61" s="568"/>
      <c r="N61" s="568">
        <v>2</v>
      </c>
      <c r="O61" s="568">
        <v>362.72</v>
      </c>
      <c r="P61" s="581"/>
      <c r="Q61" s="569">
        <v>181.36</v>
      </c>
    </row>
    <row r="62" spans="1:17" ht="14.4" customHeight="1" x14ac:dyDescent="0.3">
      <c r="A62" s="564" t="s">
        <v>456</v>
      </c>
      <c r="B62" s="565" t="s">
        <v>2291</v>
      </c>
      <c r="C62" s="565" t="s">
        <v>2356</v>
      </c>
      <c r="D62" s="565" t="s">
        <v>2376</v>
      </c>
      <c r="E62" s="565" t="s">
        <v>2374</v>
      </c>
      <c r="F62" s="568">
        <v>15</v>
      </c>
      <c r="G62" s="568">
        <v>2910</v>
      </c>
      <c r="H62" s="568">
        <v>1</v>
      </c>
      <c r="I62" s="568">
        <v>194</v>
      </c>
      <c r="J62" s="568"/>
      <c r="K62" s="568"/>
      <c r="L62" s="568"/>
      <c r="M62" s="568"/>
      <c r="N62" s="568"/>
      <c r="O62" s="568"/>
      <c r="P62" s="581"/>
      <c r="Q62" s="569"/>
    </row>
    <row r="63" spans="1:17" ht="14.4" customHeight="1" x14ac:dyDescent="0.3">
      <c r="A63" s="564" t="s">
        <v>456</v>
      </c>
      <c r="B63" s="565" t="s">
        <v>2291</v>
      </c>
      <c r="C63" s="565" t="s">
        <v>2356</v>
      </c>
      <c r="D63" s="565" t="s">
        <v>2377</v>
      </c>
      <c r="E63" s="565" t="s">
        <v>2374</v>
      </c>
      <c r="F63" s="568">
        <v>3</v>
      </c>
      <c r="G63" s="568">
        <v>585</v>
      </c>
      <c r="H63" s="568">
        <v>1</v>
      </c>
      <c r="I63" s="568">
        <v>195</v>
      </c>
      <c r="J63" s="568"/>
      <c r="K63" s="568"/>
      <c r="L63" s="568"/>
      <c r="M63" s="568"/>
      <c r="N63" s="568"/>
      <c r="O63" s="568"/>
      <c r="P63" s="581"/>
      <c r="Q63" s="569"/>
    </row>
    <row r="64" spans="1:17" ht="14.4" customHeight="1" x14ac:dyDescent="0.3">
      <c r="A64" s="564" t="s">
        <v>456</v>
      </c>
      <c r="B64" s="565" t="s">
        <v>2291</v>
      </c>
      <c r="C64" s="565" t="s">
        <v>2356</v>
      </c>
      <c r="D64" s="565" t="s">
        <v>2378</v>
      </c>
      <c r="E64" s="565" t="s">
        <v>2374</v>
      </c>
      <c r="F64" s="568">
        <v>2</v>
      </c>
      <c r="G64" s="568">
        <v>508</v>
      </c>
      <c r="H64" s="568">
        <v>1</v>
      </c>
      <c r="I64" s="568">
        <v>254</v>
      </c>
      <c r="J64" s="568"/>
      <c r="K64" s="568"/>
      <c r="L64" s="568"/>
      <c r="M64" s="568"/>
      <c r="N64" s="568"/>
      <c r="O64" s="568"/>
      <c r="P64" s="581"/>
      <c r="Q64" s="569"/>
    </row>
    <row r="65" spans="1:17" ht="14.4" customHeight="1" x14ac:dyDescent="0.3">
      <c r="A65" s="564" t="s">
        <v>456</v>
      </c>
      <c r="B65" s="565" t="s">
        <v>2291</v>
      </c>
      <c r="C65" s="565" t="s">
        <v>2356</v>
      </c>
      <c r="D65" s="565" t="s">
        <v>2379</v>
      </c>
      <c r="E65" s="565" t="s">
        <v>2374</v>
      </c>
      <c r="F65" s="568"/>
      <c r="G65" s="568"/>
      <c r="H65" s="568"/>
      <c r="I65" s="568"/>
      <c r="J65" s="568"/>
      <c r="K65" s="568"/>
      <c r="L65" s="568"/>
      <c r="M65" s="568"/>
      <c r="N65" s="568">
        <v>1</v>
      </c>
      <c r="O65" s="568">
        <v>299.51</v>
      </c>
      <c r="P65" s="581"/>
      <c r="Q65" s="569">
        <v>299.51</v>
      </c>
    </row>
    <row r="66" spans="1:17" ht="14.4" customHeight="1" x14ac:dyDescent="0.3">
      <c r="A66" s="564" t="s">
        <v>456</v>
      </c>
      <c r="B66" s="565" t="s">
        <v>2291</v>
      </c>
      <c r="C66" s="565" t="s">
        <v>2356</v>
      </c>
      <c r="D66" s="565" t="s">
        <v>2380</v>
      </c>
      <c r="E66" s="565" t="s">
        <v>2374</v>
      </c>
      <c r="F66" s="568"/>
      <c r="G66" s="568"/>
      <c r="H66" s="568"/>
      <c r="I66" s="568"/>
      <c r="J66" s="568">
        <v>1</v>
      </c>
      <c r="K66" s="568">
        <v>335</v>
      </c>
      <c r="L66" s="568"/>
      <c r="M66" s="568">
        <v>335</v>
      </c>
      <c r="N66" s="568"/>
      <c r="O66" s="568"/>
      <c r="P66" s="581"/>
      <c r="Q66" s="569"/>
    </row>
    <row r="67" spans="1:17" ht="14.4" customHeight="1" x14ac:dyDescent="0.3">
      <c r="A67" s="564" t="s">
        <v>456</v>
      </c>
      <c r="B67" s="565" t="s">
        <v>2291</v>
      </c>
      <c r="C67" s="565" t="s">
        <v>2356</v>
      </c>
      <c r="D67" s="565" t="s">
        <v>2381</v>
      </c>
      <c r="E67" s="565" t="s">
        <v>2374</v>
      </c>
      <c r="F67" s="568">
        <v>2</v>
      </c>
      <c r="G67" s="568">
        <v>2618</v>
      </c>
      <c r="H67" s="568">
        <v>1</v>
      </c>
      <c r="I67" s="568">
        <v>1309</v>
      </c>
      <c r="J67" s="568">
        <v>1</v>
      </c>
      <c r="K67" s="568">
        <v>1356.6</v>
      </c>
      <c r="L67" s="568">
        <v>0.51818181818181819</v>
      </c>
      <c r="M67" s="568">
        <v>1356.6</v>
      </c>
      <c r="N67" s="568"/>
      <c r="O67" s="568"/>
      <c r="P67" s="581"/>
      <c r="Q67" s="569"/>
    </row>
    <row r="68" spans="1:17" ht="14.4" customHeight="1" x14ac:dyDescent="0.3">
      <c r="A68" s="564" t="s">
        <v>456</v>
      </c>
      <c r="B68" s="565" t="s">
        <v>2291</v>
      </c>
      <c r="C68" s="565" t="s">
        <v>2356</v>
      </c>
      <c r="D68" s="565" t="s">
        <v>2382</v>
      </c>
      <c r="E68" s="565" t="s">
        <v>2383</v>
      </c>
      <c r="F68" s="568">
        <v>221</v>
      </c>
      <c r="G68" s="568">
        <v>34063</v>
      </c>
      <c r="H68" s="568">
        <v>1</v>
      </c>
      <c r="I68" s="568">
        <v>154.13122171945702</v>
      </c>
      <c r="J68" s="568">
        <v>173</v>
      </c>
      <c r="K68" s="568">
        <v>26496.32</v>
      </c>
      <c r="L68" s="568">
        <v>0.7778621965182162</v>
      </c>
      <c r="M68" s="568">
        <v>153.15791907514452</v>
      </c>
      <c r="N68" s="568">
        <v>179</v>
      </c>
      <c r="O68" s="568">
        <v>28011.71</v>
      </c>
      <c r="P68" s="581">
        <v>0.82235005724686605</v>
      </c>
      <c r="Q68" s="569">
        <v>156.49</v>
      </c>
    </row>
    <row r="69" spans="1:17" ht="14.4" customHeight="1" x14ac:dyDescent="0.3">
      <c r="A69" s="564" t="s">
        <v>456</v>
      </c>
      <c r="B69" s="565" t="s">
        <v>2291</v>
      </c>
      <c r="C69" s="565" t="s">
        <v>2356</v>
      </c>
      <c r="D69" s="565" t="s">
        <v>2384</v>
      </c>
      <c r="E69" s="565" t="s">
        <v>2383</v>
      </c>
      <c r="F69" s="568">
        <v>5</v>
      </c>
      <c r="G69" s="568">
        <v>780</v>
      </c>
      <c r="H69" s="568">
        <v>1</v>
      </c>
      <c r="I69" s="568">
        <v>156</v>
      </c>
      <c r="J69" s="568"/>
      <c r="K69" s="568"/>
      <c r="L69" s="568"/>
      <c r="M69" s="568"/>
      <c r="N69" s="568">
        <v>2</v>
      </c>
      <c r="O69" s="568">
        <v>315.06</v>
      </c>
      <c r="P69" s="581">
        <v>0.40392307692307694</v>
      </c>
      <c r="Q69" s="569">
        <v>157.53</v>
      </c>
    </row>
    <row r="70" spans="1:17" ht="14.4" customHeight="1" x14ac:dyDescent="0.3">
      <c r="A70" s="564" t="s">
        <v>456</v>
      </c>
      <c r="B70" s="565" t="s">
        <v>2291</v>
      </c>
      <c r="C70" s="565" t="s">
        <v>2356</v>
      </c>
      <c r="D70" s="565" t="s">
        <v>2385</v>
      </c>
      <c r="E70" s="565" t="s">
        <v>2383</v>
      </c>
      <c r="F70" s="568">
        <v>165</v>
      </c>
      <c r="G70" s="568">
        <v>27846</v>
      </c>
      <c r="H70" s="568">
        <v>1</v>
      </c>
      <c r="I70" s="568">
        <v>168.76363636363635</v>
      </c>
      <c r="J70" s="568">
        <v>137</v>
      </c>
      <c r="K70" s="568">
        <v>23146.679999999997</v>
      </c>
      <c r="L70" s="568">
        <v>0.83123895712130991</v>
      </c>
      <c r="M70" s="568">
        <v>168.95386861313867</v>
      </c>
      <c r="N70" s="568">
        <v>126</v>
      </c>
      <c r="O70" s="568">
        <v>21677.040000000001</v>
      </c>
      <c r="P70" s="581">
        <v>0.77846153846153854</v>
      </c>
      <c r="Q70" s="569">
        <v>172.04000000000002</v>
      </c>
    </row>
    <row r="71" spans="1:17" ht="14.4" customHeight="1" x14ac:dyDescent="0.3">
      <c r="A71" s="564" t="s">
        <v>456</v>
      </c>
      <c r="B71" s="565" t="s">
        <v>2291</v>
      </c>
      <c r="C71" s="565" t="s">
        <v>2356</v>
      </c>
      <c r="D71" s="565" t="s">
        <v>2386</v>
      </c>
      <c r="E71" s="565" t="s">
        <v>2383</v>
      </c>
      <c r="F71" s="568">
        <v>1</v>
      </c>
      <c r="G71" s="568">
        <v>194</v>
      </c>
      <c r="H71" s="568">
        <v>1</v>
      </c>
      <c r="I71" s="568">
        <v>194</v>
      </c>
      <c r="J71" s="568">
        <v>2</v>
      </c>
      <c r="K71" s="568">
        <v>393.82</v>
      </c>
      <c r="L71" s="568">
        <v>2.0299999999999998</v>
      </c>
      <c r="M71" s="568">
        <v>196.91</v>
      </c>
      <c r="N71" s="568">
        <v>12</v>
      </c>
      <c r="O71" s="568">
        <v>2362.92</v>
      </c>
      <c r="P71" s="581">
        <v>12.18</v>
      </c>
      <c r="Q71" s="569">
        <v>196.91</v>
      </c>
    </row>
    <row r="72" spans="1:17" ht="14.4" customHeight="1" x14ac:dyDescent="0.3">
      <c r="A72" s="564" t="s">
        <v>456</v>
      </c>
      <c r="B72" s="565" t="s">
        <v>2291</v>
      </c>
      <c r="C72" s="565" t="s">
        <v>2356</v>
      </c>
      <c r="D72" s="565" t="s">
        <v>2387</v>
      </c>
      <c r="E72" s="565" t="s">
        <v>2383</v>
      </c>
      <c r="F72" s="568">
        <v>3</v>
      </c>
      <c r="G72" s="568">
        <v>920</v>
      </c>
      <c r="H72" s="568">
        <v>1</v>
      </c>
      <c r="I72" s="568">
        <v>306.66666666666669</v>
      </c>
      <c r="J72" s="568">
        <v>2</v>
      </c>
      <c r="K72" s="568">
        <v>604</v>
      </c>
      <c r="L72" s="568">
        <v>0.65652173913043477</v>
      </c>
      <c r="M72" s="568">
        <v>302</v>
      </c>
      <c r="N72" s="568"/>
      <c r="O72" s="568"/>
      <c r="P72" s="581"/>
      <c r="Q72" s="569"/>
    </row>
    <row r="73" spans="1:17" ht="14.4" customHeight="1" x14ac:dyDescent="0.3">
      <c r="A73" s="564" t="s">
        <v>456</v>
      </c>
      <c r="B73" s="565" t="s">
        <v>2291</v>
      </c>
      <c r="C73" s="565" t="s">
        <v>2356</v>
      </c>
      <c r="D73" s="565" t="s">
        <v>2388</v>
      </c>
      <c r="E73" s="565" t="s">
        <v>2383</v>
      </c>
      <c r="F73" s="568">
        <v>10</v>
      </c>
      <c r="G73" s="568">
        <v>3069</v>
      </c>
      <c r="H73" s="568">
        <v>1</v>
      </c>
      <c r="I73" s="568">
        <v>306.89999999999998</v>
      </c>
      <c r="J73" s="568">
        <v>5</v>
      </c>
      <c r="K73" s="568">
        <v>1520.98</v>
      </c>
      <c r="L73" s="568">
        <v>0.49559465623981752</v>
      </c>
      <c r="M73" s="568">
        <v>304.19600000000003</v>
      </c>
      <c r="N73" s="568">
        <v>18</v>
      </c>
      <c r="O73" s="568">
        <v>5633.64</v>
      </c>
      <c r="P73" s="581">
        <v>1.8356598240469209</v>
      </c>
      <c r="Q73" s="569">
        <v>312.98</v>
      </c>
    </row>
    <row r="74" spans="1:17" ht="14.4" customHeight="1" x14ac:dyDescent="0.3">
      <c r="A74" s="564" t="s">
        <v>456</v>
      </c>
      <c r="B74" s="565" t="s">
        <v>2291</v>
      </c>
      <c r="C74" s="565" t="s">
        <v>2356</v>
      </c>
      <c r="D74" s="565" t="s">
        <v>2389</v>
      </c>
      <c r="E74" s="565" t="s">
        <v>2383</v>
      </c>
      <c r="F74" s="568">
        <v>16</v>
      </c>
      <c r="G74" s="568">
        <v>5909</v>
      </c>
      <c r="H74" s="568">
        <v>1</v>
      </c>
      <c r="I74" s="568">
        <v>369.3125</v>
      </c>
      <c r="J74" s="568">
        <v>43</v>
      </c>
      <c r="K74" s="568">
        <v>15868.68</v>
      </c>
      <c r="L74" s="568">
        <v>2.6855102386190559</v>
      </c>
      <c r="M74" s="568">
        <v>369.03906976744184</v>
      </c>
      <c r="N74" s="568">
        <v>37</v>
      </c>
      <c r="O74" s="568">
        <v>13880.92</v>
      </c>
      <c r="P74" s="581">
        <v>2.3491149094601456</v>
      </c>
      <c r="Q74" s="569">
        <v>375.16</v>
      </c>
    </row>
    <row r="75" spans="1:17" ht="14.4" customHeight="1" x14ac:dyDescent="0.3">
      <c r="A75" s="564" t="s">
        <v>456</v>
      </c>
      <c r="B75" s="565" t="s">
        <v>2291</v>
      </c>
      <c r="C75" s="565" t="s">
        <v>2356</v>
      </c>
      <c r="D75" s="565" t="s">
        <v>2390</v>
      </c>
      <c r="E75" s="565" t="s">
        <v>2383</v>
      </c>
      <c r="F75" s="568"/>
      <c r="G75" s="568"/>
      <c r="H75" s="568"/>
      <c r="I75" s="568"/>
      <c r="J75" s="568"/>
      <c r="K75" s="568"/>
      <c r="L75" s="568"/>
      <c r="M75" s="568"/>
      <c r="N75" s="568">
        <v>1</v>
      </c>
      <c r="O75" s="568">
        <v>417.65</v>
      </c>
      <c r="P75" s="581"/>
      <c r="Q75" s="569">
        <v>417.65</v>
      </c>
    </row>
    <row r="76" spans="1:17" ht="14.4" customHeight="1" x14ac:dyDescent="0.3">
      <c r="A76" s="564" t="s">
        <v>456</v>
      </c>
      <c r="B76" s="565" t="s">
        <v>2291</v>
      </c>
      <c r="C76" s="565" t="s">
        <v>2356</v>
      </c>
      <c r="D76" s="565" t="s">
        <v>2391</v>
      </c>
      <c r="E76" s="565" t="s">
        <v>2383</v>
      </c>
      <c r="F76" s="568">
        <v>24</v>
      </c>
      <c r="G76" s="568">
        <v>9886</v>
      </c>
      <c r="H76" s="568">
        <v>1</v>
      </c>
      <c r="I76" s="568">
        <v>411.91666666666669</v>
      </c>
      <c r="J76" s="568">
        <v>9</v>
      </c>
      <c r="K76" s="568">
        <v>3680.07</v>
      </c>
      <c r="L76" s="568">
        <v>0.37225065749544811</v>
      </c>
      <c r="M76" s="568">
        <v>408.8966666666667</v>
      </c>
      <c r="N76" s="568">
        <v>10</v>
      </c>
      <c r="O76" s="568">
        <v>4186.8999999999996</v>
      </c>
      <c r="P76" s="581">
        <v>0.42351810641310939</v>
      </c>
      <c r="Q76" s="569">
        <v>418.68999999999994</v>
      </c>
    </row>
    <row r="77" spans="1:17" ht="14.4" customHeight="1" x14ac:dyDescent="0.3">
      <c r="A77" s="564" t="s">
        <v>456</v>
      </c>
      <c r="B77" s="565" t="s">
        <v>2291</v>
      </c>
      <c r="C77" s="565" t="s">
        <v>2356</v>
      </c>
      <c r="D77" s="565" t="s">
        <v>2392</v>
      </c>
      <c r="E77" s="565" t="s">
        <v>2383</v>
      </c>
      <c r="F77" s="568">
        <v>10</v>
      </c>
      <c r="G77" s="568">
        <v>5284</v>
      </c>
      <c r="H77" s="568">
        <v>1</v>
      </c>
      <c r="I77" s="568">
        <v>528.4</v>
      </c>
      <c r="J77" s="568">
        <v>6</v>
      </c>
      <c r="K77" s="568">
        <v>3126.84</v>
      </c>
      <c r="L77" s="568">
        <v>0.59175624526873583</v>
      </c>
      <c r="M77" s="568">
        <v>521.14</v>
      </c>
      <c r="N77" s="568">
        <v>3</v>
      </c>
      <c r="O77" s="568">
        <v>1610.52</v>
      </c>
      <c r="P77" s="581">
        <v>0.30479182437547314</v>
      </c>
      <c r="Q77" s="569">
        <v>536.84</v>
      </c>
    </row>
    <row r="78" spans="1:17" ht="14.4" customHeight="1" x14ac:dyDescent="0.3">
      <c r="A78" s="564" t="s">
        <v>456</v>
      </c>
      <c r="B78" s="565" t="s">
        <v>2291</v>
      </c>
      <c r="C78" s="565" t="s">
        <v>2356</v>
      </c>
      <c r="D78" s="565" t="s">
        <v>2393</v>
      </c>
      <c r="E78" s="565" t="s">
        <v>2383</v>
      </c>
      <c r="F78" s="568"/>
      <c r="G78" s="568"/>
      <c r="H78" s="568"/>
      <c r="I78" s="568"/>
      <c r="J78" s="568">
        <v>1</v>
      </c>
      <c r="K78" s="568">
        <v>417.65</v>
      </c>
      <c r="L78" s="568"/>
      <c r="M78" s="568">
        <v>417.65</v>
      </c>
      <c r="N78" s="568">
        <v>2</v>
      </c>
      <c r="O78" s="568">
        <v>835.3</v>
      </c>
      <c r="P78" s="581"/>
      <c r="Q78" s="569">
        <v>417.65</v>
      </c>
    </row>
    <row r="79" spans="1:17" ht="14.4" customHeight="1" x14ac:dyDescent="0.3">
      <c r="A79" s="564" t="s">
        <v>456</v>
      </c>
      <c r="B79" s="565" t="s">
        <v>2291</v>
      </c>
      <c r="C79" s="565" t="s">
        <v>2356</v>
      </c>
      <c r="D79" s="565" t="s">
        <v>2394</v>
      </c>
      <c r="E79" s="565" t="s">
        <v>2383</v>
      </c>
      <c r="F79" s="568">
        <v>9</v>
      </c>
      <c r="G79" s="568">
        <v>4569</v>
      </c>
      <c r="H79" s="568">
        <v>1</v>
      </c>
      <c r="I79" s="568">
        <v>507.66666666666669</v>
      </c>
      <c r="J79" s="568">
        <v>5</v>
      </c>
      <c r="K79" s="568">
        <v>2541.44</v>
      </c>
      <c r="L79" s="568">
        <v>0.55623550010943312</v>
      </c>
      <c r="M79" s="568">
        <v>508.28800000000001</v>
      </c>
      <c r="N79" s="568">
        <v>12</v>
      </c>
      <c r="O79" s="568">
        <v>6230.64</v>
      </c>
      <c r="P79" s="581">
        <v>1.3636769533814841</v>
      </c>
      <c r="Q79" s="569">
        <v>519.22</v>
      </c>
    </row>
    <row r="80" spans="1:17" ht="14.4" customHeight="1" x14ac:dyDescent="0.3">
      <c r="A80" s="564" t="s">
        <v>456</v>
      </c>
      <c r="B80" s="565" t="s">
        <v>2291</v>
      </c>
      <c r="C80" s="565" t="s">
        <v>2356</v>
      </c>
      <c r="D80" s="565" t="s">
        <v>2395</v>
      </c>
      <c r="E80" s="565" t="s">
        <v>2383</v>
      </c>
      <c r="F80" s="568">
        <v>1</v>
      </c>
      <c r="G80" s="568">
        <v>550</v>
      </c>
      <c r="H80" s="568">
        <v>1</v>
      </c>
      <c r="I80" s="568">
        <v>550</v>
      </c>
      <c r="J80" s="568">
        <v>1</v>
      </c>
      <c r="K80" s="568">
        <v>555.49</v>
      </c>
      <c r="L80" s="568">
        <v>1.0099818181818181</v>
      </c>
      <c r="M80" s="568">
        <v>555.49</v>
      </c>
      <c r="N80" s="568"/>
      <c r="O80" s="568"/>
      <c r="P80" s="581"/>
      <c r="Q80" s="569"/>
    </row>
    <row r="81" spans="1:17" ht="14.4" customHeight="1" x14ac:dyDescent="0.3">
      <c r="A81" s="564" t="s">
        <v>456</v>
      </c>
      <c r="B81" s="565" t="s">
        <v>2291</v>
      </c>
      <c r="C81" s="565" t="s">
        <v>2356</v>
      </c>
      <c r="D81" s="565" t="s">
        <v>2396</v>
      </c>
      <c r="E81" s="565" t="s">
        <v>2383</v>
      </c>
      <c r="F81" s="568">
        <v>3</v>
      </c>
      <c r="G81" s="568">
        <v>1800</v>
      </c>
      <c r="H81" s="568">
        <v>1</v>
      </c>
      <c r="I81" s="568">
        <v>600</v>
      </c>
      <c r="J81" s="568"/>
      <c r="K81" s="568"/>
      <c r="L81" s="568"/>
      <c r="M81" s="568"/>
      <c r="N81" s="568"/>
      <c r="O81" s="568"/>
      <c r="P81" s="581"/>
      <c r="Q81" s="569"/>
    </row>
    <row r="82" spans="1:17" ht="14.4" customHeight="1" x14ac:dyDescent="0.3">
      <c r="A82" s="564" t="s">
        <v>456</v>
      </c>
      <c r="B82" s="565" t="s">
        <v>2291</v>
      </c>
      <c r="C82" s="565" t="s">
        <v>2356</v>
      </c>
      <c r="D82" s="565" t="s">
        <v>2397</v>
      </c>
      <c r="E82" s="565" t="s">
        <v>2398</v>
      </c>
      <c r="F82" s="568"/>
      <c r="G82" s="568"/>
      <c r="H82" s="568"/>
      <c r="I82" s="568"/>
      <c r="J82" s="568">
        <v>13</v>
      </c>
      <c r="K82" s="568">
        <v>2212.3599999999997</v>
      </c>
      <c r="L82" s="568"/>
      <c r="M82" s="568">
        <v>170.18153846153842</v>
      </c>
      <c r="N82" s="568">
        <v>5</v>
      </c>
      <c r="O82" s="568">
        <v>860.2</v>
      </c>
      <c r="P82" s="581"/>
      <c r="Q82" s="569">
        <v>172.04000000000002</v>
      </c>
    </row>
    <row r="83" spans="1:17" ht="14.4" customHeight="1" x14ac:dyDescent="0.3">
      <c r="A83" s="564" t="s">
        <v>456</v>
      </c>
      <c r="B83" s="565" t="s">
        <v>2291</v>
      </c>
      <c r="C83" s="565" t="s">
        <v>2356</v>
      </c>
      <c r="D83" s="565" t="s">
        <v>2399</v>
      </c>
      <c r="E83" s="565" t="s">
        <v>2398</v>
      </c>
      <c r="F83" s="568"/>
      <c r="G83" s="568"/>
      <c r="H83" s="568"/>
      <c r="I83" s="568"/>
      <c r="J83" s="568">
        <v>2</v>
      </c>
      <c r="K83" s="568">
        <v>380</v>
      </c>
      <c r="L83" s="568"/>
      <c r="M83" s="568">
        <v>190</v>
      </c>
      <c r="N83" s="568"/>
      <c r="O83" s="568"/>
      <c r="P83" s="581"/>
      <c r="Q83" s="569"/>
    </row>
    <row r="84" spans="1:17" ht="14.4" customHeight="1" x14ac:dyDescent="0.3">
      <c r="A84" s="564" t="s">
        <v>456</v>
      </c>
      <c r="B84" s="565" t="s">
        <v>2291</v>
      </c>
      <c r="C84" s="565" t="s">
        <v>2356</v>
      </c>
      <c r="D84" s="565" t="s">
        <v>2400</v>
      </c>
      <c r="E84" s="565" t="s">
        <v>2398</v>
      </c>
      <c r="F84" s="568"/>
      <c r="G84" s="568"/>
      <c r="H84" s="568"/>
      <c r="I84" s="568"/>
      <c r="J84" s="568">
        <v>2</v>
      </c>
      <c r="K84" s="568">
        <v>4657.16</v>
      </c>
      <c r="L84" s="568"/>
      <c r="M84" s="568">
        <v>2328.58</v>
      </c>
      <c r="N84" s="568"/>
      <c r="O84" s="568"/>
      <c r="P84" s="581"/>
      <c r="Q84" s="569"/>
    </row>
    <row r="85" spans="1:17" ht="14.4" customHeight="1" x14ac:dyDescent="0.3">
      <c r="A85" s="564" t="s">
        <v>456</v>
      </c>
      <c r="B85" s="565" t="s">
        <v>2291</v>
      </c>
      <c r="C85" s="565" t="s">
        <v>2356</v>
      </c>
      <c r="D85" s="565" t="s">
        <v>2401</v>
      </c>
      <c r="E85" s="565" t="s">
        <v>2402</v>
      </c>
      <c r="F85" s="568">
        <v>5</v>
      </c>
      <c r="G85" s="568">
        <v>2170</v>
      </c>
      <c r="H85" s="568">
        <v>1</v>
      </c>
      <c r="I85" s="568">
        <v>434</v>
      </c>
      <c r="J85" s="568">
        <v>9</v>
      </c>
      <c r="K85" s="568">
        <v>4048.02</v>
      </c>
      <c r="L85" s="568">
        <v>1.8654470046082949</v>
      </c>
      <c r="M85" s="568">
        <v>449.78</v>
      </c>
      <c r="N85" s="568"/>
      <c r="O85" s="568"/>
      <c r="P85" s="581"/>
      <c r="Q85" s="569"/>
    </row>
    <row r="86" spans="1:17" ht="14.4" customHeight="1" x14ac:dyDescent="0.3">
      <c r="A86" s="564" t="s">
        <v>456</v>
      </c>
      <c r="B86" s="565" t="s">
        <v>2291</v>
      </c>
      <c r="C86" s="565" t="s">
        <v>2356</v>
      </c>
      <c r="D86" s="565" t="s">
        <v>2403</v>
      </c>
      <c r="E86" s="565" t="s">
        <v>2402</v>
      </c>
      <c r="F86" s="568">
        <v>1</v>
      </c>
      <c r="G86" s="568">
        <v>1378</v>
      </c>
      <c r="H86" s="568">
        <v>1</v>
      </c>
      <c r="I86" s="568">
        <v>1378</v>
      </c>
      <c r="J86" s="568"/>
      <c r="K86" s="568"/>
      <c r="L86" s="568"/>
      <c r="M86" s="568"/>
      <c r="N86" s="568"/>
      <c r="O86" s="568"/>
      <c r="P86" s="581"/>
      <c r="Q86" s="569"/>
    </row>
    <row r="87" spans="1:17" ht="14.4" customHeight="1" x14ac:dyDescent="0.3">
      <c r="A87" s="564" t="s">
        <v>456</v>
      </c>
      <c r="B87" s="565" t="s">
        <v>2291</v>
      </c>
      <c r="C87" s="565" t="s">
        <v>2356</v>
      </c>
      <c r="D87" s="565" t="s">
        <v>2404</v>
      </c>
      <c r="E87" s="565" t="s">
        <v>2402</v>
      </c>
      <c r="F87" s="568"/>
      <c r="G87" s="568"/>
      <c r="H87" s="568"/>
      <c r="I87" s="568"/>
      <c r="J87" s="568">
        <v>6</v>
      </c>
      <c r="K87" s="568">
        <v>10944</v>
      </c>
      <c r="L87" s="568"/>
      <c r="M87" s="568">
        <v>1824</v>
      </c>
      <c r="N87" s="568"/>
      <c r="O87" s="568"/>
      <c r="P87" s="581"/>
      <c r="Q87" s="569"/>
    </row>
    <row r="88" spans="1:17" ht="14.4" customHeight="1" x14ac:dyDescent="0.3">
      <c r="A88" s="564" t="s">
        <v>456</v>
      </c>
      <c r="B88" s="565" t="s">
        <v>2291</v>
      </c>
      <c r="C88" s="565" t="s">
        <v>2356</v>
      </c>
      <c r="D88" s="565" t="s">
        <v>2405</v>
      </c>
      <c r="E88" s="565" t="s">
        <v>2402</v>
      </c>
      <c r="F88" s="568">
        <v>1</v>
      </c>
      <c r="G88" s="568">
        <v>2661</v>
      </c>
      <c r="H88" s="568">
        <v>1</v>
      </c>
      <c r="I88" s="568">
        <v>2661</v>
      </c>
      <c r="J88" s="568"/>
      <c r="K88" s="568"/>
      <c r="L88" s="568"/>
      <c r="M88" s="568"/>
      <c r="N88" s="568"/>
      <c r="O88" s="568"/>
      <c r="P88" s="581"/>
      <c r="Q88" s="569"/>
    </row>
    <row r="89" spans="1:17" ht="14.4" customHeight="1" x14ac:dyDescent="0.3">
      <c r="A89" s="564" t="s">
        <v>456</v>
      </c>
      <c r="B89" s="565" t="s">
        <v>2291</v>
      </c>
      <c r="C89" s="565" t="s">
        <v>2356</v>
      </c>
      <c r="D89" s="565" t="s">
        <v>2406</v>
      </c>
      <c r="E89" s="565" t="s">
        <v>2402</v>
      </c>
      <c r="F89" s="568">
        <v>1</v>
      </c>
      <c r="G89" s="568">
        <v>9052</v>
      </c>
      <c r="H89" s="568">
        <v>1</v>
      </c>
      <c r="I89" s="568">
        <v>9052</v>
      </c>
      <c r="J89" s="568"/>
      <c r="K89" s="568"/>
      <c r="L89" s="568"/>
      <c r="M89" s="568"/>
      <c r="N89" s="568"/>
      <c r="O89" s="568"/>
      <c r="P89" s="581"/>
      <c r="Q89" s="569"/>
    </row>
    <row r="90" spans="1:17" ht="14.4" customHeight="1" x14ac:dyDescent="0.3">
      <c r="A90" s="564" t="s">
        <v>456</v>
      </c>
      <c r="B90" s="565" t="s">
        <v>2291</v>
      </c>
      <c r="C90" s="565" t="s">
        <v>2356</v>
      </c>
      <c r="D90" s="565" t="s">
        <v>2407</v>
      </c>
      <c r="E90" s="565" t="s">
        <v>2408</v>
      </c>
      <c r="F90" s="568"/>
      <c r="G90" s="568"/>
      <c r="H90" s="568"/>
      <c r="I90" s="568"/>
      <c r="J90" s="568">
        <v>1</v>
      </c>
      <c r="K90" s="568">
        <v>11414.51</v>
      </c>
      <c r="L90" s="568"/>
      <c r="M90" s="568">
        <v>11414.51</v>
      </c>
      <c r="N90" s="568"/>
      <c r="O90" s="568"/>
      <c r="P90" s="581"/>
      <c r="Q90" s="569"/>
    </row>
    <row r="91" spans="1:17" ht="14.4" customHeight="1" x14ac:dyDescent="0.3">
      <c r="A91" s="564" t="s">
        <v>456</v>
      </c>
      <c r="B91" s="565" t="s">
        <v>2291</v>
      </c>
      <c r="C91" s="565" t="s">
        <v>2356</v>
      </c>
      <c r="D91" s="565" t="s">
        <v>2409</v>
      </c>
      <c r="E91" s="565" t="s">
        <v>2408</v>
      </c>
      <c r="F91" s="568"/>
      <c r="G91" s="568"/>
      <c r="H91" s="568"/>
      <c r="I91" s="568"/>
      <c r="J91" s="568">
        <v>1</v>
      </c>
      <c r="K91" s="568">
        <v>20554.2</v>
      </c>
      <c r="L91" s="568"/>
      <c r="M91" s="568">
        <v>20554.2</v>
      </c>
      <c r="N91" s="568"/>
      <c r="O91" s="568"/>
      <c r="P91" s="581"/>
      <c r="Q91" s="569"/>
    </row>
    <row r="92" spans="1:17" ht="14.4" customHeight="1" x14ac:dyDescent="0.3">
      <c r="A92" s="564" t="s">
        <v>456</v>
      </c>
      <c r="B92" s="565" t="s">
        <v>2291</v>
      </c>
      <c r="C92" s="565" t="s">
        <v>2356</v>
      </c>
      <c r="D92" s="565" t="s">
        <v>2410</v>
      </c>
      <c r="E92" s="565" t="s">
        <v>2411</v>
      </c>
      <c r="F92" s="568"/>
      <c r="G92" s="568"/>
      <c r="H92" s="568"/>
      <c r="I92" s="568"/>
      <c r="J92" s="568">
        <v>1</v>
      </c>
      <c r="K92" s="568">
        <v>9436.09</v>
      </c>
      <c r="L92" s="568"/>
      <c r="M92" s="568">
        <v>9436.09</v>
      </c>
      <c r="N92" s="568"/>
      <c r="O92" s="568"/>
      <c r="P92" s="581"/>
      <c r="Q92" s="569"/>
    </row>
    <row r="93" spans="1:17" ht="14.4" customHeight="1" x14ac:dyDescent="0.3">
      <c r="A93" s="564" t="s">
        <v>456</v>
      </c>
      <c r="B93" s="565" t="s">
        <v>2291</v>
      </c>
      <c r="C93" s="565" t="s">
        <v>2356</v>
      </c>
      <c r="D93" s="565" t="s">
        <v>2412</v>
      </c>
      <c r="E93" s="565" t="s">
        <v>2413</v>
      </c>
      <c r="F93" s="568"/>
      <c r="G93" s="568"/>
      <c r="H93" s="568"/>
      <c r="I93" s="568"/>
      <c r="J93" s="568">
        <v>1</v>
      </c>
      <c r="K93" s="568">
        <v>4532.0200000000004</v>
      </c>
      <c r="L93" s="568"/>
      <c r="M93" s="568">
        <v>4532.0200000000004</v>
      </c>
      <c r="N93" s="568"/>
      <c r="O93" s="568"/>
      <c r="P93" s="581"/>
      <c r="Q93" s="569"/>
    </row>
    <row r="94" spans="1:17" ht="14.4" customHeight="1" x14ac:dyDescent="0.3">
      <c r="A94" s="564" t="s">
        <v>456</v>
      </c>
      <c r="B94" s="565" t="s">
        <v>2291</v>
      </c>
      <c r="C94" s="565" t="s">
        <v>2356</v>
      </c>
      <c r="D94" s="565" t="s">
        <v>2414</v>
      </c>
      <c r="E94" s="565" t="s">
        <v>2413</v>
      </c>
      <c r="F94" s="568"/>
      <c r="G94" s="568"/>
      <c r="H94" s="568"/>
      <c r="I94" s="568"/>
      <c r="J94" s="568">
        <v>2</v>
      </c>
      <c r="K94" s="568">
        <v>2302.8000000000002</v>
      </c>
      <c r="L94" s="568"/>
      <c r="M94" s="568">
        <v>1151.4000000000001</v>
      </c>
      <c r="N94" s="568"/>
      <c r="O94" s="568"/>
      <c r="P94" s="581"/>
      <c r="Q94" s="569"/>
    </row>
    <row r="95" spans="1:17" ht="14.4" customHeight="1" x14ac:dyDescent="0.3">
      <c r="A95" s="564" t="s">
        <v>456</v>
      </c>
      <c r="B95" s="565" t="s">
        <v>2291</v>
      </c>
      <c r="C95" s="565" t="s">
        <v>2356</v>
      </c>
      <c r="D95" s="565" t="s">
        <v>2415</v>
      </c>
      <c r="E95" s="565" t="s">
        <v>2398</v>
      </c>
      <c r="F95" s="568"/>
      <c r="G95" s="568"/>
      <c r="H95" s="568"/>
      <c r="I95" s="568"/>
      <c r="J95" s="568"/>
      <c r="K95" s="568"/>
      <c r="L95" s="568"/>
      <c r="M95" s="568"/>
      <c r="N95" s="568">
        <v>1</v>
      </c>
      <c r="O95" s="568">
        <v>4349.62</v>
      </c>
      <c r="P95" s="581"/>
      <c r="Q95" s="569">
        <v>4349.62</v>
      </c>
    </row>
    <row r="96" spans="1:17" ht="14.4" customHeight="1" x14ac:dyDescent="0.3">
      <c r="A96" s="564" t="s">
        <v>456</v>
      </c>
      <c r="B96" s="565" t="s">
        <v>2291</v>
      </c>
      <c r="C96" s="565" t="s">
        <v>2085</v>
      </c>
      <c r="D96" s="565" t="s">
        <v>2108</v>
      </c>
      <c r="E96" s="565" t="s">
        <v>2087</v>
      </c>
      <c r="F96" s="568">
        <v>1</v>
      </c>
      <c r="G96" s="568">
        <v>1107</v>
      </c>
      <c r="H96" s="568">
        <v>1</v>
      </c>
      <c r="I96" s="568">
        <v>1107</v>
      </c>
      <c r="J96" s="568">
        <v>2</v>
      </c>
      <c r="K96" s="568">
        <v>2214</v>
      </c>
      <c r="L96" s="568">
        <v>2</v>
      </c>
      <c r="M96" s="568">
        <v>1107</v>
      </c>
      <c r="N96" s="568"/>
      <c r="O96" s="568"/>
      <c r="P96" s="581"/>
      <c r="Q96" s="569"/>
    </row>
    <row r="97" spans="1:17" ht="14.4" customHeight="1" x14ac:dyDescent="0.3">
      <c r="A97" s="564" t="s">
        <v>456</v>
      </c>
      <c r="B97" s="565" t="s">
        <v>2291</v>
      </c>
      <c r="C97" s="565" t="s">
        <v>2085</v>
      </c>
      <c r="D97" s="565" t="s">
        <v>2109</v>
      </c>
      <c r="E97" s="565" t="s">
        <v>2087</v>
      </c>
      <c r="F97" s="568"/>
      <c r="G97" s="568"/>
      <c r="H97" s="568"/>
      <c r="I97" s="568"/>
      <c r="J97" s="568">
        <v>1</v>
      </c>
      <c r="K97" s="568">
        <v>1008</v>
      </c>
      <c r="L97" s="568"/>
      <c r="M97" s="568">
        <v>1008</v>
      </c>
      <c r="N97" s="568"/>
      <c r="O97" s="568"/>
      <c r="P97" s="581"/>
      <c r="Q97" s="569"/>
    </row>
    <row r="98" spans="1:17" ht="14.4" customHeight="1" x14ac:dyDescent="0.3">
      <c r="A98" s="564" t="s">
        <v>456</v>
      </c>
      <c r="B98" s="565" t="s">
        <v>2291</v>
      </c>
      <c r="C98" s="565" t="s">
        <v>2085</v>
      </c>
      <c r="D98" s="565" t="s">
        <v>2110</v>
      </c>
      <c r="E98" s="565" t="s">
        <v>2087</v>
      </c>
      <c r="F98" s="568">
        <v>1</v>
      </c>
      <c r="G98" s="568">
        <v>703</v>
      </c>
      <c r="H98" s="568">
        <v>1</v>
      </c>
      <c r="I98" s="568">
        <v>703</v>
      </c>
      <c r="J98" s="568">
        <v>2</v>
      </c>
      <c r="K98" s="568">
        <v>1406</v>
      </c>
      <c r="L98" s="568">
        <v>2</v>
      </c>
      <c r="M98" s="568">
        <v>703</v>
      </c>
      <c r="N98" s="568"/>
      <c r="O98" s="568"/>
      <c r="P98" s="581"/>
      <c r="Q98" s="569"/>
    </row>
    <row r="99" spans="1:17" ht="14.4" customHeight="1" x14ac:dyDescent="0.3">
      <c r="A99" s="564" t="s">
        <v>456</v>
      </c>
      <c r="B99" s="565" t="s">
        <v>2291</v>
      </c>
      <c r="C99" s="565" t="s">
        <v>2085</v>
      </c>
      <c r="D99" s="565" t="s">
        <v>2416</v>
      </c>
      <c r="E99" s="565" t="s">
        <v>2087</v>
      </c>
      <c r="F99" s="568">
        <v>1</v>
      </c>
      <c r="G99" s="568">
        <v>4761</v>
      </c>
      <c r="H99" s="568">
        <v>1</v>
      </c>
      <c r="I99" s="568">
        <v>4761</v>
      </c>
      <c r="J99" s="568"/>
      <c r="K99" s="568"/>
      <c r="L99" s="568"/>
      <c r="M99" s="568"/>
      <c r="N99" s="568"/>
      <c r="O99" s="568"/>
      <c r="P99" s="581"/>
      <c r="Q99" s="569"/>
    </row>
    <row r="100" spans="1:17" ht="14.4" customHeight="1" x14ac:dyDescent="0.3">
      <c r="A100" s="564" t="s">
        <v>456</v>
      </c>
      <c r="B100" s="565" t="s">
        <v>2291</v>
      </c>
      <c r="C100" s="565" t="s">
        <v>2081</v>
      </c>
      <c r="D100" s="565" t="s">
        <v>2417</v>
      </c>
      <c r="E100" s="565" t="s">
        <v>2418</v>
      </c>
      <c r="F100" s="568">
        <v>2497</v>
      </c>
      <c r="G100" s="568">
        <v>2648718</v>
      </c>
      <c r="H100" s="568">
        <v>1</v>
      </c>
      <c r="I100" s="568">
        <v>1060.7601121345615</v>
      </c>
      <c r="J100" s="568">
        <v>2384</v>
      </c>
      <c r="K100" s="568">
        <v>2536025</v>
      </c>
      <c r="L100" s="568">
        <v>0.95745375687408019</v>
      </c>
      <c r="M100" s="568">
        <v>1063.7688758389261</v>
      </c>
      <c r="N100" s="568">
        <v>2050</v>
      </c>
      <c r="O100" s="568">
        <v>2158342</v>
      </c>
      <c r="P100" s="581">
        <v>0.81486288838600407</v>
      </c>
      <c r="Q100" s="569">
        <v>1052.8497560975609</v>
      </c>
    </row>
    <row r="101" spans="1:17" ht="14.4" customHeight="1" x14ac:dyDescent="0.3">
      <c r="A101" s="564" t="s">
        <v>456</v>
      </c>
      <c r="B101" s="565" t="s">
        <v>2291</v>
      </c>
      <c r="C101" s="565" t="s">
        <v>2081</v>
      </c>
      <c r="D101" s="565" t="s">
        <v>2419</v>
      </c>
      <c r="E101" s="565" t="s">
        <v>2420</v>
      </c>
      <c r="F101" s="568">
        <v>103</v>
      </c>
      <c r="G101" s="568">
        <v>52118</v>
      </c>
      <c r="H101" s="568">
        <v>1</v>
      </c>
      <c r="I101" s="568">
        <v>506</v>
      </c>
      <c r="J101" s="568"/>
      <c r="K101" s="568"/>
      <c r="L101" s="568"/>
      <c r="M101" s="568"/>
      <c r="N101" s="568"/>
      <c r="O101" s="568"/>
      <c r="P101" s="581"/>
      <c r="Q101" s="569"/>
    </row>
    <row r="102" spans="1:17" ht="14.4" customHeight="1" x14ac:dyDescent="0.3">
      <c r="A102" s="564" t="s">
        <v>456</v>
      </c>
      <c r="B102" s="565" t="s">
        <v>2291</v>
      </c>
      <c r="C102" s="565" t="s">
        <v>2081</v>
      </c>
      <c r="D102" s="565" t="s">
        <v>2421</v>
      </c>
      <c r="E102" s="565" t="s">
        <v>2422</v>
      </c>
      <c r="F102" s="568">
        <v>42</v>
      </c>
      <c r="G102" s="568">
        <v>3318</v>
      </c>
      <c r="H102" s="568">
        <v>1</v>
      </c>
      <c r="I102" s="568">
        <v>79</v>
      </c>
      <c r="J102" s="568"/>
      <c r="K102" s="568"/>
      <c r="L102" s="568"/>
      <c r="M102" s="568"/>
      <c r="N102" s="568"/>
      <c r="O102" s="568"/>
      <c r="P102" s="581"/>
      <c r="Q102" s="569"/>
    </row>
    <row r="103" spans="1:17" ht="14.4" customHeight="1" x14ac:dyDescent="0.3">
      <c r="A103" s="564" t="s">
        <v>456</v>
      </c>
      <c r="B103" s="565" t="s">
        <v>2291</v>
      </c>
      <c r="C103" s="565" t="s">
        <v>2081</v>
      </c>
      <c r="D103" s="565" t="s">
        <v>2423</v>
      </c>
      <c r="E103" s="565" t="s">
        <v>2424</v>
      </c>
      <c r="F103" s="568">
        <v>5</v>
      </c>
      <c r="G103" s="568">
        <v>350</v>
      </c>
      <c r="H103" s="568">
        <v>1</v>
      </c>
      <c r="I103" s="568">
        <v>70</v>
      </c>
      <c r="J103" s="568">
        <v>3</v>
      </c>
      <c r="K103" s="568">
        <v>210</v>
      </c>
      <c r="L103" s="568">
        <v>0.6</v>
      </c>
      <c r="M103" s="568">
        <v>70</v>
      </c>
      <c r="N103" s="568">
        <v>5</v>
      </c>
      <c r="O103" s="568">
        <v>355</v>
      </c>
      <c r="P103" s="581">
        <v>1.0142857142857142</v>
      </c>
      <c r="Q103" s="569">
        <v>71</v>
      </c>
    </row>
    <row r="104" spans="1:17" ht="14.4" customHeight="1" x14ac:dyDescent="0.3">
      <c r="A104" s="564" t="s">
        <v>456</v>
      </c>
      <c r="B104" s="565" t="s">
        <v>2291</v>
      </c>
      <c r="C104" s="565" t="s">
        <v>2081</v>
      </c>
      <c r="D104" s="565" t="s">
        <v>2425</v>
      </c>
      <c r="E104" s="565" t="s">
        <v>2426</v>
      </c>
      <c r="F104" s="568">
        <v>0</v>
      </c>
      <c r="G104" s="568">
        <v>0</v>
      </c>
      <c r="H104" s="568"/>
      <c r="I104" s="568"/>
      <c r="J104" s="568">
        <v>3</v>
      </c>
      <c r="K104" s="568">
        <v>705</v>
      </c>
      <c r="L104" s="568"/>
      <c r="M104" s="568">
        <v>235</v>
      </c>
      <c r="N104" s="568">
        <v>1</v>
      </c>
      <c r="O104" s="568">
        <v>237</v>
      </c>
      <c r="P104" s="581"/>
      <c r="Q104" s="569">
        <v>237</v>
      </c>
    </row>
    <row r="105" spans="1:17" ht="14.4" customHeight="1" x14ac:dyDescent="0.3">
      <c r="A105" s="564" t="s">
        <v>456</v>
      </c>
      <c r="B105" s="565" t="s">
        <v>2291</v>
      </c>
      <c r="C105" s="565" t="s">
        <v>2081</v>
      </c>
      <c r="D105" s="565" t="s">
        <v>2272</v>
      </c>
      <c r="E105" s="565" t="s">
        <v>2128</v>
      </c>
      <c r="F105" s="568">
        <v>127</v>
      </c>
      <c r="G105" s="568">
        <v>34671</v>
      </c>
      <c r="H105" s="568">
        <v>1</v>
      </c>
      <c r="I105" s="568">
        <v>273</v>
      </c>
      <c r="J105" s="568">
        <v>115</v>
      </c>
      <c r="K105" s="568">
        <v>31621</v>
      </c>
      <c r="L105" s="568">
        <v>0.9120302269908569</v>
      </c>
      <c r="M105" s="568">
        <v>274.96521739130435</v>
      </c>
      <c r="N105" s="568">
        <v>101</v>
      </c>
      <c r="O105" s="568">
        <v>27973</v>
      </c>
      <c r="P105" s="581">
        <v>0.80681260996221627</v>
      </c>
      <c r="Q105" s="569">
        <v>276.96039603960395</v>
      </c>
    </row>
    <row r="106" spans="1:17" ht="14.4" customHeight="1" x14ac:dyDescent="0.3">
      <c r="A106" s="564" t="s">
        <v>456</v>
      </c>
      <c r="B106" s="565" t="s">
        <v>2291</v>
      </c>
      <c r="C106" s="565" t="s">
        <v>2081</v>
      </c>
      <c r="D106" s="565" t="s">
        <v>2273</v>
      </c>
      <c r="E106" s="565" t="s">
        <v>2130</v>
      </c>
      <c r="F106" s="568">
        <v>243</v>
      </c>
      <c r="G106" s="568">
        <v>18225</v>
      </c>
      <c r="H106" s="568">
        <v>1</v>
      </c>
      <c r="I106" s="568">
        <v>75</v>
      </c>
      <c r="J106" s="568">
        <v>238</v>
      </c>
      <c r="K106" s="568">
        <v>17850</v>
      </c>
      <c r="L106" s="568">
        <v>0.97942386831275718</v>
      </c>
      <c r="M106" s="568">
        <v>75</v>
      </c>
      <c r="N106" s="568">
        <v>109</v>
      </c>
      <c r="O106" s="568">
        <v>8282</v>
      </c>
      <c r="P106" s="581">
        <v>0.4544307270233196</v>
      </c>
      <c r="Q106" s="569">
        <v>75.981651376146786</v>
      </c>
    </row>
    <row r="107" spans="1:17" ht="14.4" customHeight="1" x14ac:dyDescent="0.3">
      <c r="A107" s="564" t="s">
        <v>456</v>
      </c>
      <c r="B107" s="565" t="s">
        <v>2291</v>
      </c>
      <c r="C107" s="565" t="s">
        <v>2081</v>
      </c>
      <c r="D107" s="565" t="s">
        <v>2427</v>
      </c>
      <c r="E107" s="565" t="s">
        <v>2428</v>
      </c>
      <c r="F107" s="568">
        <v>322</v>
      </c>
      <c r="G107" s="568">
        <v>40572</v>
      </c>
      <c r="H107" s="568">
        <v>1</v>
      </c>
      <c r="I107" s="568">
        <v>126</v>
      </c>
      <c r="J107" s="568">
        <v>253</v>
      </c>
      <c r="K107" s="568">
        <v>32129</v>
      </c>
      <c r="L107" s="568">
        <v>0.79190081829833381</v>
      </c>
      <c r="M107" s="568">
        <v>126.99209486166008</v>
      </c>
      <c r="N107" s="568">
        <v>181</v>
      </c>
      <c r="O107" s="568">
        <v>23168</v>
      </c>
      <c r="P107" s="581">
        <v>0.57103421078576355</v>
      </c>
      <c r="Q107" s="569">
        <v>128</v>
      </c>
    </row>
    <row r="108" spans="1:17" ht="14.4" customHeight="1" x14ac:dyDescent="0.3">
      <c r="A108" s="564" t="s">
        <v>456</v>
      </c>
      <c r="B108" s="565" t="s">
        <v>2291</v>
      </c>
      <c r="C108" s="565" t="s">
        <v>2081</v>
      </c>
      <c r="D108" s="565" t="s">
        <v>2206</v>
      </c>
      <c r="E108" s="565" t="s">
        <v>2207</v>
      </c>
      <c r="F108" s="568">
        <v>375</v>
      </c>
      <c r="G108" s="568">
        <v>33375</v>
      </c>
      <c r="H108" s="568">
        <v>1</v>
      </c>
      <c r="I108" s="568">
        <v>89</v>
      </c>
      <c r="J108" s="568">
        <v>263</v>
      </c>
      <c r="K108" s="568">
        <v>23407</v>
      </c>
      <c r="L108" s="568">
        <v>0.70133333333333336</v>
      </c>
      <c r="M108" s="568">
        <v>89</v>
      </c>
      <c r="N108" s="568">
        <v>185</v>
      </c>
      <c r="O108" s="568">
        <v>16650</v>
      </c>
      <c r="P108" s="581">
        <v>0.49887640449438203</v>
      </c>
      <c r="Q108" s="569">
        <v>90</v>
      </c>
    </row>
    <row r="109" spans="1:17" ht="14.4" customHeight="1" x14ac:dyDescent="0.3">
      <c r="A109" s="564" t="s">
        <v>456</v>
      </c>
      <c r="B109" s="565" t="s">
        <v>2291</v>
      </c>
      <c r="C109" s="565" t="s">
        <v>2081</v>
      </c>
      <c r="D109" s="565" t="s">
        <v>2429</v>
      </c>
      <c r="E109" s="565" t="s">
        <v>2430</v>
      </c>
      <c r="F109" s="568">
        <v>50</v>
      </c>
      <c r="G109" s="568">
        <v>7550</v>
      </c>
      <c r="H109" s="568">
        <v>1</v>
      </c>
      <c r="I109" s="568">
        <v>151</v>
      </c>
      <c r="J109" s="568">
        <v>14</v>
      </c>
      <c r="K109" s="568">
        <v>2128</v>
      </c>
      <c r="L109" s="568">
        <v>0.28185430463576161</v>
      </c>
      <c r="M109" s="568">
        <v>152</v>
      </c>
      <c r="N109" s="568">
        <v>46</v>
      </c>
      <c r="O109" s="568">
        <v>7084</v>
      </c>
      <c r="P109" s="581">
        <v>0.93827814569536427</v>
      </c>
      <c r="Q109" s="569">
        <v>154</v>
      </c>
    </row>
    <row r="110" spans="1:17" ht="14.4" customHeight="1" x14ac:dyDescent="0.3">
      <c r="A110" s="564" t="s">
        <v>456</v>
      </c>
      <c r="B110" s="565" t="s">
        <v>2291</v>
      </c>
      <c r="C110" s="565" t="s">
        <v>2081</v>
      </c>
      <c r="D110" s="565" t="s">
        <v>2431</v>
      </c>
      <c r="E110" s="565" t="s">
        <v>2432</v>
      </c>
      <c r="F110" s="568">
        <v>210</v>
      </c>
      <c r="G110" s="568">
        <v>98490</v>
      </c>
      <c r="H110" s="568">
        <v>1</v>
      </c>
      <c r="I110" s="568">
        <v>469</v>
      </c>
      <c r="J110" s="568">
        <v>223</v>
      </c>
      <c r="K110" s="568">
        <v>105256</v>
      </c>
      <c r="L110" s="568">
        <v>1.0686973296781399</v>
      </c>
      <c r="M110" s="568">
        <v>472</v>
      </c>
      <c r="N110" s="568">
        <v>171</v>
      </c>
      <c r="O110" s="568">
        <v>81396</v>
      </c>
      <c r="P110" s="581">
        <v>0.82643923240938166</v>
      </c>
      <c r="Q110" s="569">
        <v>476</v>
      </c>
    </row>
    <row r="111" spans="1:17" ht="14.4" customHeight="1" x14ac:dyDescent="0.3">
      <c r="A111" s="564" t="s">
        <v>456</v>
      </c>
      <c r="B111" s="565" t="s">
        <v>2291</v>
      </c>
      <c r="C111" s="565" t="s">
        <v>2081</v>
      </c>
      <c r="D111" s="565" t="s">
        <v>2433</v>
      </c>
      <c r="E111" s="565" t="s">
        <v>2434</v>
      </c>
      <c r="F111" s="568">
        <v>239</v>
      </c>
      <c r="G111" s="568">
        <v>218924</v>
      </c>
      <c r="H111" s="568">
        <v>1</v>
      </c>
      <c r="I111" s="568">
        <v>916</v>
      </c>
      <c r="J111" s="568">
        <v>152</v>
      </c>
      <c r="K111" s="568">
        <v>140144</v>
      </c>
      <c r="L111" s="568">
        <v>0.64014909283586996</v>
      </c>
      <c r="M111" s="568">
        <v>922</v>
      </c>
      <c r="N111" s="568">
        <v>40</v>
      </c>
      <c r="O111" s="568">
        <v>37200</v>
      </c>
      <c r="P111" s="581">
        <v>0.1699219820577004</v>
      </c>
      <c r="Q111" s="569">
        <v>930</v>
      </c>
    </row>
    <row r="112" spans="1:17" ht="14.4" customHeight="1" x14ac:dyDescent="0.3">
      <c r="A112" s="564" t="s">
        <v>456</v>
      </c>
      <c r="B112" s="565" t="s">
        <v>2291</v>
      </c>
      <c r="C112" s="565" t="s">
        <v>2081</v>
      </c>
      <c r="D112" s="565" t="s">
        <v>2435</v>
      </c>
      <c r="E112" s="565" t="s">
        <v>2436</v>
      </c>
      <c r="F112" s="568">
        <v>407</v>
      </c>
      <c r="G112" s="568">
        <v>759055</v>
      </c>
      <c r="H112" s="568">
        <v>1</v>
      </c>
      <c r="I112" s="568">
        <v>1865</v>
      </c>
      <c r="J112" s="568">
        <v>315</v>
      </c>
      <c r="K112" s="568">
        <v>589987</v>
      </c>
      <c r="L112" s="568">
        <v>0.77726515206407965</v>
      </c>
      <c r="M112" s="568">
        <v>1872.9746031746031</v>
      </c>
      <c r="N112" s="568">
        <v>135</v>
      </c>
      <c r="O112" s="568">
        <v>254340</v>
      </c>
      <c r="P112" s="581">
        <v>0.33507453346595439</v>
      </c>
      <c r="Q112" s="569">
        <v>1884</v>
      </c>
    </row>
    <row r="113" spans="1:17" ht="14.4" customHeight="1" x14ac:dyDescent="0.3">
      <c r="A113" s="564" t="s">
        <v>456</v>
      </c>
      <c r="B113" s="565" t="s">
        <v>2291</v>
      </c>
      <c r="C113" s="565" t="s">
        <v>2081</v>
      </c>
      <c r="D113" s="565" t="s">
        <v>2437</v>
      </c>
      <c r="E113" s="565" t="s">
        <v>2438</v>
      </c>
      <c r="F113" s="568">
        <v>267</v>
      </c>
      <c r="G113" s="568">
        <v>20559</v>
      </c>
      <c r="H113" s="568">
        <v>1</v>
      </c>
      <c r="I113" s="568">
        <v>77</v>
      </c>
      <c r="J113" s="568">
        <v>392</v>
      </c>
      <c r="K113" s="568">
        <v>30184</v>
      </c>
      <c r="L113" s="568">
        <v>1.4681647940074907</v>
      </c>
      <c r="M113" s="568">
        <v>77</v>
      </c>
      <c r="N113" s="568">
        <v>149</v>
      </c>
      <c r="O113" s="568">
        <v>11613</v>
      </c>
      <c r="P113" s="581">
        <v>0.56486210418794691</v>
      </c>
      <c r="Q113" s="569">
        <v>77.939597315436245</v>
      </c>
    </row>
    <row r="114" spans="1:17" ht="14.4" customHeight="1" x14ac:dyDescent="0.3">
      <c r="A114" s="564" t="s">
        <v>456</v>
      </c>
      <c r="B114" s="565" t="s">
        <v>2291</v>
      </c>
      <c r="C114" s="565" t="s">
        <v>2081</v>
      </c>
      <c r="D114" s="565" t="s">
        <v>2439</v>
      </c>
      <c r="E114" s="565" t="s">
        <v>2440</v>
      </c>
      <c r="F114" s="568">
        <v>2</v>
      </c>
      <c r="G114" s="568">
        <v>162</v>
      </c>
      <c r="H114" s="568">
        <v>1</v>
      </c>
      <c r="I114" s="568">
        <v>81</v>
      </c>
      <c r="J114" s="568"/>
      <c r="K114" s="568"/>
      <c r="L114" s="568"/>
      <c r="M114" s="568"/>
      <c r="N114" s="568"/>
      <c r="O114" s="568"/>
      <c r="P114" s="581"/>
      <c r="Q114" s="569"/>
    </row>
    <row r="115" spans="1:17" ht="14.4" customHeight="1" x14ac:dyDescent="0.3">
      <c r="A115" s="564" t="s">
        <v>456</v>
      </c>
      <c r="B115" s="565" t="s">
        <v>2291</v>
      </c>
      <c r="C115" s="565" t="s">
        <v>2081</v>
      </c>
      <c r="D115" s="565" t="s">
        <v>2441</v>
      </c>
      <c r="E115" s="565" t="s">
        <v>2442</v>
      </c>
      <c r="F115" s="568">
        <v>9</v>
      </c>
      <c r="G115" s="568">
        <v>1377</v>
      </c>
      <c r="H115" s="568">
        <v>1</v>
      </c>
      <c r="I115" s="568">
        <v>153</v>
      </c>
      <c r="J115" s="568">
        <v>2</v>
      </c>
      <c r="K115" s="568">
        <v>308</v>
      </c>
      <c r="L115" s="568">
        <v>0.22367465504720407</v>
      </c>
      <c r="M115" s="568">
        <v>154</v>
      </c>
      <c r="N115" s="568">
        <v>2</v>
      </c>
      <c r="O115" s="568">
        <v>312</v>
      </c>
      <c r="P115" s="581">
        <v>0.22657952069716775</v>
      </c>
      <c r="Q115" s="569">
        <v>156</v>
      </c>
    </row>
    <row r="116" spans="1:17" ht="14.4" customHeight="1" x14ac:dyDescent="0.3">
      <c r="A116" s="564" t="s">
        <v>456</v>
      </c>
      <c r="B116" s="565" t="s">
        <v>2291</v>
      </c>
      <c r="C116" s="565" t="s">
        <v>2081</v>
      </c>
      <c r="D116" s="565" t="s">
        <v>2443</v>
      </c>
      <c r="E116" s="565" t="s">
        <v>2444</v>
      </c>
      <c r="F116" s="568">
        <v>2</v>
      </c>
      <c r="G116" s="568">
        <v>2690</v>
      </c>
      <c r="H116" s="568">
        <v>1</v>
      </c>
      <c r="I116" s="568">
        <v>1345</v>
      </c>
      <c r="J116" s="568">
        <v>2</v>
      </c>
      <c r="K116" s="568">
        <v>2702</v>
      </c>
      <c r="L116" s="568">
        <v>1.0044609665427509</v>
      </c>
      <c r="M116" s="568">
        <v>1351</v>
      </c>
      <c r="N116" s="568">
        <v>7</v>
      </c>
      <c r="O116" s="568">
        <v>9513</v>
      </c>
      <c r="P116" s="581">
        <v>3.5364312267657994</v>
      </c>
      <c r="Q116" s="569">
        <v>1359</v>
      </c>
    </row>
    <row r="117" spans="1:17" ht="14.4" customHeight="1" x14ac:dyDescent="0.3">
      <c r="A117" s="564" t="s">
        <v>456</v>
      </c>
      <c r="B117" s="565" t="s">
        <v>2291</v>
      </c>
      <c r="C117" s="565" t="s">
        <v>2081</v>
      </c>
      <c r="D117" s="565" t="s">
        <v>2208</v>
      </c>
      <c r="E117" s="565" t="s">
        <v>2209</v>
      </c>
      <c r="F117" s="568"/>
      <c r="G117" s="568"/>
      <c r="H117" s="568"/>
      <c r="I117" s="568"/>
      <c r="J117" s="568"/>
      <c r="K117" s="568"/>
      <c r="L117" s="568"/>
      <c r="M117" s="568"/>
      <c r="N117" s="568">
        <v>11</v>
      </c>
      <c r="O117" s="568">
        <v>11143</v>
      </c>
      <c r="P117" s="581"/>
      <c r="Q117" s="569">
        <v>1013</v>
      </c>
    </row>
    <row r="118" spans="1:17" ht="14.4" customHeight="1" x14ac:dyDescent="0.3">
      <c r="A118" s="564" t="s">
        <v>456</v>
      </c>
      <c r="B118" s="565" t="s">
        <v>2291</v>
      </c>
      <c r="C118" s="565" t="s">
        <v>2081</v>
      </c>
      <c r="D118" s="565" t="s">
        <v>2210</v>
      </c>
      <c r="E118" s="565" t="s">
        <v>2211</v>
      </c>
      <c r="F118" s="568"/>
      <c r="G118" s="568"/>
      <c r="H118" s="568"/>
      <c r="I118" s="568"/>
      <c r="J118" s="568">
        <v>1</v>
      </c>
      <c r="K118" s="568">
        <v>963</v>
      </c>
      <c r="L118" s="568"/>
      <c r="M118" s="568">
        <v>963</v>
      </c>
      <c r="N118" s="568"/>
      <c r="O118" s="568"/>
      <c r="P118" s="581"/>
      <c r="Q118" s="569"/>
    </row>
    <row r="119" spans="1:17" ht="14.4" customHeight="1" x14ac:dyDescent="0.3">
      <c r="A119" s="564" t="s">
        <v>456</v>
      </c>
      <c r="B119" s="565" t="s">
        <v>2291</v>
      </c>
      <c r="C119" s="565" t="s">
        <v>2081</v>
      </c>
      <c r="D119" s="565" t="s">
        <v>2212</v>
      </c>
      <c r="E119" s="565" t="s">
        <v>2165</v>
      </c>
      <c r="F119" s="568">
        <v>6</v>
      </c>
      <c r="G119" s="568">
        <v>1170</v>
      </c>
      <c r="H119" s="568">
        <v>1</v>
      </c>
      <c r="I119" s="568">
        <v>195</v>
      </c>
      <c r="J119" s="568">
        <v>6</v>
      </c>
      <c r="K119" s="568">
        <v>1176</v>
      </c>
      <c r="L119" s="568">
        <v>1.0051282051282051</v>
      </c>
      <c r="M119" s="568">
        <v>196</v>
      </c>
      <c r="N119" s="568">
        <v>6</v>
      </c>
      <c r="O119" s="568">
        <v>1188</v>
      </c>
      <c r="P119" s="581">
        <v>1.0153846153846153</v>
      </c>
      <c r="Q119" s="569">
        <v>198</v>
      </c>
    </row>
    <row r="120" spans="1:17" ht="14.4" customHeight="1" x14ac:dyDescent="0.3">
      <c r="A120" s="564" t="s">
        <v>456</v>
      </c>
      <c r="B120" s="565" t="s">
        <v>2291</v>
      </c>
      <c r="C120" s="565" t="s">
        <v>2081</v>
      </c>
      <c r="D120" s="565" t="s">
        <v>2270</v>
      </c>
      <c r="E120" s="565" t="s">
        <v>2271</v>
      </c>
      <c r="F120" s="568">
        <v>31</v>
      </c>
      <c r="G120" s="568">
        <v>21235</v>
      </c>
      <c r="H120" s="568">
        <v>1</v>
      </c>
      <c r="I120" s="568">
        <v>685</v>
      </c>
      <c r="J120" s="568">
        <v>30</v>
      </c>
      <c r="K120" s="568">
        <v>20634</v>
      </c>
      <c r="L120" s="568">
        <v>0.97169766894278309</v>
      </c>
      <c r="M120" s="568">
        <v>687.8</v>
      </c>
      <c r="N120" s="568">
        <v>34</v>
      </c>
      <c r="O120" s="568">
        <v>23520</v>
      </c>
      <c r="P120" s="581">
        <v>1.1076053684954086</v>
      </c>
      <c r="Q120" s="569">
        <v>691.76470588235293</v>
      </c>
    </row>
    <row r="121" spans="1:17" ht="14.4" customHeight="1" x14ac:dyDescent="0.3">
      <c r="A121" s="564" t="s">
        <v>456</v>
      </c>
      <c r="B121" s="565" t="s">
        <v>2291</v>
      </c>
      <c r="C121" s="565" t="s">
        <v>2081</v>
      </c>
      <c r="D121" s="565" t="s">
        <v>2445</v>
      </c>
      <c r="E121" s="565" t="s">
        <v>2446</v>
      </c>
      <c r="F121" s="568">
        <v>11</v>
      </c>
      <c r="G121" s="568">
        <v>7095</v>
      </c>
      <c r="H121" s="568">
        <v>1</v>
      </c>
      <c r="I121" s="568">
        <v>645</v>
      </c>
      <c r="J121" s="568">
        <v>18</v>
      </c>
      <c r="K121" s="568">
        <v>11682</v>
      </c>
      <c r="L121" s="568">
        <v>1.6465116279069767</v>
      </c>
      <c r="M121" s="568">
        <v>649</v>
      </c>
      <c r="N121" s="568">
        <v>10</v>
      </c>
      <c r="O121" s="568">
        <v>6540</v>
      </c>
      <c r="P121" s="581">
        <v>0.92177589852008457</v>
      </c>
      <c r="Q121" s="569">
        <v>654</v>
      </c>
    </row>
    <row r="122" spans="1:17" ht="14.4" customHeight="1" x14ac:dyDescent="0.3">
      <c r="A122" s="564" t="s">
        <v>456</v>
      </c>
      <c r="B122" s="565" t="s">
        <v>2291</v>
      </c>
      <c r="C122" s="565" t="s">
        <v>2081</v>
      </c>
      <c r="D122" s="565" t="s">
        <v>2447</v>
      </c>
      <c r="E122" s="565" t="s">
        <v>2448</v>
      </c>
      <c r="F122" s="568">
        <v>2</v>
      </c>
      <c r="G122" s="568">
        <v>1440</v>
      </c>
      <c r="H122" s="568">
        <v>1</v>
      </c>
      <c r="I122" s="568">
        <v>720</v>
      </c>
      <c r="J122" s="568">
        <v>3</v>
      </c>
      <c r="K122" s="568">
        <v>2175</v>
      </c>
      <c r="L122" s="568">
        <v>1.5104166666666667</v>
      </c>
      <c r="M122" s="568">
        <v>725</v>
      </c>
      <c r="N122" s="568"/>
      <c r="O122" s="568"/>
      <c r="P122" s="581"/>
      <c r="Q122" s="569"/>
    </row>
    <row r="123" spans="1:17" ht="14.4" customHeight="1" x14ac:dyDescent="0.3">
      <c r="A123" s="564" t="s">
        <v>456</v>
      </c>
      <c r="B123" s="565" t="s">
        <v>2291</v>
      </c>
      <c r="C123" s="565" t="s">
        <v>2081</v>
      </c>
      <c r="D123" s="565" t="s">
        <v>2449</v>
      </c>
      <c r="E123" s="565" t="s">
        <v>2450</v>
      </c>
      <c r="F123" s="568">
        <v>3</v>
      </c>
      <c r="G123" s="568">
        <v>729</v>
      </c>
      <c r="H123" s="568">
        <v>1</v>
      </c>
      <c r="I123" s="568">
        <v>243</v>
      </c>
      <c r="J123" s="568"/>
      <c r="K123" s="568"/>
      <c r="L123" s="568"/>
      <c r="M123" s="568"/>
      <c r="N123" s="568">
        <v>1</v>
      </c>
      <c r="O123" s="568">
        <v>247</v>
      </c>
      <c r="P123" s="581">
        <v>0.33882030178326472</v>
      </c>
      <c r="Q123" s="569">
        <v>247</v>
      </c>
    </row>
    <row r="124" spans="1:17" ht="14.4" customHeight="1" x14ac:dyDescent="0.3">
      <c r="A124" s="564" t="s">
        <v>456</v>
      </c>
      <c r="B124" s="565" t="s">
        <v>2291</v>
      </c>
      <c r="C124" s="565" t="s">
        <v>2081</v>
      </c>
      <c r="D124" s="565" t="s">
        <v>2451</v>
      </c>
      <c r="E124" s="565" t="s">
        <v>2452</v>
      </c>
      <c r="F124" s="568">
        <v>3</v>
      </c>
      <c r="G124" s="568">
        <v>3183</v>
      </c>
      <c r="H124" s="568">
        <v>1</v>
      </c>
      <c r="I124" s="568">
        <v>1061</v>
      </c>
      <c r="J124" s="568">
        <v>4</v>
      </c>
      <c r="K124" s="568">
        <v>4264</v>
      </c>
      <c r="L124" s="568">
        <v>1.3396167137920201</v>
      </c>
      <c r="M124" s="568">
        <v>1066</v>
      </c>
      <c r="N124" s="568">
        <v>3</v>
      </c>
      <c r="O124" s="568">
        <v>3216</v>
      </c>
      <c r="P124" s="581">
        <v>1.0103675777568333</v>
      </c>
      <c r="Q124" s="569">
        <v>1072</v>
      </c>
    </row>
    <row r="125" spans="1:17" ht="14.4" customHeight="1" x14ac:dyDescent="0.3">
      <c r="A125" s="564" t="s">
        <v>456</v>
      </c>
      <c r="B125" s="565" t="s">
        <v>2291</v>
      </c>
      <c r="C125" s="565" t="s">
        <v>2081</v>
      </c>
      <c r="D125" s="565" t="s">
        <v>2213</v>
      </c>
      <c r="E125" s="565" t="s">
        <v>2214</v>
      </c>
      <c r="F125" s="568">
        <v>54</v>
      </c>
      <c r="G125" s="568">
        <v>94500</v>
      </c>
      <c r="H125" s="568">
        <v>1</v>
      </c>
      <c r="I125" s="568">
        <v>1750</v>
      </c>
      <c r="J125" s="568">
        <v>69</v>
      </c>
      <c r="K125" s="568">
        <v>121233</v>
      </c>
      <c r="L125" s="568">
        <v>1.282888888888889</v>
      </c>
      <c r="M125" s="568">
        <v>1757</v>
      </c>
      <c r="N125" s="568">
        <v>34</v>
      </c>
      <c r="O125" s="568">
        <v>60112</v>
      </c>
      <c r="P125" s="581">
        <v>0.63610582010582006</v>
      </c>
      <c r="Q125" s="569">
        <v>1768</v>
      </c>
    </row>
    <row r="126" spans="1:17" ht="14.4" customHeight="1" x14ac:dyDescent="0.3">
      <c r="A126" s="564" t="s">
        <v>456</v>
      </c>
      <c r="B126" s="565" t="s">
        <v>2291</v>
      </c>
      <c r="C126" s="565" t="s">
        <v>2081</v>
      </c>
      <c r="D126" s="565" t="s">
        <v>2453</v>
      </c>
      <c r="E126" s="565" t="s">
        <v>2454</v>
      </c>
      <c r="F126" s="568">
        <v>29</v>
      </c>
      <c r="G126" s="568">
        <v>9657</v>
      </c>
      <c r="H126" s="568">
        <v>1</v>
      </c>
      <c r="I126" s="568">
        <v>333</v>
      </c>
      <c r="J126" s="568">
        <v>11</v>
      </c>
      <c r="K126" s="568">
        <v>3683</v>
      </c>
      <c r="L126" s="568">
        <v>0.38138138138138139</v>
      </c>
      <c r="M126" s="568">
        <v>334.81818181818181</v>
      </c>
      <c r="N126" s="568">
        <v>26</v>
      </c>
      <c r="O126" s="568">
        <v>8788</v>
      </c>
      <c r="P126" s="581">
        <v>0.91001346173759967</v>
      </c>
      <c r="Q126" s="569">
        <v>338</v>
      </c>
    </row>
    <row r="127" spans="1:17" ht="14.4" customHeight="1" x14ac:dyDescent="0.3">
      <c r="A127" s="564" t="s">
        <v>456</v>
      </c>
      <c r="B127" s="565" t="s">
        <v>2291</v>
      </c>
      <c r="C127" s="565" t="s">
        <v>2081</v>
      </c>
      <c r="D127" s="565" t="s">
        <v>2455</v>
      </c>
      <c r="E127" s="565" t="s">
        <v>2456</v>
      </c>
      <c r="F127" s="568">
        <v>2</v>
      </c>
      <c r="G127" s="568">
        <v>682</v>
      </c>
      <c r="H127" s="568">
        <v>1</v>
      </c>
      <c r="I127" s="568">
        <v>341</v>
      </c>
      <c r="J127" s="568">
        <v>2</v>
      </c>
      <c r="K127" s="568">
        <v>686</v>
      </c>
      <c r="L127" s="568">
        <v>1.0058651026392962</v>
      </c>
      <c r="M127" s="568">
        <v>343</v>
      </c>
      <c r="N127" s="568">
        <v>4</v>
      </c>
      <c r="O127" s="568">
        <v>1384</v>
      </c>
      <c r="P127" s="581">
        <v>2.0293255131964809</v>
      </c>
      <c r="Q127" s="569">
        <v>346</v>
      </c>
    </row>
    <row r="128" spans="1:17" ht="14.4" customHeight="1" x14ac:dyDescent="0.3">
      <c r="A128" s="564" t="s">
        <v>456</v>
      </c>
      <c r="B128" s="565" t="s">
        <v>2291</v>
      </c>
      <c r="C128" s="565" t="s">
        <v>2081</v>
      </c>
      <c r="D128" s="565" t="s">
        <v>2457</v>
      </c>
      <c r="E128" s="565" t="s">
        <v>2458</v>
      </c>
      <c r="F128" s="568">
        <v>3</v>
      </c>
      <c r="G128" s="568">
        <v>2712</v>
      </c>
      <c r="H128" s="568">
        <v>1</v>
      </c>
      <c r="I128" s="568">
        <v>904</v>
      </c>
      <c r="J128" s="568">
        <v>5</v>
      </c>
      <c r="K128" s="568">
        <v>4535</v>
      </c>
      <c r="L128" s="568">
        <v>1.6721976401179941</v>
      </c>
      <c r="M128" s="568">
        <v>907</v>
      </c>
      <c r="N128" s="568">
        <v>2</v>
      </c>
      <c r="O128" s="568">
        <v>1824</v>
      </c>
      <c r="P128" s="581">
        <v>0.67256637168141598</v>
      </c>
      <c r="Q128" s="569">
        <v>912</v>
      </c>
    </row>
    <row r="129" spans="1:17" ht="14.4" customHeight="1" x14ac:dyDescent="0.3">
      <c r="A129" s="564" t="s">
        <v>456</v>
      </c>
      <c r="B129" s="565" t="s">
        <v>2291</v>
      </c>
      <c r="C129" s="565" t="s">
        <v>2081</v>
      </c>
      <c r="D129" s="565" t="s">
        <v>2459</v>
      </c>
      <c r="E129" s="565" t="s">
        <v>2460</v>
      </c>
      <c r="F129" s="568">
        <v>2</v>
      </c>
      <c r="G129" s="568">
        <v>2810</v>
      </c>
      <c r="H129" s="568">
        <v>1</v>
      </c>
      <c r="I129" s="568">
        <v>1405</v>
      </c>
      <c r="J129" s="568">
        <v>10</v>
      </c>
      <c r="K129" s="568">
        <v>14110</v>
      </c>
      <c r="L129" s="568">
        <v>5.0213523131672595</v>
      </c>
      <c r="M129" s="568">
        <v>1411</v>
      </c>
      <c r="N129" s="568">
        <v>6</v>
      </c>
      <c r="O129" s="568">
        <v>8520</v>
      </c>
      <c r="P129" s="581">
        <v>3.0320284697508897</v>
      </c>
      <c r="Q129" s="569">
        <v>1420</v>
      </c>
    </row>
    <row r="130" spans="1:17" ht="14.4" customHeight="1" x14ac:dyDescent="0.3">
      <c r="A130" s="564" t="s">
        <v>456</v>
      </c>
      <c r="B130" s="565" t="s">
        <v>2291</v>
      </c>
      <c r="C130" s="565" t="s">
        <v>2081</v>
      </c>
      <c r="D130" s="565" t="s">
        <v>2461</v>
      </c>
      <c r="E130" s="565" t="s">
        <v>2462</v>
      </c>
      <c r="F130" s="568"/>
      <c r="G130" s="568"/>
      <c r="H130" s="568"/>
      <c r="I130" s="568"/>
      <c r="J130" s="568">
        <v>4</v>
      </c>
      <c r="K130" s="568">
        <v>2108</v>
      </c>
      <c r="L130" s="568"/>
      <c r="M130" s="568">
        <v>527</v>
      </c>
      <c r="N130" s="568">
        <v>3</v>
      </c>
      <c r="O130" s="568">
        <v>1593</v>
      </c>
      <c r="P130" s="581"/>
      <c r="Q130" s="569">
        <v>531</v>
      </c>
    </row>
    <row r="131" spans="1:17" ht="14.4" customHeight="1" x14ac:dyDescent="0.3">
      <c r="A131" s="564" t="s">
        <v>456</v>
      </c>
      <c r="B131" s="565" t="s">
        <v>2291</v>
      </c>
      <c r="C131" s="565" t="s">
        <v>2081</v>
      </c>
      <c r="D131" s="565" t="s">
        <v>2463</v>
      </c>
      <c r="E131" s="565" t="s">
        <v>2464</v>
      </c>
      <c r="F131" s="568">
        <v>1</v>
      </c>
      <c r="G131" s="568">
        <v>460</v>
      </c>
      <c r="H131" s="568">
        <v>1</v>
      </c>
      <c r="I131" s="568">
        <v>460</v>
      </c>
      <c r="J131" s="568"/>
      <c r="K131" s="568"/>
      <c r="L131" s="568"/>
      <c r="M131" s="568"/>
      <c r="N131" s="568">
        <v>2</v>
      </c>
      <c r="O131" s="568">
        <v>932</v>
      </c>
      <c r="P131" s="581">
        <v>2.026086956521739</v>
      </c>
      <c r="Q131" s="569">
        <v>466</v>
      </c>
    </row>
    <row r="132" spans="1:17" ht="14.4" customHeight="1" x14ac:dyDescent="0.3">
      <c r="A132" s="564" t="s">
        <v>456</v>
      </c>
      <c r="B132" s="565" t="s">
        <v>2291</v>
      </c>
      <c r="C132" s="565" t="s">
        <v>2081</v>
      </c>
      <c r="D132" s="565" t="s">
        <v>2465</v>
      </c>
      <c r="E132" s="565" t="s">
        <v>2466</v>
      </c>
      <c r="F132" s="568">
        <v>15</v>
      </c>
      <c r="G132" s="568">
        <v>21525</v>
      </c>
      <c r="H132" s="568">
        <v>1</v>
      </c>
      <c r="I132" s="568">
        <v>1435</v>
      </c>
      <c r="J132" s="568">
        <v>10</v>
      </c>
      <c r="K132" s="568">
        <v>14410</v>
      </c>
      <c r="L132" s="568">
        <v>0.66945412311265973</v>
      </c>
      <c r="M132" s="568">
        <v>1441</v>
      </c>
      <c r="N132" s="568">
        <v>5</v>
      </c>
      <c r="O132" s="568">
        <v>7250</v>
      </c>
      <c r="P132" s="581">
        <v>0.33681765389082463</v>
      </c>
      <c r="Q132" s="569">
        <v>1450</v>
      </c>
    </row>
    <row r="133" spans="1:17" ht="14.4" customHeight="1" x14ac:dyDescent="0.3">
      <c r="A133" s="564" t="s">
        <v>456</v>
      </c>
      <c r="B133" s="565" t="s">
        <v>2291</v>
      </c>
      <c r="C133" s="565" t="s">
        <v>2081</v>
      </c>
      <c r="D133" s="565" t="s">
        <v>2467</v>
      </c>
      <c r="E133" s="565" t="s">
        <v>2468</v>
      </c>
      <c r="F133" s="568">
        <v>2</v>
      </c>
      <c r="G133" s="568">
        <v>2802</v>
      </c>
      <c r="H133" s="568">
        <v>1</v>
      </c>
      <c r="I133" s="568">
        <v>1401</v>
      </c>
      <c r="J133" s="568">
        <v>5</v>
      </c>
      <c r="K133" s="568">
        <v>7035</v>
      </c>
      <c r="L133" s="568">
        <v>2.5107066381156318</v>
      </c>
      <c r="M133" s="568">
        <v>1407</v>
      </c>
      <c r="N133" s="568">
        <v>2</v>
      </c>
      <c r="O133" s="568">
        <v>2832</v>
      </c>
      <c r="P133" s="581">
        <v>1.0107066381156318</v>
      </c>
      <c r="Q133" s="569">
        <v>1416</v>
      </c>
    </row>
    <row r="134" spans="1:17" ht="14.4" customHeight="1" x14ac:dyDescent="0.3">
      <c r="A134" s="564" t="s">
        <v>456</v>
      </c>
      <c r="B134" s="565" t="s">
        <v>2291</v>
      </c>
      <c r="C134" s="565" t="s">
        <v>2081</v>
      </c>
      <c r="D134" s="565" t="s">
        <v>2469</v>
      </c>
      <c r="E134" s="565" t="s">
        <v>2470</v>
      </c>
      <c r="F134" s="568">
        <v>1</v>
      </c>
      <c r="G134" s="568">
        <v>318</v>
      </c>
      <c r="H134" s="568">
        <v>1</v>
      </c>
      <c r="I134" s="568">
        <v>318</v>
      </c>
      <c r="J134" s="568"/>
      <c r="K134" s="568"/>
      <c r="L134" s="568"/>
      <c r="M134" s="568"/>
      <c r="N134" s="568"/>
      <c r="O134" s="568"/>
      <c r="P134" s="581"/>
      <c r="Q134" s="569"/>
    </row>
    <row r="135" spans="1:17" ht="14.4" customHeight="1" x14ac:dyDescent="0.3">
      <c r="A135" s="564" t="s">
        <v>456</v>
      </c>
      <c r="B135" s="565" t="s">
        <v>2291</v>
      </c>
      <c r="C135" s="565" t="s">
        <v>2081</v>
      </c>
      <c r="D135" s="565" t="s">
        <v>2215</v>
      </c>
      <c r="E135" s="565" t="s">
        <v>2216</v>
      </c>
      <c r="F135" s="568">
        <v>60</v>
      </c>
      <c r="G135" s="568">
        <v>20820</v>
      </c>
      <c r="H135" s="568">
        <v>1</v>
      </c>
      <c r="I135" s="568">
        <v>347</v>
      </c>
      <c r="J135" s="568">
        <v>51</v>
      </c>
      <c r="K135" s="568">
        <v>17797</v>
      </c>
      <c r="L135" s="568">
        <v>0.85480307396733912</v>
      </c>
      <c r="M135" s="568">
        <v>348.96078431372547</v>
      </c>
      <c r="N135" s="568">
        <v>35</v>
      </c>
      <c r="O135" s="568">
        <v>12285</v>
      </c>
      <c r="P135" s="581">
        <v>0.59005763688760804</v>
      </c>
      <c r="Q135" s="569">
        <v>351</v>
      </c>
    </row>
    <row r="136" spans="1:17" ht="14.4" customHeight="1" x14ac:dyDescent="0.3">
      <c r="A136" s="564" t="s">
        <v>456</v>
      </c>
      <c r="B136" s="565" t="s">
        <v>2291</v>
      </c>
      <c r="C136" s="565" t="s">
        <v>2081</v>
      </c>
      <c r="D136" s="565" t="s">
        <v>2217</v>
      </c>
      <c r="E136" s="565" t="s">
        <v>2218</v>
      </c>
      <c r="F136" s="568"/>
      <c r="G136" s="568"/>
      <c r="H136" s="568"/>
      <c r="I136" s="568"/>
      <c r="J136" s="568">
        <v>1</v>
      </c>
      <c r="K136" s="568">
        <v>150</v>
      </c>
      <c r="L136" s="568"/>
      <c r="M136" s="568">
        <v>150</v>
      </c>
      <c r="N136" s="568"/>
      <c r="O136" s="568"/>
      <c r="P136" s="581"/>
      <c r="Q136" s="569"/>
    </row>
    <row r="137" spans="1:17" ht="14.4" customHeight="1" x14ac:dyDescent="0.3">
      <c r="A137" s="564" t="s">
        <v>456</v>
      </c>
      <c r="B137" s="565" t="s">
        <v>2291</v>
      </c>
      <c r="C137" s="565" t="s">
        <v>2081</v>
      </c>
      <c r="D137" s="565" t="s">
        <v>2219</v>
      </c>
      <c r="E137" s="565" t="s">
        <v>2220</v>
      </c>
      <c r="F137" s="568">
        <v>498</v>
      </c>
      <c r="G137" s="568">
        <v>74202</v>
      </c>
      <c r="H137" s="568">
        <v>1</v>
      </c>
      <c r="I137" s="568">
        <v>149</v>
      </c>
      <c r="J137" s="568">
        <v>421</v>
      </c>
      <c r="K137" s="568">
        <v>63150</v>
      </c>
      <c r="L137" s="568">
        <v>0.851055227621897</v>
      </c>
      <c r="M137" s="568">
        <v>150</v>
      </c>
      <c r="N137" s="568">
        <v>376</v>
      </c>
      <c r="O137" s="568">
        <v>57152</v>
      </c>
      <c r="P137" s="581">
        <v>0.77022182690493513</v>
      </c>
      <c r="Q137" s="569">
        <v>152</v>
      </c>
    </row>
    <row r="138" spans="1:17" ht="14.4" customHeight="1" x14ac:dyDescent="0.3">
      <c r="A138" s="564" t="s">
        <v>456</v>
      </c>
      <c r="B138" s="565" t="s">
        <v>2291</v>
      </c>
      <c r="C138" s="565" t="s">
        <v>2081</v>
      </c>
      <c r="D138" s="565" t="s">
        <v>2471</v>
      </c>
      <c r="E138" s="565" t="s">
        <v>2472</v>
      </c>
      <c r="F138" s="568">
        <v>14</v>
      </c>
      <c r="G138" s="568">
        <v>2562</v>
      </c>
      <c r="H138" s="568">
        <v>1</v>
      </c>
      <c r="I138" s="568">
        <v>183</v>
      </c>
      <c r="J138" s="568">
        <v>9</v>
      </c>
      <c r="K138" s="568">
        <v>1665</v>
      </c>
      <c r="L138" s="568">
        <v>0.64988290398126469</v>
      </c>
      <c r="M138" s="568">
        <v>185</v>
      </c>
      <c r="N138" s="568">
        <v>12</v>
      </c>
      <c r="O138" s="568">
        <v>2220</v>
      </c>
      <c r="P138" s="581">
        <v>0.86651053864168615</v>
      </c>
      <c r="Q138" s="569">
        <v>185</v>
      </c>
    </row>
    <row r="139" spans="1:17" ht="14.4" customHeight="1" x14ac:dyDescent="0.3">
      <c r="A139" s="564" t="s">
        <v>456</v>
      </c>
      <c r="B139" s="565" t="s">
        <v>2291</v>
      </c>
      <c r="C139" s="565" t="s">
        <v>2081</v>
      </c>
      <c r="D139" s="565" t="s">
        <v>2231</v>
      </c>
      <c r="E139" s="565" t="s">
        <v>2232</v>
      </c>
      <c r="F139" s="568"/>
      <c r="G139" s="568"/>
      <c r="H139" s="568"/>
      <c r="I139" s="568"/>
      <c r="J139" s="568">
        <v>25</v>
      </c>
      <c r="K139" s="568">
        <v>1875</v>
      </c>
      <c r="L139" s="568"/>
      <c r="M139" s="568">
        <v>75</v>
      </c>
      <c r="N139" s="568">
        <v>13</v>
      </c>
      <c r="O139" s="568">
        <v>1053</v>
      </c>
      <c r="P139" s="581"/>
      <c r="Q139" s="569">
        <v>81</v>
      </c>
    </row>
    <row r="140" spans="1:17" ht="14.4" customHeight="1" x14ac:dyDescent="0.3">
      <c r="A140" s="564" t="s">
        <v>456</v>
      </c>
      <c r="B140" s="565" t="s">
        <v>2291</v>
      </c>
      <c r="C140" s="565" t="s">
        <v>2081</v>
      </c>
      <c r="D140" s="565" t="s">
        <v>2239</v>
      </c>
      <c r="E140" s="565" t="s">
        <v>2240</v>
      </c>
      <c r="F140" s="568">
        <v>1</v>
      </c>
      <c r="G140" s="568">
        <v>34</v>
      </c>
      <c r="H140" s="568">
        <v>1</v>
      </c>
      <c r="I140" s="568">
        <v>34</v>
      </c>
      <c r="J140" s="568"/>
      <c r="K140" s="568"/>
      <c r="L140" s="568"/>
      <c r="M140" s="568"/>
      <c r="N140" s="568"/>
      <c r="O140" s="568"/>
      <c r="P140" s="581"/>
      <c r="Q140" s="569"/>
    </row>
    <row r="141" spans="1:17" ht="14.4" customHeight="1" x14ac:dyDescent="0.3">
      <c r="A141" s="564" t="s">
        <v>456</v>
      </c>
      <c r="B141" s="565" t="s">
        <v>2291</v>
      </c>
      <c r="C141" s="565" t="s">
        <v>2081</v>
      </c>
      <c r="D141" s="565" t="s">
        <v>2473</v>
      </c>
      <c r="E141" s="565" t="s">
        <v>2474</v>
      </c>
      <c r="F141" s="568">
        <v>24</v>
      </c>
      <c r="G141" s="568">
        <v>11376</v>
      </c>
      <c r="H141" s="568">
        <v>1</v>
      </c>
      <c r="I141" s="568">
        <v>474</v>
      </c>
      <c r="J141" s="568">
        <v>6</v>
      </c>
      <c r="K141" s="568">
        <v>2868</v>
      </c>
      <c r="L141" s="568">
        <v>0.25210970464135019</v>
      </c>
      <c r="M141" s="568">
        <v>478</v>
      </c>
      <c r="N141" s="568"/>
      <c r="O141" s="568"/>
      <c r="P141" s="581"/>
      <c r="Q141" s="569"/>
    </row>
    <row r="142" spans="1:17" ht="14.4" customHeight="1" x14ac:dyDescent="0.3">
      <c r="A142" s="564" t="s">
        <v>456</v>
      </c>
      <c r="B142" s="565" t="s">
        <v>2291</v>
      </c>
      <c r="C142" s="565" t="s">
        <v>2081</v>
      </c>
      <c r="D142" s="565" t="s">
        <v>2475</v>
      </c>
      <c r="E142" s="565" t="s">
        <v>2476</v>
      </c>
      <c r="F142" s="568">
        <v>24</v>
      </c>
      <c r="G142" s="568">
        <v>2472</v>
      </c>
      <c r="H142" s="568">
        <v>1</v>
      </c>
      <c r="I142" s="568">
        <v>103</v>
      </c>
      <c r="J142" s="568">
        <v>6</v>
      </c>
      <c r="K142" s="568">
        <v>618</v>
      </c>
      <c r="L142" s="568">
        <v>0.25</v>
      </c>
      <c r="M142" s="568">
        <v>103</v>
      </c>
      <c r="N142" s="568"/>
      <c r="O142" s="568"/>
      <c r="P142" s="581"/>
      <c r="Q142" s="569"/>
    </row>
    <row r="143" spans="1:17" ht="14.4" customHeight="1" x14ac:dyDescent="0.3">
      <c r="A143" s="564" t="s">
        <v>456</v>
      </c>
      <c r="B143" s="565" t="s">
        <v>2291</v>
      </c>
      <c r="C143" s="565" t="s">
        <v>2081</v>
      </c>
      <c r="D143" s="565" t="s">
        <v>2275</v>
      </c>
      <c r="E143" s="565" t="s">
        <v>2276</v>
      </c>
      <c r="F143" s="568">
        <v>1</v>
      </c>
      <c r="G143" s="568">
        <v>170</v>
      </c>
      <c r="H143" s="568">
        <v>1</v>
      </c>
      <c r="I143" s="568">
        <v>170</v>
      </c>
      <c r="J143" s="568"/>
      <c r="K143" s="568"/>
      <c r="L143" s="568"/>
      <c r="M143" s="568"/>
      <c r="N143" s="568"/>
      <c r="O143" s="568"/>
      <c r="P143" s="581"/>
      <c r="Q143" s="569"/>
    </row>
    <row r="144" spans="1:17" ht="14.4" customHeight="1" x14ac:dyDescent="0.3">
      <c r="A144" s="564" t="s">
        <v>456</v>
      </c>
      <c r="B144" s="565" t="s">
        <v>2291</v>
      </c>
      <c r="C144" s="565" t="s">
        <v>2081</v>
      </c>
      <c r="D144" s="565" t="s">
        <v>2477</v>
      </c>
      <c r="E144" s="565" t="s">
        <v>2478</v>
      </c>
      <c r="F144" s="568">
        <v>1</v>
      </c>
      <c r="G144" s="568">
        <v>524</v>
      </c>
      <c r="H144" s="568">
        <v>1</v>
      </c>
      <c r="I144" s="568">
        <v>524</v>
      </c>
      <c r="J144" s="568"/>
      <c r="K144" s="568"/>
      <c r="L144" s="568"/>
      <c r="M144" s="568"/>
      <c r="N144" s="568"/>
      <c r="O144" s="568"/>
      <c r="P144" s="581"/>
      <c r="Q144" s="569"/>
    </row>
    <row r="145" spans="1:17" ht="14.4" customHeight="1" x14ac:dyDescent="0.3">
      <c r="A145" s="564" t="s">
        <v>456</v>
      </c>
      <c r="B145" s="565" t="s">
        <v>2291</v>
      </c>
      <c r="C145" s="565" t="s">
        <v>2081</v>
      </c>
      <c r="D145" s="565" t="s">
        <v>2479</v>
      </c>
      <c r="E145" s="565" t="s">
        <v>2478</v>
      </c>
      <c r="F145" s="568">
        <v>4</v>
      </c>
      <c r="G145" s="568">
        <v>2652</v>
      </c>
      <c r="H145" s="568">
        <v>1</v>
      </c>
      <c r="I145" s="568">
        <v>663</v>
      </c>
      <c r="J145" s="568">
        <v>2</v>
      </c>
      <c r="K145" s="568">
        <v>1330</v>
      </c>
      <c r="L145" s="568">
        <v>0.50150829562594268</v>
      </c>
      <c r="M145" s="568">
        <v>665</v>
      </c>
      <c r="N145" s="568"/>
      <c r="O145" s="568"/>
      <c r="P145" s="581"/>
      <c r="Q145" s="569"/>
    </row>
    <row r="146" spans="1:17" ht="14.4" customHeight="1" x14ac:dyDescent="0.3">
      <c r="A146" s="564" t="s">
        <v>456</v>
      </c>
      <c r="B146" s="565" t="s">
        <v>2291</v>
      </c>
      <c r="C146" s="565" t="s">
        <v>2081</v>
      </c>
      <c r="D146" s="565" t="s">
        <v>2277</v>
      </c>
      <c r="E146" s="565" t="s">
        <v>2278</v>
      </c>
      <c r="F146" s="568">
        <v>2</v>
      </c>
      <c r="G146" s="568">
        <v>3502</v>
      </c>
      <c r="H146" s="568">
        <v>1</v>
      </c>
      <c r="I146" s="568">
        <v>1751</v>
      </c>
      <c r="J146" s="568"/>
      <c r="K146" s="568"/>
      <c r="L146" s="568"/>
      <c r="M146" s="568"/>
      <c r="N146" s="568"/>
      <c r="O146" s="568"/>
      <c r="P146" s="581"/>
      <c r="Q146" s="569"/>
    </row>
    <row r="147" spans="1:17" ht="14.4" customHeight="1" x14ac:dyDescent="0.3">
      <c r="A147" s="564" t="s">
        <v>456</v>
      </c>
      <c r="B147" s="565" t="s">
        <v>2291</v>
      </c>
      <c r="C147" s="565" t="s">
        <v>2081</v>
      </c>
      <c r="D147" s="565" t="s">
        <v>2480</v>
      </c>
      <c r="E147" s="565" t="s">
        <v>2481</v>
      </c>
      <c r="F147" s="568"/>
      <c r="G147" s="568"/>
      <c r="H147" s="568"/>
      <c r="I147" s="568"/>
      <c r="J147" s="568"/>
      <c r="K147" s="568"/>
      <c r="L147" s="568"/>
      <c r="M147" s="568"/>
      <c r="N147" s="568">
        <v>23</v>
      </c>
      <c r="O147" s="568">
        <v>11063</v>
      </c>
      <c r="P147" s="581"/>
      <c r="Q147" s="569">
        <v>481</v>
      </c>
    </row>
    <row r="148" spans="1:17" ht="14.4" customHeight="1" x14ac:dyDescent="0.3">
      <c r="A148" s="564" t="s">
        <v>456</v>
      </c>
      <c r="B148" s="565" t="s">
        <v>2291</v>
      </c>
      <c r="C148" s="565" t="s">
        <v>2081</v>
      </c>
      <c r="D148" s="565" t="s">
        <v>2279</v>
      </c>
      <c r="E148" s="565" t="s">
        <v>2280</v>
      </c>
      <c r="F148" s="568"/>
      <c r="G148" s="568"/>
      <c r="H148" s="568"/>
      <c r="I148" s="568"/>
      <c r="J148" s="568"/>
      <c r="K148" s="568"/>
      <c r="L148" s="568"/>
      <c r="M148" s="568"/>
      <c r="N148" s="568">
        <v>2</v>
      </c>
      <c r="O148" s="568">
        <v>1368</v>
      </c>
      <c r="P148" s="581"/>
      <c r="Q148" s="569">
        <v>684</v>
      </c>
    </row>
    <row r="149" spans="1:17" ht="14.4" customHeight="1" x14ac:dyDescent="0.3">
      <c r="A149" s="564" t="s">
        <v>456</v>
      </c>
      <c r="B149" s="565" t="s">
        <v>2291</v>
      </c>
      <c r="C149" s="565" t="s">
        <v>2081</v>
      </c>
      <c r="D149" s="565" t="s">
        <v>2241</v>
      </c>
      <c r="E149" s="565" t="s">
        <v>2242</v>
      </c>
      <c r="F149" s="568">
        <v>45</v>
      </c>
      <c r="G149" s="568">
        <v>29430</v>
      </c>
      <c r="H149" s="568">
        <v>1</v>
      </c>
      <c r="I149" s="568">
        <v>654</v>
      </c>
      <c r="J149" s="568">
        <v>24</v>
      </c>
      <c r="K149" s="568">
        <v>15744</v>
      </c>
      <c r="L149" s="568">
        <v>0.53496432212028544</v>
      </c>
      <c r="M149" s="568">
        <v>656</v>
      </c>
      <c r="N149" s="568"/>
      <c r="O149" s="568"/>
      <c r="P149" s="581"/>
      <c r="Q149" s="569"/>
    </row>
    <row r="150" spans="1:17" ht="14.4" customHeight="1" x14ac:dyDescent="0.3">
      <c r="A150" s="564" t="s">
        <v>456</v>
      </c>
      <c r="B150" s="565" t="s">
        <v>2291</v>
      </c>
      <c r="C150" s="565" t="s">
        <v>2081</v>
      </c>
      <c r="D150" s="565" t="s">
        <v>2482</v>
      </c>
      <c r="E150" s="565" t="s">
        <v>2483</v>
      </c>
      <c r="F150" s="568">
        <v>5</v>
      </c>
      <c r="G150" s="568">
        <v>5735</v>
      </c>
      <c r="H150" s="568">
        <v>1</v>
      </c>
      <c r="I150" s="568">
        <v>1147</v>
      </c>
      <c r="J150" s="568">
        <v>1</v>
      </c>
      <c r="K150" s="568">
        <v>1150</v>
      </c>
      <c r="L150" s="568">
        <v>0.20052310374891019</v>
      </c>
      <c r="M150" s="568">
        <v>1150</v>
      </c>
      <c r="N150" s="568"/>
      <c r="O150" s="568"/>
      <c r="P150" s="581"/>
      <c r="Q150" s="569"/>
    </row>
    <row r="151" spans="1:17" ht="14.4" customHeight="1" x14ac:dyDescent="0.3">
      <c r="A151" s="564" t="s">
        <v>456</v>
      </c>
      <c r="B151" s="565" t="s">
        <v>2291</v>
      </c>
      <c r="C151" s="565" t="s">
        <v>2081</v>
      </c>
      <c r="D151" s="565" t="s">
        <v>2243</v>
      </c>
      <c r="E151" s="565" t="s">
        <v>2244</v>
      </c>
      <c r="F151" s="568">
        <v>2</v>
      </c>
      <c r="G151" s="568">
        <v>1988</v>
      </c>
      <c r="H151" s="568">
        <v>1</v>
      </c>
      <c r="I151" s="568">
        <v>994</v>
      </c>
      <c r="J151" s="568">
        <v>2</v>
      </c>
      <c r="K151" s="568">
        <v>1994</v>
      </c>
      <c r="L151" s="568">
        <v>1.0030181086519114</v>
      </c>
      <c r="M151" s="568">
        <v>997</v>
      </c>
      <c r="N151" s="568">
        <v>29</v>
      </c>
      <c r="O151" s="568">
        <v>29029</v>
      </c>
      <c r="P151" s="581">
        <v>14.602112676056338</v>
      </c>
      <c r="Q151" s="569">
        <v>1001</v>
      </c>
    </row>
    <row r="152" spans="1:17" ht="14.4" customHeight="1" x14ac:dyDescent="0.3">
      <c r="A152" s="564" t="s">
        <v>456</v>
      </c>
      <c r="B152" s="565" t="s">
        <v>2291</v>
      </c>
      <c r="C152" s="565" t="s">
        <v>2081</v>
      </c>
      <c r="D152" s="565" t="s">
        <v>2245</v>
      </c>
      <c r="E152" s="565" t="s">
        <v>2246</v>
      </c>
      <c r="F152" s="568"/>
      <c r="G152" s="568"/>
      <c r="H152" s="568"/>
      <c r="I152" s="568"/>
      <c r="J152" s="568">
        <v>3</v>
      </c>
      <c r="K152" s="568">
        <v>5979</v>
      </c>
      <c r="L152" s="568"/>
      <c r="M152" s="568">
        <v>1993</v>
      </c>
      <c r="N152" s="568">
        <v>7</v>
      </c>
      <c r="O152" s="568">
        <v>14000</v>
      </c>
      <c r="P152" s="581"/>
      <c r="Q152" s="569">
        <v>2000</v>
      </c>
    </row>
    <row r="153" spans="1:17" ht="14.4" customHeight="1" x14ac:dyDescent="0.3">
      <c r="A153" s="564" t="s">
        <v>456</v>
      </c>
      <c r="B153" s="565" t="s">
        <v>2291</v>
      </c>
      <c r="C153" s="565" t="s">
        <v>2081</v>
      </c>
      <c r="D153" s="565" t="s">
        <v>2484</v>
      </c>
      <c r="E153" s="565" t="s">
        <v>2485</v>
      </c>
      <c r="F153" s="568">
        <v>1</v>
      </c>
      <c r="G153" s="568">
        <v>2617</v>
      </c>
      <c r="H153" s="568">
        <v>1</v>
      </c>
      <c r="I153" s="568">
        <v>2617</v>
      </c>
      <c r="J153" s="568"/>
      <c r="K153" s="568"/>
      <c r="L153" s="568"/>
      <c r="M153" s="568"/>
      <c r="N153" s="568">
        <v>5</v>
      </c>
      <c r="O153" s="568">
        <v>13160</v>
      </c>
      <c r="P153" s="581">
        <v>5.0286587695834921</v>
      </c>
      <c r="Q153" s="569">
        <v>2632</v>
      </c>
    </row>
    <row r="154" spans="1:17" ht="14.4" customHeight="1" x14ac:dyDescent="0.3">
      <c r="A154" s="564" t="s">
        <v>456</v>
      </c>
      <c r="B154" s="565" t="s">
        <v>2291</v>
      </c>
      <c r="C154" s="565" t="s">
        <v>2081</v>
      </c>
      <c r="D154" s="565" t="s">
        <v>2281</v>
      </c>
      <c r="E154" s="565" t="s">
        <v>2282</v>
      </c>
      <c r="F154" s="568">
        <v>1</v>
      </c>
      <c r="G154" s="568">
        <v>1642</v>
      </c>
      <c r="H154" s="568">
        <v>1</v>
      </c>
      <c r="I154" s="568">
        <v>1642</v>
      </c>
      <c r="J154" s="568"/>
      <c r="K154" s="568"/>
      <c r="L154" s="568"/>
      <c r="M154" s="568"/>
      <c r="N154" s="568"/>
      <c r="O154" s="568"/>
      <c r="P154" s="581"/>
      <c r="Q154" s="569"/>
    </row>
    <row r="155" spans="1:17" ht="14.4" customHeight="1" x14ac:dyDescent="0.3">
      <c r="A155" s="564" t="s">
        <v>456</v>
      </c>
      <c r="B155" s="565" t="s">
        <v>2291</v>
      </c>
      <c r="C155" s="565" t="s">
        <v>2081</v>
      </c>
      <c r="D155" s="565" t="s">
        <v>2486</v>
      </c>
      <c r="E155" s="565" t="s">
        <v>2487</v>
      </c>
      <c r="F155" s="568"/>
      <c r="G155" s="568"/>
      <c r="H155" s="568"/>
      <c r="I155" s="568"/>
      <c r="J155" s="568">
        <v>1</v>
      </c>
      <c r="K155" s="568">
        <v>4929</v>
      </c>
      <c r="L155" s="568"/>
      <c r="M155" s="568">
        <v>4929</v>
      </c>
      <c r="N155" s="568"/>
      <c r="O155" s="568"/>
      <c r="P155" s="581"/>
      <c r="Q155" s="569"/>
    </row>
    <row r="156" spans="1:17" ht="14.4" customHeight="1" x14ac:dyDescent="0.3">
      <c r="A156" s="564" t="s">
        <v>456</v>
      </c>
      <c r="B156" s="565" t="s">
        <v>2291</v>
      </c>
      <c r="C156" s="565" t="s">
        <v>2081</v>
      </c>
      <c r="D156" s="565" t="s">
        <v>2488</v>
      </c>
      <c r="E156" s="565" t="s">
        <v>2489</v>
      </c>
      <c r="F156" s="568">
        <v>1</v>
      </c>
      <c r="G156" s="568">
        <v>20181</v>
      </c>
      <c r="H156" s="568">
        <v>1</v>
      </c>
      <c r="I156" s="568">
        <v>20181</v>
      </c>
      <c r="J156" s="568"/>
      <c r="K156" s="568"/>
      <c r="L156" s="568"/>
      <c r="M156" s="568"/>
      <c r="N156" s="568"/>
      <c r="O156" s="568"/>
      <c r="P156" s="581"/>
      <c r="Q156" s="569"/>
    </row>
    <row r="157" spans="1:17" ht="14.4" customHeight="1" x14ac:dyDescent="0.3">
      <c r="A157" s="564" t="s">
        <v>456</v>
      </c>
      <c r="B157" s="565" t="s">
        <v>2291</v>
      </c>
      <c r="C157" s="565" t="s">
        <v>2081</v>
      </c>
      <c r="D157" s="565" t="s">
        <v>2490</v>
      </c>
      <c r="E157" s="565" t="s">
        <v>2491</v>
      </c>
      <c r="F157" s="568"/>
      <c r="G157" s="568"/>
      <c r="H157" s="568"/>
      <c r="I157" s="568"/>
      <c r="J157" s="568">
        <v>1</v>
      </c>
      <c r="K157" s="568">
        <v>3578</v>
      </c>
      <c r="L157" s="568"/>
      <c r="M157" s="568">
        <v>3578</v>
      </c>
      <c r="N157" s="568"/>
      <c r="O157" s="568"/>
      <c r="P157" s="581"/>
      <c r="Q157" s="569"/>
    </row>
    <row r="158" spans="1:17" ht="14.4" customHeight="1" x14ac:dyDescent="0.3">
      <c r="A158" s="564" t="s">
        <v>456</v>
      </c>
      <c r="B158" s="565" t="s">
        <v>2291</v>
      </c>
      <c r="C158" s="565" t="s">
        <v>2081</v>
      </c>
      <c r="D158" s="565" t="s">
        <v>2287</v>
      </c>
      <c r="E158" s="565" t="s">
        <v>2288</v>
      </c>
      <c r="F158" s="568">
        <v>1</v>
      </c>
      <c r="G158" s="568">
        <v>297</v>
      </c>
      <c r="H158" s="568">
        <v>1</v>
      </c>
      <c r="I158" s="568">
        <v>297</v>
      </c>
      <c r="J158" s="568"/>
      <c r="K158" s="568"/>
      <c r="L158" s="568"/>
      <c r="M158" s="568"/>
      <c r="N158" s="568"/>
      <c r="O158" s="568"/>
      <c r="P158" s="581"/>
      <c r="Q158" s="569"/>
    </row>
    <row r="159" spans="1:17" ht="14.4" customHeight="1" x14ac:dyDescent="0.3">
      <c r="A159" s="564" t="s">
        <v>456</v>
      </c>
      <c r="B159" s="565" t="s">
        <v>2291</v>
      </c>
      <c r="C159" s="565" t="s">
        <v>2081</v>
      </c>
      <c r="D159" s="565" t="s">
        <v>2492</v>
      </c>
      <c r="E159" s="565" t="s">
        <v>2493</v>
      </c>
      <c r="F159" s="568">
        <v>431</v>
      </c>
      <c r="G159" s="568">
        <v>146971</v>
      </c>
      <c r="H159" s="568">
        <v>1</v>
      </c>
      <c r="I159" s="568">
        <v>341</v>
      </c>
      <c r="J159" s="568">
        <v>524</v>
      </c>
      <c r="K159" s="568">
        <v>179205</v>
      </c>
      <c r="L159" s="568">
        <v>1.2193221792054214</v>
      </c>
      <c r="M159" s="568">
        <v>341.99427480916029</v>
      </c>
      <c r="N159" s="568">
        <v>418</v>
      </c>
      <c r="O159" s="568">
        <v>143788</v>
      </c>
      <c r="P159" s="581">
        <v>0.97834266624027866</v>
      </c>
      <c r="Q159" s="569">
        <v>343.99043062200957</v>
      </c>
    </row>
    <row r="160" spans="1:17" ht="14.4" customHeight="1" x14ac:dyDescent="0.3">
      <c r="A160" s="564" t="s">
        <v>456</v>
      </c>
      <c r="B160" s="565" t="s">
        <v>2291</v>
      </c>
      <c r="C160" s="565" t="s">
        <v>2081</v>
      </c>
      <c r="D160" s="565" t="s">
        <v>2494</v>
      </c>
      <c r="E160" s="565" t="s">
        <v>2495</v>
      </c>
      <c r="F160" s="568">
        <v>573</v>
      </c>
      <c r="G160" s="568">
        <v>131790</v>
      </c>
      <c r="H160" s="568">
        <v>1</v>
      </c>
      <c r="I160" s="568">
        <v>230</v>
      </c>
      <c r="J160" s="568">
        <v>611</v>
      </c>
      <c r="K160" s="568">
        <v>141141</v>
      </c>
      <c r="L160" s="568">
        <v>1.0709537901206465</v>
      </c>
      <c r="M160" s="568">
        <v>231</v>
      </c>
      <c r="N160" s="568">
        <v>567</v>
      </c>
      <c r="O160" s="568">
        <v>131543</v>
      </c>
      <c r="P160" s="581">
        <v>0.99812580620684421</v>
      </c>
      <c r="Q160" s="569">
        <v>231.99823633156967</v>
      </c>
    </row>
    <row r="161" spans="1:17" ht="14.4" customHeight="1" x14ac:dyDescent="0.3">
      <c r="A161" s="564" t="s">
        <v>456</v>
      </c>
      <c r="B161" s="565" t="s">
        <v>2291</v>
      </c>
      <c r="C161" s="565" t="s">
        <v>2081</v>
      </c>
      <c r="D161" s="565" t="s">
        <v>2247</v>
      </c>
      <c r="E161" s="565" t="s">
        <v>2248</v>
      </c>
      <c r="F161" s="568">
        <v>34</v>
      </c>
      <c r="G161" s="568">
        <v>3910</v>
      </c>
      <c r="H161" s="568">
        <v>1</v>
      </c>
      <c r="I161" s="568">
        <v>115</v>
      </c>
      <c r="J161" s="568"/>
      <c r="K161" s="568"/>
      <c r="L161" s="568"/>
      <c r="M161" s="568"/>
      <c r="N161" s="568"/>
      <c r="O161" s="568"/>
      <c r="P161" s="581"/>
      <c r="Q161" s="569"/>
    </row>
    <row r="162" spans="1:17" ht="14.4" customHeight="1" x14ac:dyDescent="0.3">
      <c r="A162" s="564" t="s">
        <v>456</v>
      </c>
      <c r="B162" s="565" t="s">
        <v>2291</v>
      </c>
      <c r="C162" s="565" t="s">
        <v>2081</v>
      </c>
      <c r="D162" s="565" t="s">
        <v>2496</v>
      </c>
      <c r="E162" s="565" t="s">
        <v>2497</v>
      </c>
      <c r="F162" s="568">
        <v>86</v>
      </c>
      <c r="G162" s="568">
        <v>204422</v>
      </c>
      <c r="H162" s="568">
        <v>1</v>
      </c>
      <c r="I162" s="568">
        <v>2377</v>
      </c>
      <c r="J162" s="568">
        <v>69</v>
      </c>
      <c r="K162" s="568">
        <v>164965</v>
      </c>
      <c r="L162" s="568">
        <v>0.80698261439571084</v>
      </c>
      <c r="M162" s="568">
        <v>2390.7971014492755</v>
      </c>
      <c r="N162" s="568">
        <v>80</v>
      </c>
      <c r="O162" s="568">
        <v>192640</v>
      </c>
      <c r="P162" s="581">
        <v>0.94236432477913334</v>
      </c>
      <c r="Q162" s="569">
        <v>2408</v>
      </c>
    </row>
    <row r="163" spans="1:17" ht="14.4" customHeight="1" x14ac:dyDescent="0.3">
      <c r="A163" s="564" t="s">
        <v>456</v>
      </c>
      <c r="B163" s="565" t="s">
        <v>2291</v>
      </c>
      <c r="C163" s="565" t="s">
        <v>2081</v>
      </c>
      <c r="D163" s="565" t="s">
        <v>2498</v>
      </c>
      <c r="E163" s="565" t="s">
        <v>2499</v>
      </c>
      <c r="F163" s="568">
        <v>2</v>
      </c>
      <c r="G163" s="568">
        <v>4538</v>
      </c>
      <c r="H163" s="568">
        <v>1</v>
      </c>
      <c r="I163" s="568">
        <v>2269</v>
      </c>
      <c r="J163" s="568">
        <v>2</v>
      </c>
      <c r="K163" s="568">
        <v>4566</v>
      </c>
      <c r="L163" s="568">
        <v>1.006170118995152</v>
      </c>
      <c r="M163" s="568">
        <v>2283</v>
      </c>
      <c r="N163" s="568"/>
      <c r="O163" s="568"/>
      <c r="P163" s="581"/>
      <c r="Q163" s="569"/>
    </row>
    <row r="164" spans="1:17" ht="14.4" customHeight="1" x14ac:dyDescent="0.3">
      <c r="A164" s="564" t="s">
        <v>456</v>
      </c>
      <c r="B164" s="565" t="s">
        <v>2291</v>
      </c>
      <c r="C164" s="565" t="s">
        <v>2081</v>
      </c>
      <c r="D164" s="565" t="s">
        <v>2251</v>
      </c>
      <c r="E164" s="565" t="s">
        <v>2252</v>
      </c>
      <c r="F164" s="568">
        <v>84</v>
      </c>
      <c r="G164" s="568">
        <v>49560</v>
      </c>
      <c r="H164" s="568">
        <v>1</v>
      </c>
      <c r="I164" s="568">
        <v>590</v>
      </c>
      <c r="J164" s="568">
        <v>76</v>
      </c>
      <c r="K164" s="568">
        <v>45062</v>
      </c>
      <c r="L164" s="568">
        <v>0.90924132364810328</v>
      </c>
      <c r="M164" s="568">
        <v>592.92105263157896</v>
      </c>
      <c r="N164" s="568">
        <v>48</v>
      </c>
      <c r="O164" s="568">
        <v>28656</v>
      </c>
      <c r="P164" s="581">
        <v>0.57820823244552055</v>
      </c>
      <c r="Q164" s="569">
        <v>597</v>
      </c>
    </row>
    <row r="165" spans="1:17" ht="14.4" customHeight="1" x14ac:dyDescent="0.3">
      <c r="A165" s="564" t="s">
        <v>456</v>
      </c>
      <c r="B165" s="565" t="s">
        <v>2291</v>
      </c>
      <c r="C165" s="565" t="s">
        <v>2081</v>
      </c>
      <c r="D165" s="565" t="s">
        <v>2253</v>
      </c>
      <c r="E165" s="565" t="s">
        <v>2254</v>
      </c>
      <c r="F165" s="568">
        <v>4</v>
      </c>
      <c r="G165" s="568">
        <v>1236</v>
      </c>
      <c r="H165" s="568">
        <v>1</v>
      </c>
      <c r="I165" s="568">
        <v>309</v>
      </c>
      <c r="J165" s="568">
        <v>1</v>
      </c>
      <c r="K165" s="568">
        <v>310</v>
      </c>
      <c r="L165" s="568">
        <v>0.25080906148867316</v>
      </c>
      <c r="M165" s="568">
        <v>310</v>
      </c>
      <c r="N165" s="568">
        <v>1</v>
      </c>
      <c r="O165" s="568">
        <v>312</v>
      </c>
      <c r="P165" s="581">
        <v>0.25242718446601942</v>
      </c>
      <c r="Q165" s="569">
        <v>312</v>
      </c>
    </row>
    <row r="166" spans="1:17" ht="14.4" customHeight="1" x14ac:dyDescent="0.3">
      <c r="A166" s="564" t="s">
        <v>456</v>
      </c>
      <c r="B166" s="565" t="s">
        <v>2291</v>
      </c>
      <c r="C166" s="565" t="s">
        <v>2081</v>
      </c>
      <c r="D166" s="565" t="s">
        <v>2500</v>
      </c>
      <c r="E166" s="565" t="s">
        <v>2501</v>
      </c>
      <c r="F166" s="568">
        <v>2</v>
      </c>
      <c r="G166" s="568">
        <v>13476</v>
      </c>
      <c r="H166" s="568">
        <v>1</v>
      </c>
      <c r="I166" s="568">
        <v>6738</v>
      </c>
      <c r="J166" s="568"/>
      <c r="K166" s="568"/>
      <c r="L166" s="568"/>
      <c r="M166" s="568"/>
      <c r="N166" s="568">
        <v>4</v>
      </c>
      <c r="O166" s="568">
        <v>27276</v>
      </c>
      <c r="P166" s="581">
        <v>2.0240427426536063</v>
      </c>
      <c r="Q166" s="569">
        <v>6819</v>
      </c>
    </row>
    <row r="167" spans="1:17" ht="14.4" customHeight="1" x14ac:dyDescent="0.3">
      <c r="A167" s="564" t="s">
        <v>456</v>
      </c>
      <c r="B167" s="565" t="s">
        <v>2291</v>
      </c>
      <c r="C167" s="565" t="s">
        <v>2081</v>
      </c>
      <c r="D167" s="565" t="s">
        <v>2502</v>
      </c>
      <c r="E167" s="565" t="s">
        <v>2503</v>
      </c>
      <c r="F167" s="568">
        <v>4</v>
      </c>
      <c r="G167" s="568">
        <v>4416</v>
      </c>
      <c r="H167" s="568">
        <v>1</v>
      </c>
      <c r="I167" s="568">
        <v>1104</v>
      </c>
      <c r="J167" s="568">
        <v>2</v>
      </c>
      <c r="K167" s="568">
        <v>2220</v>
      </c>
      <c r="L167" s="568">
        <v>0.50271739130434778</v>
      </c>
      <c r="M167" s="568">
        <v>1110</v>
      </c>
      <c r="N167" s="568">
        <v>1</v>
      </c>
      <c r="O167" s="568">
        <v>1119</v>
      </c>
      <c r="P167" s="581">
        <v>0.25339673913043476</v>
      </c>
      <c r="Q167" s="569">
        <v>1119</v>
      </c>
    </row>
    <row r="168" spans="1:17" ht="14.4" customHeight="1" x14ac:dyDescent="0.3">
      <c r="A168" s="564" t="s">
        <v>456</v>
      </c>
      <c r="B168" s="565" t="s">
        <v>2291</v>
      </c>
      <c r="C168" s="565" t="s">
        <v>2081</v>
      </c>
      <c r="D168" s="565" t="s">
        <v>2504</v>
      </c>
      <c r="E168" s="565" t="s">
        <v>2505</v>
      </c>
      <c r="F168" s="568">
        <v>2</v>
      </c>
      <c r="G168" s="568">
        <v>9964</v>
      </c>
      <c r="H168" s="568">
        <v>1</v>
      </c>
      <c r="I168" s="568">
        <v>4982</v>
      </c>
      <c r="J168" s="568">
        <v>3</v>
      </c>
      <c r="K168" s="568">
        <v>15027</v>
      </c>
      <c r="L168" s="568">
        <v>1.5081292653552789</v>
      </c>
      <c r="M168" s="568">
        <v>5009</v>
      </c>
      <c r="N168" s="568">
        <v>3</v>
      </c>
      <c r="O168" s="568">
        <v>15129</v>
      </c>
      <c r="P168" s="581">
        <v>1.5183661180248895</v>
      </c>
      <c r="Q168" s="569">
        <v>5043</v>
      </c>
    </row>
    <row r="169" spans="1:17" ht="14.4" customHeight="1" x14ac:dyDescent="0.3">
      <c r="A169" s="564" t="s">
        <v>456</v>
      </c>
      <c r="B169" s="565" t="s">
        <v>2291</v>
      </c>
      <c r="C169" s="565" t="s">
        <v>2081</v>
      </c>
      <c r="D169" s="565" t="s">
        <v>2506</v>
      </c>
      <c r="E169" s="565" t="s">
        <v>2507</v>
      </c>
      <c r="F169" s="568"/>
      <c r="G169" s="568"/>
      <c r="H169" s="568"/>
      <c r="I169" s="568"/>
      <c r="J169" s="568"/>
      <c r="K169" s="568"/>
      <c r="L169" s="568"/>
      <c r="M169" s="568"/>
      <c r="N169" s="568">
        <v>2</v>
      </c>
      <c r="O169" s="568">
        <v>4638</v>
      </c>
      <c r="P169" s="581"/>
      <c r="Q169" s="569">
        <v>2319</v>
      </c>
    </row>
    <row r="170" spans="1:17" ht="14.4" customHeight="1" x14ac:dyDescent="0.3">
      <c r="A170" s="564" t="s">
        <v>456</v>
      </c>
      <c r="B170" s="565" t="s">
        <v>2291</v>
      </c>
      <c r="C170" s="565" t="s">
        <v>2081</v>
      </c>
      <c r="D170" s="565" t="s">
        <v>2508</v>
      </c>
      <c r="E170" s="565" t="s">
        <v>2509</v>
      </c>
      <c r="F170" s="568"/>
      <c r="G170" s="568"/>
      <c r="H170" s="568"/>
      <c r="I170" s="568"/>
      <c r="J170" s="568"/>
      <c r="K170" s="568"/>
      <c r="L170" s="568"/>
      <c r="M170" s="568"/>
      <c r="N170" s="568">
        <v>2</v>
      </c>
      <c r="O170" s="568">
        <v>10068</v>
      </c>
      <c r="P170" s="581"/>
      <c r="Q170" s="569">
        <v>5034</v>
      </c>
    </row>
    <row r="171" spans="1:17" ht="14.4" customHeight="1" x14ac:dyDescent="0.3">
      <c r="A171" s="564" t="s">
        <v>456</v>
      </c>
      <c r="B171" s="565" t="s">
        <v>2291</v>
      </c>
      <c r="C171" s="565" t="s">
        <v>2081</v>
      </c>
      <c r="D171" s="565" t="s">
        <v>2510</v>
      </c>
      <c r="E171" s="565" t="s">
        <v>2511</v>
      </c>
      <c r="F171" s="568"/>
      <c r="G171" s="568"/>
      <c r="H171" s="568"/>
      <c r="I171" s="568"/>
      <c r="J171" s="568"/>
      <c r="K171" s="568"/>
      <c r="L171" s="568"/>
      <c r="M171" s="568"/>
      <c r="N171" s="568">
        <v>1</v>
      </c>
      <c r="O171" s="568">
        <v>2745</v>
      </c>
      <c r="P171" s="581"/>
      <c r="Q171" s="569">
        <v>2745</v>
      </c>
    </row>
    <row r="172" spans="1:17" ht="14.4" customHeight="1" x14ac:dyDescent="0.3">
      <c r="A172" s="564" t="s">
        <v>456</v>
      </c>
      <c r="B172" s="565" t="s">
        <v>2291</v>
      </c>
      <c r="C172" s="565" t="s">
        <v>2081</v>
      </c>
      <c r="D172" s="565" t="s">
        <v>2512</v>
      </c>
      <c r="E172" s="565" t="s">
        <v>2513</v>
      </c>
      <c r="F172" s="568">
        <v>4</v>
      </c>
      <c r="G172" s="568">
        <v>9888</v>
      </c>
      <c r="H172" s="568">
        <v>1</v>
      </c>
      <c r="I172" s="568">
        <v>2472</v>
      </c>
      <c r="J172" s="568">
        <v>4</v>
      </c>
      <c r="K172" s="568">
        <v>9936</v>
      </c>
      <c r="L172" s="568">
        <v>1.0048543689320388</v>
      </c>
      <c r="M172" s="568">
        <v>2484</v>
      </c>
      <c r="N172" s="568">
        <v>6</v>
      </c>
      <c r="O172" s="568">
        <v>14994</v>
      </c>
      <c r="P172" s="581">
        <v>1.516383495145631</v>
      </c>
      <c r="Q172" s="569">
        <v>2499</v>
      </c>
    </row>
    <row r="173" spans="1:17" ht="14.4" customHeight="1" x14ac:dyDescent="0.3">
      <c r="A173" s="564" t="s">
        <v>456</v>
      </c>
      <c r="B173" s="565" t="s">
        <v>2291</v>
      </c>
      <c r="C173" s="565" t="s">
        <v>2081</v>
      </c>
      <c r="D173" s="565" t="s">
        <v>2514</v>
      </c>
      <c r="E173" s="565" t="s">
        <v>2515</v>
      </c>
      <c r="F173" s="568">
        <v>4</v>
      </c>
      <c r="G173" s="568">
        <v>14356</v>
      </c>
      <c r="H173" s="568">
        <v>1</v>
      </c>
      <c r="I173" s="568">
        <v>3589</v>
      </c>
      <c r="J173" s="568">
        <v>12</v>
      </c>
      <c r="K173" s="568">
        <v>43284</v>
      </c>
      <c r="L173" s="568">
        <v>3.0150459738088604</v>
      </c>
      <c r="M173" s="568">
        <v>3607</v>
      </c>
      <c r="N173" s="568">
        <v>6</v>
      </c>
      <c r="O173" s="568">
        <v>21780</v>
      </c>
      <c r="P173" s="581">
        <v>1.5171356923934243</v>
      </c>
      <c r="Q173" s="569">
        <v>3630</v>
      </c>
    </row>
    <row r="174" spans="1:17" ht="14.4" customHeight="1" x14ac:dyDescent="0.3">
      <c r="A174" s="564" t="s">
        <v>456</v>
      </c>
      <c r="B174" s="565" t="s">
        <v>2291</v>
      </c>
      <c r="C174" s="565" t="s">
        <v>2081</v>
      </c>
      <c r="D174" s="565" t="s">
        <v>2516</v>
      </c>
      <c r="E174" s="565" t="s">
        <v>2517</v>
      </c>
      <c r="F174" s="568">
        <v>1</v>
      </c>
      <c r="G174" s="568">
        <v>4462</v>
      </c>
      <c r="H174" s="568">
        <v>1</v>
      </c>
      <c r="I174" s="568">
        <v>4462</v>
      </c>
      <c r="J174" s="568">
        <v>2</v>
      </c>
      <c r="K174" s="568">
        <v>8978</v>
      </c>
      <c r="L174" s="568">
        <v>2.012102196324518</v>
      </c>
      <c r="M174" s="568">
        <v>4489</v>
      </c>
      <c r="N174" s="568">
        <v>5</v>
      </c>
      <c r="O174" s="568">
        <v>22615</v>
      </c>
      <c r="P174" s="581">
        <v>5.0683549977588527</v>
      </c>
      <c r="Q174" s="569">
        <v>4523</v>
      </c>
    </row>
    <row r="175" spans="1:17" ht="14.4" customHeight="1" x14ac:dyDescent="0.3">
      <c r="A175" s="564" t="s">
        <v>456</v>
      </c>
      <c r="B175" s="565" t="s">
        <v>2291</v>
      </c>
      <c r="C175" s="565" t="s">
        <v>2081</v>
      </c>
      <c r="D175" s="565" t="s">
        <v>2518</v>
      </c>
      <c r="E175" s="565" t="s">
        <v>2519</v>
      </c>
      <c r="F175" s="568">
        <v>2</v>
      </c>
      <c r="G175" s="568">
        <v>4874</v>
      </c>
      <c r="H175" s="568">
        <v>1</v>
      </c>
      <c r="I175" s="568">
        <v>2437</v>
      </c>
      <c r="J175" s="568">
        <v>8</v>
      </c>
      <c r="K175" s="568">
        <v>19608</v>
      </c>
      <c r="L175" s="568">
        <v>4.0229790726302834</v>
      </c>
      <c r="M175" s="568">
        <v>2451</v>
      </c>
      <c r="N175" s="568">
        <v>9</v>
      </c>
      <c r="O175" s="568">
        <v>22212</v>
      </c>
      <c r="P175" s="581">
        <v>4.5572425112843664</v>
      </c>
      <c r="Q175" s="569">
        <v>2468</v>
      </c>
    </row>
    <row r="176" spans="1:17" ht="14.4" customHeight="1" x14ac:dyDescent="0.3">
      <c r="A176" s="564" t="s">
        <v>456</v>
      </c>
      <c r="B176" s="565" t="s">
        <v>2291</v>
      </c>
      <c r="C176" s="565" t="s">
        <v>2081</v>
      </c>
      <c r="D176" s="565" t="s">
        <v>2520</v>
      </c>
      <c r="E176" s="565" t="s">
        <v>2521</v>
      </c>
      <c r="F176" s="568"/>
      <c r="G176" s="568"/>
      <c r="H176" s="568"/>
      <c r="I176" s="568"/>
      <c r="J176" s="568">
        <v>1</v>
      </c>
      <c r="K176" s="568">
        <v>2451</v>
      </c>
      <c r="L176" s="568"/>
      <c r="M176" s="568">
        <v>2451</v>
      </c>
      <c r="N176" s="568"/>
      <c r="O176" s="568"/>
      <c r="P176" s="581"/>
      <c r="Q176" s="569"/>
    </row>
    <row r="177" spans="1:17" ht="14.4" customHeight="1" x14ac:dyDescent="0.3">
      <c r="A177" s="564" t="s">
        <v>456</v>
      </c>
      <c r="B177" s="565" t="s">
        <v>2291</v>
      </c>
      <c r="C177" s="565" t="s">
        <v>2081</v>
      </c>
      <c r="D177" s="565" t="s">
        <v>2522</v>
      </c>
      <c r="E177" s="565" t="s">
        <v>2523</v>
      </c>
      <c r="F177" s="568">
        <v>2</v>
      </c>
      <c r="G177" s="568">
        <v>2472</v>
      </c>
      <c r="H177" s="568">
        <v>1</v>
      </c>
      <c r="I177" s="568">
        <v>1236</v>
      </c>
      <c r="J177" s="568">
        <v>1</v>
      </c>
      <c r="K177" s="568">
        <v>1242</v>
      </c>
      <c r="L177" s="568">
        <v>0.50242718446601942</v>
      </c>
      <c r="M177" s="568">
        <v>1242</v>
      </c>
      <c r="N177" s="568">
        <v>3</v>
      </c>
      <c r="O177" s="568">
        <v>3753</v>
      </c>
      <c r="P177" s="581">
        <v>1.5182038834951457</v>
      </c>
      <c r="Q177" s="569">
        <v>1251</v>
      </c>
    </row>
    <row r="178" spans="1:17" ht="14.4" customHeight="1" x14ac:dyDescent="0.3">
      <c r="A178" s="564" t="s">
        <v>456</v>
      </c>
      <c r="B178" s="565" t="s">
        <v>2291</v>
      </c>
      <c r="C178" s="565" t="s">
        <v>2081</v>
      </c>
      <c r="D178" s="565" t="s">
        <v>2524</v>
      </c>
      <c r="E178" s="565" t="s">
        <v>2525</v>
      </c>
      <c r="F178" s="568">
        <v>6</v>
      </c>
      <c r="G178" s="568">
        <v>13812</v>
      </c>
      <c r="H178" s="568">
        <v>1</v>
      </c>
      <c r="I178" s="568">
        <v>2302</v>
      </c>
      <c r="J178" s="568">
        <v>3</v>
      </c>
      <c r="K178" s="568">
        <v>6948</v>
      </c>
      <c r="L178" s="568">
        <v>0.50304083405734146</v>
      </c>
      <c r="M178" s="568">
        <v>2316</v>
      </c>
      <c r="N178" s="568">
        <v>1</v>
      </c>
      <c r="O178" s="568">
        <v>2333</v>
      </c>
      <c r="P178" s="581">
        <v>0.1689110918042282</v>
      </c>
      <c r="Q178" s="569">
        <v>2333</v>
      </c>
    </row>
    <row r="179" spans="1:17" ht="14.4" customHeight="1" x14ac:dyDescent="0.3">
      <c r="A179" s="564" t="s">
        <v>456</v>
      </c>
      <c r="B179" s="565" t="s">
        <v>2291</v>
      </c>
      <c r="C179" s="565" t="s">
        <v>2081</v>
      </c>
      <c r="D179" s="565" t="s">
        <v>2526</v>
      </c>
      <c r="E179" s="565" t="s">
        <v>2527</v>
      </c>
      <c r="F179" s="568"/>
      <c r="G179" s="568"/>
      <c r="H179" s="568"/>
      <c r="I179" s="568"/>
      <c r="J179" s="568">
        <v>1</v>
      </c>
      <c r="K179" s="568">
        <v>2316</v>
      </c>
      <c r="L179" s="568"/>
      <c r="M179" s="568">
        <v>2316</v>
      </c>
      <c r="N179" s="568"/>
      <c r="O179" s="568"/>
      <c r="P179" s="581"/>
      <c r="Q179" s="569"/>
    </row>
    <row r="180" spans="1:17" ht="14.4" customHeight="1" x14ac:dyDescent="0.3">
      <c r="A180" s="564" t="s">
        <v>456</v>
      </c>
      <c r="B180" s="565" t="s">
        <v>2291</v>
      </c>
      <c r="C180" s="565" t="s">
        <v>2081</v>
      </c>
      <c r="D180" s="565" t="s">
        <v>2528</v>
      </c>
      <c r="E180" s="565" t="s">
        <v>2529</v>
      </c>
      <c r="F180" s="568"/>
      <c r="G180" s="568"/>
      <c r="H180" s="568"/>
      <c r="I180" s="568"/>
      <c r="J180" s="568">
        <v>1</v>
      </c>
      <c r="K180" s="568">
        <v>3635</v>
      </c>
      <c r="L180" s="568"/>
      <c r="M180" s="568">
        <v>3635</v>
      </c>
      <c r="N180" s="568"/>
      <c r="O180" s="568"/>
      <c r="P180" s="581"/>
      <c r="Q180" s="569"/>
    </row>
    <row r="181" spans="1:17" ht="14.4" customHeight="1" x14ac:dyDescent="0.3">
      <c r="A181" s="564" t="s">
        <v>456</v>
      </c>
      <c r="B181" s="565" t="s">
        <v>2291</v>
      </c>
      <c r="C181" s="565" t="s">
        <v>2081</v>
      </c>
      <c r="D181" s="565" t="s">
        <v>2530</v>
      </c>
      <c r="E181" s="565" t="s">
        <v>2531</v>
      </c>
      <c r="F181" s="568">
        <v>5</v>
      </c>
      <c r="G181" s="568">
        <v>11475</v>
      </c>
      <c r="H181" s="568">
        <v>1</v>
      </c>
      <c r="I181" s="568">
        <v>2295</v>
      </c>
      <c r="J181" s="568">
        <v>4</v>
      </c>
      <c r="K181" s="568">
        <v>9228</v>
      </c>
      <c r="L181" s="568">
        <v>0.80418300653594776</v>
      </c>
      <c r="M181" s="568">
        <v>2307</v>
      </c>
      <c r="N181" s="568">
        <v>6</v>
      </c>
      <c r="O181" s="568">
        <v>13932</v>
      </c>
      <c r="P181" s="581">
        <v>1.2141176470588235</v>
      </c>
      <c r="Q181" s="569">
        <v>2322</v>
      </c>
    </row>
    <row r="182" spans="1:17" ht="14.4" customHeight="1" x14ac:dyDescent="0.3">
      <c r="A182" s="564" t="s">
        <v>456</v>
      </c>
      <c r="B182" s="565" t="s">
        <v>2291</v>
      </c>
      <c r="C182" s="565" t="s">
        <v>2081</v>
      </c>
      <c r="D182" s="565" t="s">
        <v>2532</v>
      </c>
      <c r="E182" s="565" t="s">
        <v>2533</v>
      </c>
      <c r="F182" s="568">
        <v>1</v>
      </c>
      <c r="G182" s="568">
        <v>5165</v>
      </c>
      <c r="H182" s="568">
        <v>1</v>
      </c>
      <c r="I182" s="568">
        <v>5165</v>
      </c>
      <c r="J182" s="568"/>
      <c r="K182" s="568"/>
      <c r="L182" s="568"/>
      <c r="M182" s="568"/>
      <c r="N182" s="568"/>
      <c r="O182" s="568"/>
      <c r="P182" s="581"/>
      <c r="Q182" s="569"/>
    </row>
    <row r="183" spans="1:17" ht="14.4" customHeight="1" x14ac:dyDescent="0.3">
      <c r="A183" s="564" t="s">
        <v>456</v>
      </c>
      <c r="B183" s="565" t="s">
        <v>2291</v>
      </c>
      <c r="C183" s="565" t="s">
        <v>2081</v>
      </c>
      <c r="D183" s="565" t="s">
        <v>2534</v>
      </c>
      <c r="E183" s="565" t="s">
        <v>2535</v>
      </c>
      <c r="F183" s="568"/>
      <c r="G183" s="568"/>
      <c r="H183" s="568"/>
      <c r="I183" s="568"/>
      <c r="J183" s="568">
        <v>1</v>
      </c>
      <c r="K183" s="568">
        <v>5818</v>
      </c>
      <c r="L183" s="568"/>
      <c r="M183" s="568">
        <v>5818</v>
      </c>
      <c r="N183" s="568"/>
      <c r="O183" s="568"/>
      <c r="P183" s="581"/>
      <c r="Q183" s="569"/>
    </row>
    <row r="184" spans="1:17" ht="14.4" customHeight="1" x14ac:dyDescent="0.3">
      <c r="A184" s="564" t="s">
        <v>456</v>
      </c>
      <c r="B184" s="565" t="s">
        <v>2291</v>
      </c>
      <c r="C184" s="565" t="s">
        <v>2081</v>
      </c>
      <c r="D184" s="565" t="s">
        <v>2536</v>
      </c>
      <c r="E184" s="565" t="s">
        <v>2537</v>
      </c>
      <c r="F184" s="568"/>
      <c r="G184" s="568"/>
      <c r="H184" s="568"/>
      <c r="I184" s="568"/>
      <c r="J184" s="568">
        <v>1</v>
      </c>
      <c r="K184" s="568">
        <v>4891</v>
      </c>
      <c r="L184" s="568"/>
      <c r="M184" s="568">
        <v>4891</v>
      </c>
      <c r="N184" s="568"/>
      <c r="O184" s="568"/>
      <c r="P184" s="581"/>
      <c r="Q184" s="569"/>
    </row>
    <row r="185" spans="1:17" ht="14.4" customHeight="1" x14ac:dyDescent="0.3">
      <c r="A185" s="564" t="s">
        <v>456</v>
      </c>
      <c r="B185" s="565" t="s">
        <v>2291</v>
      </c>
      <c r="C185" s="565" t="s">
        <v>2081</v>
      </c>
      <c r="D185" s="565" t="s">
        <v>2538</v>
      </c>
      <c r="E185" s="565" t="s">
        <v>2539</v>
      </c>
      <c r="F185" s="568"/>
      <c r="G185" s="568"/>
      <c r="H185" s="568"/>
      <c r="I185" s="568"/>
      <c r="J185" s="568">
        <v>1</v>
      </c>
      <c r="K185" s="568">
        <v>3851</v>
      </c>
      <c r="L185" s="568"/>
      <c r="M185" s="568">
        <v>3851</v>
      </c>
      <c r="N185" s="568"/>
      <c r="O185" s="568"/>
      <c r="P185" s="581"/>
      <c r="Q185" s="569"/>
    </row>
    <row r="186" spans="1:17" ht="14.4" customHeight="1" x14ac:dyDescent="0.3">
      <c r="A186" s="564" t="s">
        <v>456</v>
      </c>
      <c r="B186" s="565" t="s">
        <v>2291</v>
      </c>
      <c r="C186" s="565" t="s">
        <v>2081</v>
      </c>
      <c r="D186" s="565" t="s">
        <v>2540</v>
      </c>
      <c r="E186" s="565" t="s">
        <v>2541</v>
      </c>
      <c r="F186" s="568"/>
      <c r="G186" s="568"/>
      <c r="H186" s="568"/>
      <c r="I186" s="568"/>
      <c r="J186" s="568">
        <v>1</v>
      </c>
      <c r="K186" s="568">
        <v>4451</v>
      </c>
      <c r="L186" s="568"/>
      <c r="M186" s="568">
        <v>4451</v>
      </c>
      <c r="N186" s="568"/>
      <c r="O186" s="568"/>
      <c r="P186" s="581"/>
      <c r="Q186" s="569"/>
    </row>
    <row r="187" spans="1:17" ht="14.4" customHeight="1" x14ac:dyDescent="0.3">
      <c r="A187" s="564" t="s">
        <v>456</v>
      </c>
      <c r="B187" s="565" t="s">
        <v>2291</v>
      </c>
      <c r="C187" s="565" t="s">
        <v>2081</v>
      </c>
      <c r="D187" s="565" t="s">
        <v>2542</v>
      </c>
      <c r="E187" s="565" t="s">
        <v>2543</v>
      </c>
      <c r="F187" s="568">
        <v>2</v>
      </c>
      <c r="G187" s="568">
        <v>3464</v>
      </c>
      <c r="H187" s="568">
        <v>1</v>
      </c>
      <c r="I187" s="568">
        <v>1732</v>
      </c>
      <c r="J187" s="568">
        <v>6</v>
      </c>
      <c r="K187" s="568">
        <v>10446</v>
      </c>
      <c r="L187" s="568">
        <v>3.0155889145496535</v>
      </c>
      <c r="M187" s="568">
        <v>1741</v>
      </c>
      <c r="N187" s="568">
        <v>19</v>
      </c>
      <c r="O187" s="568">
        <v>33307</v>
      </c>
      <c r="P187" s="581">
        <v>9.615184757505773</v>
      </c>
      <c r="Q187" s="569">
        <v>1753</v>
      </c>
    </row>
    <row r="188" spans="1:17" ht="14.4" customHeight="1" x14ac:dyDescent="0.3">
      <c r="A188" s="564" t="s">
        <v>456</v>
      </c>
      <c r="B188" s="565" t="s">
        <v>2291</v>
      </c>
      <c r="C188" s="565" t="s">
        <v>2081</v>
      </c>
      <c r="D188" s="565" t="s">
        <v>2544</v>
      </c>
      <c r="E188" s="565" t="s">
        <v>2545</v>
      </c>
      <c r="F188" s="568">
        <v>5</v>
      </c>
      <c r="G188" s="568">
        <v>5340</v>
      </c>
      <c r="H188" s="568">
        <v>1</v>
      </c>
      <c r="I188" s="568">
        <v>1068</v>
      </c>
      <c r="J188" s="568">
        <v>18</v>
      </c>
      <c r="K188" s="568">
        <v>19332</v>
      </c>
      <c r="L188" s="568">
        <v>3.6202247191011234</v>
      </c>
      <c r="M188" s="568">
        <v>1074</v>
      </c>
      <c r="N188" s="568">
        <v>11</v>
      </c>
      <c r="O188" s="568">
        <v>11913</v>
      </c>
      <c r="P188" s="581">
        <v>2.2308988764044946</v>
      </c>
      <c r="Q188" s="569">
        <v>1083</v>
      </c>
    </row>
    <row r="189" spans="1:17" ht="14.4" customHeight="1" x14ac:dyDescent="0.3">
      <c r="A189" s="564" t="s">
        <v>456</v>
      </c>
      <c r="B189" s="565" t="s">
        <v>2291</v>
      </c>
      <c r="C189" s="565" t="s">
        <v>2081</v>
      </c>
      <c r="D189" s="565" t="s">
        <v>2546</v>
      </c>
      <c r="E189" s="565" t="s">
        <v>2547</v>
      </c>
      <c r="F189" s="568">
        <v>7</v>
      </c>
      <c r="G189" s="568">
        <v>9275</v>
      </c>
      <c r="H189" s="568">
        <v>1</v>
      </c>
      <c r="I189" s="568">
        <v>1325</v>
      </c>
      <c r="J189" s="568">
        <v>11</v>
      </c>
      <c r="K189" s="568">
        <v>14641</v>
      </c>
      <c r="L189" s="568">
        <v>1.5785444743935311</v>
      </c>
      <c r="M189" s="568">
        <v>1331</v>
      </c>
      <c r="N189" s="568">
        <v>8</v>
      </c>
      <c r="O189" s="568">
        <v>10704</v>
      </c>
      <c r="P189" s="581">
        <v>1.1540700808625337</v>
      </c>
      <c r="Q189" s="569">
        <v>1338</v>
      </c>
    </row>
    <row r="190" spans="1:17" ht="14.4" customHeight="1" x14ac:dyDescent="0.3">
      <c r="A190" s="564" t="s">
        <v>456</v>
      </c>
      <c r="B190" s="565" t="s">
        <v>2291</v>
      </c>
      <c r="C190" s="565" t="s">
        <v>2081</v>
      </c>
      <c r="D190" s="565" t="s">
        <v>2548</v>
      </c>
      <c r="E190" s="565" t="s">
        <v>2549</v>
      </c>
      <c r="F190" s="568">
        <v>9</v>
      </c>
      <c r="G190" s="568">
        <v>10053</v>
      </c>
      <c r="H190" s="568">
        <v>1</v>
      </c>
      <c r="I190" s="568">
        <v>1117</v>
      </c>
      <c r="J190" s="568">
        <v>5</v>
      </c>
      <c r="K190" s="568">
        <v>5615</v>
      </c>
      <c r="L190" s="568">
        <v>0.55853973938127921</v>
      </c>
      <c r="M190" s="568">
        <v>1123</v>
      </c>
      <c r="N190" s="568"/>
      <c r="O190" s="568"/>
      <c r="P190" s="581"/>
      <c r="Q190" s="569"/>
    </row>
    <row r="191" spans="1:17" ht="14.4" customHeight="1" x14ac:dyDescent="0.3">
      <c r="A191" s="564" t="s">
        <v>456</v>
      </c>
      <c r="B191" s="565" t="s">
        <v>2291</v>
      </c>
      <c r="C191" s="565" t="s">
        <v>2081</v>
      </c>
      <c r="D191" s="565" t="s">
        <v>2550</v>
      </c>
      <c r="E191" s="565" t="s">
        <v>2551</v>
      </c>
      <c r="F191" s="568"/>
      <c r="G191" s="568"/>
      <c r="H191" s="568"/>
      <c r="I191" s="568"/>
      <c r="J191" s="568">
        <v>1</v>
      </c>
      <c r="K191" s="568">
        <v>2851</v>
      </c>
      <c r="L191" s="568"/>
      <c r="M191" s="568">
        <v>2851</v>
      </c>
      <c r="N191" s="568"/>
      <c r="O191" s="568"/>
      <c r="P191" s="581"/>
      <c r="Q191" s="569"/>
    </row>
    <row r="192" spans="1:17" ht="14.4" customHeight="1" x14ac:dyDescent="0.3">
      <c r="A192" s="564" t="s">
        <v>456</v>
      </c>
      <c r="B192" s="565" t="s">
        <v>2291</v>
      </c>
      <c r="C192" s="565" t="s">
        <v>2081</v>
      </c>
      <c r="D192" s="565" t="s">
        <v>2552</v>
      </c>
      <c r="E192" s="565" t="s">
        <v>2553</v>
      </c>
      <c r="F192" s="568">
        <v>2</v>
      </c>
      <c r="G192" s="568">
        <v>6990</v>
      </c>
      <c r="H192" s="568">
        <v>1</v>
      </c>
      <c r="I192" s="568">
        <v>3495</v>
      </c>
      <c r="J192" s="568"/>
      <c r="K192" s="568"/>
      <c r="L192" s="568"/>
      <c r="M192" s="568"/>
      <c r="N192" s="568"/>
      <c r="O192" s="568"/>
      <c r="P192" s="581"/>
      <c r="Q192" s="569"/>
    </row>
    <row r="193" spans="1:17" ht="14.4" customHeight="1" x14ac:dyDescent="0.3">
      <c r="A193" s="564" t="s">
        <v>456</v>
      </c>
      <c r="B193" s="565" t="s">
        <v>2291</v>
      </c>
      <c r="C193" s="565" t="s">
        <v>2081</v>
      </c>
      <c r="D193" s="565" t="s">
        <v>2554</v>
      </c>
      <c r="E193" s="565" t="s">
        <v>2555</v>
      </c>
      <c r="F193" s="568">
        <v>8</v>
      </c>
      <c r="G193" s="568">
        <v>8504</v>
      </c>
      <c r="H193" s="568">
        <v>1</v>
      </c>
      <c r="I193" s="568">
        <v>1063</v>
      </c>
      <c r="J193" s="568">
        <v>5</v>
      </c>
      <c r="K193" s="568">
        <v>5345</v>
      </c>
      <c r="L193" s="568">
        <v>0.62852775164628405</v>
      </c>
      <c r="M193" s="568">
        <v>1069</v>
      </c>
      <c r="N193" s="568">
        <v>6</v>
      </c>
      <c r="O193" s="568">
        <v>6468</v>
      </c>
      <c r="P193" s="581">
        <v>0.76058325493885226</v>
      </c>
      <c r="Q193" s="569">
        <v>1078</v>
      </c>
    </row>
    <row r="194" spans="1:17" ht="14.4" customHeight="1" x14ac:dyDescent="0.3">
      <c r="A194" s="564" t="s">
        <v>456</v>
      </c>
      <c r="B194" s="565" t="s">
        <v>2291</v>
      </c>
      <c r="C194" s="565" t="s">
        <v>2081</v>
      </c>
      <c r="D194" s="565" t="s">
        <v>2556</v>
      </c>
      <c r="E194" s="565" t="s">
        <v>2557</v>
      </c>
      <c r="F194" s="568">
        <v>11</v>
      </c>
      <c r="G194" s="568">
        <v>12419</v>
      </c>
      <c r="H194" s="568">
        <v>1</v>
      </c>
      <c r="I194" s="568">
        <v>1129</v>
      </c>
      <c r="J194" s="568">
        <v>10</v>
      </c>
      <c r="K194" s="568">
        <v>11350</v>
      </c>
      <c r="L194" s="568">
        <v>0.91392221595941703</v>
      </c>
      <c r="M194" s="568">
        <v>1135</v>
      </c>
      <c r="N194" s="568">
        <v>3</v>
      </c>
      <c r="O194" s="568">
        <v>3432</v>
      </c>
      <c r="P194" s="581">
        <v>0.27635075287865368</v>
      </c>
      <c r="Q194" s="569">
        <v>1144</v>
      </c>
    </row>
    <row r="195" spans="1:17" ht="14.4" customHeight="1" x14ac:dyDescent="0.3">
      <c r="A195" s="564" t="s">
        <v>456</v>
      </c>
      <c r="B195" s="565" t="s">
        <v>2291</v>
      </c>
      <c r="C195" s="565" t="s">
        <v>2081</v>
      </c>
      <c r="D195" s="565" t="s">
        <v>2558</v>
      </c>
      <c r="E195" s="565" t="s">
        <v>2559</v>
      </c>
      <c r="F195" s="568">
        <v>1</v>
      </c>
      <c r="G195" s="568">
        <v>1519</v>
      </c>
      <c r="H195" s="568">
        <v>1</v>
      </c>
      <c r="I195" s="568">
        <v>1519</v>
      </c>
      <c r="J195" s="568"/>
      <c r="K195" s="568"/>
      <c r="L195" s="568"/>
      <c r="M195" s="568"/>
      <c r="N195" s="568"/>
      <c r="O195" s="568"/>
      <c r="P195" s="581"/>
      <c r="Q195" s="569"/>
    </row>
    <row r="196" spans="1:17" ht="14.4" customHeight="1" x14ac:dyDescent="0.3">
      <c r="A196" s="564" t="s">
        <v>456</v>
      </c>
      <c r="B196" s="565" t="s">
        <v>2291</v>
      </c>
      <c r="C196" s="565" t="s">
        <v>2081</v>
      </c>
      <c r="D196" s="565" t="s">
        <v>2560</v>
      </c>
      <c r="E196" s="565" t="s">
        <v>2561</v>
      </c>
      <c r="F196" s="568">
        <v>9</v>
      </c>
      <c r="G196" s="568">
        <v>25848</v>
      </c>
      <c r="H196" s="568">
        <v>1</v>
      </c>
      <c r="I196" s="568">
        <v>2872</v>
      </c>
      <c r="J196" s="568">
        <v>4</v>
      </c>
      <c r="K196" s="568">
        <v>11560</v>
      </c>
      <c r="L196" s="568">
        <v>0.4472299597647787</v>
      </c>
      <c r="M196" s="568">
        <v>2890</v>
      </c>
      <c r="N196" s="568">
        <v>4</v>
      </c>
      <c r="O196" s="568">
        <v>11652</v>
      </c>
      <c r="P196" s="581">
        <v>0.45078922934076138</v>
      </c>
      <c r="Q196" s="569">
        <v>2913</v>
      </c>
    </row>
    <row r="197" spans="1:17" ht="14.4" customHeight="1" x14ac:dyDescent="0.3">
      <c r="A197" s="564" t="s">
        <v>456</v>
      </c>
      <c r="B197" s="565" t="s">
        <v>2291</v>
      </c>
      <c r="C197" s="565" t="s">
        <v>2081</v>
      </c>
      <c r="D197" s="565" t="s">
        <v>2562</v>
      </c>
      <c r="E197" s="565" t="s">
        <v>2563</v>
      </c>
      <c r="F197" s="568">
        <v>36</v>
      </c>
      <c r="G197" s="568">
        <v>51300</v>
      </c>
      <c r="H197" s="568">
        <v>1</v>
      </c>
      <c r="I197" s="568">
        <v>1425</v>
      </c>
      <c r="J197" s="568">
        <v>30</v>
      </c>
      <c r="K197" s="568">
        <v>43020</v>
      </c>
      <c r="L197" s="568">
        <v>0.83859649122807023</v>
      </c>
      <c r="M197" s="568">
        <v>1434</v>
      </c>
      <c r="N197" s="568">
        <v>28</v>
      </c>
      <c r="O197" s="568">
        <v>40488</v>
      </c>
      <c r="P197" s="581">
        <v>0.7892397660818713</v>
      </c>
      <c r="Q197" s="569">
        <v>1446</v>
      </c>
    </row>
    <row r="198" spans="1:17" ht="14.4" customHeight="1" x14ac:dyDescent="0.3">
      <c r="A198" s="564" t="s">
        <v>456</v>
      </c>
      <c r="B198" s="565" t="s">
        <v>2291</v>
      </c>
      <c r="C198" s="565" t="s">
        <v>2081</v>
      </c>
      <c r="D198" s="565" t="s">
        <v>2564</v>
      </c>
      <c r="E198" s="565" t="s">
        <v>2565</v>
      </c>
      <c r="F198" s="568">
        <v>6</v>
      </c>
      <c r="G198" s="568">
        <v>16272</v>
      </c>
      <c r="H198" s="568">
        <v>1</v>
      </c>
      <c r="I198" s="568">
        <v>2712</v>
      </c>
      <c r="J198" s="568">
        <v>2</v>
      </c>
      <c r="K198" s="568">
        <v>5460</v>
      </c>
      <c r="L198" s="568">
        <v>0.33554572271386429</v>
      </c>
      <c r="M198" s="568">
        <v>2730</v>
      </c>
      <c r="N198" s="568"/>
      <c r="O198" s="568"/>
      <c r="P198" s="581"/>
      <c r="Q198" s="569"/>
    </row>
    <row r="199" spans="1:17" ht="14.4" customHeight="1" x14ac:dyDescent="0.3">
      <c r="A199" s="564" t="s">
        <v>456</v>
      </c>
      <c r="B199" s="565" t="s">
        <v>2291</v>
      </c>
      <c r="C199" s="565" t="s">
        <v>2081</v>
      </c>
      <c r="D199" s="565" t="s">
        <v>2566</v>
      </c>
      <c r="E199" s="565" t="s">
        <v>2567</v>
      </c>
      <c r="F199" s="568"/>
      <c r="G199" s="568"/>
      <c r="H199" s="568"/>
      <c r="I199" s="568"/>
      <c r="J199" s="568"/>
      <c r="K199" s="568"/>
      <c r="L199" s="568"/>
      <c r="M199" s="568"/>
      <c r="N199" s="568">
        <v>1</v>
      </c>
      <c r="O199" s="568">
        <v>4389</v>
      </c>
      <c r="P199" s="581"/>
      <c r="Q199" s="569">
        <v>4389</v>
      </c>
    </row>
    <row r="200" spans="1:17" ht="14.4" customHeight="1" x14ac:dyDescent="0.3">
      <c r="A200" s="564" t="s">
        <v>456</v>
      </c>
      <c r="B200" s="565" t="s">
        <v>2291</v>
      </c>
      <c r="C200" s="565" t="s">
        <v>2081</v>
      </c>
      <c r="D200" s="565" t="s">
        <v>2568</v>
      </c>
      <c r="E200" s="565" t="s">
        <v>2569</v>
      </c>
      <c r="F200" s="568">
        <v>9</v>
      </c>
      <c r="G200" s="568">
        <v>5958</v>
      </c>
      <c r="H200" s="568">
        <v>1</v>
      </c>
      <c r="I200" s="568">
        <v>662</v>
      </c>
      <c r="J200" s="568">
        <v>11</v>
      </c>
      <c r="K200" s="568">
        <v>7318</v>
      </c>
      <c r="L200" s="568">
        <v>1.2282645182947298</v>
      </c>
      <c r="M200" s="568">
        <v>665.27272727272725</v>
      </c>
      <c r="N200" s="568">
        <v>21</v>
      </c>
      <c r="O200" s="568">
        <v>14100</v>
      </c>
      <c r="P200" s="581">
        <v>2.3665659617321251</v>
      </c>
      <c r="Q200" s="569">
        <v>671.42857142857144</v>
      </c>
    </row>
    <row r="201" spans="1:17" ht="14.4" customHeight="1" x14ac:dyDescent="0.3">
      <c r="A201" s="564" t="s">
        <v>456</v>
      </c>
      <c r="B201" s="565" t="s">
        <v>2291</v>
      </c>
      <c r="C201" s="565" t="s">
        <v>2081</v>
      </c>
      <c r="D201" s="565" t="s">
        <v>2570</v>
      </c>
      <c r="E201" s="565" t="s">
        <v>2571</v>
      </c>
      <c r="F201" s="568">
        <v>10</v>
      </c>
      <c r="G201" s="568">
        <v>21580</v>
      </c>
      <c r="H201" s="568">
        <v>1</v>
      </c>
      <c r="I201" s="568">
        <v>2158</v>
      </c>
      <c r="J201" s="568">
        <v>8</v>
      </c>
      <c r="K201" s="568">
        <v>17376</v>
      </c>
      <c r="L201" s="568">
        <v>0.80518999073215936</v>
      </c>
      <c r="M201" s="568">
        <v>2172</v>
      </c>
      <c r="N201" s="568">
        <v>17</v>
      </c>
      <c r="O201" s="568">
        <v>37213</v>
      </c>
      <c r="P201" s="581">
        <v>1.7244207599629287</v>
      </c>
      <c r="Q201" s="569">
        <v>2189</v>
      </c>
    </row>
    <row r="202" spans="1:17" ht="14.4" customHeight="1" x14ac:dyDescent="0.3">
      <c r="A202" s="564" t="s">
        <v>456</v>
      </c>
      <c r="B202" s="565" t="s">
        <v>2291</v>
      </c>
      <c r="C202" s="565" t="s">
        <v>2081</v>
      </c>
      <c r="D202" s="565" t="s">
        <v>2572</v>
      </c>
      <c r="E202" s="565" t="s">
        <v>2573</v>
      </c>
      <c r="F202" s="568">
        <v>5</v>
      </c>
      <c r="G202" s="568">
        <v>22375</v>
      </c>
      <c r="H202" s="568">
        <v>1</v>
      </c>
      <c r="I202" s="568">
        <v>4475</v>
      </c>
      <c r="J202" s="568">
        <v>1</v>
      </c>
      <c r="K202" s="568">
        <v>4502</v>
      </c>
      <c r="L202" s="568">
        <v>0.20120670391061451</v>
      </c>
      <c r="M202" s="568">
        <v>4502</v>
      </c>
      <c r="N202" s="568"/>
      <c r="O202" s="568"/>
      <c r="P202" s="581"/>
      <c r="Q202" s="569"/>
    </row>
    <row r="203" spans="1:17" ht="14.4" customHeight="1" x14ac:dyDescent="0.3">
      <c r="A203" s="564" t="s">
        <v>456</v>
      </c>
      <c r="B203" s="565" t="s">
        <v>2291</v>
      </c>
      <c r="C203" s="565" t="s">
        <v>2081</v>
      </c>
      <c r="D203" s="565" t="s">
        <v>2574</v>
      </c>
      <c r="E203" s="565" t="s">
        <v>2575</v>
      </c>
      <c r="F203" s="568">
        <v>1</v>
      </c>
      <c r="G203" s="568">
        <v>1600</v>
      </c>
      <c r="H203" s="568">
        <v>1</v>
      </c>
      <c r="I203" s="568">
        <v>1600</v>
      </c>
      <c r="J203" s="568"/>
      <c r="K203" s="568"/>
      <c r="L203" s="568"/>
      <c r="M203" s="568"/>
      <c r="N203" s="568"/>
      <c r="O203" s="568"/>
      <c r="P203" s="581"/>
      <c r="Q203" s="569"/>
    </row>
    <row r="204" spans="1:17" ht="14.4" customHeight="1" x14ac:dyDescent="0.3">
      <c r="A204" s="564" t="s">
        <v>456</v>
      </c>
      <c r="B204" s="565" t="s">
        <v>2291</v>
      </c>
      <c r="C204" s="565" t="s">
        <v>2081</v>
      </c>
      <c r="D204" s="565" t="s">
        <v>2576</v>
      </c>
      <c r="E204" s="565" t="s">
        <v>2577</v>
      </c>
      <c r="F204" s="568">
        <v>2</v>
      </c>
      <c r="G204" s="568">
        <v>3770</v>
      </c>
      <c r="H204" s="568">
        <v>1</v>
      </c>
      <c r="I204" s="568">
        <v>1885</v>
      </c>
      <c r="J204" s="568">
        <v>1</v>
      </c>
      <c r="K204" s="568">
        <v>1897</v>
      </c>
      <c r="L204" s="568">
        <v>0.50318302387267899</v>
      </c>
      <c r="M204" s="568">
        <v>1897</v>
      </c>
      <c r="N204" s="568">
        <v>3</v>
      </c>
      <c r="O204" s="568">
        <v>5733</v>
      </c>
      <c r="P204" s="581">
        <v>1.5206896551724138</v>
      </c>
      <c r="Q204" s="569">
        <v>1911</v>
      </c>
    </row>
    <row r="205" spans="1:17" ht="14.4" customHeight="1" x14ac:dyDescent="0.3">
      <c r="A205" s="564" t="s">
        <v>456</v>
      </c>
      <c r="B205" s="565" t="s">
        <v>2291</v>
      </c>
      <c r="C205" s="565" t="s">
        <v>2081</v>
      </c>
      <c r="D205" s="565" t="s">
        <v>2578</v>
      </c>
      <c r="E205" s="565" t="s">
        <v>2579</v>
      </c>
      <c r="F205" s="568">
        <v>4</v>
      </c>
      <c r="G205" s="568">
        <v>5036</v>
      </c>
      <c r="H205" s="568">
        <v>1</v>
      </c>
      <c r="I205" s="568">
        <v>1259</v>
      </c>
      <c r="J205" s="568">
        <v>9</v>
      </c>
      <c r="K205" s="568">
        <v>11376</v>
      </c>
      <c r="L205" s="568">
        <v>2.2589356632247815</v>
      </c>
      <c r="M205" s="568">
        <v>1264</v>
      </c>
      <c r="N205" s="568"/>
      <c r="O205" s="568"/>
      <c r="P205" s="581"/>
      <c r="Q205" s="569"/>
    </row>
    <row r="206" spans="1:17" ht="14.4" customHeight="1" x14ac:dyDescent="0.3">
      <c r="A206" s="564" t="s">
        <v>456</v>
      </c>
      <c r="B206" s="565" t="s">
        <v>2291</v>
      </c>
      <c r="C206" s="565" t="s">
        <v>2081</v>
      </c>
      <c r="D206" s="565" t="s">
        <v>2580</v>
      </c>
      <c r="E206" s="565" t="s">
        <v>2581</v>
      </c>
      <c r="F206" s="568">
        <v>3</v>
      </c>
      <c r="G206" s="568">
        <v>2805</v>
      </c>
      <c r="H206" s="568">
        <v>1</v>
      </c>
      <c r="I206" s="568">
        <v>935</v>
      </c>
      <c r="J206" s="568"/>
      <c r="K206" s="568"/>
      <c r="L206" s="568"/>
      <c r="M206" s="568"/>
      <c r="N206" s="568"/>
      <c r="O206" s="568"/>
      <c r="P206" s="581"/>
      <c r="Q206" s="569"/>
    </row>
    <row r="207" spans="1:17" ht="14.4" customHeight="1" x14ac:dyDescent="0.3">
      <c r="A207" s="564" t="s">
        <v>456</v>
      </c>
      <c r="B207" s="565" t="s">
        <v>2291</v>
      </c>
      <c r="C207" s="565" t="s">
        <v>2081</v>
      </c>
      <c r="D207" s="565" t="s">
        <v>2582</v>
      </c>
      <c r="E207" s="565" t="s">
        <v>2583</v>
      </c>
      <c r="F207" s="568">
        <v>23</v>
      </c>
      <c r="G207" s="568">
        <v>22471</v>
      </c>
      <c r="H207" s="568">
        <v>1</v>
      </c>
      <c r="I207" s="568">
        <v>977</v>
      </c>
      <c r="J207" s="568">
        <v>10</v>
      </c>
      <c r="K207" s="568">
        <v>9820</v>
      </c>
      <c r="L207" s="568">
        <v>0.4370076988118019</v>
      </c>
      <c r="M207" s="568">
        <v>982</v>
      </c>
      <c r="N207" s="568"/>
      <c r="O207" s="568"/>
      <c r="P207" s="581"/>
      <c r="Q207" s="569"/>
    </row>
    <row r="208" spans="1:17" ht="14.4" customHeight="1" x14ac:dyDescent="0.3">
      <c r="A208" s="564" t="s">
        <v>456</v>
      </c>
      <c r="B208" s="565" t="s">
        <v>2291</v>
      </c>
      <c r="C208" s="565" t="s">
        <v>2081</v>
      </c>
      <c r="D208" s="565" t="s">
        <v>2584</v>
      </c>
      <c r="E208" s="565" t="s">
        <v>2585</v>
      </c>
      <c r="F208" s="568">
        <v>13</v>
      </c>
      <c r="G208" s="568">
        <v>45214</v>
      </c>
      <c r="H208" s="568">
        <v>1</v>
      </c>
      <c r="I208" s="568">
        <v>3478</v>
      </c>
      <c r="J208" s="568">
        <v>7</v>
      </c>
      <c r="K208" s="568">
        <v>24430</v>
      </c>
      <c r="L208" s="568">
        <v>0.54031937010660414</v>
      </c>
      <c r="M208" s="568">
        <v>3490</v>
      </c>
      <c r="N208" s="568"/>
      <c r="O208" s="568"/>
      <c r="P208" s="581"/>
      <c r="Q208" s="569"/>
    </row>
    <row r="209" spans="1:17" ht="14.4" customHeight="1" x14ac:dyDescent="0.3">
      <c r="A209" s="564" t="s">
        <v>456</v>
      </c>
      <c r="B209" s="565" t="s">
        <v>2291</v>
      </c>
      <c r="C209" s="565" t="s">
        <v>2081</v>
      </c>
      <c r="D209" s="565" t="s">
        <v>2257</v>
      </c>
      <c r="E209" s="565" t="s">
        <v>2258</v>
      </c>
      <c r="F209" s="568"/>
      <c r="G209" s="568"/>
      <c r="H209" s="568"/>
      <c r="I209" s="568"/>
      <c r="J209" s="568">
        <v>1</v>
      </c>
      <c r="K209" s="568">
        <v>154</v>
      </c>
      <c r="L209" s="568"/>
      <c r="M209" s="568">
        <v>154</v>
      </c>
      <c r="N209" s="568"/>
      <c r="O209" s="568"/>
      <c r="P209" s="581"/>
      <c r="Q209" s="569"/>
    </row>
    <row r="210" spans="1:17" ht="14.4" customHeight="1" x14ac:dyDescent="0.3">
      <c r="A210" s="564" t="s">
        <v>456</v>
      </c>
      <c r="B210" s="565" t="s">
        <v>2291</v>
      </c>
      <c r="C210" s="565" t="s">
        <v>2081</v>
      </c>
      <c r="D210" s="565" t="s">
        <v>2259</v>
      </c>
      <c r="E210" s="565" t="s">
        <v>2260</v>
      </c>
      <c r="F210" s="568">
        <v>1</v>
      </c>
      <c r="G210" s="568">
        <v>407</v>
      </c>
      <c r="H210" s="568">
        <v>1</v>
      </c>
      <c r="I210" s="568">
        <v>407</v>
      </c>
      <c r="J210" s="568">
        <v>10</v>
      </c>
      <c r="K210" s="568">
        <v>4090</v>
      </c>
      <c r="L210" s="568">
        <v>10.04914004914005</v>
      </c>
      <c r="M210" s="568">
        <v>409</v>
      </c>
      <c r="N210" s="568"/>
      <c r="O210" s="568"/>
      <c r="P210" s="581"/>
      <c r="Q210" s="569"/>
    </row>
    <row r="211" spans="1:17" ht="14.4" customHeight="1" x14ac:dyDescent="0.3">
      <c r="A211" s="564" t="s">
        <v>456</v>
      </c>
      <c r="B211" s="565" t="s">
        <v>2291</v>
      </c>
      <c r="C211" s="565" t="s">
        <v>2081</v>
      </c>
      <c r="D211" s="565" t="s">
        <v>2586</v>
      </c>
      <c r="E211" s="565" t="s">
        <v>2587</v>
      </c>
      <c r="F211" s="568">
        <v>1</v>
      </c>
      <c r="G211" s="568">
        <v>106</v>
      </c>
      <c r="H211" s="568">
        <v>1</v>
      </c>
      <c r="I211" s="568">
        <v>106</v>
      </c>
      <c r="J211" s="568">
        <v>1</v>
      </c>
      <c r="K211" s="568">
        <v>107</v>
      </c>
      <c r="L211" s="568">
        <v>1.0094339622641511</v>
      </c>
      <c r="M211" s="568">
        <v>107</v>
      </c>
      <c r="N211" s="568"/>
      <c r="O211" s="568"/>
      <c r="P211" s="581"/>
      <c r="Q211" s="569"/>
    </row>
    <row r="212" spans="1:17" ht="14.4" customHeight="1" x14ac:dyDescent="0.3">
      <c r="A212" s="564" t="s">
        <v>456</v>
      </c>
      <c r="B212" s="565" t="s">
        <v>2291</v>
      </c>
      <c r="C212" s="565" t="s">
        <v>2081</v>
      </c>
      <c r="D212" s="565" t="s">
        <v>2261</v>
      </c>
      <c r="E212" s="565" t="s">
        <v>2262</v>
      </c>
      <c r="F212" s="568">
        <v>1</v>
      </c>
      <c r="G212" s="568">
        <v>310</v>
      </c>
      <c r="H212" s="568">
        <v>1</v>
      </c>
      <c r="I212" s="568">
        <v>310</v>
      </c>
      <c r="J212" s="568">
        <v>2</v>
      </c>
      <c r="K212" s="568">
        <v>622</v>
      </c>
      <c r="L212" s="568">
        <v>2.0064516129032257</v>
      </c>
      <c r="M212" s="568">
        <v>311</v>
      </c>
      <c r="N212" s="568">
        <v>2</v>
      </c>
      <c r="O212" s="568">
        <v>626</v>
      </c>
      <c r="P212" s="581">
        <v>2.0193548387096776</v>
      </c>
      <c r="Q212" s="569">
        <v>313</v>
      </c>
    </row>
    <row r="213" spans="1:17" ht="14.4" customHeight="1" x14ac:dyDescent="0.3">
      <c r="A213" s="564" t="s">
        <v>456</v>
      </c>
      <c r="B213" s="565" t="s">
        <v>2291</v>
      </c>
      <c r="C213" s="565" t="s">
        <v>2081</v>
      </c>
      <c r="D213" s="565" t="s">
        <v>2263</v>
      </c>
      <c r="E213" s="565" t="s">
        <v>2264</v>
      </c>
      <c r="F213" s="568">
        <v>21</v>
      </c>
      <c r="G213" s="568">
        <v>1869</v>
      </c>
      <c r="H213" s="568">
        <v>1</v>
      </c>
      <c r="I213" s="568">
        <v>89</v>
      </c>
      <c r="J213" s="568">
        <v>13</v>
      </c>
      <c r="K213" s="568">
        <v>1170</v>
      </c>
      <c r="L213" s="568">
        <v>0.6260032102728732</v>
      </c>
      <c r="M213" s="568">
        <v>90</v>
      </c>
      <c r="N213" s="568">
        <v>1</v>
      </c>
      <c r="O213" s="568">
        <v>90</v>
      </c>
      <c r="P213" s="581">
        <v>4.8154093097913325E-2</v>
      </c>
      <c r="Q213" s="569">
        <v>90</v>
      </c>
    </row>
    <row r="214" spans="1:17" ht="14.4" customHeight="1" x14ac:dyDescent="0.3">
      <c r="A214" s="564" t="s">
        <v>456</v>
      </c>
      <c r="B214" s="565" t="s">
        <v>2291</v>
      </c>
      <c r="C214" s="565" t="s">
        <v>2081</v>
      </c>
      <c r="D214" s="565" t="s">
        <v>2588</v>
      </c>
      <c r="E214" s="565" t="s">
        <v>2589</v>
      </c>
      <c r="F214" s="568">
        <v>21</v>
      </c>
      <c r="G214" s="568">
        <v>38556</v>
      </c>
      <c r="H214" s="568">
        <v>1</v>
      </c>
      <c r="I214" s="568">
        <v>1836</v>
      </c>
      <c r="J214" s="568">
        <v>13</v>
      </c>
      <c r="K214" s="568">
        <v>24024</v>
      </c>
      <c r="L214" s="568">
        <v>0.62309368191721137</v>
      </c>
      <c r="M214" s="568">
        <v>1848</v>
      </c>
      <c r="N214" s="568">
        <v>18</v>
      </c>
      <c r="O214" s="568">
        <v>33552</v>
      </c>
      <c r="P214" s="581">
        <v>0.87021475256769376</v>
      </c>
      <c r="Q214" s="569">
        <v>1864</v>
      </c>
    </row>
    <row r="215" spans="1:17" ht="14.4" customHeight="1" x14ac:dyDescent="0.3">
      <c r="A215" s="564" t="s">
        <v>456</v>
      </c>
      <c r="B215" s="565" t="s">
        <v>2291</v>
      </c>
      <c r="C215" s="565" t="s">
        <v>2081</v>
      </c>
      <c r="D215" s="565" t="s">
        <v>2590</v>
      </c>
      <c r="E215" s="565" t="s">
        <v>2591</v>
      </c>
      <c r="F215" s="568"/>
      <c r="G215" s="568"/>
      <c r="H215" s="568"/>
      <c r="I215" s="568"/>
      <c r="J215" s="568">
        <v>1</v>
      </c>
      <c r="K215" s="568">
        <v>800</v>
      </c>
      <c r="L215" s="568"/>
      <c r="M215" s="568">
        <v>800</v>
      </c>
      <c r="N215" s="568">
        <v>7</v>
      </c>
      <c r="O215" s="568">
        <v>5642</v>
      </c>
      <c r="P215" s="581"/>
      <c r="Q215" s="569">
        <v>806</v>
      </c>
    </row>
    <row r="216" spans="1:17" ht="14.4" customHeight="1" x14ac:dyDescent="0.3">
      <c r="A216" s="564" t="s">
        <v>456</v>
      </c>
      <c r="B216" s="565" t="s">
        <v>2291</v>
      </c>
      <c r="C216" s="565" t="s">
        <v>2081</v>
      </c>
      <c r="D216" s="565" t="s">
        <v>2592</v>
      </c>
      <c r="E216" s="565" t="s">
        <v>2593</v>
      </c>
      <c r="F216" s="568">
        <v>11</v>
      </c>
      <c r="G216" s="568">
        <v>25740</v>
      </c>
      <c r="H216" s="568">
        <v>1</v>
      </c>
      <c r="I216" s="568">
        <v>2340</v>
      </c>
      <c r="J216" s="568">
        <v>7</v>
      </c>
      <c r="K216" s="568">
        <v>16443</v>
      </c>
      <c r="L216" s="568">
        <v>0.63881118881118881</v>
      </c>
      <c r="M216" s="568">
        <v>2349</v>
      </c>
      <c r="N216" s="568">
        <v>22</v>
      </c>
      <c r="O216" s="568">
        <v>51942</v>
      </c>
      <c r="P216" s="581">
        <v>2.0179487179487179</v>
      </c>
      <c r="Q216" s="569">
        <v>2361</v>
      </c>
    </row>
    <row r="217" spans="1:17" ht="14.4" customHeight="1" x14ac:dyDescent="0.3">
      <c r="A217" s="564" t="s">
        <v>456</v>
      </c>
      <c r="B217" s="565" t="s">
        <v>2291</v>
      </c>
      <c r="C217" s="565" t="s">
        <v>2081</v>
      </c>
      <c r="D217" s="565" t="s">
        <v>2594</v>
      </c>
      <c r="E217" s="565" t="s">
        <v>2595</v>
      </c>
      <c r="F217" s="568">
        <v>8</v>
      </c>
      <c r="G217" s="568">
        <v>45088</v>
      </c>
      <c r="H217" s="568">
        <v>1</v>
      </c>
      <c r="I217" s="568">
        <v>5636</v>
      </c>
      <c r="J217" s="568">
        <v>12</v>
      </c>
      <c r="K217" s="568">
        <v>67980</v>
      </c>
      <c r="L217" s="568">
        <v>1.5077182398864444</v>
      </c>
      <c r="M217" s="568">
        <v>5665</v>
      </c>
      <c r="N217" s="568">
        <v>1</v>
      </c>
      <c r="O217" s="568">
        <v>5701</v>
      </c>
      <c r="P217" s="581">
        <v>0.12644162526614619</v>
      </c>
      <c r="Q217" s="569">
        <v>5701</v>
      </c>
    </row>
    <row r="218" spans="1:17" ht="14.4" customHeight="1" x14ac:dyDescent="0.3">
      <c r="A218" s="564" t="s">
        <v>456</v>
      </c>
      <c r="B218" s="565" t="s">
        <v>2291</v>
      </c>
      <c r="C218" s="565" t="s">
        <v>2081</v>
      </c>
      <c r="D218" s="565" t="s">
        <v>2596</v>
      </c>
      <c r="E218" s="565" t="s">
        <v>2597</v>
      </c>
      <c r="F218" s="568">
        <v>2</v>
      </c>
      <c r="G218" s="568">
        <v>6594</v>
      </c>
      <c r="H218" s="568">
        <v>1</v>
      </c>
      <c r="I218" s="568">
        <v>3297</v>
      </c>
      <c r="J218" s="568">
        <v>2</v>
      </c>
      <c r="K218" s="568">
        <v>6622</v>
      </c>
      <c r="L218" s="568">
        <v>1.0042462845010616</v>
      </c>
      <c r="M218" s="568">
        <v>3311</v>
      </c>
      <c r="N218" s="568"/>
      <c r="O218" s="568"/>
      <c r="P218" s="581"/>
      <c r="Q218" s="569"/>
    </row>
    <row r="219" spans="1:17" ht="14.4" customHeight="1" x14ac:dyDescent="0.3">
      <c r="A219" s="564" t="s">
        <v>456</v>
      </c>
      <c r="B219" s="565" t="s">
        <v>2291</v>
      </c>
      <c r="C219" s="565" t="s">
        <v>2081</v>
      </c>
      <c r="D219" s="565" t="s">
        <v>2598</v>
      </c>
      <c r="E219" s="565" t="s">
        <v>2599</v>
      </c>
      <c r="F219" s="568">
        <v>24</v>
      </c>
      <c r="G219" s="568">
        <v>30072</v>
      </c>
      <c r="H219" s="568">
        <v>1</v>
      </c>
      <c r="I219" s="568">
        <v>1253</v>
      </c>
      <c r="J219" s="568">
        <v>5</v>
      </c>
      <c r="K219" s="568">
        <v>6295</v>
      </c>
      <c r="L219" s="568">
        <v>0.20933093907954242</v>
      </c>
      <c r="M219" s="568">
        <v>1259</v>
      </c>
      <c r="N219" s="568">
        <v>1</v>
      </c>
      <c r="O219" s="568">
        <v>1266</v>
      </c>
      <c r="P219" s="581">
        <v>4.2098962490023942E-2</v>
      </c>
      <c r="Q219" s="569">
        <v>1266</v>
      </c>
    </row>
    <row r="220" spans="1:17" ht="14.4" customHeight="1" x14ac:dyDescent="0.3">
      <c r="A220" s="564" t="s">
        <v>456</v>
      </c>
      <c r="B220" s="565" t="s">
        <v>2291</v>
      </c>
      <c r="C220" s="565" t="s">
        <v>2081</v>
      </c>
      <c r="D220" s="565" t="s">
        <v>2600</v>
      </c>
      <c r="E220" s="565" t="s">
        <v>2601</v>
      </c>
      <c r="F220" s="568">
        <v>1</v>
      </c>
      <c r="G220" s="568">
        <v>522</v>
      </c>
      <c r="H220" s="568">
        <v>1</v>
      </c>
      <c r="I220" s="568">
        <v>522</v>
      </c>
      <c r="J220" s="568"/>
      <c r="K220" s="568"/>
      <c r="L220" s="568"/>
      <c r="M220" s="568"/>
      <c r="N220" s="568">
        <v>2</v>
      </c>
      <c r="O220" s="568">
        <v>1058</v>
      </c>
      <c r="P220" s="581">
        <v>2.0268199233716473</v>
      </c>
      <c r="Q220" s="569">
        <v>529</v>
      </c>
    </row>
    <row r="221" spans="1:17" ht="14.4" customHeight="1" x14ac:dyDescent="0.3">
      <c r="A221" s="564" t="s">
        <v>456</v>
      </c>
      <c r="B221" s="565" t="s">
        <v>2291</v>
      </c>
      <c r="C221" s="565" t="s">
        <v>2081</v>
      </c>
      <c r="D221" s="565" t="s">
        <v>2602</v>
      </c>
      <c r="E221" s="565" t="s">
        <v>2603</v>
      </c>
      <c r="F221" s="568">
        <v>11</v>
      </c>
      <c r="G221" s="568">
        <v>33330</v>
      </c>
      <c r="H221" s="568">
        <v>1</v>
      </c>
      <c r="I221" s="568">
        <v>3030</v>
      </c>
      <c r="J221" s="568">
        <v>4</v>
      </c>
      <c r="K221" s="568">
        <v>12168</v>
      </c>
      <c r="L221" s="568">
        <v>0.3650765076507651</v>
      </c>
      <c r="M221" s="568">
        <v>3042</v>
      </c>
      <c r="N221" s="568">
        <v>9</v>
      </c>
      <c r="O221" s="568">
        <v>27522</v>
      </c>
      <c r="P221" s="581">
        <v>0.8257425742574257</v>
      </c>
      <c r="Q221" s="569">
        <v>3058</v>
      </c>
    </row>
    <row r="222" spans="1:17" ht="14.4" customHeight="1" x14ac:dyDescent="0.3">
      <c r="A222" s="564" t="s">
        <v>456</v>
      </c>
      <c r="B222" s="565" t="s">
        <v>2291</v>
      </c>
      <c r="C222" s="565" t="s">
        <v>2081</v>
      </c>
      <c r="D222" s="565" t="s">
        <v>2604</v>
      </c>
      <c r="E222" s="565" t="s">
        <v>2605</v>
      </c>
      <c r="F222" s="568"/>
      <c r="G222" s="568"/>
      <c r="H222" s="568"/>
      <c r="I222" s="568"/>
      <c r="J222" s="568">
        <v>1</v>
      </c>
      <c r="K222" s="568">
        <v>5189</v>
      </c>
      <c r="L222" s="568"/>
      <c r="M222" s="568">
        <v>5189</v>
      </c>
      <c r="N222" s="568">
        <v>1</v>
      </c>
      <c r="O222" s="568">
        <v>5227</v>
      </c>
      <c r="P222" s="581"/>
      <c r="Q222" s="569">
        <v>5227</v>
      </c>
    </row>
    <row r="223" spans="1:17" ht="14.4" customHeight="1" x14ac:dyDescent="0.3">
      <c r="A223" s="564" t="s">
        <v>456</v>
      </c>
      <c r="B223" s="565" t="s">
        <v>2291</v>
      </c>
      <c r="C223" s="565" t="s">
        <v>2081</v>
      </c>
      <c r="D223" s="565" t="s">
        <v>2606</v>
      </c>
      <c r="E223" s="565" t="s">
        <v>2607</v>
      </c>
      <c r="F223" s="568"/>
      <c r="G223" s="568"/>
      <c r="H223" s="568"/>
      <c r="I223" s="568"/>
      <c r="J223" s="568">
        <v>1</v>
      </c>
      <c r="K223" s="568">
        <v>1680</v>
      </c>
      <c r="L223" s="568"/>
      <c r="M223" s="568">
        <v>1680</v>
      </c>
      <c r="N223" s="568">
        <v>3</v>
      </c>
      <c r="O223" s="568">
        <v>5061</v>
      </c>
      <c r="P223" s="581"/>
      <c r="Q223" s="569">
        <v>1687</v>
      </c>
    </row>
    <row r="224" spans="1:17" ht="14.4" customHeight="1" x14ac:dyDescent="0.3">
      <c r="A224" s="564" t="s">
        <v>456</v>
      </c>
      <c r="B224" s="565" t="s">
        <v>2291</v>
      </c>
      <c r="C224" s="565" t="s">
        <v>2081</v>
      </c>
      <c r="D224" s="565" t="s">
        <v>2608</v>
      </c>
      <c r="E224" s="565" t="s">
        <v>2609</v>
      </c>
      <c r="F224" s="568">
        <v>1</v>
      </c>
      <c r="G224" s="568">
        <v>2564</v>
      </c>
      <c r="H224" s="568">
        <v>1</v>
      </c>
      <c r="I224" s="568">
        <v>2564</v>
      </c>
      <c r="J224" s="568">
        <v>1</v>
      </c>
      <c r="K224" s="568">
        <v>2578</v>
      </c>
      <c r="L224" s="568">
        <v>1.0054602184087365</v>
      </c>
      <c r="M224" s="568">
        <v>2578</v>
      </c>
      <c r="N224" s="568"/>
      <c r="O224" s="568"/>
      <c r="P224" s="581"/>
      <c r="Q224" s="569"/>
    </row>
    <row r="225" spans="1:17" ht="14.4" customHeight="1" x14ac:dyDescent="0.3">
      <c r="A225" s="564" t="s">
        <v>456</v>
      </c>
      <c r="B225" s="565" t="s">
        <v>2291</v>
      </c>
      <c r="C225" s="565" t="s">
        <v>2081</v>
      </c>
      <c r="D225" s="565" t="s">
        <v>2265</v>
      </c>
      <c r="E225" s="565" t="s">
        <v>2266</v>
      </c>
      <c r="F225" s="568">
        <v>1</v>
      </c>
      <c r="G225" s="568">
        <v>91</v>
      </c>
      <c r="H225" s="568">
        <v>1</v>
      </c>
      <c r="I225" s="568">
        <v>91</v>
      </c>
      <c r="J225" s="568">
        <v>1</v>
      </c>
      <c r="K225" s="568">
        <v>92</v>
      </c>
      <c r="L225" s="568">
        <v>1.0109890109890109</v>
      </c>
      <c r="M225" s="568">
        <v>92</v>
      </c>
      <c r="N225" s="568">
        <v>2</v>
      </c>
      <c r="O225" s="568">
        <v>184</v>
      </c>
      <c r="P225" s="581">
        <v>2.0219780219780219</v>
      </c>
      <c r="Q225" s="569">
        <v>92</v>
      </c>
    </row>
    <row r="226" spans="1:17" ht="14.4" customHeight="1" x14ac:dyDescent="0.3">
      <c r="A226" s="564" t="s">
        <v>456</v>
      </c>
      <c r="B226" s="565" t="s">
        <v>2291</v>
      </c>
      <c r="C226" s="565" t="s">
        <v>2081</v>
      </c>
      <c r="D226" s="565" t="s">
        <v>2610</v>
      </c>
      <c r="E226" s="565" t="s">
        <v>2611</v>
      </c>
      <c r="F226" s="568"/>
      <c r="G226" s="568"/>
      <c r="H226" s="568"/>
      <c r="I226" s="568"/>
      <c r="J226" s="568">
        <v>2</v>
      </c>
      <c r="K226" s="568">
        <v>3132</v>
      </c>
      <c r="L226" s="568"/>
      <c r="M226" s="568">
        <v>1566</v>
      </c>
      <c r="N226" s="568"/>
      <c r="O226" s="568"/>
      <c r="P226" s="581"/>
      <c r="Q226" s="569"/>
    </row>
    <row r="227" spans="1:17" ht="14.4" customHeight="1" x14ac:dyDescent="0.3">
      <c r="A227" s="564" t="s">
        <v>456</v>
      </c>
      <c r="B227" s="565" t="s">
        <v>2291</v>
      </c>
      <c r="C227" s="565" t="s">
        <v>2081</v>
      </c>
      <c r="D227" s="565" t="s">
        <v>2612</v>
      </c>
      <c r="E227" s="565" t="s">
        <v>2613</v>
      </c>
      <c r="F227" s="568"/>
      <c r="G227" s="568"/>
      <c r="H227" s="568"/>
      <c r="I227" s="568"/>
      <c r="J227" s="568"/>
      <c r="K227" s="568"/>
      <c r="L227" s="568"/>
      <c r="M227" s="568"/>
      <c r="N227" s="568">
        <v>4</v>
      </c>
      <c r="O227" s="568">
        <v>8184</v>
      </c>
      <c r="P227" s="581"/>
      <c r="Q227" s="569">
        <v>2046</v>
      </c>
    </row>
    <row r="228" spans="1:17" ht="14.4" customHeight="1" x14ac:dyDescent="0.3">
      <c r="A228" s="564" t="s">
        <v>456</v>
      </c>
      <c r="B228" s="565" t="s">
        <v>2291</v>
      </c>
      <c r="C228" s="565" t="s">
        <v>2081</v>
      </c>
      <c r="D228" s="565" t="s">
        <v>2614</v>
      </c>
      <c r="E228" s="565" t="s">
        <v>2615</v>
      </c>
      <c r="F228" s="568"/>
      <c r="G228" s="568"/>
      <c r="H228" s="568"/>
      <c r="I228" s="568"/>
      <c r="J228" s="568"/>
      <c r="K228" s="568"/>
      <c r="L228" s="568"/>
      <c r="M228" s="568"/>
      <c r="N228" s="568">
        <v>1</v>
      </c>
      <c r="O228" s="568">
        <v>2843</v>
      </c>
      <c r="P228" s="581"/>
      <c r="Q228" s="569">
        <v>2843</v>
      </c>
    </row>
    <row r="229" spans="1:17" ht="14.4" customHeight="1" x14ac:dyDescent="0.3">
      <c r="A229" s="564" t="s">
        <v>456</v>
      </c>
      <c r="B229" s="565" t="s">
        <v>2291</v>
      </c>
      <c r="C229" s="565" t="s">
        <v>2081</v>
      </c>
      <c r="D229" s="565" t="s">
        <v>2616</v>
      </c>
      <c r="E229" s="565" t="s">
        <v>2617</v>
      </c>
      <c r="F229" s="568">
        <v>11</v>
      </c>
      <c r="G229" s="568">
        <v>34056</v>
      </c>
      <c r="H229" s="568">
        <v>1</v>
      </c>
      <c r="I229" s="568">
        <v>3096</v>
      </c>
      <c r="J229" s="568">
        <v>5</v>
      </c>
      <c r="K229" s="568">
        <v>15540</v>
      </c>
      <c r="L229" s="568">
        <v>0.45630725863284005</v>
      </c>
      <c r="M229" s="568">
        <v>3108</v>
      </c>
      <c r="N229" s="568">
        <v>8</v>
      </c>
      <c r="O229" s="568">
        <v>24992</v>
      </c>
      <c r="P229" s="581">
        <v>0.73385012919896642</v>
      </c>
      <c r="Q229" s="569">
        <v>3124</v>
      </c>
    </row>
    <row r="230" spans="1:17" ht="14.4" customHeight="1" x14ac:dyDescent="0.3">
      <c r="A230" s="564" t="s">
        <v>456</v>
      </c>
      <c r="B230" s="565" t="s">
        <v>2291</v>
      </c>
      <c r="C230" s="565" t="s">
        <v>2081</v>
      </c>
      <c r="D230" s="565" t="s">
        <v>2618</v>
      </c>
      <c r="E230" s="565" t="s">
        <v>2619</v>
      </c>
      <c r="F230" s="568">
        <v>1</v>
      </c>
      <c r="G230" s="568">
        <v>264</v>
      </c>
      <c r="H230" s="568">
        <v>1</v>
      </c>
      <c r="I230" s="568">
        <v>264</v>
      </c>
      <c r="J230" s="568"/>
      <c r="K230" s="568"/>
      <c r="L230" s="568"/>
      <c r="M230" s="568"/>
      <c r="N230" s="568">
        <v>4</v>
      </c>
      <c r="O230" s="568">
        <v>1072</v>
      </c>
      <c r="P230" s="581">
        <v>4.0606060606060606</v>
      </c>
      <c r="Q230" s="569">
        <v>268</v>
      </c>
    </row>
    <row r="231" spans="1:17" ht="14.4" customHeight="1" x14ac:dyDescent="0.3">
      <c r="A231" s="564" t="s">
        <v>456</v>
      </c>
      <c r="B231" s="565" t="s">
        <v>2291</v>
      </c>
      <c r="C231" s="565" t="s">
        <v>2081</v>
      </c>
      <c r="D231" s="565" t="s">
        <v>2620</v>
      </c>
      <c r="E231" s="565" t="s">
        <v>2621</v>
      </c>
      <c r="F231" s="568"/>
      <c r="G231" s="568"/>
      <c r="H231" s="568"/>
      <c r="I231" s="568"/>
      <c r="J231" s="568">
        <v>2</v>
      </c>
      <c r="K231" s="568">
        <v>1328</v>
      </c>
      <c r="L231" s="568"/>
      <c r="M231" s="568">
        <v>664</v>
      </c>
      <c r="N231" s="568"/>
      <c r="O231" s="568"/>
      <c r="P231" s="581"/>
      <c r="Q231" s="569"/>
    </row>
    <row r="232" spans="1:17" ht="14.4" customHeight="1" x14ac:dyDescent="0.3">
      <c r="A232" s="564" t="s">
        <v>456</v>
      </c>
      <c r="B232" s="565" t="s">
        <v>2291</v>
      </c>
      <c r="C232" s="565" t="s">
        <v>2081</v>
      </c>
      <c r="D232" s="565" t="s">
        <v>2622</v>
      </c>
      <c r="E232" s="565" t="s">
        <v>2623</v>
      </c>
      <c r="F232" s="568"/>
      <c r="G232" s="568"/>
      <c r="H232" s="568"/>
      <c r="I232" s="568"/>
      <c r="J232" s="568">
        <v>1</v>
      </c>
      <c r="K232" s="568">
        <v>2187</v>
      </c>
      <c r="L232" s="568"/>
      <c r="M232" s="568">
        <v>2187</v>
      </c>
      <c r="N232" s="568"/>
      <c r="O232" s="568"/>
      <c r="P232" s="581"/>
      <c r="Q232" s="569"/>
    </row>
    <row r="233" spans="1:17" ht="14.4" customHeight="1" x14ac:dyDescent="0.3">
      <c r="A233" s="564" t="s">
        <v>456</v>
      </c>
      <c r="B233" s="565" t="s">
        <v>2291</v>
      </c>
      <c r="C233" s="565" t="s">
        <v>2081</v>
      </c>
      <c r="D233" s="565" t="s">
        <v>2624</v>
      </c>
      <c r="E233" s="565" t="s">
        <v>2625</v>
      </c>
      <c r="F233" s="568"/>
      <c r="G233" s="568"/>
      <c r="H233" s="568"/>
      <c r="I233" s="568"/>
      <c r="J233" s="568"/>
      <c r="K233" s="568"/>
      <c r="L233" s="568"/>
      <c r="M233" s="568"/>
      <c r="N233" s="568">
        <v>1</v>
      </c>
      <c r="O233" s="568">
        <v>1647</v>
      </c>
      <c r="P233" s="581"/>
      <c r="Q233" s="569">
        <v>1647</v>
      </c>
    </row>
    <row r="234" spans="1:17" ht="14.4" customHeight="1" x14ac:dyDescent="0.3">
      <c r="A234" s="564" t="s">
        <v>456</v>
      </c>
      <c r="B234" s="565" t="s">
        <v>2291</v>
      </c>
      <c r="C234" s="565" t="s">
        <v>2081</v>
      </c>
      <c r="D234" s="565" t="s">
        <v>2626</v>
      </c>
      <c r="E234" s="565" t="s">
        <v>2627</v>
      </c>
      <c r="F234" s="568">
        <v>0</v>
      </c>
      <c r="G234" s="568">
        <v>0</v>
      </c>
      <c r="H234" s="568"/>
      <c r="I234" s="568"/>
      <c r="J234" s="568">
        <v>0</v>
      </c>
      <c r="K234" s="568">
        <v>0</v>
      </c>
      <c r="L234" s="568"/>
      <c r="M234" s="568"/>
      <c r="N234" s="568">
        <v>0</v>
      </c>
      <c r="O234" s="568">
        <v>0</v>
      </c>
      <c r="P234" s="581"/>
      <c r="Q234" s="569"/>
    </row>
    <row r="235" spans="1:17" ht="14.4" customHeight="1" x14ac:dyDescent="0.3">
      <c r="A235" s="564" t="s">
        <v>456</v>
      </c>
      <c r="B235" s="565" t="s">
        <v>2291</v>
      </c>
      <c r="C235" s="565" t="s">
        <v>2081</v>
      </c>
      <c r="D235" s="565" t="s">
        <v>2628</v>
      </c>
      <c r="E235" s="565" t="s">
        <v>2629</v>
      </c>
      <c r="F235" s="568">
        <v>120</v>
      </c>
      <c r="G235" s="568">
        <v>0</v>
      </c>
      <c r="H235" s="568"/>
      <c r="I235" s="568">
        <v>0</v>
      </c>
      <c r="J235" s="568">
        <v>148</v>
      </c>
      <c r="K235" s="568">
        <v>0</v>
      </c>
      <c r="L235" s="568"/>
      <c r="M235" s="568">
        <v>0</v>
      </c>
      <c r="N235" s="568">
        <v>269</v>
      </c>
      <c r="O235" s="568">
        <v>0</v>
      </c>
      <c r="P235" s="581"/>
      <c r="Q235" s="569">
        <v>0</v>
      </c>
    </row>
    <row r="236" spans="1:17" ht="14.4" customHeight="1" x14ac:dyDescent="0.3">
      <c r="A236" s="564" t="s">
        <v>456</v>
      </c>
      <c r="B236" s="565" t="s">
        <v>2291</v>
      </c>
      <c r="C236" s="565" t="s">
        <v>2081</v>
      </c>
      <c r="D236" s="565" t="s">
        <v>2630</v>
      </c>
      <c r="E236" s="565" t="s">
        <v>2631</v>
      </c>
      <c r="F236" s="568">
        <v>2410</v>
      </c>
      <c r="G236" s="568">
        <v>0</v>
      </c>
      <c r="H236" s="568"/>
      <c r="I236" s="568">
        <v>0</v>
      </c>
      <c r="J236" s="568">
        <v>2482</v>
      </c>
      <c r="K236" s="568">
        <v>0</v>
      </c>
      <c r="L236" s="568"/>
      <c r="M236" s="568">
        <v>0</v>
      </c>
      <c r="N236" s="568">
        <v>1814</v>
      </c>
      <c r="O236" s="568">
        <v>0</v>
      </c>
      <c r="P236" s="581"/>
      <c r="Q236" s="569">
        <v>0</v>
      </c>
    </row>
    <row r="237" spans="1:17" ht="14.4" customHeight="1" x14ac:dyDescent="0.3">
      <c r="A237" s="564" t="s">
        <v>456</v>
      </c>
      <c r="B237" s="565" t="s">
        <v>2291</v>
      </c>
      <c r="C237" s="565" t="s">
        <v>2081</v>
      </c>
      <c r="D237" s="565" t="s">
        <v>2187</v>
      </c>
      <c r="E237" s="565" t="s">
        <v>2188</v>
      </c>
      <c r="F237" s="568">
        <v>44</v>
      </c>
      <c r="G237" s="568">
        <v>0</v>
      </c>
      <c r="H237" s="568"/>
      <c r="I237" s="568">
        <v>0</v>
      </c>
      <c r="J237" s="568">
        <v>28</v>
      </c>
      <c r="K237" s="568">
        <v>0</v>
      </c>
      <c r="L237" s="568"/>
      <c r="M237" s="568">
        <v>0</v>
      </c>
      <c r="N237" s="568">
        <v>67</v>
      </c>
      <c r="O237" s="568">
        <v>0</v>
      </c>
      <c r="P237" s="581"/>
      <c r="Q237" s="569">
        <v>0</v>
      </c>
    </row>
    <row r="238" spans="1:17" ht="14.4" customHeight="1" x14ac:dyDescent="0.3">
      <c r="A238" s="564" t="s">
        <v>456</v>
      </c>
      <c r="B238" s="565" t="s">
        <v>2291</v>
      </c>
      <c r="C238" s="565" t="s">
        <v>2081</v>
      </c>
      <c r="D238" s="565" t="s">
        <v>2632</v>
      </c>
      <c r="E238" s="565" t="s">
        <v>2633</v>
      </c>
      <c r="F238" s="568">
        <v>3</v>
      </c>
      <c r="G238" s="568">
        <v>0</v>
      </c>
      <c r="H238" s="568"/>
      <c r="I238" s="568">
        <v>0</v>
      </c>
      <c r="J238" s="568"/>
      <c r="K238" s="568"/>
      <c r="L238" s="568"/>
      <c r="M238" s="568"/>
      <c r="N238" s="568"/>
      <c r="O238" s="568"/>
      <c r="P238" s="581"/>
      <c r="Q238" s="569"/>
    </row>
    <row r="239" spans="1:17" ht="14.4" customHeight="1" x14ac:dyDescent="0.3">
      <c r="A239" s="564" t="s">
        <v>456</v>
      </c>
      <c r="B239" s="565" t="s">
        <v>2291</v>
      </c>
      <c r="C239" s="565" t="s">
        <v>2081</v>
      </c>
      <c r="D239" s="565" t="s">
        <v>2634</v>
      </c>
      <c r="E239" s="565" t="s">
        <v>2635</v>
      </c>
      <c r="F239" s="568">
        <v>122</v>
      </c>
      <c r="G239" s="568">
        <v>0</v>
      </c>
      <c r="H239" s="568"/>
      <c r="I239" s="568">
        <v>0</v>
      </c>
      <c r="J239" s="568">
        <v>43</v>
      </c>
      <c r="K239" s="568">
        <v>0</v>
      </c>
      <c r="L239" s="568"/>
      <c r="M239" s="568">
        <v>0</v>
      </c>
      <c r="N239" s="568">
        <v>42</v>
      </c>
      <c r="O239" s="568">
        <v>0</v>
      </c>
      <c r="P239" s="581"/>
      <c r="Q239" s="569">
        <v>0</v>
      </c>
    </row>
    <row r="240" spans="1:17" ht="14.4" customHeight="1" x14ac:dyDescent="0.3">
      <c r="A240" s="564" t="s">
        <v>456</v>
      </c>
      <c r="B240" s="565" t="s">
        <v>2291</v>
      </c>
      <c r="C240" s="565" t="s">
        <v>2081</v>
      </c>
      <c r="D240" s="565" t="s">
        <v>2636</v>
      </c>
      <c r="E240" s="565" t="s">
        <v>2637</v>
      </c>
      <c r="F240" s="568">
        <v>6</v>
      </c>
      <c r="G240" s="568">
        <v>0</v>
      </c>
      <c r="H240" s="568"/>
      <c r="I240" s="568">
        <v>0</v>
      </c>
      <c r="J240" s="568">
        <v>4</v>
      </c>
      <c r="K240" s="568">
        <v>0</v>
      </c>
      <c r="L240" s="568"/>
      <c r="M240" s="568">
        <v>0</v>
      </c>
      <c r="N240" s="568"/>
      <c r="O240" s="568"/>
      <c r="P240" s="581"/>
      <c r="Q240" s="569"/>
    </row>
    <row r="241" spans="1:17" ht="14.4" customHeight="1" x14ac:dyDescent="0.3">
      <c r="A241" s="564" t="s">
        <v>456</v>
      </c>
      <c r="B241" s="565" t="s">
        <v>2291</v>
      </c>
      <c r="C241" s="565" t="s">
        <v>2081</v>
      </c>
      <c r="D241" s="565" t="s">
        <v>2191</v>
      </c>
      <c r="E241" s="565" t="s">
        <v>2192</v>
      </c>
      <c r="F241" s="568"/>
      <c r="G241" s="568"/>
      <c r="H241" s="568"/>
      <c r="I241" s="568"/>
      <c r="J241" s="568">
        <v>3</v>
      </c>
      <c r="K241" s="568">
        <v>0</v>
      </c>
      <c r="L241" s="568"/>
      <c r="M241" s="568">
        <v>0</v>
      </c>
      <c r="N241" s="568">
        <v>2</v>
      </c>
      <c r="O241" s="568">
        <v>0</v>
      </c>
      <c r="P241" s="581"/>
      <c r="Q241" s="569">
        <v>0</v>
      </c>
    </row>
    <row r="242" spans="1:17" ht="14.4" customHeight="1" x14ac:dyDescent="0.3">
      <c r="A242" s="564" t="s">
        <v>456</v>
      </c>
      <c r="B242" s="565" t="s">
        <v>2638</v>
      </c>
      <c r="C242" s="565" t="s">
        <v>2081</v>
      </c>
      <c r="D242" s="565" t="s">
        <v>2275</v>
      </c>
      <c r="E242" s="565" t="s">
        <v>2276</v>
      </c>
      <c r="F242" s="568"/>
      <c r="G242" s="568"/>
      <c r="H242" s="568"/>
      <c r="I242" s="568"/>
      <c r="J242" s="568">
        <v>3</v>
      </c>
      <c r="K242" s="568">
        <v>513</v>
      </c>
      <c r="L242" s="568"/>
      <c r="M242" s="568">
        <v>171</v>
      </c>
      <c r="N242" s="568"/>
      <c r="O242" s="568"/>
      <c r="P242" s="581"/>
      <c r="Q242" s="569"/>
    </row>
    <row r="243" spans="1:17" ht="14.4" customHeight="1" x14ac:dyDescent="0.3">
      <c r="A243" s="564" t="s">
        <v>456</v>
      </c>
      <c r="B243" s="565" t="s">
        <v>2638</v>
      </c>
      <c r="C243" s="565" t="s">
        <v>2081</v>
      </c>
      <c r="D243" s="565" t="s">
        <v>2639</v>
      </c>
      <c r="E243" s="565" t="s">
        <v>2640</v>
      </c>
      <c r="F243" s="568"/>
      <c r="G243" s="568"/>
      <c r="H243" s="568"/>
      <c r="I243" s="568"/>
      <c r="J243" s="568">
        <v>1</v>
      </c>
      <c r="K243" s="568">
        <v>2418</v>
      </c>
      <c r="L243" s="568"/>
      <c r="M243" s="568">
        <v>2418</v>
      </c>
      <c r="N243" s="568"/>
      <c r="O243" s="568"/>
      <c r="P243" s="581"/>
      <c r="Q243" s="569"/>
    </row>
    <row r="244" spans="1:17" ht="14.4" customHeight="1" x14ac:dyDescent="0.3">
      <c r="A244" s="564" t="s">
        <v>456</v>
      </c>
      <c r="B244" s="565" t="s">
        <v>2638</v>
      </c>
      <c r="C244" s="565" t="s">
        <v>2081</v>
      </c>
      <c r="D244" s="565" t="s">
        <v>2641</v>
      </c>
      <c r="E244" s="565" t="s">
        <v>2642</v>
      </c>
      <c r="F244" s="568"/>
      <c r="G244" s="568"/>
      <c r="H244" s="568"/>
      <c r="I244" s="568"/>
      <c r="J244" s="568">
        <v>1</v>
      </c>
      <c r="K244" s="568">
        <v>1195</v>
      </c>
      <c r="L244" s="568"/>
      <c r="M244" s="568">
        <v>1195</v>
      </c>
      <c r="N244" s="568"/>
      <c r="O244" s="568"/>
      <c r="P244" s="581"/>
      <c r="Q244" s="569"/>
    </row>
    <row r="245" spans="1:17" ht="14.4" customHeight="1" x14ac:dyDescent="0.3">
      <c r="A245" s="564" t="s">
        <v>456</v>
      </c>
      <c r="B245" s="565" t="s">
        <v>2638</v>
      </c>
      <c r="C245" s="565" t="s">
        <v>2081</v>
      </c>
      <c r="D245" s="565" t="s">
        <v>2592</v>
      </c>
      <c r="E245" s="565" t="s">
        <v>2593</v>
      </c>
      <c r="F245" s="568"/>
      <c r="G245" s="568"/>
      <c r="H245" s="568"/>
      <c r="I245" s="568"/>
      <c r="J245" s="568">
        <v>1</v>
      </c>
      <c r="K245" s="568">
        <v>2349</v>
      </c>
      <c r="L245" s="568"/>
      <c r="M245" s="568">
        <v>2349</v>
      </c>
      <c r="N245" s="568"/>
      <c r="O245" s="568"/>
      <c r="P245" s="581"/>
      <c r="Q245" s="569"/>
    </row>
    <row r="246" spans="1:17" ht="14.4" customHeight="1" x14ac:dyDescent="0.3">
      <c r="A246" s="564" t="s">
        <v>456</v>
      </c>
      <c r="B246" s="565" t="s">
        <v>2638</v>
      </c>
      <c r="C246" s="565" t="s">
        <v>2081</v>
      </c>
      <c r="D246" s="565" t="s">
        <v>2594</v>
      </c>
      <c r="E246" s="565" t="s">
        <v>2595</v>
      </c>
      <c r="F246" s="568"/>
      <c r="G246" s="568"/>
      <c r="H246" s="568"/>
      <c r="I246" s="568"/>
      <c r="J246" s="568"/>
      <c r="K246" s="568"/>
      <c r="L246" s="568"/>
      <c r="M246" s="568"/>
      <c r="N246" s="568">
        <v>1</v>
      </c>
      <c r="O246" s="568">
        <v>5701</v>
      </c>
      <c r="P246" s="581"/>
      <c r="Q246" s="569">
        <v>5701</v>
      </c>
    </row>
    <row r="247" spans="1:17" ht="14.4" customHeight="1" x14ac:dyDescent="0.3">
      <c r="A247" s="564" t="s">
        <v>456</v>
      </c>
      <c r="B247" s="565" t="s">
        <v>2638</v>
      </c>
      <c r="C247" s="565" t="s">
        <v>2081</v>
      </c>
      <c r="D247" s="565" t="s">
        <v>2643</v>
      </c>
      <c r="E247" s="565" t="s">
        <v>2644</v>
      </c>
      <c r="F247" s="568"/>
      <c r="G247" s="568"/>
      <c r="H247" s="568"/>
      <c r="I247" s="568"/>
      <c r="J247" s="568">
        <v>1</v>
      </c>
      <c r="K247" s="568">
        <v>383</v>
      </c>
      <c r="L247" s="568"/>
      <c r="M247" s="568">
        <v>383</v>
      </c>
      <c r="N247" s="568"/>
      <c r="O247" s="568"/>
      <c r="P247" s="581"/>
      <c r="Q247" s="569"/>
    </row>
    <row r="248" spans="1:17" ht="14.4" customHeight="1" x14ac:dyDescent="0.3">
      <c r="A248" s="564" t="s">
        <v>456</v>
      </c>
      <c r="B248" s="565" t="s">
        <v>2645</v>
      </c>
      <c r="C248" s="565" t="s">
        <v>2081</v>
      </c>
      <c r="D248" s="565" t="s">
        <v>2646</v>
      </c>
      <c r="E248" s="565" t="s">
        <v>2647</v>
      </c>
      <c r="F248" s="568"/>
      <c r="G248" s="568"/>
      <c r="H248" s="568"/>
      <c r="I248" s="568"/>
      <c r="J248" s="568">
        <v>1</v>
      </c>
      <c r="K248" s="568">
        <v>154</v>
      </c>
      <c r="L248" s="568"/>
      <c r="M248" s="568">
        <v>154</v>
      </c>
      <c r="N248" s="568"/>
      <c r="O248" s="568"/>
      <c r="P248" s="581"/>
      <c r="Q248" s="569"/>
    </row>
    <row r="249" spans="1:17" ht="14.4" customHeight="1" thickBot="1" x14ac:dyDescent="0.35">
      <c r="A249" s="570" t="s">
        <v>456</v>
      </c>
      <c r="B249" s="571" t="s">
        <v>2648</v>
      </c>
      <c r="C249" s="571" t="s">
        <v>2081</v>
      </c>
      <c r="D249" s="571" t="s">
        <v>2272</v>
      </c>
      <c r="E249" s="571" t="s">
        <v>2128</v>
      </c>
      <c r="F249" s="574">
        <v>3</v>
      </c>
      <c r="G249" s="574">
        <v>819</v>
      </c>
      <c r="H249" s="574">
        <v>1</v>
      </c>
      <c r="I249" s="574">
        <v>273</v>
      </c>
      <c r="J249" s="574"/>
      <c r="K249" s="574"/>
      <c r="L249" s="574"/>
      <c r="M249" s="574"/>
      <c r="N249" s="574"/>
      <c r="O249" s="574"/>
      <c r="P249" s="582"/>
      <c r="Q249" s="575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AU309"/>
  <sheetViews>
    <sheetView showGridLines="0" showRowColHeaders="0" zoomScaleNormal="100" workbookViewId="0">
      <selection sqref="A1:M1"/>
    </sheetView>
  </sheetViews>
  <sheetFormatPr defaultColWidth="9.33203125" defaultRowHeight="14.4" customHeight="1" x14ac:dyDescent="0.25"/>
  <cols>
    <col min="1" max="1" width="26.5546875" style="114" bestFit="1" customWidth="1"/>
    <col min="2" max="4" width="7.88671875" style="114" customWidth="1"/>
    <col min="5" max="5" width="7.88671875" style="119" customWidth="1"/>
    <col min="6" max="8" width="7.88671875" style="114" customWidth="1"/>
    <col min="9" max="9" width="7.88671875" style="120" customWidth="1"/>
    <col min="10" max="13" width="7.88671875" style="114" customWidth="1"/>
    <col min="14" max="16384" width="9.33203125" style="114"/>
  </cols>
  <sheetData>
    <row r="1" spans="1:47" ht="18.600000000000001" customHeight="1" thickBot="1" x14ac:dyDescent="0.4">
      <c r="A1" s="493" t="s">
        <v>176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</row>
    <row r="2" spans="1:47" ht="14.4" customHeight="1" thickBot="1" x14ac:dyDescent="0.4">
      <c r="A2" s="521" t="s">
        <v>245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</row>
    <row r="3" spans="1:47" ht="14.4" customHeight="1" thickBot="1" x14ac:dyDescent="0.35">
      <c r="A3" s="495" t="s">
        <v>92</v>
      </c>
      <c r="B3" s="457" t="s">
        <v>93</v>
      </c>
      <c r="C3" s="458"/>
      <c r="D3" s="458"/>
      <c r="E3" s="459"/>
      <c r="F3" s="457" t="s">
        <v>94</v>
      </c>
      <c r="G3" s="458"/>
      <c r="H3" s="458"/>
      <c r="I3" s="459"/>
      <c r="J3" s="174"/>
      <c r="K3" s="175"/>
      <c r="L3" s="174"/>
      <c r="M3" s="176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</row>
    <row r="4" spans="1:47" ht="14.4" customHeight="1" thickBot="1" x14ac:dyDescent="0.35">
      <c r="A4" s="496"/>
      <c r="B4" s="177">
        <v>2011</v>
      </c>
      <c r="C4" s="178">
        <v>2012</v>
      </c>
      <c r="D4" s="178">
        <v>2013</v>
      </c>
      <c r="E4" s="179" t="s">
        <v>5</v>
      </c>
      <c r="F4" s="178">
        <v>2011</v>
      </c>
      <c r="G4" s="178">
        <v>2012</v>
      </c>
      <c r="H4" s="178">
        <v>2013</v>
      </c>
      <c r="I4" s="179" t="s">
        <v>5</v>
      </c>
      <c r="J4" s="174"/>
      <c r="K4" s="174"/>
      <c r="L4" s="180" t="s">
        <v>95</v>
      </c>
      <c r="M4" s="181" t="s">
        <v>96</v>
      </c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</row>
    <row r="5" spans="1:47" ht="14.4" customHeight="1" x14ac:dyDescent="0.3">
      <c r="A5" s="169" t="s">
        <v>97</v>
      </c>
      <c r="B5" s="172">
        <v>311.28699999999998</v>
      </c>
      <c r="C5" s="165">
        <v>214.97499999999999</v>
      </c>
      <c r="D5" s="165">
        <v>200.64500000000001</v>
      </c>
      <c r="E5" s="182">
        <v>0.64456594718057625</v>
      </c>
      <c r="F5" s="183">
        <v>315</v>
      </c>
      <c r="G5" s="165">
        <v>262</v>
      </c>
      <c r="H5" s="165">
        <v>231</v>
      </c>
      <c r="I5" s="184">
        <v>0.73333333333333328</v>
      </c>
      <c r="J5" s="174"/>
      <c r="K5" s="174"/>
      <c r="L5" s="8">
        <f>D5-B5</f>
        <v>-110.64199999999997</v>
      </c>
      <c r="M5" s="9">
        <f>H5-F5</f>
        <v>-84</v>
      </c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</row>
    <row r="6" spans="1:47" ht="14.4" customHeight="1" x14ac:dyDescent="0.3">
      <c r="A6" s="170" t="s">
        <v>98</v>
      </c>
      <c r="B6" s="173">
        <v>78.233999999999995</v>
      </c>
      <c r="C6" s="164">
        <v>34.795999999999999</v>
      </c>
      <c r="D6" s="164">
        <v>34.347000000000001</v>
      </c>
      <c r="E6" s="185">
        <v>0.43902906664621527</v>
      </c>
      <c r="F6" s="186">
        <v>65</v>
      </c>
      <c r="G6" s="164">
        <v>43</v>
      </c>
      <c r="H6" s="164">
        <v>41</v>
      </c>
      <c r="I6" s="187">
        <v>0.63076923076923075</v>
      </c>
      <c r="J6" s="174"/>
      <c r="K6" s="174"/>
      <c r="L6" s="6">
        <f t="shared" ref="L6:L11" si="0">D6-B6</f>
        <v>-43.886999999999993</v>
      </c>
      <c r="M6" s="7">
        <f t="shared" ref="M6:M12" si="1">H6-F6</f>
        <v>-24</v>
      </c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</row>
    <row r="7" spans="1:47" ht="14.4" customHeight="1" x14ac:dyDescent="0.3">
      <c r="A7" s="170" t="s">
        <v>99</v>
      </c>
      <c r="B7" s="173">
        <v>90.195999999999998</v>
      </c>
      <c r="C7" s="164">
        <v>99.382000000000005</v>
      </c>
      <c r="D7" s="164">
        <v>77.736000000000004</v>
      </c>
      <c r="E7" s="185">
        <v>0.86185640161426236</v>
      </c>
      <c r="F7" s="186">
        <v>110</v>
      </c>
      <c r="G7" s="164">
        <v>131</v>
      </c>
      <c r="H7" s="164">
        <v>102</v>
      </c>
      <c r="I7" s="187">
        <v>0.92727272727272725</v>
      </c>
      <c r="J7" s="174"/>
      <c r="K7" s="174"/>
      <c r="L7" s="6">
        <f t="shared" si="0"/>
        <v>-12.459999999999994</v>
      </c>
      <c r="M7" s="7">
        <f t="shared" si="1"/>
        <v>-8</v>
      </c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</row>
    <row r="8" spans="1:47" ht="14.4" customHeight="1" x14ac:dyDescent="0.3">
      <c r="A8" s="170" t="s">
        <v>100</v>
      </c>
      <c r="B8" s="173">
        <v>24.914999999999999</v>
      </c>
      <c r="C8" s="164">
        <v>11.16</v>
      </c>
      <c r="D8" s="164">
        <v>9.0229999999999997</v>
      </c>
      <c r="E8" s="185">
        <v>0.36215131446919524</v>
      </c>
      <c r="F8" s="186">
        <v>18</v>
      </c>
      <c r="G8" s="164">
        <v>18</v>
      </c>
      <c r="H8" s="164">
        <v>10</v>
      </c>
      <c r="I8" s="187">
        <v>0.55555555555555558</v>
      </c>
      <c r="J8" s="174"/>
      <c r="K8" s="174"/>
      <c r="L8" s="6">
        <f t="shared" si="0"/>
        <v>-15.891999999999999</v>
      </c>
      <c r="M8" s="7">
        <f t="shared" si="1"/>
        <v>-8</v>
      </c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</row>
    <row r="9" spans="1:47" ht="14.4" customHeight="1" x14ac:dyDescent="0.3">
      <c r="A9" s="170" t="s">
        <v>101</v>
      </c>
      <c r="B9" s="173">
        <v>0</v>
      </c>
      <c r="C9" s="164">
        <v>0</v>
      </c>
      <c r="D9" s="164">
        <v>0</v>
      </c>
      <c r="E9" s="185" t="s">
        <v>457</v>
      </c>
      <c r="F9" s="186">
        <v>0</v>
      </c>
      <c r="G9" s="164">
        <v>0</v>
      </c>
      <c r="H9" s="164">
        <v>0</v>
      </c>
      <c r="I9" s="187" t="s">
        <v>457</v>
      </c>
      <c r="J9" s="174"/>
      <c r="K9" s="174"/>
      <c r="L9" s="6">
        <f t="shared" si="0"/>
        <v>0</v>
      </c>
      <c r="M9" s="7">
        <f t="shared" si="1"/>
        <v>0</v>
      </c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</row>
    <row r="10" spans="1:47" ht="14.4" customHeight="1" x14ac:dyDescent="0.3">
      <c r="A10" s="170" t="s">
        <v>102</v>
      </c>
      <c r="B10" s="173">
        <v>37.999000000000002</v>
      </c>
      <c r="C10" s="164">
        <v>67.784000000000006</v>
      </c>
      <c r="D10" s="164">
        <v>40.909999999999997</v>
      </c>
      <c r="E10" s="185">
        <v>1.0766072791389245</v>
      </c>
      <c r="F10" s="186">
        <v>51</v>
      </c>
      <c r="G10" s="164">
        <v>69</v>
      </c>
      <c r="H10" s="164">
        <v>57</v>
      </c>
      <c r="I10" s="187">
        <v>1.1176470588235294</v>
      </c>
      <c r="J10" s="174"/>
      <c r="K10" s="174"/>
      <c r="L10" s="6">
        <f t="shared" si="0"/>
        <v>2.9109999999999943</v>
      </c>
      <c r="M10" s="7">
        <f t="shared" si="1"/>
        <v>6</v>
      </c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</row>
    <row r="11" spans="1:47" ht="14.4" customHeight="1" thickBot="1" x14ac:dyDescent="0.35">
      <c r="A11" s="170" t="s">
        <v>103</v>
      </c>
      <c r="B11" s="173">
        <v>16.398</v>
      </c>
      <c r="C11" s="164">
        <v>19.382999999999999</v>
      </c>
      <c r="D11" s="164">
        <v>14.212</v>
      </c>
      <c r="E11" s="185">
        <v>0.86669105988535189</v>
      </c>
      <c r="F11" s="186">
        <v>18</v>
      </c>
      <c r="G11" s="164">
        <v>24</v>
      </c>
      <c r="H11" s="164">
        <v>21</v>
      </c>
      <c r="I11" s="187">
        <v>1.1666666666666667</v>
      </c>
      <c r="J11" s="174"/>
      <c r="K11" s="174"/>
      <c r="L11" s="6">
        <f t="shared" si="0"/>
        <v>-2.1859999999999999</v>
      </c>
      <c r="M11" s="7">
        <f t="shared" si="1"/>
        <v>3</v>
      </c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</row>
    <row r="12" spans="1:47" ht="14.4" customHeight="1" thickBot="1" x14ac:dyDescent="0.35">
      <c r="A12" s="171" t="s">
        <v>6</v>
      </c>
      <c r="B12" s="166">
        <f>SUM(B5:B11)</f>
        <v>559.029</v>
      </c>
      <c r="C12" s="167">
        <f>SUM(C5:C11)</f>
        <v>447.48</v>
      </c>
      <c r="D12" s="167">
        <f>SUM(D5:D11)</f>
        <v>376.87300000000005</v>
      </c>
      <c r="E12" s="188">
        <f>IF(OR(D12=0,B12=0),0,D12/B12)</f>
        <v>0.6741564391113879</v>
      </c>
      <c r="F12" s="189">
        <f>SUM(F5:F11)</f>
        <v>577</v>
      </c>
      <c r="G12" s="167">
        <f>SUM(G5:G11)</f>
        <v>547</v>
      </c>
      <c r="H12" s="167">
        <f>SUM(H5:H11)</f>
        <v>462</v>
      </c>
      <c r="I12" s="190">
        <f>IF(OR(H12=0,F12=0),0,H12/F12)</f>
        <v>0.80069324090121319</v>
      </c>
      <c r="J12" s="174"/>
      <c r="K12" s="174"/>
      <c r="L12" s="180">
        <f>D12-B12</f>
        <v>-182.15599999999995</v>
      </c>
      <c r="M12" s="191">
        <f t="shared" si="1"/>
        <v>-115</v>
      </c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</row>
    <row r="13" spans="1:47" ht="14.4" customHeight="1" x14ac:dyDescent="0.3">
      <c r="A13" s="192"/>
      <c r="B13" s="471" t="s">
        <v>104</v>
      </c>
      <c r="C13" s="471"/>
      <c r="D13" s="471"/>
      <c r="E13" s="471"/>
      <c r="F13" s="471" t="s">
        <v>105</v>
      </c>
      <c r="G13" s="471"/>
      <c r="H13" s="471"/>
      <c r="I13" s="471"/>
      <c r="J13" s="174"/>
      <c r="K13" s="174"/>
      <c r="L13" s="174"/>
      <c r="M13" s="176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</row>
    <row r="14" spans="1:47" ht="14.4" customHeight="1" thickBot="1" x14ac:dyDescent="0.35">
      <c r="A14" s="192"/>
      <c r="B14" s="239"/>
      <c r="C14" s="240"/>
      <c r="D14" s="240"/>
      <c r="E14" s="240"/>
      <c r="F14" s="239"/>
      <c r="G14" s="240"/>
      <c r="H14" s="240"/>
      <c r="I14" s="240"/>
      <c r="J14" s="174"/>
      <c r="K14" s="174"/>
      <c r="L14" s="174"/>
      <c r="M14" s="176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</row>
    <row r="15" spans="1:47" ht="14.4" customHeight="1" thickBot="1" x14ac:dyDescent="0.35">
      <c r="A15" s="478" t="s">
        <v>106</v>
      </c>
      <c r="B15" s="480" t="s">
        <v>93</v>
      </c>
      <c r="C15" s="481"/>
      <c r="D15" s="481"/>
      <c r="E15" s="482"/>
      <c r="F15" s="480" t="s">
        <v>94</v>
      </c>
      <c r="G15" s="481"/>
      <c r="H15" s="481"/>
      <c r="I15" s="482"/>
      <c r="J15" s="488" t="s">
        <v>222</v>
      </c>
      <c r="K15" s="489"/>
      <c r="L15" s="193"/>
      <c r="M15" s="19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</row>
    <row r="16" spans="1:47" ht="14.4" customHeight="1" thickBot="1" x14ac:dyDescent="0.35">
      <c r="A16" s="479"/>
      <c r="B16" s="194">
        <v>2011</v>
      </c>
      <c r="C16" s="195">
        <v>2012</v>
      </c>
      <c r="D16" s="195">
        <v>2013</v>
      </c>
      <c r="E16" s="196" t="s">
        <v>5</v>
      </c>
      <c r="F16" s="194">
        <v>2011</v>
      </c>
      <c r="G16" s="195">
        <v>2012</v>
      </c>
      <c r="H16" s="195">
        <v>2013</v>
      </c>
      <c r="I16" s="196" t="s">
        <v>5</v>
      </c>
      <c r="J16" s="490" t="s">
        <v>223</v>
      </c>
      <c r="K16" s="491"/>
      <c r="L16" s="197" t="s">
        <v>95</v>
      </c>
      <c r="M16" s="198" t="s">
        <v>96</v>
      </c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</row>
    <row r="17" spans="1:47" ht="14.4" customHeight="1" x14ac:dyDescent="0.3">
      <c r="A17" s="169" t="s">
        <v>97</v>
      </c>
      <c r="B17" s="172">
        <v>295.14499999999998</v>
      </c>
      <c r="C17" s="165">
        <v>213.67699999999999</v>
      </c>
      <c r="D17" s="165">
        <v>196.81899999999999</v>
      </c>
      <c r="E17" s="182">
        <v>0.6668552745260804</v>
      </c>
      <c r="F17" s="172">
        <v>308</v>
      </c>
      <c r="G17" s="165">
        <v>259</v>
      </c>
      <c r="H17" s="165">
        <v>222</v>
      </c>
      <c r="I17" s="184">
        <v>0.72077922077922074</v>
      </c>
      <c r="J17" s="492">
        <f>0.93*0.95</f>
        <v>0.88349999999999995</v>
      </c>
      <c r="K17" s="491"/>
      <c r="L17" s="199">
        <f>D17-B17</f>
        <v>-98.325999999999993</v>
      </c>
      <c r="M17" s="200">
        <f>H17-F17</f>
        <v>-86</v>
      </c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</row>
    <row r="18" spans="1:47" ht="14.4" customHeight="1" x14ac:dyDescent="0.3">
      <c r="A18" s="170" t="s">
        <v>98</v>
      </c>
      <c r="B18" s="173">
        <v>72.227000000000004</v>
      </c>
      <c r="C18" s="164">
        <v>34.795999999999999</v>
      </c>
      <c r="D18" s="164">
        <v>34.347000000000001</v>
      </c>
      <c r="E18" s="185">
        <v>0.47554238719592395</v>
      </c>
      <c r="F18" s="173">
        <v>63</v>
      </c>
      <c r="G18" s="164">
        <v>43</v>
      </c>
      <c r="H18" s="164">
        <v>41</v>
      </c>
      <c r="I18" s="187">
        <v>0.65079365079365081</v>
      </c>
      <c r="J18" s="492">
        <f>1.07*0.95</f>
        <v>1.0165</v>
      </c>
      <c r="K18" s="491"/>
      <c r="L18" s="201">
        <f t="shared" ref="L18:L24" si="2">D18-B18</f>
        <v>-37.880000000000003</v>
      </c>
      <c r="M18" s="202">
        <f t="shared" ref="M18:M24" si="3">H18-F18</f>
        <v>-22</v>
      </c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</row>
    <row r="19" spans="1:47" ht="14.4" customHeight="1" x14ac:dyDescent="0.3">
      <c r="A19" s="170" t="s">
        <v>99</v>
      </c>
      <c r="B19" s="173">
        <v>88.602999999999994</v>
      </c>
      <c r="C19" s="164">
        <v>92.161000000000001</v>
      </c>
      <c r="D19" s="164">
        <v>74.298000000000002</v>
      </c>
      <c r="E19" s="185">
        <v>0.83854948478042513</v>
      </c>
      <c r="F19" s="173">
        <v>108</v>
      </c>
      <c r="G19" s="164">
        <v>127</v>
      </c>
      <c r="H19" s="164">
        <v>101</v>
      </c>
      <c r="I19" s="187">
        <v>0.93518518518518523</v>
      </c>
      <c r="J19" s="492">
        <f>1.04*0.95</f>
        <v>0.98799999999999999</v>
      </c>
      <c r="K19" s="491"/>
      <c r="L19" s="201">
        <f t="shared" si="2"/>
        <v>-14.304999999999993</v>
      </c>
      <c r="M19" s="202">
        <f t="shared" si="3"/>
        <v>-7</v>
      </c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</row>
    <row r="20" spans="1:47" ht="14.4" customHeight="1" x14ac:dyDescent="0.3">
      <c r="A20" s="170" t="s">
        <v>100</v>
      </c>
      <c r="B20" s="173">
        <v>24.690999999999999</v>
      </c>
      <c r="C20" s="164">
        <v>11.16</v>
      </c>
      <c r="D20" s="164">
        <v>9.0229999999999997</v>
      </c>
      <c r="E20" s="185">
        <v>0.3654367988335831</v>
      </c>
      <c r="F20" s="173">
        <v>17</v>
      </c>
      <c r="G20" s="164">
        <v>18</v>
      </c>
      <c r="H20" s="164">
        <v>10</v>
      </c>
      <c r="I20" s="187">
        <v>0.58823529411764708</v>
      </c>
      <c r="J20" s="492">
        <f>0.96*0.95</f>
        <v>0.91199999999999992</v>
      </c>
      <c r="K20" s="491"/>
      <c r="L20" s="201">
        <f t="shared" si="2"/>
        <v>-15.667999999999999</v>
      </c>
      <c r="M20" s="202">
        <f t="shared" si="3"/>
        <v>-7</v>
      </c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</row>
    <row r="21" spans="1:47" ht="14.4" customHeight="1" x14ac:dyDescent="0.3">
      <c r="A21" s="170" t="s">
        <v>101</v>
      </c>
      <c r="B21" s="173">
        <v>0</v>
      </c>
      <c r="C21" s="164">
        <v>0</v>
      </c>
      <c r="D21" s="164">
        <v>0</v>
      </c>
      <c r="E21" s="185" t="s">
        <v>457</v>
      </c>
      <c r="F21" s="173">
        <v>0</v>
      </c>
      <c r="G21" s="164">
        <v>0</v>
      </c>
      <c r="H21" s="164">
        <v>0</v>
      </c>
      <c r="I21" s="187" t="s">
        <v>457</v>
      </c>
      <c r="J21" s="492">
        <f>1*0.95</f>
        <v>0.95</v>
      </c>
      <c r="K21" s="491"/>
      <c r="L21" s="201">
        <f t="shared" si="2"/>
        <v>0</v>
      </c>
      <c r="M21" s="202">
        <f t="shared" si="3"/>
        <v>0</v>
      </c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</row>
    <row r="22" spans="1:47" ht="14.4" customHeight="1" x14ac:dyDescent="0.3">
      <c r="A22" s="170" t="s">
        <v>102</v>
      </c>
      <c r="B22" s="173">
        <v>36.405999999999999</v>
      </c>
      <c r="C22" s="164">
        <v>67.522000000000006</v>
      </c>
      <c r="D22" s="164">
        <v>39.604999999999997</v>
      </c>
      <c r="E22" s="185">
        <v>1.0878701312970389</v>
      </c>
      <c r="F22" s="173">
        <v>49</v>
      </c>
      <c r="G22" s="164">
        <v>68</v>
      </c>
      <c r="H22" s="164">
        <v>54</v>
      </c>
      <c r="I22" s="187">
        <v>1.1020408163265305</v>
      </c>
      <c r="J22" s="492">
        <f>1.05*0.95</f>
        <v>0.99749999999999994</v>
      </c>
      <c r="K22" s="491"/>
      <c r="L22" s="201">
        <f t="shared" si="2"/>
        <v>3.1989999999999981</v>
      </c>
      <c r="M22" s="202">
        <f t="shared" si="3"/>
        <v>5</v>
      </c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</row>
    <row r="23" spans="1:47" ht="14.4" customHeight="1" thickBot="1" x14ac:dyDescent="0.35">
      <c r="A23" s="170" t="s">
        <v>103</v>
      </c>
      <c r="B23" s="173">
        <v>16.398</v>
      </c>
      <c r="C23" s="164">
        <v>19.382999999999999</v>
      </c>
      <c r="D23" s="164">
        <v>14.212</v>
      </c>
      <c r="E23" s="185">
        <v>0.86669105988535189</v>
      </c>
      <c r="F23" s="173">
        <v>18</v>
      </c>
      <c r="G23" s="164">
        <v>24</v>
      </c>
      <c r="H23" s="164">
        <v>21</v>
      </c>
      <c r="I23" s="187">
        <v>1.1666666666666667</v>
      </c>
      <c r="J23" s="492">
        <f>1*0.95</f>
        <v>0.95</v>
      </c>
      <c r="K23" s="491"/>
      <c r="L23" s="201">
        <f t="shared" si="2"/>
        <v>-2.1859999999999999</v>
      </c>
      <c r="M23" s="202">
        <f t="shared" si="3"/>
        <v>3</v>
      </c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</row>
    <row r="24" spans="1:47" ht="14.4" customHeight="1" thickBot="1" x14ac:dyDescent="0.35">
      <c r="A24" s="203" t="s">
        <v>6</v>
      </c>
      <c r="B24" s="204">
        <f>SUM(B17:B23)</f>
        <v>533.46999999999991</v>
      </c>
      <c r="C24" s="205">
        <f>SUM(C17:C23)</f>
        <v>438.69900000000001</v>
      </c>
      <c r="D24" s="205">
        <f>SUM(D17:D23)</f>
        <v>368.30400000000003</v>
      </c>
      <c r="E24" s="206">
        <f>IF(OR(D24=0,B24=0),0,D24/B24)</f>
        <v>0.69039308677151501</v>
      </c>
      <c r="F24" s="204">
        <f>SUM(F17:F23)</f>
        <v>563</v>
      </c>
      <c r="G24" s="205">
        <f>SUM(G17:G23)</f>
        <v>539</v>
      </c>
      <c r="H24" s="205">
        <f>SUM(H17:H23)</f>
        <v>449</v>
      </c>
      <c r="I24" s="207">
        <f>IF(OR(H24=0,F24=0),0,H24/F24)</f>
        <v>0.79751332149200715</v>
      </c>
      <c r="J24" s="174"/>
      <c r="K24" s="174"/>
      <c r="L24" s="197">
        <f t="shared" si="2"/>
        <v>-165.16599999999988</v>
      </c>
      <c r="M24" s="208">
        <f t="shared" si="3"/>
        <v>-114</v>
      </c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</row>
    <row r="25" spans="1:47" ht="14.4" customHeight="1" x14ac:dyDescent="0.3">
      <c r="A25" s="209"/>
      <c r="B25" s="471" t="s">
        <v>104</v>
      </c>
      <c r="C25" s="472"/>
      <c r="D25" s="472"/>
      <c r="E25" s="472"/>
      <c r="F25" s="471" t="s">
        <v>105</v>
      </c>
      <c r="G25" s="472"/>
      <c r="H25" s="472"/>
      <c r="I25" s="472"/>
      <c r="J25" s="210"/>
      <c r="K25" s="210"/>
      <c r="L25" s="210"/>
      <c r="M25" s="211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</row>
    <row r="26" spans="1:47" ht="14.4" customHeight="1" thickBot="1" x14ac:dyDescent="0.35">
      <c r="A26" s="209"/>
      <c r="B26" s="239"/>
      <c r="C26" s="240"/>
      <c r="D26" s="240"/>
      <c r="E26" s="240"/>
      <c r="F26" s="239"/>
      <c r="G26" s="240"/>
      <c r="H26" s="240"/>
      <c r="I26" s="240"/>
      <c r="J26" s="210"/>
      <c r="K26" s="210"/>
      <c r="L26" s="210"/>
      <c r="M26" s="211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</row>
    <row r="27" spans="1:47" ht="14.4" customHeight="1" x14ac:dyDescent="0.3">
      <c r="A27" s="483" t="s">
        <v>156</v>
      </c>
      <c r="B27" s="485" t="s">
        <v>93</v>
      </c>
      <c r="C27" s="486"/>
      <c r="D27" s="486"/>
      <c r="E27" s="487"/>
      <c r="F27" s="486" t="s">
        <v>94</v>
      </c>
      <c r="G27" s="486"/>
      <c r="H27" s="486"/>
      <c r="I27" s="486"/>
      <c r="J27" s="485" t="s">
        <v>107</v>
      </c>
      <c r="K27" s="486"/>
      <c r="L27" s="486"/>
      <c r="M27" s="487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</row>
    <row r="28" spans="1:47" ht="14.4" customHeight="1" thickBot="1" x14ac:dyDescent="0.35">
      <c r="A28" s="484"/>
      <c r="B28" s="212">
        <v>2011</v>
      </c>
      <c r="C28" s="213">
        <v>2012</v>
      </c>
      <c r="D28" s="213">
        <v>2013</v>
      </c>
      <c r="E28" s="214" t="s">
        <v>5</v>
      </c>
      <c r="F28" s="213">
        <v>2011</v>
      </c>
      <c r="G28" s="213">
        <v>2012</v>
      </c>
      <c r="H28" s="213">
        <v>2013</v>
      </c>
      <c r="I28" s="213" t="s">
        <v>5</v>
      </c>
      <c r="J28" s="212">
        <v>2011</v>
      </c>
      <c r="K28" s="213">
        <v>2012</v>
      </c>
      <c r="L28" s="213">
        <v>2013</v>
      </c>
      <c r="M28" s="214" t="s">
        <v>5</v>
      </c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</row>
    <row r="29" spans="1:47" ht="14.4" customHeight="1" x14ac:dyDescent="0.3">
      <c r="A29" s="215" t="s">
        <v>97</v>
      </c>
      <c r="B29" s="172">
        <v>16.141999999999999</v>
      </c>
      <c r="C29" s="165">
        <v>1.298</v>
      </c>
      <c r="D29" s="165">
        <v>3.8260000000000001</v>
      </c>
      <c r="E29" s="182">
        <v>0.2370214347664478</v>
      </c>
      <c r="F29" s="183">
        <v>7</v>
      </c>
      <c r="G29" s="165">
        <v>3</v>
      </c>
      <c r="H29" s="165">
        <v>9</v>
      </c>
      <c r="I29" s="216">
        <v>1.2857142857142858</v>
      </c>
      <c r="J29" s="172">
        <v>541.66</v>
      </c>
      <c r="K29" s="165">
        <v>12.21</v>
      </c>
      <c r="L29" s="165">
        <v>73.481999999999999</v>
      </c>
      <c r="M29" s="182">
        <v>0.13566074659380423</v>
      </c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</row>
    <row r="30" spans="1:47" ht="14.4" customHeight="1" x14ac:dyDescent="0.3">
      <c r="A30" s="217" t="s">
        <v>98</v>
      </c>
      <c r="B30" s="173">
        <v>6.0069999999999997</v>
      </c>
      <c r="C30" s="164">
        <v>0</v>
      </c>
      <c r="D30" s="164">
        <v>0</v>
      </c>
      <c r="E30" s="185" t="s">
        <v>457</v>
      </c>
      <c r="F30" s="186">
        <v>2</v>
      </c>
      <c r="G30" s="164">
        <v>0</v>
      </c>
      <c r="H30" s="164">
        <v>0</v>
      </c>
      <c r="I30" s="218" t="s">
        <v>457</v>
      </c>
      <c r="J30" s="173">
        <v>115.967</v>
      </c>
      <c r="K30" s="164">
        <v>0</v>
      </c>
      <c r="L30" s="164">
        <v>0</v>
      </c>
      <c r="M30" s="185" t="s">
        <v>457</v>
      </c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</row>
    <row r="31" spans="1:47" ht="14.4" customHeight="1" x14ac:dyDescent="0.3">
      <c r="A31" s="217" t="s">
        <v>99</v>
      </c>
      <c r="B31" s="173">
        <v>1.593</v>
      </c>
      <c r="C31" s="164">
        <v>7.2210000000000001</v>
      </c>
      <c r="D31" s="164">
        <v>3.4380000000000002</v>
      </c>
      <c r="E31" s="185">
        <v>2.1581920903954805</v>
      </c>
      <c r="F31" s="186">
        <v>2</v>
      </c>
      <c r="G31" s="164">
        <v>4</v>
      </c>
      <c r="H31" s="164">
        <v>1</v>
      </c>
      <c r="I31" s="218">
        <v>0.5</v>
      </c>
      <c r="J31" s="173">
        <v>19.911000000000001</v>
      </c>
      <c r="K31" s="164">
        <v>164.73500000000001</v>
      </c>
      <c r="L31" s="164">
        <v>45.344999999999999</v>
      </c>
      <c r="M31" s="185">
        <v>2.2773843604037967</v>
      </c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</row>
    <row r="32" spans="1:47" ht="14.4" customHeight="1" x14ac:dyDescent="0.3">
      <c r="A32" s="217" t="s">
        <v>100</v>
      </c>
      <c r="B32" s="173">
        <v>0.224</v>
      </c>
      <c r="C32" s="164">
        <v>0</v>
      </c>
      <c r="D32" s="164">
        <v>0</v>
      </c>
      <c r="E32" s="185" t="s">
        <v>457</v>
      </c>
      <c r="F32" s="186">
        <v>1</v>
      </c>
      <c r="G32" s="164">
        <v>0</v>
      </c>
      <c r="H32" s="164">
        <v>0</v>
      </c>
      <c r="I32" s="218" t="s">
        <v>457</v>
      </c>
      <c r="J32" s="173">
        <v>2.819</v>
      </c>
      <c r="K32" s="164">
        <v>0</v>
      </c>
      <c r="L32" s="164">
        <v>0</v>
      </c>
      <c r="M32" s="185" t="s">
        <v>457</v>
      </c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</row>
    <row r="33" spans="1:47" ht="14.4" customHeight="1" x14ac:dyDescent="0.3">
      <c r="A33" s="217" t="s">
        <v>101</v>
      </c>
      <c r="B33" s="173">
        <v>0</v>
      </c>
      <c r="C33" s="164">
        <v>0</v>
      </c>
      <c r="D33" s="164">
        <v>0</v>
      </c>
      <c r="E33" s="185" t="s">
        <v>457</v>
      </c>
      <c r="F33" s="186">
        <v>0</v>
      </c>
      <c r="G33" s="164">
        <v>0</v>
      </c>
      <c r="H33" s="164">
        <v>0</v>
      </c>
      <c r="I33" s="218" t="s">
        <v>457</v>
      </c>
      <c r="J33" s="173">
        <v>0</v>
      </c>
      <c r="K33" s="164">
        <v>0</v>
      </c>
      <c r="L33" s="164">
        <v>0</v>
      </c>
      <c r="M33" s="185" t="s">
        <v>457</v>
      </c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</row>
    <row r="34" spans="1:47" ht="14.4" customHeight="1" x14ac:dyDescent="0.3">
      <c r="A34" s="217" t="s">
        <v>102</v>
      </c>
      <c r="B34" s="173">
        <v>1.593</v>
      </c>
      <c r="C34" s="164">
        <v>0.26200000000000001</v>
      </c>
      <c r="D34" s="164">
        <v>1.3049999999999999</v>
      </c>
      <c r="E34" s="185">
        <v>0.8192090395480226</v>
      </c>
      <c r="F34" s="186">
        <v>2</v>
      </c>
      <c r="G34" s="164">
        <v>1</v>
      </c>
      <c r="H34" s="164">
        <v>3</v>
      </c>
      <c r="I34" s="218">
        <v>1.5</v>
      </c>
      <c r="J34" s="173">
        <v>31.805</v>
      </c>
      <c r="K34" s="164">
        <v>4.2149999999999999</v>
      </c>
      <c r="L34" s="164">
        <v>28.952000000000002</v>
      </c>
      <c r="M34" s="185">
        <v>0.91029712309385324</v>
      </c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</row>
    <row r="35" spans="1:47" ht="14.4" customHeight="1" thickBot="1" x14ac:dyDescent="0.35">
      <c r="A35" s="217" t="s">
        <v>103</v>
      </c>
      <c r="B35" s="173">
        <v>0</v>
      </c>
      <c r="C35" s="164">
        <v>0</v>
      </c>
      <c r="D35" s="164">
        <v>0</v>
      </c>
      <c r="E35" s="185" t="s">
        <v>457</v>
      </c>
      <c r="F35" s="186">
        <v>0</v>
      </c>
      <c r="G35" s="164">
        <v>0</v>
      </c>
      <c r="H35" s="164">
        <v>0</v>
      </c>
      <c r="I35" s="218" t="s">
        <v>457</v>
      </c>
      <c r="J35" s="173">
        <v>0</v>
      </c>
      <c r="K35" s="164">
        <v>0</v>
      </c>
      <c r="L35" s="164">
        <v>0</v>
      </c>
      <c r="M35" s="185" t="s">
        <v>457</v>
      </c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</row>
    <row r="36" spans="1:47" ht="14.4" customHeight="1" thickBot="1" x14ac:dyDescent="0.35">
      <c r="A36" s="219" t="s">
        <v>6</v>
      </c>
      <c r="B36" s="220">
        <f>SUM(B29:B35)</f>
        <v>25.559000000000001</v>
      </c>
      <c r="C36" s="221">
        <f>SUM(C29:C35)</f>
        <v>8.7810000000000006</v>
      </c>
      <c r="D36" s="221">
        <f>SUM(D29:D35)</f>
        <v>8.5690000000000008</v>
      </c>
      <c r="E36" s="222">
        <f>IF(OR(D36=0,B36=0),0,D36/B36)</f>
        <v>0.33526350796197035</v>
      </c>
      <c r="F36" s="223">
        <f>SUM(F29:F35)</f>
        <v>14</v>
      </c>
      <c r="G36" s="221">
        <f>SUM(G29:G35)</f>
        <v>8</v>
      </c>
      <c r="H36" s="221">
        <f>SUM(H29:H35)</f>
        <v>13</v>
      </c>
      <c r="I36" s="224">
        <f>IF(OR(H36=0,F36=0),0,H36/F36)</f>
        <v>0.9285714285714286</v>
      </c>
      <c r="J36" s="220">
        <f>SUM(J29:J35)</f>
        <v>712.16199999999992</v>
      </c>
      <c r="K36" s="221">
        <f>SUM(K29:K35)</f>
        <v>181.16000000000003</v>
      </c>
      <c r="L36" s="221">
        <f>SUM(L29:L35)</f>
        <v>147.779</v>
      </c>
      <c r="M36" s="222">
        <f>IF(OR(L36=0,J36=0),0,L36/J36)</f>
        <v>0.20750756148179769</v>
      </c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</row>
    <row r="37" spans="1:47" ht="14.4" customHeight="1" x14ac:dyDescent="0.3">
      <c r="A37" s="210"/>
      <c r="B37" s="210"/>
      <c r="C37" s="210"/>
      <c r="D37" s="210"/>
      <c r="E37" s="225"/>
      <c r="F37" s="210"/>
      <c r="G37" s="210"/>
      <c r="H37" s="210"/>
      <c r="I37" s="211"/>
      <c r="J37" s="471" t="s">
        <v>108</v>
      </c>
      <c r="K37" s="472"/>
      <c r="L37" s="472"/>
      <c r="M37" s="472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  <c r="AN37" s="113"/>
      <c r="AO37" s="113"/>
      <c r="AP37" s="113"/>
      <c r="AQ37" s="113"/>
      <c r="AR37" s="113"/>
      <c r="AS37" s="113"/>
      <c r="AT37" s="113"/>
      <c r="AU37" s="113"/>
    </row>
    <row r="38" spans="1:47" ht="14.4" customHeight="1" thickBot="1" x14ac:dyDescent="0.35">
      <c r="A38" s="210"/>
      <c r="B38" s="210"/>
      <c r="C38" s="210"/>
      <c r="D38" s="210"/>
      <c r="E38" s="225"/>
      <c r="F38" s="210"/>
      <c r="G38" s="210"/>
      <c r="H38" s="210"/>
      <c r="I38" s="211"/>
      <c r="J38" s="237"/>
      <c r="K38" s="238"/>
      <c r="L38" s="238"/>
      <c r="M38" s="238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3"/>
      <c r="AN38" s="113"/>
      <c r="AO38" s="113"/>
      <c r="AP38" s="113"/>
      <c r="AQ38" s="113"/>
      <c r="AR38" s="113"/>
      <c r="AS38" s="113"/>
      <c r="AT38" s="113"/>
      <c r="AU38" s="113"/>
    </row>
    <row r="39" spans="1:47" ht="14.4" customHeight="1" thickBot="1" x14ac:dyDescent="0.35">
      <c r="A39" s="473" t="s">
        <v>109</v>
      </c>
      <c r="B39" s="475" t="s">
        <v>93</v>
      </c>
      <c r="C39" s="476"/>
      <c r="D39" s="476"/>
      <c r="E39" s="477"/>
      <c r="F39" s="476" t="s">
        <v>94</v>
      </c>
      <c r="G39" s="476"/>
      <c r="H39" s="476"/>
      <c r="I39" s="477"/>
      <c r="J39" s="210"/>
      <c r="K39" s="210"/>
      <c r="L39" s="210"/>
      <c r="M39" s="211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113"/>
      <c r="AN39" s="113"/>
      <c r="AO39" s="113"/>
      <c r="AP39" s="113"/>
      <c r="AQ39" s="113"/>
      <c r="AR39" s="113"/>
      <c r="AS39" s="113"/>
      <c r="AT39" s="113"/>
      <c r="AU39" s="113"/>
    </row>
    <row r="40" spans="1:47" ht="14.4" customHeight="1" thickBot="1" x14ac:dyDescent="0.35">
      <c r="A40" s="474"/>
      <c r="B40" s="226">
        <v>2011</v>
      </c>
      <c r="C40" s="227">
        <v>2012</v>
      </c>
      <c r="D40" s="227">
        <v>2013</v>
      </c>
      <c r="E40" s="228" t="s">
        <v>5</v>
      </c>
      <c r="F40" s="227">
        <v>2011</v>
      </c>
      <c r="G40" s="227">
        <v>2012</v>
      </c>
      <c r="H40" s="227">
        <v>2013</v>
      </c>
      <c r="I40" s="228" t="s">
        <v>5</v>
      </c>
      <c r="J40" s="210"/>
      <c r="K40" s="210"/>
      <c r="L40" s="229" t="s">
        <v>95</v>
      </c>
      <c r="M40" s="230" t="s">
        <v>96</v>
      </c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13"/>
      <c r="AN40" s="113"/>
      <c r="AO40" s="113"/>
      <c r="AP40" s="113"/>
      <c r="AQ40" s="113"/>
      <c r="AR40" s="113"/>
      <c r="AS40" s="113"/>
      <c r="AT40" s="113"/>
      <c r="AU40" s="113"/>
    </row>
    <row r="41" spans="1:47" ht="14.4" customHeight="1" x14ac:dyDescent="0.3">
      <c r="A41" s="169" t="s">
        <v>97</v>
      </c>
      <c r="B41" s="172">
        <v>0</v>
      </c>
      <c r="C41" s="165">
        <v>0</v>
      </c>
      <c r="D41" s="165">
        <v>0</v>
      </c>
      <c r="E41" s="182" t="s">
        <v>457</v>
      </c>
      <c r="F41" s="183">
        <v>0</v>
      </c>
      <c r="G41" s="165">
        <v>0</v>
      </c>
      <c r="H41" s="165">
        <v>0</v>
      </c>
      <c r="I41" s="184" t="s">
        <v>457</v>
      </c>
      <c r="J41" s="210"/>
      <c r="K41" s="210"/>
      <c r="L41" s="199">
        <f t="shared" ref="L41:L48" si="4">D41-B41</f>
        <v>0</v>
      </c>
      <c r="M41" s="200">
        <f t="shared" ref="M41:M48" si="5">H41-F41</f>
        <v>0</v>
      </c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3"/>
      <c r="AO41" s="113"/>
      <c r="AP41" s="113"/>
      <c r="AQ41" s="113"/>
      <c r="AR41" s="113"/>
      <c r="AS41" s="113"/>
      <c r="AT41" s="113"/>
      <c r="AU41" s="113"/>
    </row>
    <row r="42" spans="1:47" ht="14.4" customHeight="1" x14ac:dyDescent="0.3">
      <c r="A42" s="170" t="s">
        <v>98</v>
      </c>
      <c r="B42" s="173">
        <v>0</v>
      </c>
      <c r="C42" s="164">
        <v>0</v>
      </c>
      <c r="D42" s="164">
        <v>0</v>
      </c>
      <c r="E42" s="185" t="s">
        <v>457</v>
      </c>
      <c r="F42" s="186">
        <v>0</v>
      </c>
      <c r="G42" s="164">
        <v>0</v>
      </c>
      <c r="H42" s="164">
        <v>0</v>
      </c>
      <c r="I42" s="187" t="s">
        <v>457</v>
      </c>
      <c r="J42" s="210"/>
      <c r="K42" s="210"/>
      <c r="L42" s="201">
        <f t="shared" si="4"/>
        <v>0</v>
      </c>
      <c r="M42" s="202">
        <f t="shared" si="5"/>
        <v>0</v>
      </c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113"/>
      <c r="AO42" s="113"/>
      <c r="AP42" s="113"/>
      <c r="AQ42" s="113"/>
      <c r="AR42" s="113"/>
      <c r="AS42" s="113"/>
      <c r="AT42" s="113"/>
      <c r="AU42" s="113"/>
    </row>
    <row r="43" spans="1:47" ht="14.4" customHeight="1" x14ac:dyDescent="0.3">
      <c r="A43" s="170" t="s">
        <v>99</v>
      </c>
      <c r="B43" s="173">
        <v>0</v>
      </c>
      <c r="C43" s="164">
        <v>0</v>
      </c>
      <c r="D43" s="164">
        <v>0</v>
      </c>
      <c r="E43" s="185" t="s">
        <v>457</v>
      </c>
      <c r="F43" s="186">
        <v>0</v>
      </c>
      <c r="G43" s="164">
        <v>0</v>
      </c>
      <c r="H43" s="164">
        <v>0</v>
      </c>
      <c r="I43" s="187" t="s">
        <v>457</v>
      </c>
      <c r="J43" s="210"/>
      <c r="K43" s="210"/>
      <c r="L43" s="201">
        <f t="shared" si="4"/>
        <v>0</v>
      </c>
      <c r="M43" s="202">
        <f t="shared" si="5"/>
        <v>0</v>
      </c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13"/>
      <c r="AN43" s="113"/>
      <c r="AO43" s="113"/>
      <c r="AP43" s="113"/>
      <c r="AQ43" s="113"/>
      <c r="AR43" s="113"/>
      <c r="AS43" s="113"/>
      <c r="AT43" s="113"/>
      <c r="AU43" s="113"/>
    </row>
    <row r="44" spans="1:47" ht="14.4" customHeight="1" x14ac:dyDescent="0.3">
      <c r="A44" s="170" t="s">
        <v>100</v>
      </c>
      <c r="B44" s="173">
        <v>0</v>
      </c>
      <c r="C44" s="164">
        <v>0</v>
      </c>
      <c r="D44" s="164">
        <v>0</v>
      </c>
      <c r="E44" s="185" t="s">
        <v>457</v>
      </c>
      <c r="F44" s="186">
        <v>0</v>
      </c>
      <c r="G44" s="164">
        <v>0</v>
      </c>
      <c r="H44" s="164">
        <v>0</v>
      </c>
      <c r="I44" s="187" t="s">
        <v>457</v>
      </c>
      <c r="J44" s="210"/>
      <c r="K44" s="210"/>
      <c r="L44" s="201">
        <f t="shared" si="4"/>
        <v>0</v>
      </c>
      <c r="M44" s="202">
        <f t="shared" si="5"/>
        <v>0</v>
      </c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  <c r="AO44" s="113"/>
      <c r="AP44" s="113"/>
      <c r="AQ44" s="113"/>
      <c r="AR44" s="113"/>
      <c r="AS44" s="113"/>
      <c r="AT44" s="113"/>
      <c r="AU44" s="113"/>
    </row>
    <row r="45" spans="1:47" ht="14.4" customHeight="1" x14ac:dyDescent="0.3">
      <c r="A45" s="170" t="s">
        <v>101</v>
      </c>
      <c r="B45" s="173">
        <v>0</v>
      </c>
      <c r="C45" s="164">
        <v>0</v>
      </c>
      <c r="D45" s="164">
        <v>0</v>
      </c>
      <c r="E45" s="185" t="s">
        <v>457</v>
      </c>
      <c r="F45" s="186">
        <v>0</v>
      </c>
      <c r="G45" s="164">
        <v>0</v>
      </c>
      <c r="H45" s="164">
        <v>0</v>
      </c>
      <c r="I45" s="187" t="s">
        <v>457</v>
      </c>
      <c r="J45" s="210"/>
      <c r="K45" s="210"/>
      <c r="L45" s="201">
        <f t="shared" si="4"/>
        <v>0</v>
      </c>
      <c r="M45" s="202">
        <f t="shared" si="5"/>
        <v>0</v>
      </c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13"/>
      <c r="AN45" s="113"/>
      <c r="AO45" s="113"/>
      <c r="AP45" s="113"/>
      <c r="AQ45" s="113"/>
      <c r="AR45" s="113"/>
      <c r="AS45" s="113"/>
      <c r="AT45" s="113"/>
      <c r="AU45" s="113"/>
    </row>
    <row r="46" spans="1:47" ht="14.4" customHeight="1" x14ac:dyDescent="0.3">
      <c r="A46" s="170" t="s">
        <v>102</v>
      </c>
      <c r="B46" s="173">
        <v>0</v>
      </c>
      <c r="C46" s="164">
        <v>0</v>
      </c>
      <c r="D46" s="164">
        <v>0</v>
      </c>
      <c r="E46" s="185" t="s">
        <v>457</v>
      </c>
      <c r="F46" s="186">
        <v>0</v>
      </c>
      <c r="G46" s="164">
        <v>0</v>
      </c>
      <c r="H46" s="164">
        <v>0</v>
      </c>
      <c r="I46" s="187" t="s">
        <v>457</v>
      </c>
      <c r="J46" s="210"/>
      <c r="K46" s="210"/>
      <c r="L46" s="201">
        <f t="shared" si="4"/>
        <v>0</v>
      </c>
      <c r="M46" s="202">
        <f t="shared" si="5"/>
        <v>0</v>
      </c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13"/>
      <c r="AN46" s="113"/>
      <c r="AO46" s="113"/>
      <c r="AP46" s="113"/>
      <c r="AQ46" s="113"/>
      <c r="AR46" s="113"/>
      <c r="AS46" s="113"/>
      <c r="AT46" s="113"/>
      <c r="AU46" s="113"/>
    </row>
    <row r="47" spans="1:47" ht="14.4" customHeight="1" thickBot="1" x14ac:dyDescent="0.35">
      <c r="A47" s="170" t="s">
        <v>103</v>
      </c>
      <c r="B47" s="173">
        <v>0</v>
      </c>
      <c r="C47" s="164">
        <v>0</v>
      </c>
      <c r="D47" s="164">
        <v>0</v>
      </c>
      <c r="E47" s="185" t="s">
        <v>457</v>
      </c>
      <c r="F47" s="186">
        <v>0</v>
      </c>
      <c r="G47" s="164">
        <v>0</v>
      </c>
      <c r="H47" s="164">
        <v>0</v>
      </c>
      <c r="I47" s="187" t="s">
        <v>457</v>
      </c>
      <c r="J47" s="210"/>
      <c r="K47" s="210"/>
      <c r="L47" s="201">
        <f t="shared" si="4"/>
        <v>0</v>
      </c>
      <c r="M47" s="202">
        <f t="shared" si="5"/>
        <v>0</v>
      </c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/>
      <c r="AI47" s="113"/>
      <c r="AJ47" s="113"/>
      <c r="AK47" s="113"/>
      <c r="AL47" s="113"/>
      <c r="AM47" s="113"/>
      <c r="AN47" s="113"/>
      <c r="AO47" s="113"/>
      <c r="AP47" s="113"/>
      <c r="AQ47" s="113"/>
      <c r="AR47" s="113"/>
      <c r="AS47" s="113"/>
      <c r="AT47" s="113"/>
      <c r="AU47" s="113"/>
    </row>
    <row r="48" spans="1:47" ht="14.4" customHeight="1" thickBot="1" x14ac:dyDescent="0.35">
      <c r="A48" s="231" t="s">
        <v>6</v>
      </c>
      <c r="B48" s="168">
        <f>SUM(B41:B47)</f>
        <v>0</v>
      </c>
      <c r="C48" s="232">
        <f>SUM(C41:C47)</f>
        <v>0</v>
      </c>
      <c r="D48" s="232">
        <f>SUM(D41:D47)</f>
        <v>0</v>
      </c>
      <c r="E48" s="233">
        <f>IF(OR(D48=0,B48=0),0,D48/B48)</f>
        <v>0</v>
      </c>
      <c r="F48" s="234">
        <f>SUM(F41:F47)</f>
        <v>0</v>
      </c>
      <c r="G48" s="232">
        <f>SUM(G41:G47)</f>
        <v>0</v>
      </c>
      <c r="H48" s="232">
        <f>SUM(H41:H47)</f>
        <v>0</v>
      </c>
      <c r="I48" s="235">
        <f>IF(OR(H48=0,F48=0),0,H48/F48)</f>
        <v>0</v>
      </c>
      <c r="J48" s="210"/>
      <c r="K48" s="210"/>
      <c r="L48" s="229">
        <f t="shared" si="4"/>
        <v>0</v>
      </c>
      <c r="M48" s="236">
        <f t="shared" si="5"/>
        <v>0</v>
      </c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  <c r="AS48" s="113"/>
      <c r="AT48" s="113"/>
      <c r="AU48" s="113"/>
    </row>
    <row r="49" spans="1:47" ht="14.4" customHeight="1" x14ac:dyDescent="0.25">
      <c r="A49" s="113"/>
      <c r="B49" s="113"/>
      <c r="C49" s="113"/>
      <c r="D49" s="113"/>
      <c r="E49" s="117"/>
      <c r="F49" s="113"/>
      <c r="G49" s="113"/>
      <c r="H49" s="113"/>
      <c r="I49" s="118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3"/>
      <c r="AO49" s="113"/>
      <c r="AP49" s="113"/>
      <c r="AQ49" s="113"/>
      <c r="AR49" s="113"/>
      <c r="AS49" s="113"/>
      <c r="AT49" s="113"/>
      <c r="AU49" s="113"/>
    </row>
    <row r="50" spans="1:47" ht="14.4" customHeight="1" x14ac:dyDescent="0.25">
      <c r="A50" s="113"/>
      <c r="B50" s="113"/>
      <c r="C50" s="113"/>
      <c r="D50" s="113"/>
      <c r="E50" s="117"/>
      <c r="F50" s="113"/>
      <c r="G50" s="113"/>
      <c r="H50" s="113"/>
      <c r="I50" s="118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3"/>
      <c r="AJ50" s="113"/>
      <c r="AK50" s="113"/>
      <c r="AL50" s="113"/>
      <c r="AM50" s="113"/>
      <c r="AN50" s="113"/>
      <c r="AO50" s="113"/>
      <c r="AP50" s="113"/>
      <c r="AQ50" s="113"/>
      <c r="AR50" s="113"/>
      <c r="AS50" s="113"/>
      <c r="AT50" s="113"/>
      <c r="AU50" s="113"/>
    </row>
    <row r="51" spans="1:47" ht="14.4" customHeight="1" x14ac:dyDescent="0.25">
      <c r="A51" s="113"/>
      <c r="B51" s="113"/>
      <c r="C51" s="113"/>
      <c r="D51" s="113"/>
      <c r="E51" s="117"/>
      <c r="F51" s="113"/>
      <c r="G51" s="113"/>
      <c r="H51" s="113"/>
      <c r="I51" s="118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/>
      <c r="AO51" s="113"/>
      <c r="AP51" s="113"/>
      <c r="AQ51" s="113"/>
      <c r="AR51" s="113"/>
      <c r="AS51" s="113"/>
      <c r="AT51" s="113"/>
      <c r="AU51" s="113"/>
    </row>
    <row r="52" spans="1:47" ht="14.4" customHeight="1" x14ac:dyDescent="0.25">
      <c r="A52" s="113"/>
      <c r="B52" s="113"/>
      <c r="C52" s="113"/>
      <c r="D52" s="113"/>
      <c r="E52" s="117"/>
      <c r="F52" s="113"/>
      <c r="G52" s="113"/>
      <c r="H52" s="113"/>
      <c r="I52" s="118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13"/>
      <c r="AN52" s="113"/>
      <c r="AO52" s="113"/>
      <c r="AP52" s="113"/>
      <c r="AQ52" s="113"/>
      <c r="AR52" s="113"/>
      <c r="AS52" s="113"/>
      <c r="AT52" s="113"/>
      <c r="AU52" s="113"/>
    </row>
    <row r="53" spans="1:47" ht="14.4" customHeight="1" x14ac:dyDescent="0.25">
      <c r="A53" s="113"/>
      <c r="B53" s="113"/>
      <c r="C53" s="113"/>
      <c r="D53" s="113"/>
      <c r="E53" s="117"/>
      <c r="F53" s="113"/>
      <c r="G53" s="113"/>
      <c r="H53" s="113"/>
      <c r="I53" s="118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13"/>
      <c r="AT53" s="113"/>
      <c r="AU53" s="113"/>
    </row>
    <row r="54" spans="1:47" ht="14.4" customHeight="1" x14ac:dyDescent="0.25">
      <c r="A54" s="113"/>
      <c r="B54" s="113"/>
      <c r="C54" s="113"/>
      <c r="D54" s="113"/>
      <c r="E54" s="117"/>
      <c r="F54" s="113"/>
      <c r="G54" s="113"/>
      <c r="H54" s="113"/>
      <c r="I54" s="118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  <c r="AM54" s="113"/>
      <c r="AN54" s="113"/>
      <c r="AO54" s="113"/>
      <c r="AP54" s="113"/>
      <c r="AQ54" s="113"/>
      <c r="AR54" s="113"/>
      <c r="AS54" s="113"/>
      <c r="AT54" s="113"/>
      <c r="AU54" s="113"/>
    </row>
    <row r="55" spans="1:47" ht="14.4" customHeight="1" x14ac:dyDescent="0.25">
      <c r="A55" s="113"/>
      <c r="B55" s="113"/>
      <c r="C55" s="113"/>
      <c r="D55" s="113"/>
      <c r="E55" s="117"/>
      <c r="F55" s="113"/>
      <c r="G55" s="113"/>
      <c r="H55" s="113"/>
      <c r="I55" s="118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13"/>
      <c r="AN55" s="113"/>
      <c r="AO55" s="113"/>
      <c r="AP55" s="113"/>
      <c r="AQ55" s="113"/>
      <c r="AR55" s="113"/>
      <c r="AS55" s="113"/>
      <c r="AT55" s="113"/>
      <c r="AU55" s="113"/>
    </row>
    <row r="56" spans="1:47" ht="14.4" customHeight="1" x14ac:dyDescent="0.25">
      <c r="A56" s="113"/>
      <c r="B56" s="113"/>
      <c r="C56" s="113"/>
      <c r="D56" s="113"/>
      <c r="E56" s="117"/>
      <c r="F56" s="113"/>
      <c r="G56" s="113"/>
      <c r="H56" s="113"/>
      <c r="I56" s="118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113"/>
      <c r="AK56" s="113"/>
      <c r="AL56" s="113"/>
      <c r="AM56" s="113"/>
      <c r="AN56" s="113"/>
      <c r="AO56" s="113"/>
      <c r="AP56" s="113"/>
      <c r="AQ56" s="113"/>
      <c r="AR56" s="113"/>
      <c r="AS56" s="113"/>
      <c r="AT56" s="113"/>
      <c r="AU56" s="113"/>
    </row>
    <row r="57" spans="1:47" ht="14.4" customHeight="1" x14ac:dyDescent="0.25">
      <c r="A57" s="113"/>
      <c r="B57" s="113"/>
      <c r="C57" s="113"/>
      <c r="D57" s="113"/>
      <c r="E57" s="117"/>
      <c r="F57" s="113"/>
      <c r="G57" s="113"/>
      <c r="H57" s="113"/>
      <c r="I57" s="118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</row>
    <row r="58" spans="1:47" ht="14.4" customHeight="1" x14ac:dyDescent="0.25">
      <c r="A58" s="113"/>
      <c r="B58" s="113"/>
      <c r="C58" s="113"/>
      <c r="D58" s="113"/>
      <c r="E58" s="117"/>
      <c r="F58" s="113"/>
      <c r="G58" s="113"/>
      <c r="H58" s="113"/>
      <c r="I58" s="118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13"/>
      <c r="AN58" s="113"/>
      <c r="AO58" s="113"/>
      <c r="AP58" s="113"/>
      <c r="AQ58" s="113"/>
      <c r="AR58" s="113"/>
      <c r="AS58" s="113"/>
      <c r="AT58" s="113"/>
      <c r="AU58" s="113"/>
    </row>
    <row r="59" spans="1:47" ht="14.4" customHeight="1" x14ac:dyDescent="0.25">
      <c r="A59" s="113"/>
      <c r="B59" s="113"/>
      <c r="C59" s="113"/>
      <c r="D59" s="113"/>
      <c r="E59" s="117"/>
      <c r="F59" s="113"/>
      <c r="G59" s="113"/>
      <c r="H59" s="113"/>
      <c r="I59" s="118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</row>
    <row r="60" spans="1:47" ht="14.4" customHeight="1" x14ac:dyDescent="0.25">
      <c r="A60" s="113"/>
      <c r="B60" s="113"/>
      <c r="C60" s="113"/>
      <c r="D60" s="113"/>
      <c r="E60" s="117"/>
      <c r="F60" s="113"/>
      <c r="G60" s="113"/>
      <c r="H60" s="113"/>
      <c r="I60" s="118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13"/>
      <c r="AK60" s="113"/>
      <c r="AL60" s="113"/>
      <c r="AM60" s="113"/>
      <c r="AN60" s="113"/>
      <c r="AO60" s="113"/>
      <c r="AP60" s="113"/>
      <c r="AQ60" s="113"/>
      <c r="AR60" s="113"/>
      <c r="AS60" s="113"/>
      <c r="AT60" s="113"/>
      <c r="AU60" s="113"/>
    </row>
    <row r="61" spans="1:47" ht="14.4" customHeight="1" x14ac:dyDescent="0.25">
      <c r="A61" s="113"/>
      <c r="B61" s="113"/>
      <c r="C61" s="113"/>
      <c r="D61" s="113"/>
      <c r="E61" s="117"/>
      <c r="F61" s="113"/>
      <c r="G61" s="113"/>
      <c r="H61" s="113"/>
      <c r="I61" s="118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</row>
    <row r="62" spans="1:47" ht="14.4" customHeight="1" x14ac:dyDescent="0.25">
      <c r="A62" s="113"/>
      <c r="B62" s="113"/>
      <c r="C62" s="113"/>
      <c r="D62" s="113"/>
      <c r="E62" s="117"/>
      <c r="F62" s="113"/>
      <c r="G62" s="113"/>
      <c r="H62" s="113"/>
      <c r="I62" s="118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/>
      <c r="AA62" s="113"/>
      <c r="AB62" s="113"/>
      <c r="AC62" s="113"/>
      <c r="AD62" s="113"/>
      <c r="AE62" s="113"/>
      <c r="AF62" s="113"/>
      <c r="AG62" s="113"/>
      <c r="AH62" s="113"/>
      <c r="AI62" s="113"/>
      <c r="AJ62" s="113"/>
      <c r="AK62" s="113"/>
      <c r="AL62" s="113"/>
      <c r="AM62" s="113"/>
      <c r="AN62" s="113"/>
      <c r="AO62" s="113"/>
      <c r="AP62" s="113"/>
      <c r="AQ62" s="113"/>
      <c r="AR62" s="113"/>
      <c r="AS62" s="113"/>
      <c r="AT62" s="113"/>
      <c r="AU62" s="113"/>
    </row>
    <row r="63" spans="1:47" ht="14.4" customHeight="1" x14ac:dyDescent="0.25">
      <c r="A63" s="113"/>
      <c r="B63" s="113"/>
      <c r="C63" s="113"/>
      <c r="D63" s="113"/>
      <c r="E63" s="117"/>
      <c r="F63" s="113"/>
      <c r="G63" s="113"/>
      <c r="H63" s="113"/>
      <c r="I63" s="118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113"/>
      <c r="AH63" s="113"/>
      <c r="AI63" s="113"/>
      <c r="AJ63" s="113"/>
      <c r="AK63" s="113"/>
      <c r="AL63" s="113"/>
      <c r="AM63" s="113"/>
      <c r="AN63" s="113"/>
      <c r="AO63" s="113"/>
      <c r="AP63" s="113"/>
      <c r="AQ63" s="113"/>
      <c r="AR63" s="113"/>
      <c r="AS63" s="113"/>
      <c r="AT63" s="113"/>
      <c r="AU63" s="113"/>
    </row>
    <row r="64" spans="1:47" ht="14.4" customHeight="1" x14ac:dyDescent="0.25">
      <c r="A64" s="113"/>
      <c r="B64" s="113"/>
      <c r="C64" s="113"/>
      <c r="D64" s="113"/>
      <c r="E64" s="117"/>
      <c r="F64" s="113"/>
      <c r="G64" s="113"/>
      <c r="H64" s="113"/>
      <c r="I64" s="118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13"/>
      <c r="AN64" s="113"/>
      <c r="AO64" s="113"/>
      <c r="AP64" s="113"/>
      <c r="AQ64" s="113"/>
      <c r="AR64" s="113"/>
      <c r="AS64" s="113"/>
      <c r="AT64" s="113"/>
      <c r="AU64" s="113"/>
    </row>
    <row r="65" spans="1:47" ht="14.4" customHeight="1" x14ac:dyDescent="0.25">
      <c r="A65" s="113"/>
      <c r="B65" s="113"/>
      <c r="C65" s="113"/>
      <c r="D65" s="113"/>
      <c r="E65" s="117"/>
      <c r="F65" s="113"/>
      <c r="G65" s="113"/>
      <c r="H65" s="113"/>
      <c r="I65" s="118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  <c r="AS65" s="113"/>
      <c r="AT65" s="113"/>
      <c r="AU65" s="113"/>
    </row>
    <row r="66" spans="1:47" ht="14.4" customHeight="1" x14ac:dyDescent="0.25">
      <c r="A66" s="113"/>
      <c r="B66" s="113"/>
      <c r="C66" s="113"/>
      <c r="D66" s="113"/>
      <c r="E66" s="117"/>
      <c r="F66" s="113"/>
      <c r="G66" s="113"/>
      <c r="H66" s="113"/>
      <c r="I66" s="118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13"/>
      <c r="AH66" s="113"/>
      <c r="AI66" s="113"/>
      <c r="AJ66" s="113"/>
      <c r="AK66" s="113"/>
      <c r="AL66" s="113"/>
      <c r="AM66" s="113"/>
      <c r="AN66" s="113"/>
      <c r="AO66" s="113"/>
      <c r="AP66" s="113"/>
      <c r="AQ66" s="113"/>
      <c r="AR66" s="113"/>
      <c r="AS66" s="113"/>
      <c r="AT66" s="113"/>
      <c r="AU66" s="113"/>
    </row>
    <row r="67" spans="1:47" ht="14.4" customHeight="1" x14ac:dyDescent="0.25">
      <c r="A67" s="113"/>
      <c r="B67" s="113"/>
      <c r="C67" s="113"/>
      <c r="D67" s="113"/>
      <c r="E67" s="117"/>
      <c r="F67" s="113"/>
      <c r="G67" s="113"/>
      <c r="H67" s="113"/>
      <c r="I67" s="118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13"/>
      <c r="AN67" s="113"/>
      <c r="AO67" s="113"/>
      <c r="AP67" s="113"/>
      <c r="AQ67" s="113"/>
      <c r="AR67" s="113"/>
      <c r="AS67" s="113"/>
      <c r="AT67" s="113"/>
      <c r="AU67" s="113"/>
    </row>
    <row r="68" spans="1:47" ht="14.4" customHeight="1" x14ac:dyDescent="0.25">
      <c r="A68" s="113"/>
      <c r="B68" s="113"/>
      <c r="C68" s="113"/>
      <c r="D68" s="113"/>
      <c r="E68" s="117"/>
      <c r="F68" s="113"/>
      <c r="G68" s="113"/>
      <c r="H68" s="113"/>
      <c r="I68" s="118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113"/>
      <c r="AN68" s="113"/>
      <c r="AO68" s="113"/>
      <c r="AP68" s="113"/>
      <c r="AQ68" s="113"/>
      <c r="AR68" s="113"/>
      <c r="AS68" s="113"/>
      <c r="AT68" s="113"/>
      <c r="AU68" s="113"/>
    </row>
    <row r="69" spans="1:47" ht="14.4" customHeight="1" x14ac:dyDescent="0.25">
      <c r="A69" s="113"/>
      <c r="B69" s="113"/>
      <c r="C69" s="113"/>
      <c r="D69" s="113"/>
      <c r="E69" s="117"/>
      <c r="F69" s="113"/>
      <c r="G69" s="113"/>
      <c r="H69" s="113"/>
      <c r="I69" s="118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13"/>
      <c r="AM69" s="113"/>
      <c r="AN69" s="113"/>
      <c r="AO69" s="113"/>
      <c r="AP69" s="113"/>
      <c r="AQ69" s="113"/>
      <c r="AR69" s="113"/>
      <c r="AS69" s="113"/>
      <c r="AT69" s="113"/>
      <c r="AU69" s="113"/>
    </row>
    <row r="70" spans="1:47" ht="14.4" customHeight="1" x14ac:dyDescent="0.25">
      <c r="A70" s="113"/>
      <c r="B70" s="113"/>
      <c r="C70" s="113"/>
      <c r="D70" s="113"/>
      <c r="E70" s="117"/>
      <c r="F70" s="113"/>
      <c r="G70" s="113"/>
      <c r="H70" s="113"/>
      <c r="I70" s="118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13"/>
      <c r="AN70" s="113"/>
      <c r="AO70" s="113"/>
      <c r="AP70" s="113"/>
      <c r="AQ70" s="113"/>
      <c r="AR70" s="113"/>
      <c r="AS70" s="113"/>
      <c r="AT70" s="113"/>
      <c r="AU70" s="113"/>
    </row>
    <row r="71" spans="1:47" ht="14.4" customHeight="1" x14ac:dyDescent="0.25">
      <c r="A71" s="113"/>
      <c r="B71" s="113"/>
      <c r="C71" s="113"/>
      <c r="D71" s="113"/>
      <c r="E71" s="117"/>
      <c r="F71" s="113"/>
      <c r="G71" s="113"/>
      <c r="H71" s="113"/>
      <c r="I71" s="118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3"/>
      <c r="AK71" s="113"/>
      <c r="AL71" s="113"/>
      <c r="AM71" s="113"/>
      <c r="AN71" s="113"/>
      <c r="AO71" s="113"/>
      <c r="AP71" s="113"/>
      <c r="AQ71" s="113"/>
      <c r="AR71" s="113"/>
      <c r="AS71" s="113"/>
      <c r="AT71" s="113"/>
      <c r="AU71" s="113"/>
    </row>
    <row r="72" spans="1:47" ht="14.4" customHeight="1" x14ac:dyDescent="0.25">
      <c r="A72" s="113"/>
      <c r="B72" s="113"/>
      <c r="C72" s="113"/>
      <c r="D72" s="113"/>
      <c r="E72" s="117"/>
      <c r="F72" s="113"/>
      <c r="G72" s="113"/>
      <c r="H72" s="113"/>
      <c r="I72" s="118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  <c r="AL72" s="113"/>
      <c r="AM72" s="113"/>
      <c r="AN72" s="113"/>
      <c r="AO72" s="113"/>
      <c r="AP72" s="113"/>
      <c r="AQ72" s="113"/>
      <c r="AR72" s="113"/>
      <c r="AS72" s="113"/>
      <c r="AT72" s="113"/>
      <c r="AU72" s="113"/>
    </row>
    <row r="73" spans="1:47" ht="14.4" customHeight="1" x14ac:dyDescent="0.25">
      <c r="A73" s="113"/>
      <c r="B73" s="113"/>
      <c r="C73" s="113"/>
      <c r="D73" s="113"/>
      <c r="E73" s="117"/>
      <c r="F73" s="113"/>
      <c r="G73" s="113"/>
      <c r="H73" s="113"/>
      <c r="I73" s="118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13"/>
      <c r="AN73" s="113"/>
      <c r="AO73" s="113"/>
      <c r="AP73" s="113"/>
      <c r="AQ73" s="113"/>
      <c r="AR73" s="113"/>
      <c r="AS73" s="113"/>
      <c r="AT73" s="113"/>
      <c r="AU73" s="113"/>
    </row>
    <row r="74" spans="1:47" ht="14.4" customHeight="1" x14ac:dyDescent="0.25">
      <c r="A74" s="113"/>
      <c r="B74" s="113"/>
      <c r="C74" s="113"/>
      <c r="D74" s="113"/>
      <c r="E74" s="117"/>
      <c r="F74" s="113"/>
      <c r="G74" s="113"/>
      <c r="H74" s="113"/>
      <c r="I74" s="118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13"/>
      <c r="AL74" s="113"/>
      <c r="AM74" s="113"/>
      <c r="AN74" s="113"/>
      <c r="AO74" s="113"/>
      <c r="AP74" s="113"/>
      <c r="AQ74" s="113"/>
      <c r="AR74" s="113"/>
      <c r="AS74" s="113"/>
      <c r="AT74" s="113"/>
      <c r="AU74" s="113"/>
    </row>
    <row r="75" spans="1:47" ht="14.4" customHeight="1" x14ac:dyDescent="0.25">
      <c r="A75" s="113"/>
      <c r="B75" s="113"/>
      <c r="C75" s="113"/>
      <c r="D75" s="113"/>
      <c r="E75" s="117"/>
      <c r="F75" s="113"/>
      <c r="G75" s="113"/>
      <c r="H75" s="113"/>
      <c r="I75" s="118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  <c r="AJ75" s="113"/>
      <c r="AK75" s="113"/>
      <c r="AL75" s="113"/>
      <c r="AM75" s="113"/>
      <c r="AN75" s="113"/>
      <c r="AO75" s="113"/>
      <c r="AP75" s="113"/>
      <c r="AQ75" s="113"/>
      <c r="AR75" s="113"/>
      <c r="AS75" s="113"/>
      <c r="AT75" s="113"/>
      <c r="AU75" s="113"/>
    </row>
    <row r="76" spans="1:47" ht="14.4" customHeight="1" x14ac:dyDescent="0.25">
      <c r="A76" s="113"/>
      <c r="B76" s="113"/>
      <c r="C76" s="113"/>
      <c r="D76" s="113"/>
      <c r="E76" s="117"/>
      <c r="F76" s="113"/>
      <c r="G76" s="113"/>
      <c r="H76" s="113"/>
      <c r="I76" s="118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13"/>
      <c r="AN76" s="113"/>
      <c r="AO76" s="113"/>
      <c r="AP76" s="113"/>
      <c r="AQ76" s="113"/>
      <c r="AR76" s="113"/>
      <c r="AS76" s="113"/>
      <c r="AT76" s="113"/>
      <c r="AU76" s="113"/>
    </row>
    <row r="77" spans="1:47" ht="14.4" customHeight="1" x14ac:dyDescent="0.25">
      <c r="A77" s="113"/>
      <c r="B77" s="113"/>
      <c r="C77" s="113"/>
      <c r="D77" s="113"/>
      <c r="E77" s="117"/>
      <c r="F77" s="113"/>
      <c r="G77" s="113"/>
      <c r="H77" s="113"/>
      <c r="I77" s="118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113"/>
      <c r="X77" s="113"/>
      <c r="Y77" s="113"/>
      <c r="Z77" s="113"/>
      <c r="AA77" s="113"/>
      <c r="AB77" s="113"/>
      <c r="AC77" s="113"/>
      <c r="AD77" s="113"/>
      <c r="AE77" s="113"/>
      <c r="AF77" s="113"/>
      <c r="AG77" s="113"/>
      <c r="AH77" s="113"/>
      <c r="AI77" s="113"/>
      <c r="AJ77" s="113"/>
      <c r="AK77" s="113"/>
      <c r="AL77" s="113"/>
      <c r="AM77" s="113"/>
      <c r="AN77" s="113"/>
      <c r="AO77" s="113"/>
      <c r="AP77" s="113"/>
      <c r="AQ77" s="113"/>
      <c r="AR77" s="113"/>
      <c r="AS77" s="113"/>
      <c r="AT77" s="113"/>
      <c r="AU77" s="113"/>
    </row>
    <row r="78" spans="1:47" ht="14.4" customHeight="1" x14ac:dyDescent="0.25">
      <c r="A78" s="113"/>
      <c r="B78" s="113"/>
      <c r="C78" s="113"/>
      <c r="D78" s="113"/>
      <c r="E78" s="117"/>
      <c r="F78" s="113"/>
      <c r="G78" s="113"/>
      <c r="H78" s="113"/>
      <c r="I78" s="118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  <c r="AH78" s="113"/>
      <c r="AI78" s="113"/>
      <c r="AJ78" s="113"/>
      <c r="AK78" s="113"/>
      <c r="AL78" s="113"/>
      <c r="AM78" s="113"/>
      <c r="AN78" s="113"/>
      <c r="AO78" s="113"/>
      <c r="AP78" s="113"/>
      <c r="AQ78" s="113"/>
      <c r="AR78" s="113"/>
      <c r="AS78" s="113"/>
      <c r="AT78" s="113"/>
      <c r="AU78" s="113"/>
    </row>
    <row r="79" spans="1:47" ht="14.4" customHeight="1" x14ac:dyDescent="0.25">
      <c r="A79" s="113"/>
      <c r="B79" s="113"/>
      <c r="C79" s="113"/>
      <c r="D79" s="113"/>
      <c r="E79" s="117"/>
      <c r="F79" s="113"/>
      <c r="G79" s="113"/>
      <c r="H79" s="113"/>
      <c r="I79" s="118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13"/>
      <c r="AN79" s="113"/>
      <c r="AO79" s="113"/>
      <c r="AP79" s="113"/>
      <c r="AQ79" s="113"/>
      <c r="AR79" s="113"/>
      <c r="AS79" s="113"/>
      <c r="AT79" s="113"/>
      <c r="AU79" s="113"/>
    </row>
    <row r="80" spans="1:47" ht="14.4" customHeight="1" x14ac:dyDescent="0.25">
      <c r="A80" s="113"/>
      <c r="B80" s="113"/>
      <c r="C80" s="113"/>
      <c r="D80" s="113"/>
      <c r="E80" s="117"/>
      <c r="F80" s="113"/>
      <c r="G80" s="113"/>
      <c r="H80" s="113"/>
      <c r="I80" s="118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A80" s="113"/>
      <c r="AB80" s="113"/>
      <c r="AC80" s="113"/>
      <c r="AD80" s="113"/>
      <c r="AE80" s="113"/>
      <c r="AF80" s="113"/>
      <c r="AG80" s="113"/>
      <c r="AH80" s="113"/>
      <c r="AI80" s="113"/>
      <c r="AJ80" s="113"/>
      <c r="AK80" s="113"/>
      <c r="AL80" s="113"/>
      <c r="AM80" s="113"/>
      <c r="AN80" s="113"/>
      <c r="AO80" s="113"/>
      <c r="AP80" s="113"/>
      <c r="AQ80" s="113"/>
      <c r="AR80" s="113"/>
      <c r="AS80" s="113"/>
      <c r="AT80" s="113"/>
      <c r="AU80" s="113"/>
    </row>
    <row r="81" spans="1:47" ht="14.4" customHeight="1" x14ac:dyDescent="0.25">
      <c r="A81" s="113"/>
      <c r="B81" s="113"/>
      <c r="C81" s="113"/>
      <c r="D81" s="113"/>
      <c r="E81" s="117"/>
      <c r="F81" s="113"/>
      <c r="G81" s="113"/>
      <c r="H81" s="113"/>
      <c r="I81" s="118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113"/>
      <c r="AA81" s="113"/>
      <c r="AB81" s="113"/>
      <c r="AC81" s="113"/>
      <c r="AD81" s="113"/>
      <c r="AE81" s="113"/>
      <c r="AF81" s="113"/>
      <c r="AG81" s="113"/>
      <c r="AH81" s="113"/>
      <c r="AI81" s="113"/>
      <c r="AJ81" s="113"/>
      <c r="AK81" s="113"/>
      <c r="AL81" s="113"/>
      <c r="AM81" s="113"/>
      <c r="AN81" s="113"/>
      <c r="AO81" s="113"/>
      <c r="AP81" s="113"/>
      <c r="AQ81" s="113"/>
      <c r="AR81" s="113"/>
      <c r="AS81" s="113"/>
      <c r="AT81" s="113"/>
      <c r="AU81" s="113"/>
    </row>
    <row r="82" spans="1:47" ht="14.4" customHeight="1" x14ac:dyDescent="0.25">
      <c r="A82" s="113"/>
      <c r="B82" s="113"/>
      <c r="C82" s="113"/>
      <c r="D82" s="113"/>
      <c r="E82" s="117"/>
      <c r="F82" s="113"/>
      <c r="G82" s="113"/>
      <c r="H82" s="113"/>
      <c r="I82" s="118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13"/>
      <c r="AN82" s="113"/>
      <c r="AO82" s="113"/>
      <c r="AP82" s="113"/>
      <c r="AQ82" s="113"/>
      <c r="AR82" s="113"/>
      <c r="AS82" s="113"/>
      <c r="AT82" s="113"/>
      <c r="AU82" s="113"/>
    </row>
    <row r="83" spans="1:47" ht="14.4" customHeight="1" x14ac:dyDescent="0.25">
      <c r="A83" s="113"/>
      <c r="B83" s="113"/>
      <c r="C83" s="113"/>
      <c r="D83" s="113"/>
      <c r="E83" s="117"/>
      <c r="F83" s="113"/>
      <c r="G83" s="113"/>
      <c r="H83" s="113"/>
      <c r="I83" s="118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3"/>
      <c r="Z83" s="113"/>
      <c r="AA83" s="113"/>
      <c r="AB83" s="113"/>
      <c r="AC83" s="113"/>
      <c r="AD83" s="113"/>
      <c r="AE83" s="113"/>
      <c r="AF83" s="113"/>
      <c r="AG83" s="113"/>
      <c r="AH83" s="113"/>
      <c r="AI83" s="113"/>
      <c r="AJ83" s="113"/>
      <c r="AK83" s="113"/>
      <c r="AL83" s="113"/>
      <c r="AM83" s="113"/>
      <c r="AN83" s="113"/>
      <c r="AO83" s="113"/>
      <c r="AP83" s="113"/>
      <c r="AQ83" s="113"/>
      <c r="AR83" s="113"/>
      <c r="AS83" s="113"/>
      <c r="AT83" s="113"/>
      <c r="AU83" s="113"/>
    </row>
    <row r="84" spans="1:47" ht="14.4" customHeight="1" x14ac:dyDescent="0.25">
      <c r="A84" s="113"/>
      <c r="B84" s="113"/>
      <c r="C84" s="113"/>
      <c r="D84" s="113"/>
      <c r="E84" s="117"/>
      <c r="F84" s="113"/>
      <c r="G84" s="113"/>
      <c r="H84" s="113"/>
      <c r="I84" s="118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113"/>
      <c r="Y84" s="113"/>
      <c r="Z84" s="113"/>
      <c r="AA84" s="113"/>
      <c r="AB84" s="113"/>
      <c r="AC84" s="113"/>
      <c r="AD84" s="113"/>
      <c r="AE84" s="113"/>
      <c r="AF84" s="113"/>
      <c r="AG84" s="113"/>
      <c r="AH84" s="113"/>
      <c r="AI84" s="113"/>
      <c r="AJ84" s="113"/>
      <c r="AK84" s="113"/>
      <c r="AL84" s="113"/>
      <c r="AM84" s="113"/>
      <c r="AN84" s="113"/>
      <c r="AO84" s="113"/>
      <c r="AP84" s="113"/>
      <c r="AQ84" s="113"/>
      <c r="AR84" s="113"/>
      <c r="AS84" s="113"/>
      <c r="AT84" s="113"/>
      <c r="AU84" s="113"/>
    </row>
    <row r="85" spans="1:47" ht="14.4" customHeight="1" x14ac:dyDescent="0.25">
      <c r="A85" s="113"/>
      <c r="B85" s="113"/>
      <c r="C85" s="113"/>
      <c r="D85" s="113"/>
      <c r="E85" s="117"/>
      <c r="F85" s="113"/>
      <c r="G85" s="113"/>
      <c r="H85" s="113"/>
      <c r="I85" s="118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13"/>
      <c r="AN85" s="113"/>
      <c r="AO85" s="113"/>
      <c r="AP85" s="113"/>
      <c r="AQ85" s="113"/>
      <c r="AR85" s="113"/>
      <c r="AS85" s="113"/>
      <c r="AT85" s="113"/>
      <c r="AU85" s="113"/>
    </row>
    <row r="86" spans="1:47" ht="14.4" customHeight="1" x14ac:dyDescent="0.25">
      <c r="A86" s="113"/>
      <c r="B86" s="113"/>
      <c r="C86" s="113"/>
      <c r="D86" s="113"/>
      <c r="E86" s="117"/>
      <c r="F86" s="113"/>
      <c r="G86" s="113"/>
      <c r="H86" s="113"/>
      <c r="I86" s="118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3"/>
      <c r="Z86" s="113"/>
      <c r="AA86" s="113"/>
      <c r="AB86" s="113"/>
      <c r="AC86" s="113"/>
      <c r="AD86" s="113"/>
      <c r="AE86" s="113"/>
      <c r="AF86" s="113"/>
      <c r="AG86" s="113"/>
      <c r="AH86" s="113"/>
      <c r="AI86" s="113"/>
      <c r="AJ86" s="113"/>
      <c r="AK86" s="113"/>
      <c r="AL86" s="113"/>
      <c r="AM86" s="113"/>
      <c r="AN86" s="113"/>
      <c r="AO86" s="113"/>
      <c r="AP86" s="113"/>
      <c r="AQ86" s="113"/>
      <c r="AR86" s="113"/>
      <c r="AS86" s="113"/>
      <c r="AT86" s="113"/>
      <c r="AU86" s="113"/>
    </row>
    <row r="87" spans="1:47" ht="14.4" customHeight="1" x14ac:dyDescent="0.25">
      <c r="A87" s="113"/>
      <c r="B87" s="113"/>
      <c r="C87" s="113"/>
      <c r="D87" s="113"/>
      <c r="E87" s="117"/>
      <c r="F87" s="113"/>
      <c r="G87" s="113"/>
      <c r="H87" s="113"/>
      <c r="I87" s="118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Z87" s="113"/>
      <c r="AA87" s="113"/>
      <c r="AB87" s="113"/>
      <c r="AC87" s="113"/>
      <c r="AD87" s="113"/>
      <c r="AE87" s="113"/>
      <c r="AF87" s="113"/>
      <c r="AG87" s="113"/>
      <c r="AH87" s="113"/>
      <c r="AI87" s="113"/>
      <c r="AJ87" s="113"/>
      <c r="AK87" s="113"/>
      <c r="AL87" s="113"/>
      <c r="AM87" s="113"/>
      <c r="AN87" s="113"/>
      <c r="AO87" s="113"/>
      <c r="AP87" s="113"/>
      <c r="AQ87" s="113"/>
      <c r="AR87" s="113"/>
      <c r="AS87" s="113"/>
      <c r="AT87" s="113"/>
      <c r="AU87" s="113"/>
    </row>
    <row r="88" spans="1:47" ht="14.4" customHeight="1" x14ac:dyDescent="0.25">
      <c r="A88" s="113"/>
      <c r="B88" s="113"/>
      <c r="C88" s="113"/>
      <c r="D88" s="113"/>
      <c r="E88" s="117"/>
      <c r="F88" s="113"/>
      <c r="G88" s="113"/>
      <c r="H88" s="113"/>
      <c r="I88" s="118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13"/>
      <c r="AN88" s="113"/>
      <c r="AO88" s="113"/>
      <c r="AP88" s="113"/>
      <c r="AQ88" s="113"/>
      <c r="AR88" s="113"/>
      <c r="AS88" s="113"/>
      <c r="AT88" s="113"/>
      <c r="AU88" s="113"/>
    </row>
    <row r="89" spans="1:47" ht="14.4" customHeight="1" x14ac:dyDescent="0.25">
      <c r="A89" s="113"/>
      <c r="B89" s="113"/>
      <c r="C89" s="113"/>
      <c r="D89" s="113"/>
      <c r="E89" s="117"/>
      <c r="F89" s="113"/>
      <c r="G89" s="113"/>
      <c r="H89" s="113"/>
      <c r="I89" s="118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3"/>
      <c r="X89" s="113"/>
      <c r="Y89" s="113"/>
      <c r="Z89" s="113"/>
      <c r="AA89" s="113"/>
      <c r="AB89" s="113"/>
      <c r="AC89" s="113"/>
      <c r="AD89" s="113"/>
      <c r="AE89" s="113"/>
      <c r="AF89" s="113"/>
      <c r="AG89" s="113"/>
      <c r="AH89" s="113"/>
      <c r="AI89" s="113"/>
      <c r="AJ89" s="113"/>
      <c r="AK89" s="113"/>
      <c r="AL89" s="113"/>
      <c r="AM89" s="113"/>
      <c r="AN89" s="113"/>
      <c r="AO89" s="113"/>
      <c r="AP89" s="113"/>
      <c r="AQ89" s="113"/>
      <c r="AR89" s="113"/>
      <c r="AS89" s="113"/>
      <c r="AT89" s="113"/>
      <c r="AU89" s="113"/>
    </row>
    <row r="90" spans="1:47" ht="14.4" customHeight="1" x14ac:dyDescent="0.25">
      <c r="A90" s="113"/>
      <c r="B90" s="113"/>
      <c r="C90" s="113"/>
      <c r="D90" s="113"/>
      <c r="E90" s="117"/>
      <c r="F90" s="113"/>
      <c r="G90" s="113"/>
      <c r="H90" s="113"/>
      <c r="I90" s="118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3"/>
      <c r="Z90" s="113"/>
      <c r="AA90" s="113"/>
      <c r="AB90" s="113"/>
      <c r="AC90" s="113"/>
      <c r="AD90" s="113"/>
      <c r="AE90" s="113"/>
      <c r="AF90" s="113"/>
      <c r="AG90" s="113"/>
      <c r="AH90" s="113"/>
      <c r="AI90" s="113"/>
      <c r="AJ90" s="113"/>
      <c r="AK90" s="113"/>
      <c r="AL90" s="113"/>
      <c r="AM90" s="113"/>
      <c r="AN90" s="113"/>
      <c r="AO90" s="113"/>
      <c r="AP90" s="113"/>
      <c r="AQ90" s="113"/>
      <c r="AR90" s="113"/>
      <c r="AS90" s="113"/>
      <c r="AT90" s="113"/>
      <c r="AU90" s="113"/>
    </row>
    <row r="91" spans="1:47" ht="14.4" customHeight="1" x14ac:dyDescent="0.25">
      <c r="A91" s="113"/>
      <c r="B91" s="113"/>
      <c r="C91" s="113"/>
      <c r="D91" s="113"/>
      <c r="E91" s="117"/>
      <c r="F91" s="113"/>
      <c r="G91" s="113"/>
      <c r="H91" s="113"/>
      <c r="I91" s="118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13"/>
      <c r="AN91" s="113"/>
      <c r="AO91" s="113"/>
      <c r="AP91" s="113"/>
      <c r="AQ91" s="113"/>
      <c r="AR91" s="113"/>
      <c r="AS91" s="113"/>
      <c r="AT91" s="113"/>
      <c r="AU91" s="113"/>
    </row>
    <row r="92" spans="1:47" ht="14.4" customHeight="1" x14ac:dyDescent="0.25">
      <c r="A92" s="113"/>
      <c r="B92" s="113"/>
      <c r="C92" s="113"/>
      <c r="D92" s="113"/>
      <c r="E92" s="117"/>
      <c r="F92" s="113"/>
      <c r="G92" s="113"/>
      <c r="H92" s="113"/>
      <c r="I92" s="118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3"/>
      <c r="Z92" s="113"/>
      <c r="AA92" s="113"/>
      <c r="AB92" s="113"/>
      <c r="AC92" s="113"/>
      <c r="AD92" s="113"/>
      <c r="AE92" s="113"/>
      <c r="AF92" s="113"/>
      <c r="AG92" s="113"/>
      <c r="AH92" s="113"/>
      <c r="AI92" s="113"/>
      <c r="AJ92" s="113"/>
      <c r="AK92" s="113"/>
      <c r="AL92" s="113"/>
      <c r="AM92" s="113"/>
      <c r="AN92" s="113"/>
      <c r="AO92" s="113"/>
      <c r="AP92" s="113"/>
      <c r="AQ92" s="113"/>
      <c r="AR92" s="113"/>
      <c r="AS92" s="113"/>
      <c r="AT92" s="113"/>
      <c r="AU92" s="113"/>
    </row>
    <row r="93" spans="1:47" ht="14.4" customHeight="1" x14ac:dyDescent="0.25">
      <c r="A93" s="113"/>
      <c r="B93" s="113"/>
      <c r="C93" s="113"/>
      <c r="D93" s="113"/>
      <c r="E93" s="117"/>
      <c r="F93" s="113"/>
      <c r="G93" s="113"/>
      <c r="H93" s="113"/>
      <c r="I93" s="118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3"/>
      <c r="Z93" s="113"/>
      <c r="AA93" s="113"/>
      <c r="AB93" s="113"/>
      <c r="AC93" s="113"/>
      <c r="AD93" s="113"/>
      <c r="AE93" s="113"/>
      <c r="AF93" s="113"/>
      <c r="AG93" s="113"/>
      <c r="AH93" s="113"/>
      <c r="AI93" s="113"/>
      <c r="AJ93" s="113"/>
      <c r="AK93" s="113"/>
      <c r="AL93" s="113"/>
      <c r="AM93" s="113"/>
      <c r="AN93" s="113"/>
      <c r="AO93" s="113"/>
      <c r="AP93" s="113"/>
      <c r="AQ93" s="113"/>
      <c r="AR93" s="113"/>
      <c r="AS93" s="113"/>
      <c r="AT93" s="113"/>
      <c r="AU93" s="113"/>
    </row>
    <row r="94" spans="1:47" ht="14.4" customHeight="1" x14ac:dyDescent="0.25">
      <c r="A94" s="113"/>
      <c r="B94" s="113"/>
      <c r="C94" s="113"/>
      <c r="D94" s="113"/>
      <c r="E94" s="117"/>
      <c r="F94" s="113"/>
      <c r="G94" s="113"/>
      <c r="H94" s="113"/>
      <c r="I94" s="118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13"/>
      <c r="AN94" s="113"/>
      <c r="AO94" s="113"/>
      <c r="AP94" s="113"/>
      <c r="AQ94" s="113"/>
      <c r="AR94" s="113"/>
      <c r="AS94" s="113"/>
      <c r="AT94" s="113"/>
      <c r="AU94" s="113"/>
    </row>
    <row r="95" spans="1:47" ht="14.4" customHeight="1" x14ac:dyDescent="0.25">
      <c r="A95" s="113"/>
      <c r="B95" s="113"/>
      <c r="C95" s="113"/>
      <c r="D95" s="113"/>
      <c r="E95" s="117"/>
      <c r="F95" s="113"/>
      <c r="G95" s="113"/>
      <c r="H95" s="113"/>
      <c r="I95" s="118"/>
      <c r="J95" s="113"/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3"/>
      <c r="W95" s="113"/>
      <c r="X95" s="113"/>
      <c r="Y95" s="113"/>
      <c r="Z95" s="113"/>
      <c r="AA95" s="113"/>
      <c r="AB95" s="113"/>
      <c r="AC95" s="113"/>
      <c r="AD95" s="113"/>
      <c r="AE95" s="113"/>
      <c r="AF95" s="113"/>
      <c r="AG95" s="113"/>
      <c r="AH95" s="113"/>
      <c r="AI95" s="113"/>
      <c r="AJ95" s="113"/>
      <c r="AK95" s="113"/>
      <c r="AL95" s="113"/>
      <c r="AM95" s="113"/>
      <c r="AN95" s="113"/>
      <c r="AO95" s="113"/>
      <c r="AP95" s="113"/>
      <c r="AQ95" s="113"/>
      <c r="AR95" s="113"/>
      <c r="AS95" s="113"/>
      <c r="AT95" s="113"/>
      <c r="AU95" s="113"/>
    </row>
    <row r="96" spans="1:47" ht="14.4" customHeight="1" x14ac:dyDescent="0.25">
      <c r="A96" s="113"/>
      <c r="B96" s="113"/>
      <c r="C96" s="113"/>
      <c r="D96" s="113"/>
      <c r="E96" s="117"/>
      <c r="F96" s="113"/>
      <c r="G96" s="113"/>
      <c r="H96" s="113"/>
      <c r="I96" s="118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13"/>
      <c r="Z96" s="113"/>
      <c r="AA96" s="113"/>
      <c r="AB96" s="113"/>
      <c r="AC96" s="113"/>
      <c r="AD96" s="113"/>
      <c r="AE96" s="113"/>
      <c r="AF96" s="113"/>
      <c r="AG96" s="113"/>
      <c r="AH96" s="113"/>
      <c r="AI96" s="113"/>
      <c r="AJ96" s="113"/>
      <c r="AK96" s="113"/>
      <c r="AL96" s="113"/>
      <c r="AM96" s="113"/>
      <c r="AN96" s="113"/>
      <c r="AO96" s="113"/>
      <c r="AP96" s="113"/>
      <c r="AQ96" s="113"/>
      <c r="AR96" s="113"/>
      <c r="AS96" s="113"/>
      <c r="AT96" s="113"/>
      <c r="AU96" s="113"/>
    </row>
    <row r="97" spans="1:47" ht="14.4" customHeight="1" x14ac:dyDescent="0.25">
      <c r="A97" s="113"/>
      <c r="B97" s="113"/>
      <c r="C97" s="113"/>
      <c r="D97" s="113"/>
      <c r="E97" s="117"/>
      <c r="F97" s="113"/>
      <c r="G97" s="113"/>
      <c r="H97" s="113"/>
      <c r="I97" s="118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13"/>
      <c r="AN97" s="113"/>
      <c r="AO97" s="113"/>
      <c r="AP97" s="113"/>
      <c r="AQ97" s="113"/>
      <c r="AR97" s="113"/>
      <c r="AS97" s="113"/>
      <c r="AT97" s="113"/>
      <c r="AU97" s="113"/>
    </row>
    <row r="98" spans="1:47" ht="14.4" customHeight="1" x14ac:dyDescent="0.25">
      <c r="A98" s="113"/>
      <c r="B98" s="113"/>
      <c r="C98" s="113"/>
      <c r="D98" s="113"/>
      <c r="E98" s="117"/>
      <c r="F98" s="113"/>
      <c r="G98" s="113"/>
      <c r="H98" s="113"/>
      <c r="I98" s="118"/>
      <c r="J98" s="113"/>
      <c r="K98" s="113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3"/>
      <c r="W98" s="113"/>
      <c r="X98" s="113"/>
      <c r="Y98" s="113"/>
      <c r="Z98" s="113"/>
      <c r="AA98" s="113"/>
      <c r="AB98" s="113"/>
      <c r="AC98" s="113"/>
      <c r="AD98" s="113"/>
      <c r="AE98" s="113"/>
      <c r="AF98" s="113"/>
      <c r="AG98" s="113"/>
      <c r="AH98" s="113"/>
      <c r="AI98" s="113"/>
      <c r="AJ98" s="113"/>
      <c r="AK98" s="113"/>
      <c r="AL98" s="113"/>
      <c r="AM98" s="113"/>
      <c r="AN98" s="113"/>
      <c r="AO98" s="113"/>
      <c r="AP98" s="113"/>
      <c r="AQ98" s="113"/>
      <c r="AR98" s="113"/>
      <c r="AS98" s="113"/>
      <c r="AT98" s="113"/>
      <c r="AU98" s="113"/>
    </row>
    <row r="99" spans="1:47" ht="14.4" customHeight="1" x14ac:dyDescent="0.25">
      <c r="A99" s="113"/>
      <c r="B99" s="113"/>
      <c r="C99" s="113"/>
      <c r="D99" s="113"/>
      <c r="E99" s="117"/>
      <c r="F99" s="113"/>
      <c r="G99" s="113"/>
      <c r="H99" s="113"/>
      <c r="I99" s="118"/>
      <c r="J99" s="113"/>
      <c r="K99" s="113"/>
      <c r="L99" s="113"/>
      <c r="M99" s="113"/>
      <c r="N99" s="113"/>
      <c r="O99" s="113"/>
      <c r="P99" s="113"/>
      <c r="Q99" s="113"/>
      <c r="R99" s="113"/>
      <c r="S99" s="113"/>
      <c r="T99" s="113"/>
      <c r="U99" s="113"/>
      <c r="V99" s="113"/>
      <c r="W99" s="113"/>
      <c r="X99" s="113"/>
      <c r="Y99" s="113"/>
      <c r="Z99" s="113"/>
      <c r="AA99" s="113"/>
      <c r="AB99" s="113"/>
      <c r="AC99" s="113"/>
      <c r="AD99" s="113"/>
      <c r="AE99" s="113"/>
      <c r="AF99" s="113"/>
      <c r="AG99" s="113"/>
      <c r="AH99" s="113"/>
      <c r="AI99" s="113"/>
      <c r="AJ99" s="113"/>
      <c r="AK99" s="113"/>
      <c r="AL99" s="113"/>
      <c r="AM99" s="113"/>
      <c r="AN99" s="113"/>
      <c r="AO99" s="113"/>
      <c r="AP99" s="113"/>
      <c r="AQ99" s="113"/>
      <c r="AR99" s="113"/>
      <c r="AS99" s="113"/>
      <c r="AT99" s="113"/>
      <c r="AU99" s="113"/>
    </row>
    <row r="100" spans="1:47" ht="14.4" customHeight="1" x14ac:dyDescent="0.25">
      <c r="A100" s="113"/>
      <c r="B100" s="113"/>
      <c r="C100" s="113"/>
      <c r="D100" s="113"/>
      <c r="E100" s="117"/>
      <c r="F100" s="113"/>
      <c r="G100" s="113"/>
      <c r="H100" s="113"/>
      <c r="I100" s="118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13"/>
      <c r="AN100" s="113"/>
      <c r="AO100" s="113"/>
      <c r="AP100" s="113"/>
      <c r="AQ100" s="113"/>
      <c r="AR100" s="113"/>
      <c r="AS100" s="113"/>
      <c r="AT100" s="113"/>
      <c r="AU100" s="113"/>
    </row>
    <row r="101" spans="1:47" ht="14.4" customHeight="1" x14ac:dyDescent="0.25">
      <c r="A101" s="113"/>
      <c r="B101" s="113"/>
      <c r="C101" s="113"/>
      <c r="D101" s="113"/>
      <c r="E101" s="117"/>
      <c r="F101" s="113"/>
      <c r="G101" s="113"/>
      <c r="H101" s="113"/>
      <c r="I101" s="118"/>
      <c r="J101" s="113"/>
      <c r="K101" s="113"/>
      <c r="L101" s="113"/>
      <c r="M101" s="113"/>
      <c r="N101" s="113"/>
      <c r="O101" s="113"/>
      <c r="P101" s="113"/>
      <c r="Q101" s="113"/>
      <c r="R101" s="113"/>
      <c r="S101" s="113"/>
      <c r="T101" s="113"/>
      <c r="U101" s="113"/>
      <c r="V101" s="113"/>
      <c r="W101" s="113"/>
      <c r="X101" s="113"/>
      <c r="Y101" s="113"/>
      <c r="Z101" s="113"/>
      <c r="AA101" s="113"/>
      <c r="AB101" s="113"/>
      <c r="AC101" s="113"/>
      <c r="AD101" s="113"/>
      <c r="AE101" s="113"/>
      <c r="AF101" s="113"/>
      <c r="AG101" s="113"/>
      <c r="AH101" s="113"/>
      <c r="AI101" s="113"/>
      <c r="AJ101" s="113"/>
      <c r="AK101" s="113"/>
      <c r="AL101" s="113"/>
      <c r="AM101" s="113"/>
      <c r="AN101" s="113"/>
      <c r="AO101" s="113"/>
      <c r="AP101" s="113"/>
      <c r="AQ101" s="113"/>
      <c r="AR101" s="113"/>
      <c r="AS101" s="113"/>
      <c r="AT101" s="113"/>
      <c r="AU101" s="113"/>
    </row>
    <row r="102" spans="1:47" ht="14.4" customHeight="1" x14ac:dyDescent="0.25">
      <c r="A102" s="113"/>
      <c r="B102" s="113"/>
      <c r="C102" s="113"/>
      <c r="D102" s="113"/>
      <c r="E102" s="117"/>
      <c r="F102" s="113"/>
      <c r="G102" s="113"/>
      <c r="H102" s="113"/>
      <c r="I102" s="118"/>
      <c r="J102" s="113"/>
      <c r="K102" s="113"/>
      <c r="L102" s="113"/>
      <c r="M102" s="113"/>
      <c r="N102" s="113"/>
      <c r="O102" s="113"/>
      <c r="P102" s="113"/>
      <c r="Q102" s="113"/>
      <c r="R102" s="113"/>
      <c r="S102" s="113"/>
      <c r="T102" s="113"/>
      <c r="U102" s="113"/>
      <c r="V102" s="113"/>
      <c r="W102" s="113"/>
      <c r="X102" s="113"/>
      <c r="Y102" s="113"/>
      <c r="Z102" s="113"/>
      <c r="AA102" s="113"/>
      <c r="AB102" s="113"/>
      <c r="AC102" s="113"/>
      <c r="AD102" s="113"/>
      <c r="AE102" s="113"/>
      <c r="AF102" s="113"/>
      <c r="AG102" s="113"/>
      <c r="AH102" s="113"/>
      <c r="AI102" s="113"/>
      <c r="AJ102" s="113"/>
      <c r="AK102" s="113"/>
      <c r="AL102" s="113"/>
      <c r="AM102" s="113"/>
      <c r="AN102" s="113"/>
      <c r="AO102" s="113"/>
      <c r="AP102" s="113"/>
      <c r="AQ102" s="113"/>
      <c r="AR102" s="113"/>
      <c r="AS102" s="113"/>
      <c r="AT102" s="113"/>
      <c r="AU102" s="113"/>
    </row>
    <row r="103" spans="1:47" ht="14.4" customHeight="1" x14ac:dyDescent="0.25">
      <c r="A103" s="113"/>
      <c r="B103" s="113"/>
      <c r="C103" s="113"/>
      <c r="D103" s="113"/>
      <c r="E103" s="117"/>
      <c r="F103" s="113"/>
      <c r="G103" s="113"/>
      <c r="H103" s="113"/>
      <c r="I103" s="118"/>
      <c r="J103" s="113"/>
      <c r="K103" s="113"/>
      <c r="L103" s="113"/>
      <c r="M103" s="113"/>
      <c r="N103" s="113"/>
      <c r="O103" s="113"/>
      <c r="P103" s="113"/>
      <c r="Q103" s="113"/>
      <c r="R103" s="113"/>
      <c r="S103" s="113"/>
      <c r="T103" s="113"/>
      <c r="U103" s="113"/>
      <c r="V103" s="113"/>
      <c r="W103" s="113"/>
      <c r="X103" s="113"/>
      <c r="Y103" s="113"/>
      <c r="Z103" s="113"/>
      <c r="AA103" s="113"/>
      <c r="AB103" s="113"/>
      <c r="AC103" s="113"/>
      <c r="AD103" s="113"/>
      <c r="AE103" s="113"/>
      <c r="AF103" s="113"/>
      <c r="AG103" s="113"/>
      <c r="AH103" s="113"/>
      <c r="AI103" s="113"/>
      <c r="AJ103" s="113"/>
      <c r="AK103" s="113"/>
      <c r="AL103" s="113"/>
      <c r="AM103" s="113"/>
      <c r="AN103" s="113"/>
      <c r="AO103" s="113"/>
      <c r="AP103" s="113"/>
      <c r="AQ103" s="113"/>
      <c r="AR103" s="113"/>
      <c r="AS103" s="113"/>
      <c r="AT103" s="113"/>
      <c r="AU103" s="113"/>
    </row>
    <row r="104" spans="1:47" ht="14.4" customHeight="1" x14ac:dyDescent="0.25">
      <c r="A104" s="113"/>
      <c r="B104" s="113"/>
      <c r="C104" s="113"/>
      <c r="D104" s="113"/>
      <c r="E104" s="117"/>
      <c r="F104" s="113"/>
      <c r="G104" s="113"/>
      <c r="H104" s="113"/>
      <c r="I104" s="118"/>
      <c r="J104" s="113"/>
      <c r="K104" s="113"/>
      <c r="L104" s="113"/>
      <c r="M104" s="113"/>
      <c r="N104" s="113"/>
      <c r="O104" s="113"/>
      <c r="P104" s="113"/>
      <c r="Q104" s="113"/>
      <c r="R104" s="113"/>
      <c r="S104" s="113"/>
      <c r="T104" s="113"/>
      <c r="U104" s="113"/>
      <c r="V104" s="113"/>
      <c r="W104" s="113"/>
      <c r="X104" s="113"/>
      <c r="Y104" s="113"/>
      <c r="Z104" s="113"/>
      <c r="AA104" s="113"/>
      <c r="AB104" s="113"/>
      <c r="AC104" s="113"/>
      <c r="AD104" s="113"/>
      <c r="AE104" s="113"/>
      <c r="AF104" s="113"/>
      <c r="AG104" s="113"/>
      <c r="AH104" s="113"/>
      <c r="AI104" s="113"/>
      <c r="AJ104" s="113"/>
      <c r="AK104" s="113"/>
      <c r="AL104" s="113"/>
      <c r="AM104" s="113"/>
      <c r="AN104" s="113"/>
      <c r="AO104" s="113"/>
      <c r="AP104" s="113"/>
      <c r="AQ104" s="113"/>
      <c r="AR104" s="113"/>
      <c r="AS104" s="113"/>
      <c r="AT104" s="113"/>
      <c r="AU104" s="113"/>
    </row>
    <row r="105" spans="1:47" ht="14.4" customHeight="1" x14ac:dyDescent="0.25">
      <c r="A105" s="113"/>
      <c r="B105" s="113"/>
      <c r="C105" s="113"/>
      <c r="D105" s="113"/>
      <c r="E105" s="117"/>
      <c r="F105" s="113"/>
      <c r="G105" s="113"/>
      <c r="H105" s="113"/>
      <c r="I105" s="118"/>
      <c r="J105" s="113"/>
      <c r="K105" s="113"/>
      <c r="L105" s="113"/>
      <c r="M105" s="113"/>
      <c r="N105" s="113"/>
      <c r="O105" s="113"/>
      <c r="P105" s="113"/>
      <c r="Q105" s="113"/>
      <c r="R105" s="113"/>
      <c r="S105" s="113"/>
      <c r="T105" s="113"/>
      <c r="U105" s="113"/>
      <c r="V105" s="113"/>
      <c r="W105" s="113"/>
      <c r="X105" s="113"/>
      <c r="Y105" s="113"/>
      <c r="Z105" s="113"/>
      <c r="AA105" s="113"/>
      <c r="AB105" s="113"/>
      <c r="AC105" s="113"/>
      <c r="AD105" s="113"/>
      <c r="AE105" s="113"/>
      <c r="AF105" s="113"/>
      <c r="AG105" s="113"/>
      <c r="AH105" s="113"/>
      <c r="AI105" s="113"/>
      <c r="AJ105" s="113"/>
      <c r="AK105" s="113"/>
      <c r="AL105" s="113"/>
      <c r="AM105" s="113"/>
      <c r="AN105" s="113"/>
      <c r="AO105" s="113"/>
      <c r="AP105" s="113"/>
      <c r="AQ105" s="113"/>
      <c r="AR105" s="113"/>
      <c r="AS105" s="113"/>
      <c r="AT105" s="113"/>
      <c r="AU105" s="113"/>
    </row>
    <row r="106" spans="1:47" ht="14.4" customHeight="1" x14ac:dyDescent="0.25">
      <c r="A106" s="113"/>
      <c r="B106" s="113"/>
      <c r="C106" s="113"/>
      <c r="D106" s="113"/>
      <c r="E106" s="117"/>
      <c r="F106" s="113"/>
      <c r="G106" s="113"/>
      <c r="H106" s="113"/>
      <c r="I106" s="118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13"/>
      <c r="AN106" s="113"/>
      <c r="AO106" s="113"/>
      <c r="AP106" s="113"/>
      <c r="AQ106" s="113"/>
      <c r="AR106" s="113"/>
      <c r="AS106" s="113"/>
      <c r="AT106" s="113"/>
      <c r="AU106" s="113"/>
    </row>
    <row r="107" spans="1:47" ht="14.4" customHeight="1" x14ac:dyDescent="0.25">
      <c r="A107" s="113"/>
      <c r="B107" s="113"/>
      <c r="C107" s="113"/>
      <c r="D107" s="113"/>
      <c r="E107" s="117"/>
      <c r="F107" s="113"/>
      <c r="G107" s="113"/>
      <c r="H107" s="113"/>
      <c r="I107" s="118"/>
      <c r="J107" s="113"/>
      <c r="K107" s="113"/>
      <c r="L107" s="113"/>
      <c r="M107" s="113"/>
      <c r="N107" s="113"/>
      <c r="O107" s="113"/>
      <c r="P107" s="113"/>
      <c r="Q107" s="113"/>
      <c r="R107" s="113"/>
      <c r="S107" s="113"/>
      <c r="T107" s="113"/>
      <c r="U107" s="113"/>
      <c r="V107" s="113"/>
      <c r="W107" s="113"/>
      <c r="X107" s="113"/>
      <c r="Y107" s="113"/>
      <c r="Z107" s="113"/>
      <c r="AA107" s="113"/>
      <c r="AB107" s="113"/>
      <c r="AC107" s="113"/>
      <c r="AD107" s="113"/>
      <c r="AE107" s="113"/>
      <c r="AF107" s="113"/>
      <c r="AG107" s="113"/>
      <c r="AH107" s="113"/>
      <c r="AI107" s="113"/>
      <c r="AJ107" s="113"/>
      <c r="AK107" s="113"/>
      <c r="AL107" s="113"/>
      <c r="AM107" s="113"/>
      <c r="AN107" s="113"/>
      <c r="AO107" s="113"/>
      <c r="AP107" s="113"/>
      <c r="AQ107" s="113"/>
      <c r="AR107" s="113"/>
      <c r="AS107" s="113"/>
      <c r="AT107" s="113"/>
      <c r="AU107" s="113"/>
    </row>
    <row r="108" spans="1:47" ht="14.4" customHeight="1" x14ac:dyDescent="0.25">
      <c r="A108" s="113"/>
      <c r="B108" s="113"/>
      <c r="C108" s="113"/>
      <c r="D108" s="113"/>
      <c r="E108" s="117"/>
      <c r="F108" s="113"/>
      <c r="G108" s="113"/>
      <c r="H108" s="113"/>
      <c r="I108" s="118"/>
      <c r="J108" s="113"/>
      <c r="K108" s="113"/>
      <c r="L108" s="113"/>
      <c r="M108" s="113"/>
      <c r="N108" s="113"/>
      <c r="O108" s="113"/>
      <c r="P108" s="113"/>
      <c r="Q108" s="113"/>
      <c r="R108" s="113"/>
      <c r="S108" s="113"/>
      <c r="T108" s="113"/>
      <c r="U108" s="113"/>
      <c r="V108" s="113"/>
      <c r="W108" s="113"/>
      <c r="X108" s="113"/>
      <c r="Y108" s="113"/>
      <c r="Z108" s="113"/>
      <c r="AA108" s="113"/>
      <c r="AB108" s="113"/>
      <c r="AC108" s="113"/>
      <c r="AD108" s="113"/>
      <c r="AE108" s="113"/>
      <c r="AF108" s="113"/>
      <c r="AG108" s="113"/>
      <c r="AH108" s="113"/>
      <c r="AI108" s="113"/>
      <c r="AJ108" s="113"/>
      <c r="AK108" s="113"/>
      <c r="AL108" s="113"/>
      <c r="AM108" s="113"/>
      <c r="AN108" s="113"/>
      <c r="AO108" s="113"/>
      <c r="AP108" s="113"/>
      <c r="AQ108" s="113"/>
      <c r="AR108" s="113"/>
      <c r="AS108" s="113"/>
      <c r="AT108" s="113"/>
      <c r="AU108" s="113"/>
    </row>
    <row r="109" spans="1:47" ht="14.4" customHeight="1" x14ac:dyDescent="0.25">
      <c r="A109" s="113"/>
      <c r="B109" s="113"/>
      <c r="C109" s="113"/>
      <c r="D109" s="113"/>
      <c r="E109" s="117"/>
      <c r="F109" s="113"/>
      <c r="G109" s="113"/>
      <c r="H109" s="113"/>
      <c r="I109" s="118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13"/>
      <c r="AN109" s="113"/>
      <c r="AO109" s="113"/>
      <c r="AP109" s="113"/>
      <c r="AQ109" s="113"/>
      <c r="AR109" s="113"/>
      <c r="AS109" s="113"/>
      <c r="AT109" s="113"/>
      <c r="AU109" s="113"/>
    </row>
    <row r="110" spans="1:47" ht="14.4" customHeight="1" x14ac:dyDescent="0.25">
      <c r="A110" s="113"/>
      <c r="B110" s="113"/>
      <c r="C110" s="113"/>
      <c r="D110" s="113"/>
      <c r="E110" s="117"/>
      <c r="F110" s="113"/>
      <c r="G110" s="113"/>
      <c r="H110" s="113"/>
      <c r="I110" s="118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  <c r="Z110" s="113"/>
      <c r="AA110" s="113"/>
      <c r="AB110" s="113"/>
      <c r="AC110" s="113"/>
      <c r="AD110" s="113"/>
      <c r="AE110" s="113"/>
      <c r="AF110" s="113"/>
      <c r="AG110" s="113"/>
      <c r="AH110" s="113"/>
      <c r="AI110" s="113"/>
      <c r="AJ110" s="113"/>
      <c r="AK110" s="113"/>
      <c r="AL110" s="113"/>
      <c r="AM110" s="113"/>
      <c r="AN110" s="113"/>
      <c r="AO110" s="113"/>
      <c r="AP110" s="113"/>
      <c r="AQ110" s="113"/>
      <c r="AR110" s="113"/>
      <c r="AS110" s="113"/>
      <c r="AT110" s="113"/>
      <c r="AU110" s="113"/>
    </row>
    <row r="111" spans="1:47" ht="14.4" customHeight="1" x14ac:dyDescent="0.25">
      <c r="A111" s="113"/>
      <c r="B111" s="113"/>
      <c r="C111" s="113"/>
      <c r="D111" s="113"/>
      <c r="E111" s="117"/>
      <c r="F111" s="113"/>
      <c r="G111" s="113"/>
      <c r="H111" s="113"/>
      <c r="I111" s="118"/>
      <c r="J111" s="113"/>
      <c r="K111" s="113"/>
      <c r="L111" s="113"/>
      <c r="M111" s="113"/>
      <c r="N111" s="113"/>
      <c r="O111" s="113"/>
      <c r="P111" s="113"/>
      <c r="Q111" s="113"/>
      <c r="R111" s="113"/>
      <c r="S111" s="113"/>
      <c r="T111" s="113"/>
      <c r="U111" s="113"/>
      <c r="V111" s="113"/>
      <c r="W111" s="113"/>
      <c r="X111" s="113"/>
      <c r="Y111" s="113"/>
      <c r="Z111" s="113"/>
      <c r="AA111" s="113"/>
      <c r="AB111" s="113"/>
      <c r="AC111" s="113"/>
      <c r="AD111" s="113"/>
      <c r="AE111" s="113"/>
      <c r="AF111" s="113"/>
      <c r="AG111" s="113"/>
      <c r="AH111" s="113"/>
      <c r="AI111" s="113"/>
      <c r="AJ111" s="113"/>
      <c r="AK111" s="113"/>
      <c r="AL111" s="113"/>
      <c r="AM111" s="113"/>
      <c r="AN111" s="113"/>
      <c r="AO111" s="113"/>
      <c r="AP111" s="113"/>
      <c r="AQ111" s="113"/>
      <c r="AR111" s="113"/>
      <c r="AS111" s="113"/>
      <c r="AT111" s="113"/>
      <c r="AU111" s="113"/>
    </row>
    <row r="112" spans="1:47" ht="14.4" customHeight="1" x14ac:dyDescent="0.25">
      <c r="A112" s="113"/>
      <c r="B112" s="113"/>
      <c r="C112" s="113"/>
      <c r="D112" s="113"/>
      <c r="E112" s="117"/>
      <c r="F112" s="113"/>
      <c r="G112" s="113"/>
      <c r="H112" s="113"/>
      <c r="I112" s="118"/>
      <c r="J112" s="113"/>
      <c r="K112" s="113"/>
      <c r="L112" s="113"/>
      <c r="M112" s="113"/>
      <c r="N112" s="113"/>
      <c r="O112" s="113"/>
      <c r="P112" s="113"/>
      <c r="Q112" s="113"/>
      <c r="R112" s="113"/>
      <c r="S112" s="113"/>
      <c r="T112" s="113"/>
      <c r="U112" s="113"/>
      <c r="V112" s="113"/>
      <c r="W112" s="113"/>
      <c r="X112" s="113"/>
      <c r="Y112" s="113"/>
      <c r="Z112" s="113"/>
      <c r="AA112" s="113"/>
      <c r="AB112" s="113"/>
      <c r="AC112" s="113"/>
      <c r="AD112" s="113"/>
      <c r="AE112" s="113"/>
      <c r="AF112" s="113"/>
      <c r="AG112" s="113"/>
      <c r="AH112" s="113"/>
      <c r="AI112" s="113"/>
      <c r="AJ112" s="113"/>
      <c r="AK112" s="113"/>
      <c r="AL112" s="113"/>
      <c r="AM112" s="113"/>
      <c r="AN112" s="113"/>
      <c r="AO112" s="113"/>
      <c r="AP112" s="113"/>
      <c r="AQ112" s="113"/>
      <c r="AR112" s="113"/>
      <c r="AS112" s="113"/>
      <c r="AT112" s="113"/>
      <c r="AU112" s="113"/>
    </row>
    <row r="113" spans="1:47" ht="14.4" customHeight="1" x14ac:dyDescent="0.25">
      <c r="A113" s="113"/>
      <c r="B113" s="113"/>
      <c r="C113" s="113"/>
      <c r="D113" s="113"/>
      <c r="E113" s="117"/>
      <c r="F113" s="113"/>
      <c r="G113" s="113"/>
      <c r="H113" s="113"/>
      <c r="I113" s="118"/>
      <c r="J113" s="113"/>
      <c r="K113" s="113"/>
      <c r="L113" s="113"/>
      <c r="M113" s="113"/>
      <c r="N113" s="113"/>
      <c r="O113" s="113"/>
      <c r="P113" s="113"/>
      <c r="Q113" s="113"/>
      <c r="R113" s="113"/>
      <c r="S113" s="113"/>
      <c r="T113" s="113"/>
      <c r="U113" s="113"/>
      <c r="V113" s="113"/>
      <c r="W113" s="113"/>
      <c r="X113" s="113"/>
      <c r="Y113" s="113"/>
      <c r="Z113" s="113"/>
      <c r="AA113" s="113"/>
      <c r="AB113" s="113"/>
      <c r="AC113" s="113"/>
      <c r="AD113" s="113"/>
      <c r="AE113" s="113"/>
      <c r="AF113" s="113"/>
      <c r="AG113" s="113"/>
      <c r="AH113" s="113"/>
      <c r="AI113" s="113"/>
      <c r="AJ113" s="113"/>
      <c r="AK113" s="113"/>
      <c r="AL113" s="113"/>
      <c r="AM113" s="113"/>
      <c r="AN113" s="113"/>
      <c r="AO113" s="113"/>
      <c r="AP113" s="113"/>
      <c r="AQ113" s="113"/>
      <c r="AR113" s="113"/>
      <c r="AS113" s="113"/>
      <c r="AT113" s="113"/>
      <c r="AU113" s="113"/>
    </row>
    <row r="114" spans="1:47" ht="14.4" customHeight="1" x14ac:dyDescent="0.25">
      <c r="A114" s="113"/>
      <c r="B114" s="113"/>
      <c r="C114" s="113"/>
      <c r="D114" s="113"/>
      <c r="E114" s="117"/>
      <c r="F114" s="113"/>
      <c r="G114" s="113"/>
      <c r="H114" s="113"/>
      <c r="I114" s="118"/>
      <c r="J114" s="113"/>
      <c r="K114" s="113"/>
      <c r="L114" s="113"/>
      <c r="M114" s="113"/>
      <c r="N114" s="113"/>
      <c r="O114" s="113"/>
      <c r="P114" s="113"/>
      <c r="Q114" s="113"/>
      <c r="R114" s="113"/>
      <c r="S114" s="113"/>
      <c r="T114" s="113"/>
      <c r="U114" s="113"/>
      <c r="V114" s="113"/>
      <c r="W114" s="113"/>
      <c r="X114" s="113"/>
      <c r="Y114" s="113"/>
      <c r="Z114" s="113"/>
      <c r="AA114" s="113"/>
      <c r="AB114" s="113"/>
      <c r="AC114" s="113"/>
      <c r="AD114" s="113"/>
      <c r="AE114" s="113"/>
      <c r="AF114" s="113"/>
      <c r="AG114" s="113"/>
      <c r="AH114" s="113"/>
      <c r="AI114" s="113"/>
      <c r="AJ114" s="113"/>
      <c r="AK114" s="113"/>
      <c r="AL114" s="113"/>
      <c r="AM114" s="113"/>
      <c r="AN114" s="113"/>
      <c r="AO114" s="113"/>
      <c r="AP114" s="113"/>
      <c r="AQ114" s="113"/>
      <c r="AR114" s="113"/>
      <c r="AS114" s="113"/>
      <c r="AT114" s="113"/>
      <c r="AU114" s="113"/>
    </row>
    <row r="115" spans="1:47" ht="14.4" customHeight="1" x14ac:dyDescent="0.25">
      <c r="A115" s="113"/>
      <c r="B115" s="113"/>
      <c r="C115" s="113"/>
      <c r="D115" s="113"/>
      <c r="E115" s="117"/>
      <c r="F115" s="113"/>
      <c r="G115" s="113"/>
      <c r="H115" s="113"/>
      <c r="I115" s="118"/>
      <c r="J115" s="113"/>
      <c r="K115" s="113"/>
      <c r="L115" s="113"/>
      <c r="M115" s="113"/>
      <c r="N115" s="113"/>
      <c r="O115" s="113"/>
      <c r="P115" s="113"/>
      <c r="Q115" s="113"/>
      <c r="R115" s="113"/>
      <c r="S115" s="113"/>
      <c r="T115" s="113"/>
      <c r="U115" s="113"/>
      <c r="V115" s="113"/>
      <c r="W115" s="113"/>
      <c r="X115" s="113"/>
      <c r="Y115" s="113"/>
      <c r="Z115" s="113"/>
      <c r="AA115" s="113"/>
      <c r="AB115" s="113"/>
      <c r="AC115" s="113"/>
      <c r="AD115" s="113"/>
      <c r="AE115" s="113"/>
      <c r="AF115" s="113"/>
      <c r="AG115" s="113"/>
      <c r="AH115" s="113"/>
      <c r="AI115" s="113"/>
      <c r="AJ115" s="113"/>
      <c r="AK115" s="113"/>
      <c r="AL115" s="113"/>
      <c r="AM115" s="113"/>
      <c r="AN115" s="113"/>
      <c r="AO115" s="113"/>
      <c r="AP115" s="113"/>
      <c r="AQ115" s="113"/>
      <c r="AR115" s="113"/>
      <c r="AS115" s="113"/>
      <c r="AT115" s="113"/>
      <c r="AU115" s="113"/>
    </row>
    <row r="116" spans="1:47" ht="14.4" customHeight="1" x14ac:dyDescent="0.25">
      <c r="A116" s="113"/>
      <c r="B116" s="113"/>
      <c r="C116" s="113"/>
      <c r="D116" s="113"/>
      <c r="E116" s="117"/>
      <c r="F116" s="113"/>
      <c r="G116" s="113"/>
      <c r="H116" s="113"/>
      <c r="I116" s="118"/>
      <c r="J116" s="113"/>
      <c r="K116" s="113"/>
      <c r="L116" s="113"/>
      <c r="M116" s="113"/>
      <c r="N116" s="113"/>
      <c r="O116" s="113"/>
      <c r="P116" s="113"/>
      <c r="Q116" s="113"/>
      <c r="R116" s="113"/>
      <c r="S116" s="113"/>
      <c r="T116" s="113"/>
      <c r="U116" s="113"/>
      <c r="V116" s="113"/>
      <c r="W116" s="113"/>
      <c r="X116" s="113"/>
      <c r="Y116" s="113"/>
      <c r="Z116" s="113"/>
      <c r="AA116" s="113"/>
      <c r="AB116" s="113"/>
      <c r="AC116" s="113"/>
      <c r="AD116" s="113"/>
      <c r="AE116" s="113"/>
      <c r="AF116" s="113"/>
      <c r="AG116" s="113"/>
      <c r="AH116" s="113"/>
      <c r="AI116" s="113"/>
      <c r="AJ116" s="113"/>
      <c r="AK116" s="113"/>
      <c r="AL116" s="113"/>
      <c r="AM116" s="113"/>
      <c r="AN116" s="113"/>
      <c r="AO116" s="113"/>
      <c r="AP116" s="113"/>
      <c r="AQ116" s="113"/>
      <c r="AR116" s="113"/>
      <c r="AS116" s="113"/>
      <c r="AT116" s="113"/>
      <c r="AU116" s="113"/>
    </row>
    <row r="117" spans="1:47" ht="14.4" customHeight="1" x14ac:dyDescent="0.25">
      <c r="A117" s="113"/>
      <c r="B117" s="113"/>
      <c r="C117" s="113"/>
      <c r="D117" s="113"/>
      <c r="E117" s="117"/>
      <c r="F117" s="113"/>
      <c r="G117" s="113"/>
      <c r="H117" s="113"/>
      <c r="I117" s="118"/>
      <c r="J117" s="113"/>
      <c r="K117" s="113"/>
      <c r="L117" s="113"/>
      <c r="M117" s="113"/>
      <c r="N117" s="113"/>
      <c r="O117" s="113"/>
      <c r="P117" s="113"/>
      <c r="Q117" s="113"/>
      <c r="R117" s="113"/>
      <c r="S117" s="113"/>
      <c r="T117" s="113"/>
      <c r="U117" s="113"/>
      <c r="V117" s="113"/>
      <c r="W117" s="113"/>
      <c r="X117" s="113"/>
      <c r="Y117" s="113"/>
      <c r="Z117" s="113"/>
      <c r="AA117" s="113"/>
      <c r="AB117" s="113"/>
      <c r="AC117" s="113"/>
      <c r="AD117" s="113"/>
      <c r="AE117" s="113"/>
      <c r="AF117" s="113"/>
      <c r="AG117" s="113"/>
      <c r="AH117" s="113"/>
      <c r="AI117" s="113"/>
      <c r="AJ117" s="113"/>
      <c r="AK117" s="113"/>
      <c r="AL117" s="113"/>
      <c r="AM117" s="113"/>
      <c r="AN117" s="113"/>
      <c r="AO117" s="113"/>
      <c r="AP117" s="113"/>
      <c r="AQ117" s="113"/>
      <c r="AR117" s="113"/>
      <c r="AS117" s="113"/>
      <c r="AT117" s="113"/>
      <c r="AU117" s="113"/>
    </row>
    <row r="118" spans="1:47" ht="14.4" customHeight="1" x14ac:dyDescent="0.25">
      <c r="A118" s="113"/>
      <c r="B118" s="113"/>
      <c r="C118" s="113"/>
      <c r="D118" s="113"/>
      <c r="E118" s="117"/>
      <c r="F118" s="113"/>
      <c r="G118" s="113"/>
      <c r="H118" s="113"/>
      <c r="I118" s="118"/>
      <c r="J118" s="113"/>
      <c r="K118" s="113"/>
      <c r="L118" s="113"/>
      <c r="M118" s="113"/>
      <c r="N118" s="113"/>
      <c r="O118" s="113"/>
      <c r="P118" s="113"/>
      <c r="Q118" s="113"/>
      <c r="R118" s="113"/>
      <c r="S118" s="113"/>
      <c r="T118" s="113"/>
      <c r="U118" s="113"/>
      <c r="V118" s="113"/>
      <c r="W118" s="113"/>
      <c r="X118" s="113"/>
      <c r="Y118" s="113"/>
      <c r="Z118" s="113"/>
      <c r="AA118" s="113"/>
      <c r="AB118" s="113"/>
      <c r="AC118" s="113"/>
      <c r="AD118" s="113"/>
      <c r="AE118" s="113"/>
      <c r="AF118" s="113"/>
      <c r="AG118" s="113"/>
      <c r="AH118" s="113"/>
      <c r="AI118" s="113"/>
      <c r="AJ118" s="113"/>
      <c r="AK118" s="113"/>
      <c r="AL118" s="113"/>
      <c r="AM118" s="113"/>
      <c r="AN118" s="113"/>
      <c r="AO118" s="113"/>
      <c r="AP118" s="113"/>
      <c r="AQ118" s="113"/>
      <c r="AR118" s="113"/>
      <c r="AS118" s="113"/>
      <c r="AT118" s="113"/>
      <c r="AU118" s="113"/>
    </row>
    <row r="119" spans="1:47" ht="14.4" customHeight="1" x14ac:dyDescent="0.25">
      <c r="A119" s="113"/>
      <c r="B119" s="113"/>
      <c r="C119" s="113"/>
      <c r="D119" s="113"/>
      <c r="E119" s="117"/>
      <c r="F119" s="113"/>
      <c r="G119" s="113"/>
      <c r="H119" s="113"/>
      <c r="I119" s="118"/>
      <c r="J119" s="113"/>
      <c r="K119" s="113"/>
      <c r="L119" s="113"/>
      <c r="M119" s="113"/>
      <c r="N119" s="113"/>
      <c r="O119" s="113"/>
      <c r="P119" s="113"/>
      <c r="Q119" s="113"/>
      <c r="R119" s="113"/>
      <c r="S119" s="113"/>
      <c r="T119" s="113"/>
      <c r="U119" s="113"/>
      <c r="V119" s="113"/>
      <c r="W119" s="113"/>
      <c r="X119" s="113"/>
      <c r="Y119" s="113"/>
      <c r="Z119" s="113"/>
      <c r="AA119" s="113"/>
      <c r="AB119" s="113"/>
      <c r="AC119" s="113"/>
      <c r="AD119" s="113"/>
      <c r="AE119" s="113"/>
      <c r="AF119" s="113"/>
      <c r="AG119" s="113"/>
      <c r="AH119" s="113"/>
      <c r="AI119" s="113"/>
      <c r="AJ119" s="113"/>
      <c r="AK119" s="113"/>
      <c r="AL119" s="113"/>
      <c r="AM119" s="113"/>
      <c r="AN119" s="113"/>
      <c r="AO119" s="113"/>
      <c r="AP119" s="113"/>
      <c r="AQ119" s="113"/>
      <c r="AR119" s="113"/>
      <c r="AS119" s="113"/>
      <c r="AT119" s="113"/>
      <c r="AU119" s="113"/>
    </row>
    <row r="120" spans="1:47" ht="14.4" customHeight="1" x14ac:dyDescent="0.25">
      <c r="A120" s="113"/>
      <c r="B120" s="113"/>
      <c r="C120" s="113"/>
      <c r="D120" s="113"/>
      <c r="E120" s="117"/>
      <c r="F120" s="113"/>
      <c r="G120" s="113"/>
      <c r="H120" s="113"/>
      <c r="I120" s="118"/>
      <c r="J120" s="113"/>
      <c r="K120" s="113"/>
      <c r="L120" s="113"/>
      <c r="M120" s="113"/>
      <c r="N120" s="113"/>
      <c r="O120" s="113"/>
      <c r="P120" s="113"/>
      <c r="Q120" s="113"/>
      <c r="R120" s="113"/>
      <c r="S120" s="113"/>
      <c r="T120" s="113"/>
      <c r="U120" s="113"/>
      <c r="V120" s="113"/>
      <c r="W120" s="113"/>
      <c r="X120" s="113"/>
      <c r="Y120" s="113"/>
      <c r="Z120" s="113"/>
      <c r="AA120" s="113"/>
      <c r="AB120" s="113"/>
      <c r="AC120" s="113"/>
      <c r="AD120" s="113"/>
      <c r="AE120" s="113"/>
      <c r="AF120" s="113"/>
      <c r="AG120" s="113"/>
      <c r="AH120" s="113"/>
      <c r="AI120" s="113"/>
      <c r="AJ120" s="113"/>
      <c r="AK120" s="113"/>
      <c r="AL120" s="113"/>
      <c r="AM120" s="113"/>
      <c r="AN120" s="113"/>
      <c r="AO120" s="113"/>
      <c r="AP120" s="113"/>
      <c r="AQ120" s="113"/>
      <c r="AR120" s="113"/>
      <c r="AS120" s="113"/>
      <c r="AT120" s="113"/>
      <c r="AU120" s="113"/>
    </row>
    <row r="121" spans="1:47" ht="14.4" customHeight="1" x14ac:dyDescent="0.25">
      <c r="A121" s="113"/>
      <c r="B121" s="113"/>
      <c r="C121" s="113"/>
      <c r="D121" s="113"/>
      <c r="E121" s="117"/>
      <c r="F121" s="113"/>
      <c r="G121" s="113"/>
      <c r="H121" s="113"/>
      <c r="I121" s="118"/>
      <c r="J121" s="113"/>
      <c r="K121" s="113"/>
      <c r="L121" s="113"/>
      <c r="M121" s="113"/>
      <c r="N121" s="113"/>
      <c r="O121" s="113"/>
      <c r="P121" s="113"/>
      <c r="Q121" s="113"/>
      <c r="R121" s="113"/>
      <c r="S121" s="113"/>
      <c r="T121" s="113"/>
      <c r="U121" s="113"/>
      <c r="V121" s="113"/>
      <c r="W121" s="113"/>
      <c r="X121" s="113"/>
      <c r="Y121" s="113"/>
      <c r="Z121" s="113"/>
      <c r="AA121" s="113"/>
      <c r="AB121" s="113"/>
      <c r="AC121" s="113"/>
      <c r="AD121" s="113"/>
      <c r="AE121" s="113"/>
      <c r="AF121" s="113"/>
      <c r="AG121" s="113"/>
      <c r="AH121" s="113"/>
      <c r="AI121" s="113"/>
      <c r="AJ121" s="113"/>
      <c r="AK121" s="113"/>
      <c r="AL121" s="113"/>
      <c r="AM121" s="113"/>
      <c r="AN121" s="113"/>
      <c r="AO121" s="113"/>
      <c r="AP121" s="113"/>
      <c r="AQ121" s="113"/>
      <c r="AR121" s="113"/>
      <c r="AS121" s="113"/>
      <c r="AT121" s="113"/>
      <c r="AU121" s="113"/>
    </row>
    <row r="122" spans="1:47" ht="14.4" customHeight="1" x14ac:dyDescent="0.25">
      <c r="A122" s="113"/>
      <c r="B122" s="113"/>
      <c r="C122" s="113"/>
      <c r="D122" s="113"/>
      <c r="E122" s="117"/>
      <c r="F122" s="113"/>
      <c r="G122" s="113"/>
      <c r="H122" s="113"/>
      <c r="I122" s="118"/>
      <c r="J122" s="113"/>
      <c r="K122" s="113"/>
      <c r="L122" s="113"/>
      <c r="M122" s="113"/>
      <c r="N122" s="113"/>
      <c r="O122" s="113"/>
      <c r="P122" s="113"/>
      <c r="Q122" s="113"/>
      <c r="R122" s="113"/>
      <c r="S122" s="113"/>
      <c r="T122" s="113"/>
      <c r="U122" s="113"/>
      <c r="V122" s="113"/>
      <c r="W122" s="113"/>
      <c r="X122" s="113"/>
      <c r="Y122" s="113"/>
      <c r="Z122" s="113"/>
      <c r="AA122" s="113"/>
      <c r="AB122" s="113"/>
      <c r="AC122" s="113"/>
      <c r="AD122" s="113"/>
      <c r="AE122" s="113"/>
      <c r="AF122" s="113"/>
      <c r="AG122" s="113"/>
      <c r="AH122" s="113"/>
      <c r="AI122" s="113"/>
      <c r="AJ122" s="113"/>
      <c r="AK122" s="113"/>
      <c r="AL122" s="113"/>
      <c r="AM122" s="113"/>
      <c r="AN122" s="113"/>
      <c r="AO122" s="113"/>
      <c r="AP122" s="113"/>
      <c r="AQ122" s="113"/>
      <c r="AR122" s="113"/>
      <c r="AS122" s="113"/>
      <c r="AT122" s="113"/>
      <c r="AU122" s="113"/>
    </row>
    <row r="123" spans="1:47" ht="14.4" customHeight="1" x14ac:dyDescent="0.25">
      <c r="A123" s="113"/>
      <c r="B123" s="113"/>
      <c r="C123" s="113"/>
      <c r="D123" s="113"/>
      <c r="E123" s="117"/>
      <c r="F123" s="113"/>
      <c r="G123" s="113"/>
      <c r="H123" s="113"/>
      <c r="I123" s="118"/>
      <c r="J123" s="113"/>
      <c r="K123" s="113"/>
      <c r="L123" s="113"/>
      <c r="M123" s="113"/>
      <c r="N123" s="113"/>
      <c r="O123" s="113"/>
      <c r="P123" s="113"/>
      <c r="Q123" s="113"/>
      <c r="R123" s="113"/>
      <c r="S123" s="113"/>
      <c r="T123" s="113"/>
      <c r="U123" s="113"/>
      <c r="V123" s="113"/>
      <c r="W123" s="113"/>
      <c r="X123" s="113"/>
      <c r="Y123" s="113"/>
      <c r="Z123" s="113"/>
      <c r="AA123" s="113"/>
      <c r="AB123" s="113"/>
      <c r="AC123" s="113"/>
      <c r="AD123" s="113"/>
      <c r="AE123" s="113"/>
      <c r="AF123" s="113"/>
      <c r="AG123" s="113"/>
      <c r="AH123" s="113"/>
      <c r="AI123" s="113"/>
      <c r="AJ123" s="113"/>
      <c r="AK123" s="113"/>
      <c r="AL123" s="113"/>
      <c r="AM123" s="113"/>
      <c r="AN123" s="113"/>
      <c r="AO123" s="113"/>
      <c r="AP123" s="113"/>
      <c r="AQ123" s="113"/>
      <c r="AR123" s="113"/>
      <c r="AS123" s="113"/>
      <c r="AT123" s="113"/>
      <c r="AU123" s="113"/>
    </row>
    <row r="124" spans="1:47" ht="14.4" customHeight="1" x14ac:dyDescent="0.25">
      <c r="A124" s="113"/>
      <c r="B124" s="113"/>
      <c r="C124" s="113"/>
      <c r="D124" s="113"/>
      <c r="E124" s="117"/>
      <c r="F124" s="113"/>
      <c r="G124" s="113"/>
      <c r="H124" s="113"/>
      <c r="I124" s="118"/>
      <c r="J124" s="113"/>
      <c r="K124" s="113"/>
      <c r="L124" s="113"/>
      <c r="M124" s="113"/>
      <c r="N124" s="113"/>
      <c r="O124" s="113"/>
      <c r="P124" s="113"/>
      <c r="Q124" s="113"/>
      <c r="R124" s="113"/>
      <c r="S124" s="113"/>
      <c r="T124" s="113"/>
      <c r="U124" s="113"/>
      <c r="V124" s="113"/>
      <c r="W124" s="113"/>
      <c r="X124" s="113"/>
      <c r="Y124" s="113"/>
      <c r="Z124" s="113"/>
      <c r="AA124" s="113"/>
      <c r="AB124" s="113"/>
      <c r="AC124" s="113"/>
      <c r="AD124" s="113"/>
      <c r="AE124" s="113"/>
      <c r="AF124" s="113"/>
      <c r="AG124" s="113"/>
      <c r="AH124" s="113"/>
      <c r="AI124" s="113"/>
      <c r="AJ124" s="113"/>
      <c r="AK124" s="113"/>
      <c r="AL124" s="113"/>
      <c r="AM124" s="113"/>
      <c r="AN124" s="113"/>
      <c r="AO124" s="113"/>
      <c r="AP124" s="113"/>
      <c r="AQ124" s="113"/>
      <c r="AR124" s="113"/>
      <c r="AS124" s="113"/>
      <c r="AT124" s="113"/>
      <c r="AU124" s="113"/>
    </row>
    <row r="125" spans="1:47" ht="14.4" customHeight="1" x14ac:dyDescent="0.25">
      <c r="A125" s="113"/>
      <c r="B125" s="113"/>
      <c r="C125" s="113"/>
      <c r="D125" s="113"/>
      <c r="E125" s="117"/>
      <c r="F125" s="113"/>
      <c r="G125" s="113"/>
      <c r="H125" s="113"/>
      <c r="I125" s="118"/>
      <c r="J125" s="113"/>
      <c r="K125" s="113"/>
      <c r="L125" s="113"/>
      <c r="M125" s="113"/>
      <c r="N125" s="113"/>
      <c r="O125" s="113"/>
      <c r="P125" s="113"/>
      <c r="Q125" s="113"/>
      <c r="R125" s="113"/>
      <c r="S125" s="113"/>
      <c r="T125" s="113"/>
      <c r="U125" s="113"/>
      <c r="V125" s="113"/>
      <c r="W125" s="113"/>
      <c r="X125" s="113"/>
      <c r="Y125" s="113"/>
      <c r="Z125" s="113"/>
      <c r="AA125" s="113"/>
      <c r="AB125" s="113"/>
      <c r="AC125" s="113"/>
      <c r="AD125" s="113"/>
      <c r="AE125" s="113"/>
      <c r="AF125" s="113"/>
      <c r="AG125" s="113"/>
      <c r="AH125" s="113"/>
      <c r="AI125" s="113"/>
      <c r="AJ125" s="113"/>
      <c r="AK125" s="113"/>
      <c r="AL125" s="113"/>
      <c r="AM125" s="113"/>
      <c r="AN125" s="113"/>
      <c r="AO125" s="113"/>
      <c r="AP125" s="113"/>
      <c r="AQ125" s="113"/>
      <c r="AR125" s="113"/>
      <c r="AS125" s="113"/>
      <c r="AT125" s="113"/>
      <c r="AU125" s="113"/>
    </row>
    <row r="126" spans="1:47" ht="14.4" customHeight="1" x14ac:dyDescent="0.25">
      <c r="A126" s="113"/>
      <c r="B126" s="113"/>
      <c r="C126" s="113"/>
      <c r="D126" s="113"/>
      <c r="E126" s="117"/>
      <c r="F126" s="113"/>
      <c r="G126" s="113"/>
      <c r="H126" s="113"/>
      <c r="I126" s="118"/>
      <c r="J126" s="113"/>
      <c r="K126" s="113"/>
      <c r="L126" s="113"/>
      <c r="M126" s="113"/>
      <c r="N126" s="113"/>
      <c r="O126" s="113"/>
      <c r="P126" s="113"/>
      <c r="Q126" s="113"/>
      <c r="R126" s="113"/>
      <c r="S126" s="113"/>
      <c r="T126" s="113"/>
      <c r="U126" s="113"/>
      <c r="V126" s="113"/>
      <c r="W126" s="113"/>
      <c r="X126" s="113"/>
      <c r="Y126" s="113"/>
      <c r="Z126" s="113"/>
      <c r="AA126" s="113"/>
      <c r="AB126" s="113"/>
      <c r="AC126" s="113"/>
      <c r="AD126" s="113"/>
      <c r="AE126" s="113"/>
      <c r="AF126" s="113"/>
      <c r="AG126" s="113"/>
      <c r="AH126" s="113"/>
      <c r="AI126" s="113"/>
      <c r="AJ126" s="113"/>
      <c r="AK126" s="113"/>
      <c r="AL126" s="113"/>
      <c r="AM126" s="113"/>
      <c r="AN126" s="113"/>
      <c r="AO126" s="113"/>
      <c r="AP126" s="113"/>
      <c r="AQ126" s="113"/>
      <c r="AR126" s="113"/>
      <c r="AS126" s="113"/>
      <c r="AT126" s="113"/>
      <c r="AU126" s="113"/>
    </row>
    <row r="127" spans="1:47" ht="14.4" customHeight="1" x14ac:dyDescent="0.25">
      <c r="A127" s="113"/>
      <c r="B127" s="113"/>
      <c r="C127" s="113"/>
      <c r="D127" s="113"/>
      <c r="E127" s="117"/>
      <c r="F127" s="113"/>
      <c r="G127" s="113"/>
      <c r="H127" s="113"/>
      <c r="I127" s="118"/>
      <c r="J127" s="113"/>
      <c r="K127" s="113"/>
      <c r="L127" s="113"/>
      <c r="M127" s="113"/>
      <c r="N127" s="113"/>
      <c r="O127" s="113"/>
      <c r="P127" s="113"/>
      <c r="Q127" s="113"/>
      <c r="R127" s="113"/>
      <c r="S127" s="113"/>
      <c r="T127" s="113"/>
      <c r="U127" s="113"/>
      <c r="V127" s="113"/>
      <c r="W127" s="113"/>
      <c r="X127" s="113"/>
      <c r="Y127" s="113"/>
      <c r="Z127" s="113"/>
      <c r="AA127" s="113"/>
      <c r="AB127" s="113"/>
      <c r="AC127" s="113"/>
      <c r="AD127" s="113"/>
      <c r="AE127" s="113"/>
      <c r="AF127" s="113"/>
      <c r="AG127" s="113"/>
      <c r="AH127" s="113"/>
      <c r="AI127" s="113"/>
      <c r="AJ127" s="113"/>
      <c r="AK127" s="113"/>
      <c r="AL127" s="113"/>
      <c r="AM127" s="113"/>
      <c r="AN127" s="113"/>
      <c r="AO127" s="113"/>
      <c r="AP127" s="113"/>
      <c r="AQ127" s="113"/>
      <c r="AR127" s="113"/>
      <c r="AS127" s="113"/>
      <c r="AT127" s="113"/>
      <c r="AU127" s="113"/>
    </row>
    <row r="128" spans="1:47" ht="14.4" customHeight="1" x14ac:dyDescent="0.25">
      <c r="A128" s="113"/>
      <c r="B128" s="113"/>
      <c r="C128" s="113"/>
      <c r="D128" s="113"/>
      <c r="E128" s="117"/>
      <c r="F128" s="113"/>
      <c r="G128" s="113"/>
      <c r="H128" s="113"/>
      <c r="I128" s="118"/>
      <c r="J128" s="113"/>
      <c r="K128" s="113"/>
      <c r="L128" s="113"/>
      <c r="M128" s="113"/>
      <c r="N128" s="113"/>
      <c r="O128" s="113"/>
      <c r="P128" s="113"/>
      <c r="Q128" s="113"/>
      <c r="R128" s="113"/>
      <c r="S128" s="113"/>
      <c r="T128" s="113"/>
      <c r="U128" s="113"/>
      <c r="V128" s="113"/>
      <c r="W128" s="113"/>
      <c r="X128" s="113"/>
      <c r="Y128" s="113"/>
      <c r="Z128" s="113"/>
      <c r="AA128" s="113"/>
      <c r="AB128" s="113"/>
      <c r="AC128" s="113"/>
      <c r="AD128" s="113"/>
      <c r="AE128" s="113"/>
      <c r="AF128" s="113"/>
      <c r="AG128" s="113"/>
      <c r="AH128" s="113"/>
      <c r="AI128" s="113"/>
      <c r="AJ128" s="113"/>
      <c r="AK128" s="113"/>
      <c r="AL128" s="113"/>
      <c r="AM128" s="113"/>
      <c r="AN128" s="113"/>
      <c r="AO128" s="113"/>
      <c r="AP128" s="113"/>
      <c r="AQ128" s="113"/>
      <c r="AR128" s="113"/>
      <c r="AS128" s="113"/>
      <c r="AT128" s="113"/>
      <c r="AU128" s="113"/>
    </row>
    <row r="129" spans="1:47" ht="14.4" customHeight="1" x14ac:dyDescent="0.25">
      <c r="A129" s="113"/>
      <c r="B129" s="113"/>
      <c r="C129" s="113"/>
      <c r="D129" s="113"/>
      <c r="E129" s="117"/>
      <c r="F129" s="113"/>
      <c r="G129" s="113"/>
      <c r="H129" s="113"/>
      <c r="I129" s="118"/>
      <c r="J129" s="113"/>
      <c r="K129" s="113"/>
      <c r="L129" s="113"/>
      <c r="M129" s="113"/>
      <c r="N129" s="113"/>
      <c r="O129" s="113"/>
      <c r="P129" s="113"/>
      <c r="Q129" s="113"/>
      <c r="R129" s="113"/>
      <c r="S129" s="113"/>
      <c r="T129" s="113"/>
      <c r="U129" s="113"/>
      <c r="V129" s="113"/>
      <c r="W129" s="113"/>
      <c r="X129" s="113"/>
      <c r="Y129" s="113"/>
      <c r="Z129" s="113"/>
      <c r="AA129" s="113"/>
      <c r="AB129" s="113"/>
      <c r="AC129" s="113"/>
      <c r="AD129" s="113"/>
      <c r="AE129" s="113"/>
      <c r="AF129" s="113"/>
      <c r="AG129" s="113"/>
      <c r="AH129" s="113"/>
      <c r="AI129" s="113"/>
      <c r="AJ129" s="113"/>
      <c r="AK129" s="113"/>
      <c r="AL129" s="113"/>
      <c r="AM129" s="113"/>
      <c r="AN129" s="113"/>
      <c r="AO129" s="113"/>
      <c r="AP129" s="113"/>
      <c r="AQ129" s="113"/>
      <c r="AR129" s="113"/>
      <c r="AS129" s="113"/>
      <c r="AT129" s="113"/>
      <c r="AU129" s="113"/>
    </row>
    <row r="130" spans="1:47" ht="14.4" customHeight="1" x14ac:dyDescent="0.25">
      <c r="A130" s="113"/>
      <c r="B130" s="113"/>
      <c r="C130" s="113"/>
      <c r="D130" s="113"/>
      <c r="E130" s="117"/>
      <c r="F130" s="113"/>
      <c r="G130" s="113"/>
      <c r="H130" s="113"/>
      <c r="I130" s="118"/>
      <c r="J130" s="113"/>
      <c r="K130" s="113"/>
      <c r="L130" s="113"/>
      <c r="M130" s="113"/>
      <c r="N130" s="113"/>
      <c r="O130" s="113"/>
      <c r="P130" s="113"/>
      <c r="Q130" s="113"/>
      <c r="R130" s="113"/>
      <c r="S130" s="113"/>
      <c r="T130" s="113"/>
      <c r="U130" s="113"/>
      <c r="V130" s="113"/>
      <c r="W130" s="113"/>
      <c r="X130" s="113"/>
      <c r="Y130" s="113"/>
      <c r="Z130" s="113"/>
      <c r="AA130" s="113"/>
      <c r="AB130" s="113"/>
      <c r="AC130" s="113"/>
      <c r="AD130" s="113"/>
      <c r="AE130" s="113"/>
      <c r="AF130" s="113"/>
      <c r="AG130" s="113"/>
      <c r="AH130" s="113"/>
      <c r="AI130" s="113"/>
      <c r="AJ130" s="113"/>
      <c r="AK130" s="113"/>
      <c r="AL130" s="113"/>
      <c r="AM130" s="113"/>
      <c r="AN130" s="113"/>
      <c r="AO130" s="113"/>
      <c r="AP130" s="113"/>
      <c r="AQ130" s="113"/>
      <c r="AR130" s="113"/>
      <c r="AS130" s="113"/>
      <c r="AT130" s="113"/>
      <c r="AU130" s="113"/>
    </row>
    <row r="131" spans="1:47" ht="14.4" customHeight="1" x14ac:dyDescent="0.25">
      <c r="A131" s="113"/>
      <c r="B131" s="113"/>
      <c r="C131" s="113"/>
      <c r="D131" s="113"/>
      <c r="E131" s="117"/>
      <c r="F131" s="113"/>
      <c r="G131" s="113"/>
      <c r="H131" s="113"/>
      <c r="I131" s="118"/>
      <c r="J131" s="113"/>
      <c r="K131" s="113"/>
      <c r="L131" s="113"/>
      <c r="M131" s="113"/>
      <c r="N131" s="113"/>
      <c r="O131" s="113"/>
      <c r="P131" s="113"/>
      <c r="Q131" s="113"/>
      <c r="R131" s="113"/>
      <c r="S131" s="113"/>
      <c r="T131" s="113"/>
      <c r="U131" s="113"/>
      <c r="V131" s="113"/>
      <c r="W131" s="113"/>
      <c r="X131" s="113"/>
      <c r="Y131" s="113"/>
      <c r="Z131" s="113"/>
      <c r="AA131" s="113"/>
      <c r="AB131" s="113"/>
      <c r="AC131" s="113"/>
      <c r="AD131" s="113"/>
      <c r="AE131" s="113"/>
      <c r="AF131" s="113"/>
      <c r="AG131" s="113"/>
      <c r="AH131" s="113"/>
      <c r="AI131" s="113"/>
      <c r="AJ131" s="113"/>
      <c r="AK131" s="113"/>
      <c r="AL131" s="113"/>
      <c r="AM131" s="113"/>
      <c r="AN131" s="113"/>
      <c r="AO131" s="113"/>
      <c r="AP131" s="113"/>
      <c r="AQ131" s="113"/>
      <c r="AR131" s="113"/>
      <c r="AS131" s="113"/>
      <c r="AT131" s="113"/>
      <c r="AU131" s="113"/>
    </row>
    <row r="132" spans="1:47" ht="14.4" customHeight="1" x14ac:dyDescent="0.25">
      <c r="A132" s="113"/>
      <c r="B132" s="113"/>
      <c r="C132" s="113"/>
      <c r="D132" s="113"/>
      <c r="E132" s="117"/>
      <c r="F132" s="113"/>
      <c r="G132" s="113"/>
      <c r="H132" s="113"/>
      <c r="I132" s="118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3"/>
      <c r="AA132" s="113"/>
      <c r="AB132" s="113"/>
      <c r="AC132" s="113"/>
      <c r="AD132" s="113"/>
      <c r="AE132" s="113"/>
      <c r="AF132" s="113"/>
      <c r="AG132" s="113"/>
      <c r="AH132" s="113"/>
      <c r="AI132" s="113"/>
      <c r="AJ132" s="113"/>
      <c r="AK132" s="113"/>
      <c r="AL132" s="113"/>
      <c r="AM132" s="113"/>
      <c r="AN132" s="113"/>
      <c r="AO132" s="113"/>
      <c r="AP132" s="113"/>
      <c r="AQ132" s="113"/>
      <c r="AR132" s="113"/>
      <c r="AS132" s="113"/>
      <c r="AT132" s="113"/>
      <c r="AU132" s="113"/>
    </row>
    <row r="133" spans="1:47" ht="14.4" customHeight="1" x14ac:dyDescent="0.25">
      <c r="A133" s="113"/>
      <c r="B133" s="113"/>
      <c r="C133" s="113"/>
      <c r="D133" s="113"/>
      <c r="E133" s="117"/>
      <c r="F133" s="113"/>
      <c r="G133" s="113"/>
      <c r="H133" s="113"/>
      <c r="I133" s="118"/>
      <c r="J133" s="113"/>
      <c r="K133" s="113"/>
      <c r="L133" s="113"/>
      <c r="M133" s="113"/>
      <c r="N133" s="113"/>
      <c r="O133" s="113"/>
      <c r="P133" s="113"/>
      <c r="Q133" s="113"/>
      <c r="R133" s="113"/>
      <c r="S133" s="113"/>
      <c r="T133" s="113"/>
      <c r="U133" s="113"/>
      <c r="V133" s="113"/>
      <c r="W133" s="113"/>
      <c r="X133" s="113"/>
      <c r="Y133" s="113"/>
      <c r="Z133" s="113"/>
      <c r="AA133" s="113"/>
      <c r="AB133" s="113"/>
      <c r="AC133" s="113"/>
      <c r="AD133" s="113"/>
      <c r="AE133" s="113"/>
      <c r="AF133" s="113"/>
      <c r="AG133" s="113"/>
      <c r="AH133" s="113"/>
      <c r="AI133" s="113"/>
      <c r="AJ133" s="113"/>
      <c r="AK133" s="113"/>
      <c r="AL133" s="113"/>
      <c r="AM133" s="113"/>
      <c r="AN133" s="113"/>
      <c r="AO133" s="113"/>
      <c r="AP133" s="113"/>
      <c r="AQ133" s="113"/>
      <c r="AR133" s="113"/>
      <c r="AS133" s="113"/>
      <c r="AT133" s="113"/>
      <c r="AU133" s="113"/>
    </row>
    <row r="134" spans="1:47" ht="14.4" customHeight="1" x14ac:dyDescent="0.25">
      <c r="A134" s="113"/>
      <c r="B134" s="113"/>
      <c r="C134" s="113"/>
      <c r="D134" s="113"/>
      <c r="E134" s="117"/>
      <c r="F134" s="113"/>
      <c r="G134" s="113"/>
      <c r="H134" s="113"/>
      <c r="I134" s="118"/>
      <c r="J134" s="113"/>
      <c r="K134" s="113"/>
      <c r="L134" s="113"/>
      <c r="M134" s="113"/>
      <c r="N134" s="113"/>
      <c r="O134" s="113"/>
      <c r="P134" s="113"/>
      <c r="Q134" s="113"/>
      <c r="R134" s="113"/>
      <c r="S134" s="113"/>
      <c r="T134" s="113"/>
      <c r="U134" s="113"/>
      <c r="V134" s="113"/>
      <c r="W134" s="113"/>
      <c r="X134" s="113"/>
      <c r="Y134" s="113"/>
      <c r="Z134" s="113"/>
      <c r="AA134" s="113"/>
      <c r="AB134" s="113"/>
      <c r="AC134" s="113"/>
      <c r="AD134" s="113"/>
      <c r="AE134" s="113"/>
      <c r="AF134" s="113"/>
      <c r="AG134" s="113"/>
      <c r="AH134" s="113"/>
      <c r="AI134" s="113"/>
      <c r="AJ134" s="113"/>
      <c r="AK134" s="113"/>
      <c r="AL134" s="113"/>
      <c r="AM134" s="113"/>
      <c r="AN134" s="113"/>
      <c r="AO134" s="113"/>
      <c r="AP134" s="113"/>
      <c r="AQ134" s="113"/>
      <c r="AR134" s="113"/>
      <c r="AS134" s="113"/>
      <c r="AT134" s="113"/>
      <c r="AU134" s="113"/>
    </row>
    <row r="135" spans="1:47" ht="14.4" customHeight="1" x14ac:dyDescent="0.25">
      <c r="A135" s="113"/>
      <c r="B135" s="113"/>
      <c r="C135" s="113"/>
      <c r="D135" s="113"/>
      <c r="E135" s="117"/>
      <c r="F135" s="113"/>
      <c r="G135" s="113"/>
      <c r="H135" s="113"/>
      <c r="I135" s="118"/>
      <c r="J135" s="113"/>
      <c r="K135" s="113"/>
      <c r="L135" s="113"/>
      <c r="M135" s="113"/>
      <c r="N135" s="113"/>
      <c r="O135" s="113"/>
      <c r="P135" s="113"/>
      <c r="Q135" s="113"/>
      <c r="R135" s="113"/>
      <c r="S135" s="113"/>
      <c r="T135" s="113"/>
      <c r="U135" s="113"/>
      <c r="V135" s="113"/>
      <c r="W135" s="113"/>
      <c r="X135" s="113"/>
      <c r="Y135" s="113"/>
      <c r="Z135" s="113"/>
      <c r="AA135" s="113"/>
      <c r="AB135" s="113"/>
      <c r="AC135" s="113"/>
      <c r="AD135" s="113"/>
      <c r="AE135" s="113"/>
      <c r="AF135" s="113"/>
      <c r="AG135" s="113"/>
      <c r="AH135" s="113"/>
      <c r="AI135" s="113"/>
      <c r="AJ135" s="113"/>
      <c r="AK135" s="113"/>
      <c r="AL135" s="113"/>
      <c r="AM135" s="113"/>
      <c r="AN135" s="113"/>
      <c r="AO135" s="113"/>
      <c r="AP135" s="113"/>
      <c r="AQ135" s="113"/>
      <c r="AR135" s="113"/>
      <c r="AS135" s="113"/>
      <c r="AT135" s="113"/>
      <c r="AU135" s="113"/>
    </row>
    <row r="136" spans="1:47" ht="14.4" customHeight="1" x14ac:dyDescent="0.25">
      <c r="B136" s="113"/>
      <c r="C136" s="113"/>
      <c r="D136" s="113"/>
      <c r="E136" s="117"/>
      <c r="F136" s="113"/>
      <c r="G136" s="113"/>
      <c r="H136" s="113"/>
      <c r="I136" s="118"/>
      <c r="J136" s="113"/>
      <c r="K136" s="113"/>
      <c r="L136" s="113"/>
      <c r="M136" s="113"/>
      <c r="N136" s="113"/>
      <c r="O136" s="113"/>
      <c r="P136" s="113"/>
      <c r="Q136" s="113"/>
      <c r="R136" s="113"/>
      <c r="S136" s="113"/>
      <c r="T136" s="113"/>
      <c r="U136" s="113"/>
      <c r="V136" s="113"/>
      <c r="W136" s="113"/>
      <c r="X136" s="113"/>
      <c r="Y136" s="113"/>
      <c r="Z136" s="113"/>
      <c r="AA136" s="113"/>
      <c r="AB136" s="113"/>
      <c r="AC136" s="113"/>
      <c r="AD136" s="113"/>
      <c r="AE136" s="113"/>
      <c r="AF136" s="113"/>
      <c r="AG136" s="113"/>
      <c r="AH136" s="113"/>
      <c r="AI136" s="113"/>
      <c r="AJ136" s="113"/>
      <c r="AK136" s="113"/>
      <c r="AL136" s="113"/>
      <c r="AM136" s="113"/>
      <c r="AN136" s="113"/>
      <c r="AO136" s="113"/>
      <c r="AP136" s="113"/>
      <c r="AQ136" s="113"/>
      <c r="AR136" s="113"/>
      <c r="AS136" s="113"/>
      <c r="AT136" s="113"/>
      <c r="AU136" s="113"/>
    </row>
    <row r="137" spans="1:47" ht="14.4" customHeight="1" x14ac:dyDescent="0.25">
      <c r="B137" s="113"/>
      <c r="C137" s="113"/>
      <c r="D137" s="113"/>
      <c r="E137" s="117"/>
      <c r="F137" s="113"/>
      <c r="G137" s="113"/>
      <c r="H137" s="113"/>
      <c r="I137" s="118"/>
      <c r="J137" s="113"/>
      <c r="K137" s="113"/>
      <c r="L137" s="113"/>
      <c r="M137" s="113"/>
      <c r="N137" s="113"/>
      <c r="O137" s="113"/>
      <c r="P137" s="113"/>
      <c r="Q137" s="113"/>
      <c r="R137" s="113"/>
      <c r="S137" s="113"/>
      <c r="T137" s="113"/>
      <c r="U137" s="113"/>
      <c r="V137" s="113"/>
      <c r="W137" s="113"/>
      <c r="X137" s="113"/>
      <c r="Y137" s="113"/>
      <c r="Z137" s="113"/>
      <c r="AA137" s="113"/>
      <c r="AB137" s="113"/>
      <c r="AC137" s="113"/>
      <c r="AD137" s="113"/>
      <c r="AE137" s="113"/>
      <c r="AF137" s="113"/>
      <c r="AG137" s="113"/>
      <c r="AH137" s="113"/>
      <c r="AI137" s="113"/>
      <c r="AJ137" s="113"/>
      <c r="AK137" s="113"/>
      <c r="AL137" s="113"/>
      <c r="AM137" s="113"/>
      <c r="AN137" s="113"/>
      <c r="AO137" s="113"/>
      <c r="AP137" s="113"/>
      <c r="AQ137" s="113"/>
      <c r="AR137" s="113"/>
      <c r="AS137" s="113"/>
      <c r="AT137" s="113"/>
      <c r="AU137" s="113"/>
    </row>
    <row r="138" spans="1:47" ht="14.4" customHeight="1" x14ac:dyDescent="0.25">
      <c r="B138" s="113"/>
      <c r="C138" s="113"/>
      <c r="D138" s="113"/>
      <c r="E138" s="117"/>
      <c r="F138" s="113"/>
      <c r="G138" s="113"/>
      <c r="H138" s="113"/>
      <c r="I138" s="118"/>
      <c r="J138" s="113"/>
      <c r="K138" s="113"/>
      <c r="L138" s="113"/>
      <c r="M138" s="113"/>
      <c r="N138" s="113"/>
      <c r="O138" s="113"/>
      <c r="P138" s="113"/>
      <c r="Q138" s="113"/>
      <c r="R138" s="113"/>
      <c r="S138" s="113"/>
      <c r="T138" s="113"/>
      <c r="U138" s="113"/>
      <c r="V138" s="113"/>
      <c r="W138" s="113"/>
      <c r="X138" s="113"/>
      <c r="Y138" s="113"/>
      <c r="Z138" s="113"/>
      <c r="AA138" s="113"/>
      <c r="AB138" s="113"/>
      <c r="AC138" s="113"/>
      <c r="AD138" s="113"/>
      <c r="AE138" s="113"/>
      <c r="AF138" s="113"/>
      <c r="AG138" s="113"/>
      <c r="AH138" s="113"/>
      <c r="AI138" s="113"/>
      <c r="AJ138" s="113"/>
      <c r="AK138" s="113"/>
      <c r="AL138" s="113"/>
      <c r="AM138" s="113"/>
      <c r="AN138" s="113"/>
      <c r="AO138" s="113"/>
      <c r="AP138" s="113"/>
      <c r="AQ138" s="113"/>
      <c r="AR138" s="113"/>
      <c r="AS138" s="113"/>
      <c r="AT138" s="113"/>
      <c r="AU138" s="113"/>
    </row>
    <row r="139" spans="1:47" ht="14.4" customHeight="1" x14ac:dyDescent="0.25">
      <c r="B139" s="113"/>
      <c r="C139" s="113"/>
      <c r="D139" s="113"/>
      <c r="E139" s="117"/>
      <c r="F139" s="113"/>
      <c r="G139" s="113"/>
      <c r="H139" s="113"/>
      <c r="I139" s="118"/>
      <c r="J139" s="113"/>
      <c r="K139" s="113"/>
      <c r="L139" s="113"/>
      <c r="M139" s="113"/>
      <c r="N139" s="113"/>
      <c r="O139" s="113"/>
      <c r="P139" s="113"/>
      <c r="Q139" s="113"/>
      <c r="R139" s="113"/>
      <c r="S139" s="113"/>
      <c r="T139" s="113"/>
      <c r="U139" s="113"/>
      <c r="V139" s="113"/>
      <c r="W139" s="113"/>
      <c r="X139" s="113"/>
      <c r="Y139" s="113"/>
      <c r="Z139" s="113"/>
      <c r="AA139" s="113"/>
      <c r="AB139" s="113"/>
      <c r="AC139" s="113"/>
      <c r="AD139" s="113"/>
      <c r="AE139" s="113"/>
      <c r="AF139" s="113"/>
      <c r="AG139" s="113"/>
      <c r="AH139" s="113"/>
      <c r="AI139" s="113"/>
      <c r="AJ139" s="113"/>
      <c r="AK139" s="113"/>
      <c r="AL139" s="113"/>
      <c r="AM139" s="113"/>
      <c r="AN139" s="113"/>
      <c r="AO139" s="113"/>
      <c r="AP139" s="113"/>
      <c r="AQ139" s="113"/>
      <c r="AR139" s="113"/>
      <c r="AS139" s="113"/>
      <c r="AT139" s="113"/>
      <c r="AU139" s="113"/>
    </row>
    <row r="140" spans="1:47" ht="14.4" customHeight="1" x14ac:dyDescent="0.25">
      <c r="B140" s="113"/>
      <c r="C140" s="113"/>
      <c r="D140" s="113"/>
      <c r="E140" s="117"/>
      <c r="F140" s="113"/>
      <c r="G140" s="113"/>
      <c r="H140" s="113"/>
      <c r="I140" s="118"/>
      <c r="J140" s="113"/>
      <c r="K140" s="113"/>
      <c r="L140" s="113"/>
      <c r="M140" s="113"/>
      <c r="N140" s="113"/>
      <c r="O140" s="113"/>
      <c r="P140" s="113"/>
      <c r="Q140" s="113"/>
      <c r="R140" s="113"/>
      <c r="S140" s="113"/>
      <c r="T140" s="113"/>
      <c r="U140" s="113"/>
      <c r="V140" s="113"/>
      <c r="W140" s="113"/>
      <c r="X140" s="113"/>
      <c r="Y140" s="113"/>
      <c r="Z140" s="113"/>
      <c r="AA140" s="113"/>
      <c r="AB140" s="113"/>
      <c r="AC140" s="113"/>
      <c r="AD140" s="113"/>
      <c r="AE140" s="113"/>
      <c r="AF140" s="113"/>
      <c r="AG140" s="113"/>
      <c r="AH140" s="113"/>
      <c r="AI140" s="113"/>
      <c r="AJ140" s="113"/>
      <c r="AK140" s="113"/>
      <c r="AL140" s="113"/>
      <c r="AM140" s="113"/>
      <c r="AN140" s="113"/>
      <c r="AO140" s="113"/>
      <c r="AP140" s="113"/>
      <c r="AQ140" s="113"/>
      <c r="AR140" s="113"/>
      <c r="AS140" s="113"/>
      <c r="AT140" s="113"/>
      <c r="AU140" s="113"/>
    </row>
    <row r="141" spans="1:47" ht="14.4" customHeight="1" x14ac:dyDescent="0.25">
      <c r="B141" s="113"/>
      <c r="C141" s="113"/>
      <c r="D141" s="113"/>
      <c r="E141" s="117"/>
      <c r="F141" s="113"/>
      <c r="G141" s="113"/>
      <c r="H141" s="113"/>
      <c r="I141" s="118"/>
      <c r="J141" s="113"/>
      <c r="K141" s="113"/>
      <c r="L141" s="113"/>
      <c r="M141" s="113"/>
      <c r="N141" s="113"/>
      <c r="O141" s="113"/>
      <c r="P141" s="113"/>
      <c r="Q141" s="113"/>
      <c r="R141" s="113"/>
      <c r="S141" s="113"/>
      <c r="T141" s="113"/>
      <c r="U141" s="113"/>
      <c r="V141" s="113"/>
      <c r="W141" s="113"/>
      <c r="X141" s="113"/>
      <c r="Y141" s="113"/>
      <c r="Z141" s="113"/>
      <c r="AA141" s="113"/>
      <c r="AB141" s="113"/>
      <c r="AC141" s="113"/>
      <c r="AD141" s="113"/>
      <c r="AE141" s="113"/>
      <c r="AF141" s="113"/>
      <c r="AG141" s="113"/>
      <c r="AH141" s="113"/>
      <c r="AI141" s="113"/>
      <c r="AJ141" s="113"/>
      <c r="AK141" s="113"/>
      <c r="AL141" s="113"/>
      <c r="AM141" s="113"/>
      <c r="AN141" s="113"/>
      <c r="AO141" s="113"/>
      <c r="AP141" s="113"/>
      <c r="AQ141" s="113"/>
      <c r="AR141" s="113"/>
      <c r="AS141" s="113"/>
      <c r="AT141" s="113"/>
      <c r="AU141" s="113"/>
    </row>
    <row r="142" spans="1:47" ht="14.4" customHeight="1" x14ac:dyDescent="0.25">
      <c r="B142" s="113"/>
      <c r="C142" s="113"/>
      <c r="D142" s="113"/>
      <c r="E142" s="117"/>
      <c r="F142" s="113"/>
      <c r="G142" s="113"/>
      <c r="H142" s="113"/>
      <c r="I142" s="118"/>
      <c r="J142" s="113"/>
      <c r="K142" s="113"/>
      <c r="L142" s="113"/>
      <c r="M142" s="113"/>
      <c r="N142" s="113"/>
      <c r="O142" s="113"/>
      <c r="P142" s="113"/>
      <c r="Q142" s="113"/>
      <c r="R142" s="113"/>
      <c r="S142" s="113"/>
      <c r="T142" s="113"/>
      <c r="U142" s="113"/>
      <c r="V142" s="113"/>
      <c r="W142" s="113"/>
      <c r="X142" s="113"/>
      <c r="Y142" s="113"/>
      <c r="Z142" s="113"/>
      <c r="AA142" s="113"/>
      <c r="AB142" s="113"/>
      <c r="AC142" s="113"/>
      <c r="AD142" s="113"/>
      <c r="AE142" s="113"/>
      <c r="AF142" s="113"/>
      <c r="AG142" s="113"/>
      <c r="AH142" s="113"/>
      <c r="AI142" s="113"/>
      <c r="AJ142" s="113"/>
      <c r="AK142" s="113"/>
      <c r="AL142" s="113"/>
      <c r="AM142" s="113"/>
      <c r="AN142" s="113"/>
      <c r="AO142" s="113"/>
      <c r="AP142" s="113"/>
      <c r="AQ142" s="113"/>
      <c r="AR142" s="113"/>
      <c r="AS142" s="113"/>
      <c r="AT142" s="113"/>
      <c r="AU142" s="113"/>
    </row>
    <row r="143" spans="1:47" ht="14.4" customHeight="1" x14ac:dyDescent="0.25">
      <c r="B143" s="113"/>
      <c r="C143" s="113"/>
      <c r="D143" s="113"/>
      <c r="E143" s="117"/>
      <c r="F143" s="113"/>
      <c r="G143" s="113"/>
      <c r="H143" s="113"/>
      <c r="I143" s="118"/>
      <c r="J143" s="113"/>
      <c r="K143" s="113"/>
      <c r="L143" s="113"/>
      <c r="M143" s="113"/>
      <c r="N143" s="113"/>
      <c r="O143" s="113"/>
      <c r="P143" s="113"/>
      <c r="Q143" s="113"/>
      <c r="R143" s="113"/>
      <c r="S143" s="113"/>
      <c r="T143" s="113"/>
      <c r="U143" s="113"/>
      <c r="V143" s="113"/>
      <c r="W143" s="113"/>
      <c r="X143" s="113"/>
      <c r="Y143" s="113"/>
      <c r="Z143" s="113"/>
      <c r="AA143" s="113"/>
      <c r="AB143" s="113"/>
      <c r="AC143" s="113"/>
      <c r="AD143" s="113"/>
      <c r="AE143" s="113"/>
      <c r="AF143" s="113"/>
      <c r="AG143" s="113"/>
      <c r="AH143" s="113"/>
      <c r="AI143" s="113"/>
      <c r="AJ143" s="113"/>
      <c r="AK143" s="113"/>
      <c r="AL143" s="113"/>
      <c r="AM143" s="113"/>
      <c r="AN143" s="113"/>
      <c r="AO143" s="113"/>
      <c r="AP143" s="113"/>
      <c r="AQ143" s="113"/>
      <c r="AR143" s="113"/>
      <c r="AS143" s="113"/>
      <c r="AT143" s="113"/>
      <c r="AU143" s="113"/>
    </row>
    <row r="144" spans="1:47" ht="14.4" customHeight="1" x14ac:dyDescent="0.25">
      <c r="B144" s="113"/>
      <c r="C144" s="113"/>
      <c r="D144" s="113"/>
      <c r="E144" s="117"/>
      <c r="F144" s="113"/>
      <c r="G144" s="113"/>
      <c r="H144" s="113"/>
      <c r="I144" s="118"/>
      <c r="J144" s="113"/>
      <c r="K144" s="113"/>
      <c r="L144" s="113"/>
      <c r="M144" s="113"/>
      <c r="N144" s="113"/>
      <c r="O144" s="113"/>
      <c r="P144" s="113"/>
      <c r="Q144" s="113"/>
      <c r="R144" s="113"/>
      <c r="S144" s="113"/>
      <c r="T144" s="113"/>
      <c r="U144" s="113"/>
      <c r="V144" s="113"/>
      <c r="W144" s="113"/>
      <c r="X144" s="113"/>
      <c r="Y144" s="113"/>
      <c r="Z144" s="113"/>
      <c r="AA144" s="113"/>
      <c r="AB144" s="113"/>
      <c r="AC144" s="113"/>
      <c r="AD144" s="113"/>
      <c r="AE144" s="113"/>
      <c r="AF144" s="113"/>
      <c r="AG144" s="113"/>
      <c r="AH144" s="113"/>
      <c r="AI144" s="113"/>
      <c r="AJ144" s="113"/>
      <c r="AK144" s="113"/>
      <c r="AL144" s="113"/>
      <c r="AM144" s="113"/>
      <c r="AN144" s="113"/>
      <c r="AO144" s="113"/>
      <c r="AP144" s="113"/>
      <c r="AQ144" s="113"/>
      <c r="AR144" s="113"/>
      <c r="AS144" s="113"/>
      <c r="AT144" s="113"/>
      <c r="AU144" s="113"/>
    </row>
    <row r="145" spans="2:47" ht="14.4" customHeight="1" x14ac:dyDescent="0.25">
      <c r="B145" s="113"/>
      <c r="C145" s="113"/>
      <c r="D145" s="113"/>
      <c r="E145" s="117"/>
      <c r="F145" s="113"/>
      <c r="G145" s="113"/>
      <c r="H145" s="113"/>
      <c r="I145" s="118"/>
      <c r="J145" s="113"/>
      <c r="K145" s="113"/>
      <c r="L145" s="113"/>
      <c r="M145" s="113"/>
      <c r="N145" s="113"/>
      <c r="O145" s="113"/>
      <c r="P145" s="113"/>
      <c r="Q145" s="113"/>
      <c r="R145" s="113"/>
      <c r="S145" s="113"/>
      <c r="T145" s="113"/>
      <c r="U145" s="113"/>
      <c r="V145" s="113"/>
      <c r="W145" s="113"/>
      <c r="X145" s="113"/>
      <c r="Y145" s="113"/>
      <c r="Z145" s="113"/>
      <c r="AA145" s="113"/>
      <c r="AB145" s="113"/>
      <c r="AC145" s="113"/>
      <c r="AD145" s="113"/>
      <c r="AE145" s="113"/>
      <c r="AF145" s="113"/>
      <c r="AG145" s="113"/>
      <c r="AH145" s="113"/>
      <c r="AI145" s="113"/>
      <c r="AJ145" s="113"/>
      <c r="AK145" s="113"/>
      <c r="AL145" s="113"/>
      <c r="AM145" s="113"/>
      <c r="AN145" s="113"/>
      <c r="AO145" s="113"/>
      <c r="AP145" s="113"/>
      <c r="AQ145" s="113"/>
      <c r="AR145" s="113"/>
      <c r="AS145" s="113"/>
      <c r="AT145" s="113"/>
      <c r="AU145" s="113"/>
    </row>
    <row r="146" spans="2:47" ht="14.4" customHeight="1" x14ac:dyDescent="0.25">
      <c r="B146" s="113"/>
      <c r="C146" s="113"/>
      <c r="D146" s="113"/>
      <c r="E146" s="117"/>
      <c r="F146" s="113"/>
      <c r="G146" s="113"/>
      <c r="H146" s="113"/>
      <c r="I146" s="118"/>
      <c r="J146" s="113"/>
      <c r="K146" s="113"/>
      <c r="L146" s="113"/>
      <c r="M146" s="113"/>
      <c r="N146" s="113"/>
      <c r="O146" s="113"/>
      <c r="P146" s="113"/>
      <c r="Q146" s="113"/>
      <c r="R146" s="113"/>
      <c r="S146" s="113"/>
      <c r="T146" s="113"/>
      <c r="U146" s="113"/>
      <c r="V146" s="113"/>
      <c r="W146" s="113"/>
      <c r="X146" s="113"/>
      <c r="Y146" s="113"/>
      <c r="Z146" s="113"/>
      <c r="AA146" s="113"/>
      <c r="AB146" s="113"/>
      <c r="AC146" s="113"/>
      <c r="AD146" s="113"/>
      <c r="AE146" s="113"/>
      <c r="AF146" s="113"/>
      <c r="AG146" s="113"/>
      <c r="AH146" s="113"/>
      <c r="AI146" s="113"/>
      <c r="AJ146" s="113"/>
      <c r="AK146" s="113"/>
      <c r="AL146" s="113"/>
      <c r="AM146" s="113"/>
      <c r="AN146" s="113"/>
      <c r="AO146" s="113"/>
      <c r="AP146" s="113"/>
      <c r="AQ146" s="113"/>
      <c r="AR146" s="113"/>
      <c r="AS146" s="113"/>
      <c r="AT146" s="113"/>
      <c r="AU146" s="113"/>
    </row>
    <row r="147" spans="2:47" ht="14.4" customHeight="1" x14ac:dyDescent="0.25">
      <c r="B147" s="113"/>
      <c r="C147" s="113"/>
      <c r="D147" s="113"/>
      <c r="E147" s="117"/>
      <c r="F147" s="113"/>
      <c r="G147" s="113"/>
      <c r="H147" s="113"/>
      <c r="I147" s="118"/>
      <c r="J147" s="113"/>
      <c r="K147" s="113"/>
      <c r="L147" s="113"/>
      <c r="M147" s="113"/>
      <c r="N147" s="113"/>
      <c r="O147" s="113"/>
      <c r="P147" s="113"/>
      <c r="Q147" s="113"/>
      <c r="R147" s="113"/>
      <c r="S147" s="113"/>
      <c r="T147" s="113"/>
      <c r="U147" s="113"/>
      <c r="V147" s="113"/>
      <c r="W147" s="113"/>
      <c r="X147" s="113"/>
      <c r="Y147" s="113"/>
      <c r="Z147" s="113"/>
      <c r="AA147" s="113"/>
      <c r="AB147" s="113"/>
      <c r="AC147" s="113"/>
      <c r="AD147" s="113"/>
      <c r="AE147" s="113"/>
      <c r="AF147" s="113"/>
      <c r="AG147" s="113"/>
      <c r="AH147" s="113"/>
      <c r="AI147" s="113"/>
      <c r="AJ147" s="113"/>
      <c r="AK147" s="113"/>
      <c r="AL147" s="113"/>
      <c r="AM147" s="113"/>
      <c r="AN147" s="113"/>
      <c r="AO147" s="113"/>
      <c r="AP147" s="113"/>
      <c r="AQ147" s="113"/>
      <c r="AR147" s="113"/>
      <c r="AS147" s="113"/>
      <c r="AT147" s="113"/>
      <c r="AU147" s="113"/>
    </row>
    <row r="148" spans="2:47" ht="14.4" customHeight="1" x14ac:dyDescent="0.25">
      <c r="B148" s="113"/>
      <c r="C148" s="113"/>
      <c r="D148" s="113"/>
      <c r="E148" s="117"/>
      <c r="F148" s="113"/>
      <c r="G148" s="113"/>
      <c r="H148" s="113"/>
      <c r="I148" s="118"/>
      <c r="J148" s="113"/>
      <c r="K148" s="113"/>
      <c r="L148" s="113"/>
      <c r="M148" s="113"/>
      <c r="N148" s="113"/>
      <c r="O148" s="113"/>
      <c r="P148" s="113"/>
      <c r="Q148" s="113"/>
      <c r="R148" s="113"/>
      <c r="S148" s="113"/>
      <c r="T148" s="113"/>
      <c r="U148" s="113"/>
      <c r="V148" s="113"/>
      <c r="W148" s="113"/>
      <c r="X148" s="113"/>
      <c r="Y148" s="113"/>
      <c r="Z148" s="113"/>
      <c r="AA148" s="113"/>
      <c r="AB148" s="113"/>
      <c r="AC148" s="113"/>
      <c r="AD148" s="113"/>
      <c r="AE148" s="113"/>
      <c r="AF148" s="113"/>
      <c r="AG148" s="113"/>
      <c r="AH148" s="113"/>
      <c r="AI148" s="113"/>
      <c r="AJ148" s="113"/>
      <c r="AK148" s="113"/>
      <c r="AL148" s="113"/>
      <c r="AM148" s="113"/>
      <c r="AN148" s="113"/>
      <c r="AO148" s="113"/>
      <c r="AP148" s="113"/>
      <c r="AQ148" s="113"/>
      <c r="AR148" s="113"/>
      <c r="AS148" s="113"/>
      <c r="AT148" s="113"/>
      <c r="AU148" s="113"/>
    </row>
    <row r="149" spans="2:47" ht="14.4" customHeight="1" x14ac:dyDescent="0.25">
      <c r="B149" s="113"/>
      <c r="C149" s="113"/>
      <c r="D149" s="113"/>
      <c r="E149" s="117"/>
      <c r="F149" s="113"/>
      <c r="G149" s="113"/>
      <c r="H149" s="113"/>
      <c r="I149" s="118"/>
      <c r="J149" s="113"/>
      <c r="K149" s="113"/>
      <c r="L149" s="113"/>
      <c r="M149" s="113"/>
      <c r="N149" s="113"/>
      <c r="O149" s="113"/>
      <c r="P149" s="113"/>
      <c r="Q149" s="113"/>
      <c r="R149" s="113"/>
      <c r="S149" s="113"/>
      <c r="T149" s="113"/>
      <c r="U149" s="113"/>
      <c r="V149" s="113"/>
      <c r="W149" s="113"/>
      <c r="X149" s="113"/>
      <c r="Y149" s="113"/>
      <c r="Z149" s="113"/>
      <c r="AA149" s="113"/>
      <c r="AB149" s="113"/>
      <c r="AC149" s="113"/>
      <c r="AD149" s="113"/>
      <c r="AE149" s="113"/>
      <c r="AF149" s="113"/>
      <c r="AG149" s="113"/>
      <c r="AH149" s="113"/>
      <c r="AI149" s="113"/>
      <c r="AJ149" s="113"/>
      <c r="AK149" s="113"/>
      <c r="AL149" s="113"/>
      <c r="AM149" s="113"/>
      <c r="AN149" s="113"/>
      <c r="AO149" s="113"/>
      <c r="AP149" s="113"/>
      <c r="AQ149" s="113"/>
      <c r="AR149" s="113"/>
      <c r="AS149" s="113"/>
      <c r="AT149" s="113"/>
      <c r="AU149" s="113"/>
    </row>
    <row r="150" spans="2:47" ht="14.4" customHeight="1" x14ac:dyDescent="0.25">
      <c r="B150" s="113"/>
      <c r="C150" s="113"/>
      <c r="D150" s="113"/>
      <c r="E150" s="117"/>
      <c r="F150" s="113"/>
      <c r="G150" s="113"/>
      <c r="H150" s="113"/>
      <c r="I150" s="118"/>
      <c r="J150" s="113"/>
      <c r="K150" s="113"/>
      <c r="L150" s="113"/>
      <c r="M150" s="113"/>
      <c r="N150" s="113"/>
      <c r="O150" s="113"/>
      <c r="P150" s="113"/>
      <c r="Q150" s="113"/>
      <c r="R150" s="113"/>
      <c r="S150" s="113"/>
      <c r="T150" s="113"/>
      <c r="U150" s="113"/>
      <c r="V150" s="113"/>
      <c r="W150" s="113"/>
      <c r="X150" s="113"/>
      <c r="Y150" s="113"/>
      <c r="Z150" s="113"/>
      <c r="AA150" s="113"/>
      <c r="AB150" s="113"/>
      <c r="AC150" s="113"/>
      <c r="AD150" s="113"/>
      <c r="AE150" s="113"/>
      <c r="AF150" s="113"/>
      <c r="AG150" s="113"/>
      <c r="AH150" s="113"/>
      <c r="AI150" s="113"/>
      <c r="AJ150" s="113"/>
      <c r="AK150" s="113"/>
      <c r="AL150" s="113"/>
      <c r="AM150" s="113"/>
      <c r="AN150" s="113"/>
      <c r="AO150" s="113"/>
      <c r="AP150" s="113"/>
      <c r="AQ150" s="113"/>
      <c r="AR150" s="113"/>
      <c r="AS150" s="113"/>
      <c r="AT150" s="113"/>
      <c r="AU150" s="113"/>
    </row>
    <row r="151" spans="2:47" ht="14.4" customHeight="1" x14ac:dyDescent="0.25">
      <c r="B151" s="113"/>
      <c r="C151" s="113"/>
      <c r="D151" s="113"/>
      <c r="E151" s="117"/>
      <c r="F151" s="113"/>
      <c r="G151" s="113"/>
      <c r="H151" s="113"/>
      <c r="I151" s="118"/>
      <c r="J151" s="113"/>
      <c r="K151" s="113"/>
      <c r="L151" s="113"/>
      <c r="M151" s="113"/>
      <c r="N151" s="113"/>
      <c r="O151" s="113"/>
      <c r="P151" s="113"/>
      <c r="Q151" s="113"/>
      <c r="R151" s="113"/>
      <c r="S151" s="113"/>
      <c r="T151" s="113"/>
      <c r="U151" s="113"/>
      <c r="V151" s="113"/>
      <c r="W151" s="113"/>
      <c r="X151" s="113"/>
      <c r="Y151" s="113"/>
      <c r="Z151" s="113"/>
      <c r="AA151" s="113"/>
      <c r="AB151" s="113"/>
      <c r="AC151" s="113"/>
      <c r="AD151" s="113"/>
      <c r="AE151" s="113"/>
      <c r="AF151" s="113"/>
      <c r="AG151" s="113"/>
      <c r="AH151" s="113"/>
      <c r="AI151" s="113"/>
      <c r="AJ151" s="113"/>
      <c r="AK151" s="113"/>
      <c r="AL151" s="113"/>
      <c r="AM151" s="113"/>
      <c r="AN151" s="113"/>
      <c r="AO151" s="113"/>
      <c r="AP151" s="113"/>
      <c r="AQ151" s="113"/>
      <c r="AR151" s="113"/>
      <c r="AS151" s="113"/>
      <c r="AT151" s="113"/>
      <c r="AU151" s="113"/>
    </row>
    <row r="152" spans="2:47" ht="14.4" customHeight="1" x14ac:dyDescent="0.25">
      <c r="B152" s="113"/>
      <c r="C152" s="113"/>
      <c r="D152" s="113"/>
      <c r="E152" s="117"/>
      <c r="F152" s="113"/>
      <c r="G152" s="113"/>
      <c r="H152" s="113"/>
      <c r="I152" s="118"/>
      <c r="J152" s="113"/>
      <c r="K152" s="113"/>
      <c r="L152" s="113"/>
      <c r="M152" s="113"/>
      <c r="N152" s="113"/>
      <c r="O152" s="113"/>
      <c r="P152" s="113"/>
      <c r="Q152" s="113"/>
      <c r="R152" s="113"/>
      <c r="S152" s="113"/>
      <c r="T152" s="113"/>
      <c r="U152" s="113"/>
      <c r="V152" s="113"/>
      <c r="W152" s="113"/>
      <c r="X152" s="113"/>
      <c r="Y152" s="113"/>
      <c r="Z152" s="113"/>
      <c r="AA152" s="113"/>
      <c r="AB152" s="113"/>
      <c r="AC152" s="113"/>
      <c r="AD152" s="113"/>
      <c r="AE152" s="113"/>
      <c r="AF152" s="113"/>
      <c r="AG152" s="113"/>
      <c r="AH152" s="113"/>
      <c r="AI152" s="113"/>
      <c r="AJ152" s="113"/>
      <c r="AK152" s="113"/>
      <c r="AL152" s="113"/>
      <c r="AM152" s="113"/>
      <c r="AN152" s="113"/>
      <c r="AO152" s="113"/>
      <c r="AP152" s="113"/>
      <c r="AQ152" s="113"/>
      <c r="AR152" s="113"/>
      <c r="AS152" s="113"/>
      <c r="AT152" s="113"/>
      <c r="AU152" s="113"/>
    </row>
    <row r="153" spans="2:47" ht="14.4" customHeight="1" x14ac:dyDescent="0.25">
      <c r="B153" s="113"/>
      <c r="C153" s="113"/>
      <c r="D153" s="113"/>
      <c r="E153" s="117"/>
      <c r="F153" s="113"/>
      <c r="G153" s="113"/>
      <c r="H153" s="113"/>
      <c r="I153" s="118"/>
      <c r="J153" s="113"/>
      <c r="K153" s="113"/>
      <c r="L153" s="113"/>
      <c r="M153" s="113"/>
      <c r="N153" s="113"/>
      <c r="O153" s="113"/>
      <c r="P153" s="113"/>
      <c r="Q153" s="113"/>
      <c r="R153" s="113"/>
      <c r="S153" s="113"/>
      <c r="T153" s="113"/>
      <c r="U153" s="113"/>
      <c r="V153" s="113"/>
      <c r="W153" s="113"/>
      <c r="X153" s="113"/>
      <c r="Y153" s="113"/>
      <c r="Z153" s="113"/>
      <c r="AA153" s="113"/>
      <c r="AB153" s="113"/>
      <c r="AC153" s="113"/>
      <c r="AD153" s="113"/>
      <c r="AE153" s="113"/>
      <c r="AF153" s="113"/>
      <c r="AG153" s="113"/>
      <c r="AH153" s="113"/>
      <c r="AI153" s="113"/>
      <c r="AJ153" s="113"/>
      <c r="AK153" s="113"/>
      <c r="AL153" s="113"/>
      <c r="AM153" s="113"/>
      <c r="AN153" s="113"/>
      <c r="AO153" s="113"/>
      <c r="AP153" s="113"/>
      <c r="AQ153" s="113"/>
      <c r="AR153" s="113"/>
      <c r="AS153" s="113"/>
      <c r="AT153" s="113"/>
      <c r="AU153" s="113"/>
    </row>
    <row r="154" spans="2:47" ht="14.4" customHeight="1" x14ac:dyDescent="0.25">
      <c r="B154" s="113"/>
      <c r="C154" s="113"/>
      <c r="D154" s="113"/>
      <c r="E154" s="117"/>
      <c r="F154" s="113"/>
      <c r="G154" s="113"/>
      <c r="H154" s="113"/>
      <c r="I154" s="118"/>
      <c r="J154" s="113"/>
      <c r="K154" s="113"/>
      <c r="L154" s="113"/>
      <c r="M154" s="113"/>
      <c r="N154" s="113"/>
      <c r="O154" s="113"/>
      <c r="P154" s="113"/>
      <c r="Q154" s="113"/>
      <c r="R154" s="113"/>
      <c r="S154" s="113"/>
      <c r="T154" s="113"/>
      <c r="U154" s="113"/>
      <c r="V154" s="113"/>
      <c r="W154" s="113"/>
      <c r="X154" s="113"/>
      <c r="Y154" s="113"/>
      <c r="Z154" s="113"/>
      <c r="AA154" s="113"/>
      <c r="AB154" s="113"/>
      <c r="AC154" s="113"/>
      <c r="AD154" s="113"/>
      <c r="AE154" s="113"/>
      <c r="AF154" s="113"/>
      <c r="AG154" s="113"/>
      <c r="AH154" s="113"/>
      <c r="AI154" s="113"/>
      <c r="AJ154" s="113"/>
      <c r="AK154" s="113"/>
      <c r="AL154" s="113"/>
      <c r="AM154" s="113"/>
      <c r="AN154" s="113"/>
      <c r="AO154" s="113"/>
      <c r="AP154" s="113"/>
      <c r="AQ154" s="113"/>
      <c r="AR154" s="113"/>
      <c r="AS154" s="113"/>
      <c r="AT154" s="113"/>
      <c r="AU154" s="113"/>
    </row>
    <row r="155" spans="2:47" ht="14.4" customHeight="1" x14ac:dyDescent="0.25">
      <c r="B155" s="113"/>
      <c r="C155" s="113"/>
      <c r="D155" s="113"/>
      <c r="E155" s="117"/>
      <c r="F155" s="113"/>
      <c r="G155" s="113"/>
      <c r="H155" s="113"/>
      <c r="I155" s="118"/>
      <c r="J155" s="113"/>
      <c r="K155" s="113"/>
      <c r="L155" s="113"/>
      <c r="M155" s="113"/>
      <c r="N155" s="113"/>
      <c r="O155" s="113"/>
      <c r="P155" s="113"/>
      <c r="Q155" s="113"/>
      <c r="R155" s="113"/>
      <c r="S155" s="113"/>
      <c r="T155" s="113"/>
      <c r="U155" s="113"/>
      <c r="V155" s="113"/>
      <c r="W155" s="113"/>
      <c r="X155" s="113"/>
      <c r="Y155" s="113"/>
      <c r="Z155" s="113"/>
      <c r="AA155" s="113"/>
      <c r="AB155" s="113"/>
      <c r="AC155" s="113"/>
      <c r="AD155" s="113"/>
      <c r="AE155" s="113"/>
      <c r="AF155" s="113"/>
      <c r="AG155" s="113"/>
      <c r="AH155" s="113"/>
      <c r="AI155" s="113"/>
      <c r="AJ155" s="113"/>
      <c r="AK155" s="113"/>
      <c r="AL155" s="113"/>
      <c r="AM155" s="113"/>
      <c r="AN155" s="113"/>
      <c r="AO155" s="113"/>
      <c r="AP155" s="113"/>
      <c r="AQ155" s="113"/>
      <c r="AR155" s="113"/>
      <c r="AS155" s="113"/>
      <c r="AT155" s="113"/>
      <c r="AU155" s="113"/>
    </row>
    <row r="156" spans="2:47" ht="14.4" customHeight="1" x14ac:dyDescent="0.25">
      <c r="B156" s="113"/>
      <c r="C156" s="113"/>
      <c r="D156" s="113"/>
      <c r="E156" s="117"/>
      <c r="F156" s="113"/>
      <c r="G156" s="113"/>
      <c r="H156" s="113"/>
      <c r="I156" s="118"/>
      <c r="J156" s="113"/>
      <c r="K156" s="113"/>
      <c r="L156" s="113"/>
      <c r="M156" s="113"/>
      <c r="N156" s="113"/>
      <c r="O156" s="113"/>
      <c r="P156" s="113"/>
      <c r="Q156" s="113"/>
      <c r="R156" s="113"/>
      <c r="S156" s="113"/>
      <c r="T156" s="113"/>
      <c r="U156" s="113"/>
      <c r="V156" s="113"/>
      <c r="W156" s="113"/>
      <c r="X156" s="113"/>
      <c r="Y156" s="113"/>
      <c r="Z156" s="113"/>
      <c r="AA156" s="113"/>
      <c r="AB156" s="113"/>
      <c r="AC156" s="113"/>
      <c r="AD156" s="113"/>
      <c r="AE156" s="113"/>
      <c r="AF156" s="113"/>
      <c r="AG156" s="113"/>
      <c r="AH156" s="113"/>
      <c r="AI156" s="113"/>
      <c r="AJ156" s="113"/>
      <c r="AK156" s="113"/>
      <c r="AL156" s="113"/>
      <c r="AM156" s="113"/>
      <c r="AN156" s="113"/>
      <c r="AO156" s="113"/>
      <c r="AP156" s="113"/>
      <c r="AQ156" s="113"/>
      <c r="AR156" s="113"/>
      <c r="AS156" s="113"/>
      <c r="AT156" s="113"/>
      <c r="AU156" s="113"/>
    </row>
    <row r="157" spans="2:47" ht="14.4" customHeight="1" x14ac:dyDescent="0.25">
      <c r="B157" s="113"/>
      <c r="C157" s="113"/>
      <c r="D157" s="113"/>
      <c r="E157" s="117"/>
      <c r="F157" s="113"/>
      <c r="G157" s="113"/>
      <c r="H157" s="113"/>
      <c r="I157" s="118"/>
      <c r="J157" s="113"/>
      <c r="K157" s="113"/>
      <c r="L157" s="113"/>
      <c r="M157" s="113"/>
      <c r="N157" s="113"/>
      <c r="O157" s="113"/>
      <c r="P157" s="113"/>
      <c r="Q157" s="113"/>
      <c r="R157" s="113"/>
      <c r="S157" s="113"/>
      <c r="T157" s="113"/>
      <c r="U157" s="113"/>
      <c r="V157" s="113"/>
      <c r="W157" s="113"/>
      <c r="X157" s="113"/>
      <c r="Y157" s="113"/>
      <c r="Z157" s="113"/>
      <c r="AA157" s="113"/>
      <c r="AB157" s="113"/>
      <c r="AC157" s="113"/>
      <c r="AD157" s="113"/>
      <c r="AE157" s="113"/>
      <c r="AF157" s="113"/>
      <c r="AG157" s="113"/>
      <c r="AH157" s="113"/>
      <c r="AI157" s="113"/>
      <c r="AJ157" s="113"/>
      <c r="AK157" s="113"/>
      <c r="AL157" s="113"/>
      <c r="AM157" s="113"/>
      <c r="AN157" s="113"/>
      <c r="AO157" s="113"/>
      <c r="AP157" s="113"/>
      <c r="AQ157" s="113"/>
      <c r="AR157" s="113"/>
      <c r="AS157" s="113"/>
      <c r="AT157" s="113"/>
      <c r="AU157" s="113"/>
    </row>
    <row r="158" spans="2:47" ht="14.4" customHeight="1" x14ac:dyDescent="0.25">
      <c r="B158" s="113"/>
      <c r="C158" s="113"/>
      <c r="D158" s="113"/>
      <c r="E158" s="117"/>
      <c r="F158" s="113"/>
      <c r="G158" s="113"/>
      <c r="H158" s="113"/>
      <c r="I158" s="118"/>
      <c r="J158" s="113"/>
      <c r="K158" s="113"/>
      <c r="L158" s="113"/>
      <c r="M158" s="113"/>
      <c r="N158" s="113"/>
      <c r="O158" s="113"/>
      <c r="P158" s="113"/>
      <c r="Q158" s="113"/>
      <c r="R158" s="113"/>
      <c r="S158" s="113"/>
      <c r="T158" s="113"/>
      <c r="U158" s="113"/>
      <c r="V158" s="113"/>
      <c r="W158" s="113"/>
      <c r="X158" s="113"/>
      <c r="Y158" s="113"/>
      <c r="Z158" s="113"/>
      <c r="AA158" s="113"/>
      <c r="AB158" s="113"/>
      <c r="AC158" s="113"/>
      <c r="AD158" s="113"/>
      <c r="AE158" s="113"/>
      <c r="AF158" s="113"/>
      <c r="AG158" s="113"/>
      <c r="AH158" s="113"/>
      <c r="AI158" s="113"/>
      <c r="AJ158" s="113"/>
      <c r="AK158" s="113"/>
      <c r="AL158" s="113"/>
      <c r="AM158" s="113"/>
      <c r="AN158" s="113"/>
      <c r="AO158" s="113"/>
      <c r="AP158" s="113"/>
      <c r="AQ158" s="113"/>
      <c r="AR158" s="113"/>
      <c r="AS158" s="113"/>
      <c r="AT158" s="113"/>
      <c r="AU158" s="113"/>
    </row>
    <row r="159" spans="2:47" ht="14.4" customHeight="1" x14ac:dyDescent="0.25">
      <c r="B159" s="113"/>
      <c r="C159" s="113"/>
      <c r="D159" s="113"/>
      <c r="E159" s="117"/>
      <c r="F159" s="113"/>
      <c r="G159" s="113"/>
      <c r="H159" s="113"/>
      <c r="I159" s="118"/>
      <c r="J159" s="113"/>
      <c r="K159" s="113"/>
      <c r="L159" s="113"/>
      <c r="M159" s="113"/>
      <c r="N159" s="113"/>
      <c r="O159" s="113"/>
      <c r="P159" s="113"/>
      <c r="Q159" s="113"/>
      <c r="R159" s="113"/>
      <c r="S159" s="113"/>
      <c r="T159" s="113"/>
      <c r="U159" s="113"/>
      <c r="V159" s="113"/>
      <c r="W159" s="113"/>
      <c r="X159" s="113"/>
      <c r="Y159" s="113"/>
      <c r="Z159" s="113"/>
      <c r="AA159" s="113"/>
      <c r="AB159" s="113"/>
      <c r="AC159" s="113"/>
      <c r="AD159" s="113"/>
      <c r="AE159" s="113"/>
      <c r="AF159" s="113"/>
      <c r="AG159" s="113"/>
      <c r="AH159" s="113"/>
      <c r="AI159" s="113"/>
      <c r="AJ159" s="113"/>
      <c r="AK159" s="113"/>
      <c r="AL159" s="113"/>
      <c r="AM159" s="113"/>
      <c r="AN159" s="113"/>
      <c r="AO159" s="113"/>
      <c r="AP159" s="113"/>
      <c r="AQ159" s="113"/>
      <c r="AR159" s="113"/>
      <c r="AS159" s="113"/>
      <c r="AT159" s="113"/>
      <c r="AU159" s="113"/>
    </row>
    <row r="160" spans="2:47" ht="14.4" customHeight="1" x14ac:dyDescent="0.25">
      <c r="B160" s="113"/>
      <c r="C160" s="113"/>
      <c r="D160" s="113"/>
      <c r="E160" s="117"/>
      <c r="F160" s="113"/>
      <c r="G160" s="113"/>
      <c r="H160" s="113"/>
      <c r="I160" s="118"/>
      <c r="J160" s="113"/>
      <c r="K160" s="113"/>
      <c r="L160" s="113"/>
      <c r="M160" s="113"/>
      <c r="N160" s="113"/>
      <c r="O160" s="113"/>
      <c r="P160" s="113"/>
      <c r="Q160" s="113"/>
      <c r="R160" s="113"/>
      <c r="S160" s="113"/>
      <c r="T160" s="113"/>
      <c r="U160" s="113"/>
      <c r="V160" s="113"/>
      <c r="W160" s="113"/>
      <c r="X160" s="113"/>
      <c r="Y160" s="113"/>
      <c r="Z160" s="113"/>
      <c r="AA160" s="113"/>
      <c r="AB160" s="113"/>
      <c r="AC160" s="113"/>
      <c r="AD160" s="113"/>
      <c r="AE160" s="113"/>
      <c r="AF160" s="113"/>
      <c r="AG160" s="113"/>
      <c r="AH160" s="113"/>
      <c r="AI160" s="113"/>
      <c r="AJ160" s="113"/>
      <c r="AK160" s="113"/>
      <c r="AL160" s="113"/>
      <c r="AM160" s="113"/>
      <c r="AN160" s="113"/>
      <c r="AO160" s="113"/>
      <c r="AP160" s="113"/>
      <c r="AQ160" s="113"/>
      <c r="AR160" s="113"/>
      <c r="AS160" s="113"/>
      <c r="AT160" s="113"/>
      <c r="AU160" s="113"/>
    </row>
    <row r="161" spans="2:47" ht="14.4" customHeight="1" x14ac:dyDescent="0.25">
      <c r="B161" s="113"/>
      <c r="C161" s="113"/>
      <c r="D161" s="113"/>
      <c r="E161" s="117"/>
      <c r="F161" s="113"/>
      <c r="G161" s="113"/>
      <c r="H161" s="113"/>
      <c r="I161" s="118"/>
      <c r="J161" s="113"/>
      <c r="K161" s="113"/>
      <c r="L161" s="113"/>
      <c r="M161" s="113"/>
      <c r="N161" s="113"/>
      <c r="O161" s="113"/>
      <c r="P161" s="113"/>
      <c r="Q161" s="113"/>
      <c r="R161" s="113"/>
      <c r="S161" s="113"/>
      <c r="T161" s="113"/>
      <c r="U161" s="113"/>
      <c r="V161" s="113"/>
      <c r="W161" s="113"/>
      <c r="X161" s="113"/>
      <c r="Y161" s="113"/>
      <c r="Z161" s="113"/>
      <c r="AA161" s="113"/>
      <c r="AB161" s="113"/>
      <c r="AC161" s="113"/>
      <c r="AD161" s="113"/>
      <c r="AE161" s="113"/>
      <c r="AF161" s="113"/>
      <c r="AG161" s="113"/>
      <c r="AH161" s="113"/>
      <c r="AI161" s="113"/>
      <c r="AJ161" s="113"/>
      <c r="AK161" s="113"/>
      <c r="AL161" s="113"/>
      <c r="AM161" s="113"/>
      <c r="AN161" s="113"/>
      <c r="AO161" s="113"/>
      <c r="AP161" s="113"/>
      <c r="AQ161" s="113"/>
      <c r="AR161" s="113"/>
      <c r="AS161" s="113"/>
      <c r="AT161" s="113"/>
      <c r="AU161" s="113"/>
    </row>
    <row r="162" spans="2:47" ht="14.4" customHeight="1" x14ac:dyDescent="0.25">
      <c r="B162" s="113"/>
      <c r="C162" s="113"/>
      <c r="D162" s="113"/>
      <c r="E162" s="117"/>
      <c r="F162" s="113"/>
      <c r="G162" s="113"/>
      <c r="H162" s="113"/>
      <c r="I162" s="118"/>
      <c r="J162" s="113"/>
      <c r="K162" s="113"/>
    </row>
    <row r="163" spans="2:47" ht="14.4" customHeight="1" x14ac:dyDescent="0.25">
      <c r="B163" s="113"/>
      <c r="C163" s="113"/>
      <c r="D163" s="113"/>
      <c r="E163" s="117"/>
      <c r="F163" s="113"/>
      <c r="G163" s="113"/>
      <c r="H163" s="113"/>
      <c r="I163" s="118"/>
      <c r="J163" s="113"/>
      <c r="K163" s="113"/>
    </row>
    <row r="164" spans="2:47" ht="14.4" customHeight="1" x14ac:dyDescent="0.25">
      <c r="B164" s="113"/>
      <c r="C164" s="113"/>
      <c r="D164" s="113"/>
      <c r="E164" s="117"/>
      <c r="F164" s="113"/>
      <c r="G164" s="113"/>
      <c r="H164" s="113"/>
      <c r="I164" s="118"/>
      <c r="J164" s="113"/>
      <c r="K164" s="113"/>
    </row>
    <row r="165" spans="2:47" ht="14.4" customHeight="1" x14ac:dyDescent="0.25">
      <c r="B165" s="113"/>
      <c r="C165" s="113"/>
      <c r="D165" s="113"/>
      <c r="E165" s="117"/>
      <c r="F165" s="113"/>
      <c r="G165" s="113"/>
      <c r="H165" s="113"/>
      <c r="I165" s="118"/>
      <c r="J165" s="113"/>
      <c r="K165" s="113"/>
    </row>
    <row r="166" spans="2:47" ht="14.4" customHeight="1" x14ac:dyDescent="0.25">
      <c r="B166" s="113"/>
      <c r="C166" s="113"/>
      <c r="D166" s="113"/>
      <c r="E166" s="117"/>
      <c r="F166" s="113"/>
      <c r="G166" s="113"/>
      <c r="H166" s="113"/>
      <c r="I166" s="118"/>
      <c r="J166" s="113"/>
      <c r="K166" s="113"/>
    </row>
    <row r="167" spans="2:47" ht="14.4" customHeight="1" x14ac:dyDescent="0.25">
      <c r="B167" s="113"/>
      <c r="C167" s="113"/>
      <c r="D167" s="113"/>
      <c r="E167" s="117"/>
      <c r="F167" s="113"/>
      <c r="G167" s="113"/>
      <c r="H167" s="113"/>
      <c r="I167" s="118"/>
      <c r="J167" s="113"/>
      <c r="K167" s="113"/>
    </row>
    <row r="168" spans="2:47" ht="14.4" customHeight="1" x14ac:dyDescent="0.25">
      <c r="B168" s="113"/>
      <c r="C168" s="113"/>
      <c r="D168" s="113"/>
      <c r="E168" s="117"/>
      <c r="F168" s="113"/>
      <c r="G168" s="113"/>
      <c r="H168" s="113"/>
      <c r="I168" s="118"/>
      <c r="J168" s="113"/>
      <c r="K168" s="113"/>
    </row>
    <row r="169" spans="2:47" ht="14.4" customHeight="1" x14ac:dyDescent="0.25">
      <c r="B169" s="113"/>
      <c r="C169" s="113"/>
      <c r="D169" s="113"/>
      <c r="E169" s="117"/>
      <c r="F169" s="113"/>
      <c r="G169" s="113"/>
      <c r="H169" s="113"/>
      <c r="I169" s="118"/>
      <c r="J169" s="113"/>
      <c r="K169" s="113"/>
    </row>
    <row r="170" spans="2:47" ht="14.4" customHeight="1" x14ac:dyDescent="0.25">
      <c r="B170" s="113"/>
      <c r="C170" s="113"/>
      <c r="D170" s="113"/>
      <c r="E170" s="117"/>
      <c r="F170" s="113"/>
      <c r="G170" s="113"/>
      <c r="H170" s="113"/>
      <c r="I170" s="118"/>
      <c r="J170" s="113"/>
      <c r="K170" s="113"/>
    </row>
    <row r="171" spans="2:47" ht="14.4" customHeight="1" x14ac:dyDescent="0.25">
      <c r="B171" s="113"/>
      <c r="C171" s="113"/>
      <c r="D171" s="113"/>
      <c r="E171" s="117"/>
      <c r="F171" s="113"/>
      <c r="G171" s="113"/>
      <c r="H171" s="113"/>
      <c r="I171" s="118"/>
      <c r="J171" s="113"/>
      <c r="K171" s="113"/>
    </row>
    <row r="172" spans="2:47" ht="14.4" customHeight="1" x14ac:dyDescent="0.25">
      <c r="B172" s="113"/>
      <c r="C172" s="113"/>
      <c r="D172" s="113"/>
      <c r="E172" s="117"/>
      <c r="F172" s="113"/>
      <c r="G172" s="113"/>
      <c r="H172" s="113"/>
      <c r="I172" s="118"/>
      <c r="J172" s="113"/>
      <c r="K172" s="113"/>
    </row>
    <row r="173" spans="2:47" ht="14.4" customHeight="1" x14ac:dyDescent="0.25">
      <c r="B173" s="113"/>
      <c r="C173" s="113"/>
      <c r="D173" s="113"/>
      <c r="E173" s="117"/>
      <c r="F173" s="113"/>
      <c r="G173" s="113"/>
      <c r="H173" s="113"/>
      <c r="I173" s="118"/>
      <c r="J173" s="113"/>
      <c r="K173" s="113"/>
    </row>
    <row r="174" spans="2:47" ht="14.4" customHeight="1" x14ac:dyDescent="0.25">
      <c r="B174" s="113"/>
      <c r="C174" s="113"/>
      <c r="D174" s="113"/>
      <c r="E174" s="117"/>
      <c r="F174" s="113"/>
      <c r="G174" s="113"/>
      <c r="H174" s="113"/>
      <c r="I174" s="118"/>
      <c r="J174" s="113"/>
      <c r="K174" s="113"/>
    </row>
    <row r="175" spans="2:47" ht="14.4" customHeight="1" x14ac:dyDescent="0.25">
      <c r="B175" s="113"/>
      <c r="C175" s="113"/>
      <c r="D175" s="113"/>
      <c r="E175" s="117"/>
      <c r="F175" s="113"/>
      <c r="G175" s="113"/>
      <c r="H175" s="113"/>
      <c r="I175" s="118"/>
      <c r="J175" s="113"/>
      <c r="K175" s="113"/>
    </row>
    <row r="176" spans="2:47" ht="14.4" customHeight="1" x14ac:dyDescent="0.25">
      <c r="B176" s="113"/>
      <c r="C176" s="113"/>
      <c r="D176" s="113"/>
      <c r="E176" s="117"/>
      <c r="F176" s="113"/>
      <c r="G176" s="113"/>
      <c r="H176" s="113"/>
      <c r="I176" s="118"/>
      <c r="J176" s="113"/>
      <c r="K176" s="113"/>
    </row>
    <row r="177" spans="2:11" ht="14.4" customHeight="1" x14ac:dyDescent="0.25">
      <c r="B177" s="113"/>
      <c r="C177" s="113"/>
      <c r="D177" s="113"/>
      <c r="E177" s="117"/>
      <c r="F177" s="113"/>
      <c r="G177" s="113"/>
      <c r="H177" s="113"/>
      <c r="I177" s="118"/>
      <c r="J177" s="113"/>
      <c r="K177" s="113"/>
    </row>
    <row r="178" spans="2:11" ht="14.4" customHeight="1" x14ac:dyDescent="0.25">
      <c r="B178" s="113"/>
      <c r="C178" s="113"/>
      <c r="D178" s="113"/>
      <c r="E178" s="117"/>
      <c r="F178" s="113"/>
      <c r="G178" s="113"/>
      <c r="H178" s="113"/>
      <c r="I178" s="118"/>
      <c r="J178" s="113"/>
      <c r="K178" s="113"/>
    </row>
    <row r="179" spans="2:11" ht="14.4" customHeight="1" x14ac:dyDescent="0.25">
      <c r="B179" s="113"/>
      <c r="C179" s="113"/>
      <c r="D179" s="113"/>
      <c r="E179" s="117"/>
      <c r="F179" s="113"/>
      <c r="G179" s="113"/>
      <c r="H179" s="113"/>
      <c r="I179" s="118"/>
      <c r="J179" s="113"/>
      <c r="K179" s="113"/>
    </row>
    <row r="180" spans="2:11" ht="14.4" customHeight="1" x14ac:dyDescent="0.25">
      <c r="B180" s="113"/>
      <c r="C180" s="113"/>
      <c r="D180" s="113"/>
      <c r="E180" s="117"/>
      <c r="F180" s="113"/>
      <c r="G180" s="113"/>
      <c r="H180" s="113"/>
      <c r="I180" s="118"/>
      <c r="J180" s="113"/>
      <c r="K180" s="113"/>
    </row>
    <row r="181" spans="2:11" ht="14.4" customHeight="1" x14ac:dyDescent="0.25">
      <c r="B181" s="113"/>
      <c r="C181" s="113"/>
      <c r="D181" s="113"/>
      <c r="E181" s="117"/>
      <c r="F181" s="113"/>
      <c r="G181" s="113"/>
      <c r="H181" s="113"/>
      <c r="I181" s="118"/>
      <c r="J181" s="113"/>
      <c r="K181" s="113"/>
    </row>
    <row r="182" spans="2:11" ht="14.4" customHeight="1" x14ac:dyDescent="0.25">
      <c r="B182" s="113"/>
      <c r="C182" s="113"/>
      <c r="D182" s="113"/>
      <c r="E182" s="117"/>
      <c r="F182" s="113"/>
      <c r="G182" s="113"/>
      <c r="H182" s="113"/>
      <c r="I182" s="118"/>
      <c r="J182" s="113"/>
      <c r="K182" s="113"/>
    </row>
    <row r="183" spans="2:11" ht="14.4" customHeight="1" x14ac:dyDescent="0.25">
      <c r="B183" s="113"/>
      <c r="C183" s="113"/>
      <c r="D183" s="113"/>
      <c r="E183" s="117"/>
      <c r="F183" s="113"/>
      <c r="G183" s="113"/>
      <c r="H183" s="113"/>
      <c r="I183" s="118"/>
      <c r="J183" s="113"/>
      <c r="K183" s="113"/>
    </row>
    <row r="184" spans="2:11" ht="14.4" customHeight="1" x14ac:dyDescent="0.25">
      <c r="B184" s="113"/>
      <c r="C184" s="113"/>
      <c r="D184" s="113"/>
      <c r="E184" s="117"/>
      <c r="F184" s="113"/>
      <c r="G184" s="113"/>
      <c r="H184" s="113"/>
      <c r="I184" s="118"/>
      <c r="J184" s="113"/>
      <c r="K184" s="113"/>
    </row>
    <row r="185" spans="2:11" ht="14.4" customHeight="1" x14ac:dyDescent="0.25">
      <c r="B185" s="113"/>
      <c r="C185" s="113"/>
      <c r="D185" s="113"/>
      <c r="E185" s="117"/>
      <c r="F185" s="113"/>
      <c r="G185" s="113"/>
      <c r="H185" s="113"/>
      <c r="I185" s="118"/>
      <c r="J185" s="113"/>
      <c r="K185" s="113"/>
    </row>
    <row r="186" spans="2:11" ht="14.4" customHeight="1" x14ac:dyDescent="0.25">
      <c r="B186" s="113"/>
      <c r="C186" s="113"/>
      <c r="D186" s="113"/>
      <c r="E186" s="117"/>
      <c r="F186" s="113"/>
      <c r="G186" s="113"/>
      <c r="H186" s="113"/>
      <c r="I186" s="118"/>
      <c r="J186" s="113"/>
      <c r="K186" s="113"/>
    </row>
    <row r="187" spans="2:11" ht="14.4" customHeight="1" x14ac:dyDescent="0.25">
      <c r="B187" s="113"/>
      <c r="C187" s="113"/>
      <c r="D187" s="113"/>
      <c r="E187" s="117"/>
      <c r="F187" s="113"/>
      <c r="G187" s="113"/>
      <c r="H187" s="113"/>
      <c r="I187" s="118"/>
      <c r="J187" s="113"/>
      <c r="K187" s="113"/>
    </row>
    <row r="188" spans="2:11" ht="14.4" customHeight="1" x14ac:dyDescent="0.25">
      <c r="B188" s="113"/>
      <c r="C188" s="113"/>
      <c r="D188" s="113"/>
      <c r="E188" s="117"/>
      <c r="F188" s="113"/>
      <c r="G188" s="113"/>
      <c r="H188" s="113"/>
      <c r="I188" s="118"/>
      <c r="J188" s="113"/>
      <c r="K188" s="113"/>
    </row>
    <row r="189" spans="2:11" ht="14.4" customHeight="1" x14ac:dyDescent="0.25">
      <c r="B189" s="113"/>
      <c r="C189" s="113"/>
      <c r="D189" s="113"/>
      <c r="E189" s="117"/>
      <c r="F189" s="113"/>
      <c r="G189" s="113"/>
      <c r="H189" s="113"/>
      <c r="I189" s="118"/>
      <c r="J189" s="113"/>
      <c r="K189" s="113"/>
    </row>
    <row r="190" spans="2:11" ht="14.4" customHeight="1" x14ac:dyDescent="0.25">
      <c r="B190" s="113"/>
      <c r="C190" s="113"/>
      <c r="D190" s="113"/>
      <c r="E190" s="117"/>
      <c r="F190" s="113"/>
      <c r="G190" s="113"/>
      <c r="H190" s="113"/>
      <c r="I190" s="118"/>
      <c r="J190" s="113"/>
      <c r="K190" s="113"/>
    </row>
    <row r="191" spans="2:11" ht="14.4" customHeight="1" x14ac:dyDescent="0.25">
      <c r="B191" s="113"/>
      <c r="C191" s="113"/>
      <c r="D191" s="113"/>
      <c r="E191" s="117"/>
      <c r="F191" s="113"/>
      <c r="G191" s="113"/>
      <c r="H191" s="113"/>
      <c r="I191" s="118"/>
      <c r="J191" s="113"/>
      <c r="K191" s="113"/>
    </row>
    <row r="192" spans="2:11" ht="14.4" customHeight="1" x14ac:dyDescent="0.25">
      <c r="B192" s="113"/>
      <c r="C192" s="113"/>
      <c r="D192" s="113"/>
      <c r="E192" s="117"/>
      <c r="F192" s="113"/>
      <c r="G192" s="113"/>
      <c r="H192" s="113"/>
      <c r="I192" s="118"/>
      <c r="J192" s="113"/>
      <c r="K192" s="113"/>
    </row>
    <row r="193" spans="2:11" ht="14.4" customHeight="1" x14ac:dyDescent="0.25">
      <c r="B193" s="113"/>
      <c r="C193" s="113"/>
      <c r="D193" s="113"/>
      <c r="E193" s="117"/>
      <c r="F193" s="113"/>
      <c r="G193" s="113"/>
      <c r="H193" s="113"/>
      <c r="I193" s="118"/>
      <c r="J193" s="113"/>
      <c r="K193" s="113"/>
    </row>
    <row r="194" spans="2:11" ht="14.4" customHeight="1" x14ac:dyDescent="0.25">
      <c r="B194" s="113"/>
      <c r="C194" s="113"/>
      <c r="D194" s="113"/>
      <c r="E194" s="117"/>
      <c r="F194" s="113"/>
      <c r="G194" s="113"/>
      <c r="H194" s="113"/>
      <c r="I194" s="118"/>
      <c r="J194" s="113"/>
      <c r="K194" s="113"/>
    </row>
    <row r="195" spans="2:11" ht="14.4" customHeight="1" x14ac:dyDescent="0.25">
      <c r="B195" s="113"/>
      <c r="C195" s="113"/>
      <c r="D195" s="113"/>
      <c r="E195" s="117"/>
      <c r="F195" s="113"/>
      <c r="G195" s="113"/>
      <c r="H195" s="113"/>
      <c r="I195" s="118"/>
      <c r="J195" s="113"/>
      <c r="K195" s="113"/>
    </row>
    <row r="196" spans="2:11" ht="14.4" customHeight="1" x14ac:dyDescent="0.25">
      <c r="B196" s="113"/>
      <c r="C196" s="113"/>
      <c r="D196" s="113"/>
      <c r="E196" s="117"/>
      <c r="F196" s="113"/>
      <c r="G196" s="113"/>
      <c r="H196" s="113"/>
      <c r="I196" s="118"/>
      <c r="J196" s="113"/>
      <c r="K196" s="113"/>
    </row>
    <row r="197" spans="2:11" ht="14.4" customHeight="1" x14ac:dyDescent="0.25">
      <c r="B197" s="113"/>
      <c r="C197" s="113"/>
      <c r="D197" s="113"/>
      <c r="E197" s="117"/>
      <c r="F197" s="113"/>
      <c r="G197" s="113"/>
      <c r="H197" s="113"/>
      <c r="I197" s="118"/>
      <c r="J197" s="113"/>
      <c r="K197" s="113"/>
    </row>
    <row r="198" spans="2:11" ht="14.4" customHeight="1" x14ac:dyDescent="0.25">
      <c r="B198" s="113"/>
      <c r="C198" s="113"/>
      <c r="D198" s="113"/>
      <c r="E198" s="117"/>
      <c r="F198" s="113"/>
      <c r="G198" s="113"/>
      <c r="H198" s="113"/>
      <c r="I198" s="118"/>
      <c r="J198" s="113"/>
      <c r="K198" s="113"/>
    </row>
    <row r="199" spans="2:11" ht="14.4" customHeight="1" x14ac:dyDescent="0.25">
      <c r="B199" s="113"/>
      <c r="C199" s="113"/>
      <c r="D199" s="113"/>
      <c r="E199" s="117"/>
      <c r="F199" s="113"/>
      <c r="G199" s="113"/>
      <c r="H199" s="113"/>
      <c r="I199" s="118"/>
      <c r="J199" s="113"/>
      <c r="K199" s="113"/>
    </row>
    <row r="200" spans="2:11" ht="14.4" customHeight="1" x14ac:dyDescent="0.25">
      <c r="B200" s="113"/>
      <c r="C200" s="113"/>
      <c r="D200" s="113"/>
      <c r="E200" s="117"/>
      <c r="F200" s="113"/>
      <c r="G200" s="113"/>
      <c r="H200" s="113"/>
      <c r="I200" s="118"/>
      <c r="J200" s="113"/>
      <c r="K200" s="113"/>
    </row>
    <row r="201" spans="2:11" ht="14.4" customHeight="1" x14ac:dyDescent="0.25">
      <c r="B201" s="113"/>
      <c r="C201" s="113"/>
      <c r="D201" s="113"/>
      <c r="E201" s="117"/>
      <c r="F201" s="113"/>
      <c r="G201" s="113"/>
      <c r="H201" s="113"/>
      <c r="I201" s="118"/>
      <c r="J201" s="113"/>
      <c r="K201" s="113"/>
    </row>
    <row r="202" spans="2:11" ht="14.4" customHeight="1" x14ac:dyDescent="0.25">
      <c r="B202" s="113"/>
      <c r="C202" s="113"/>
      <c r="D202" s="113"/>
      <c r="E202" s="117"/>
      <c r="F202" s="113"/>
      <c r="G202" s="113"/>
      <c r="H202" s="113"/>
      <c r="I202" s="118"/>
      <c r="J202" s="113"/>
      <c r="K202" s="113"/>
    </row>
    <row r="203" spans="2:11" ht="14.4" customHeight="1" x14ac:dyDescent="0.25">
      <c r="B203" s="113"/>
      <c r="C203" s="113"/>
      <c r="D203" s="113"/>
      <c r="E203" s="117"/>
      <c r="F203" s="113"/>
      <c r="G203" s="113"/>
      <c r="H203" s="113"/>
      <c r="I203" s="118"/>
      <c r="J203" s="113"/>
      <c r="K203" s="113"/>
    </row>
    <row r="204" spans="2:11" ht="14.4" customHeight="1" x14ac:dyDescent="0.25">
      <c r="B204" s="113"/>
      <c r="C204" s="113"/>
      <c r="D204" s="113"/>
      <c r="E204" s="117"/>
      <c r="F204" s="113"/>
      <c r="G204" s="113"/>
      <c r="H204" s="113"/>
      <c r="I204" s="118"/>
      <c r="J204" s="113"/>
      <c r="K204" s="113"/>
    </row>
    <row r="205" spans="2:11" ht="14.4" customHeight="1" x14ac:dyDescent="0.25">
      <c r="B205" s="113"/>
      <c r="C205" s="113"/>
      <c r="D205" s="113"/>
      <c r="E205" s="117"/>
      <c r="F205" s="113"/>
      <c r="G205" s="113"/>
      <c r="H205" s="113"/>
      <c r="I205" s="118"/>
      <c r="J205" s="113"/>
      <c r="K205" s="113"/>
    </row>
    <row r="206" spans="2:11" ht="14.4" customHeight="1" x14ac:dyDescent="0.25">
      <c r="B206" s="113"/>
      <c r="C206" s="113"/>
      <c r="D206" s="113"/>
      <c r="E206" s="117"/>
      <c r="F206" s="113"/>
      <c r="G206" s="113"/>
      <c r="H206" s="113"/>
      <c r="I206" s="118"/>
      <c r="J206" s="113"/>
      <c r="K206" s="113"/>
    </row>
    <row r="207" spans="2:11" ht="14.4" customHeight="1" x14ac:dyDescent="0.25">
      <c r="B207" s="113"/>
      <c r="C207" s="113"/>
      <c r="D207" s="113"/>
      <c r="E207" s="117"/>
      <c r="F207" s="113"/>
      <c r="G207" s="113"/>
      <c r="H207" s="113"/>
      <c r="I207" s="118"/>
      <c r="J207" s="113"/>
      <c r="K207" s="113"/>
    </row>
    <row r="208" spans="2:11" ht="14.4" customHeight="1" x14ac:dyDescent="0.25">
      <c r="B208" s="113"/>
      <c r="C208" s="113"/>
      <c r="D208" s="113"/>
      <c r="E208" s="117"/>
      <c r="F208" s="113"/>
      <c r="G208" s="113"/>
      <c r="H208" s="113"/>
      <c r="I208" s="118"/>
      <c r="J208" s="113"/>
      <c r="K208" s="113"/>
    </row>
    <row r="209" spans="2:11" ht="14.4" customHeight="1" x14ac:dyDescent="0.25">
      <c r="B209" s="113"/>
      <c r="C209" s="113"/>
      <c r="D209" s="113"/>
      <c r="E209" s="117"/>
      <c r="F209" s="113"/>
      <c r="G209" s="113"/>
      <c r="H209" s="113"/>
      <c r="I209" s="118"/>
      <c r="J209" s="113"/>
      <c r="K209" s="113"/>
    </row>
    <row r="210" spans="2:11" ht="14.4" customHeight="1" x14ac:dyDescent="0.25">
      <c r="B210" s="113"/>
      <c r="C210" s="113"/>
      <c r="D210" s="113"/>
      <c r="E210" s="117"/>
      <c r="F210" s="113"/>
      <c r="G210" s="113"/>
      <c r="H210" s="113"/>
      <c r="I210" s="118"/>
      <c r="J210" s="113"/>
      <c r="K210" s="113"/>
    </row>
    <row r="211" spans="2:11" ht="14.4" customHeight="1" x14ac:dyDescent="0.25">
      <c r="B211" s="113"/>
      <c r="C211" s="113"/>
      <c r="D211" s="113"/>
      <c r="E211" s="117"/>
      <c r="F211" s="113"/>
      <c r="G211" s="113"/>
      <c r="H211" s="113"/>
      <c r="I211" s="118"/>
      <c r="J211" s="113"/>
      <c r="K211" s="113"/>
    </row>
    <row r="212" spans="2:11" ht="14.4" customHeight="1" x14ac:dyDescent="0.25">
      <c r="B212" s="113"/>
      <c r="C212" s="113"/>
      <c r="D212" s="113"/>
      <c r="E212" s="117"/>
      <c r="F212" s="113"/>
      <c r="G212" s="113"/>
      <c r="H212" s="113"/>
      <c r="I212" s="118"/>
      <c r="J212" s="113"/>
      <c r="K212" s="113"/>
    </row>
    <row r="213" spans="2:11" ht="14.4" customHeight="1" x14ac:dyDescent="0.25">
      <c r="B213" s="113"/>
      <c r="C213" s="113"/>
      <c r="D213" s="113"/>
      <c r="E213" s="117"/>
      <c r="F213" s="113"/>
      <c r="G213" s="113"/>
      <c r="H213" s="113"/>
      <c r="I213" s="118"/>
      <c r="J213" s="113"/>
      <c r="K213" s="113"/>
    </row>
    <row r="214" spans="2:11" ht="14.4" customHeight="1" x14ac:dyDescent="0.25">
      <c r="B214" s="113"/>
      <c r="C214" s="113"/>
      <c r="D214" s="113"/>
      <c r="E214" s="117"/>
      <c r="F214" s="113"/>
      <c r="G214" s="113"/>
      <c r="H214" s="113"/>
      <c r="I214" s="118"/>
      <c r="J214" s="113"/>
      <c r="K214" s="113"/>
    </row>
    <row r="215" spans="2:11" ht="14.4" customHeight="1" x14ac:dyDescent="0.25">
      <c r="B215" s="113"/>
      <c r="C215" s="113"/>
      <c r="D215" s="113"/>
      <c r="E215" s="117"/>
      <c r="F215" s="113"/>
      <c r="G215" s="113"/>
      <c r="H215" s="113"/>
      <c r="I215" s="118"/>
      <c r="J215" s="113"/>
      <c r="K215" s="113"/>
    </row>
    <row r="216" spans="2:11" ht="14.4" customHeight="1" x14ac:dyDescent="0.25">
      <c r="B216" s="113"/>
      <c r="C216" s="113"/>
      <c r="D216" s="113"/>
      <c r="E216" s="117"/>
      <c r="F216" s="113"/>
      <c r="G216" s="113"/>
      <c r="H216" s="113"/>
      <c r="I216" s="118"/>
      <c r="J216" s="113"/>
      <c r="K216" s="113"/>
    </row>
    <row r="217" spans="2:11" ht="14.4" customHeight="1" x14ac:dyDescent="0.25">
      <c r="B217" s="113"/>
      <c r="C217" s="113"/>
      <c r="D217" s="113"/>
      <c r="E217" s="117"/>
      <c r="F217" s="113"/>
      <c r="G217" s="113"/>
      <c r="H217" s="113"/>
      <c r="I217" s="118"/>
      <c r="J217" s="113"/>
      <c r="K217" s="113"/>
    </row>
    <row r="218" spans="2:11" ht="14.4" customHeight="1" x14ac:dyDescent="0.25">
      <c r="B218" s="113"/>
      <c r="C218" s="113"/>
      <c r="D218" s="113"/>
      <c r="E218" s="117"/>
      <c r="F218" s="113"/>
      <c r="G218" s="113"/>
      <c r="H218" s="113"/>
      <c r="I218" s="118"/>
      <c r="J218" s="113"/>
      <c r="K218" s="113"/>
    </row>
    <row r="219" spans="2:11" ht="14.4" customHeight="1" x14ac:dyDescent="0.25">
      <c r="B219" s="113"/>
      <c r="C219" s="113"/>
      <c r="D219" s="113"/>
      <c r="E219" s="117"/>
      <c r="F219" s="113"/>
      <c r="G219" s="113"/>
      <c r="H219" s="113"/>
      <c r="I219" s="118"/>
      <c r="J219" s="113"/>
      <c r="K219" s="113"/>
    </row>
    <row r="220" spans="2:11" ht="14.4" customHeight="1" x14ac:dyDescent="0.25">
      <c r="B220" s="113"/>
      <c r="C220" s="113"/>
      <c r="D220" s="113"/>
      <c r="E220" s="117"/>
      <c r="F220" s="113"/>
      <c r="G220" s="113"/>
      <c r="H220" s="113"/>
      <c r="I220" s="118"/>
      <c r="J220" s="113"/>
      <c r="K220" s="113"/>
    </row>
    <row r="221" spans="2:11" ht="14.4" customHeight="1" x14ac:dyDescent="0.25">
      <c r="B221" s="113"/>
      <c r="C221" s="113"/>
      <c r="D221" s="113"/>
      <c r="E221" s="117"/>
      <c r="F221" s="113"/>
      <c r="G221" s="113"/>
      <c r="H221" s="113"/>
      <c r="I221" s="118"/>
      <c r="J221" s="113"/>
      <c r="K221" s="113"/>
    </row>
    <row r="222" spans="2:11" ht="14.4" customHeight="1" x14ac:dyDescent="0.25">
      <c r="B222" s="113"/>
      <c r="C222" s="113"/>
      <c r="D222" s="113"/>
      <c r="E222" s="117"/>
      <c r="F222" s="113"/>
      <c r="G222" s="113"/>
      <c r="H222" s="113"/>
      <c r="I222" s="118"/>
      <c r="J222" s="113"/>
      <c r="K222" s="113"/>
    </row>
    <row r="223" spans="2:11" ht="14.4" customHeight="1" x14ac:dyDescent="0.25">
      <c r="B223" s="113"/>
      <c r="C223" s="113"/>
      <c r="D223" s="113"/>
      <c r="E223" s="117"/>
      <c r="F223" s="113"/>
      <c r="G223" s="113"/>
      <c r="H223" s="113"/>
      <c r="I223" s="118"/>
      <c r="J223" s="113"/>
      <c r="K223" s="113"/>
    </row>
    <row r="224" spans="2:11" ht="14.4" customHeight="1" x14ac:dyDescent="0.25">
      <c r="B224" s="113"/>
      <c r="C224" s="113"/>
      <c r="D224" s="113"/>
      <c r="E224" s="117"/>
      <c r="F224" s="113"/>
      <c r="G224" s="113"/>
      <c r="H224" s="113"/>
      <c r="I224" s="118"/>
      <c r="J224" s="113"/>
      <c r="K224" s="113"/>
    </row>
    <row r="225" spans="2:11" ht="14.4" customHeight="1" x14ac:dyDescent="0.25">
      <c r="B225" s="113"/>
      <c r="C225" s="113"/>
      <c r="D225" s="113"/>
      <c r="E225" s="117"/>
      <c r="F225" s="113"/>
      <c r="G225" s="113"/>
      <c r="H225" s="113"/>
      <c r="I225" s="118"/>
      <c r="J225" s="113"/>
      <c r="K225" s="113"/>
    </row>
    <row r="226" spans="2:11" ht="14.4" customHeight="1" x14ac:dyDescent="0.25">
      <c r="B226" s="113"/>
      <c r="C226" s="113"/>
      <c r="D226" s="113"/>
      <c r="E226" s="117"/>
      <c r="F226" s="113"/>
      <c r="G226" s="113"/>
      <c r="H226" s="113"/>
      <c r="I226" s="118"/>
      <c r="J226" s="113"/>
      <c r="K226" s="113"/>
    </row>
    <row r="227" spans="2:11" ht="14.4" customHeight="1" x14ac:dyDescent="0.25">
      <c r="B227" s="113"/>
      <c r="C227" s="113"/>
      <c r="D227" s="113"/>
      <c r="E227" s="117"/>
      <c r="F227" s="113"/>
      <c r="G227" s="113"/>
      <c r="H227" s="113"/>
      <c r="I227" s="118"/>
      <c r="J227" s="113"/>
      <c r="K227" s="113"/>
    </row>
    <row r="228" spans="2:11" ht="14.4" customHeight="1" x14ac:dyDescent="0.25">
      <c r="B228" s="113"/>
      <c r="C228" s="113"/>
      <c r="D228" s="113"/>
      <c r="E228" s="117"/>
      <c r="F228" s="113"/>
      <c r="G228" s="113"/>
      <c r="H228" s="113"/>
      <c r="I228" s="118"/>
      <c r="J228" s="113"/>
      <c r="K228" s="113"/>
    </row>
    <row r="229" spans="2:11" ht="14.4" customHeight="1" x14ac:dyDescent="0.25">
      <c r="B229" s="113"/>
      <c r="C229" s="113"/>
      <c r="D229" s="113"/>
      <c r="E229" s="117"/>
      <c r="F229" s="113"/>
      <c r="G229" s="113"/>
      <c r="H229" s="113"/>
      <c r="I229" s="118"/>
      <c r="J229" s="113"/>
      <c r="K229" s="113"/>
    </row>
    <row r="230" spans="2:11" ht="14.4" customHeight="1" x14ac:dyDescent="0.25">
      <c r="B230" s="113"/>
      <c r="C230" s="113"/>
      <c r="D230" s="113"/>
      <c r="E230" s="117"/>
      <c r="F230" s="113"/>
      <c r="G230" s="113"/>
      <c r="H230" s="113"/>
      <c r="I230" s="118"/>
      <c r="J230" s="113"/>
      <c r="K230" s="113"/>
    </row>
    <row r="231" spans="2:11" ht="14.4" customHeight="1" x14ac:dyDescent="0.25">
      <c r="B231" s="113"/>
      <c r="C231" s="113"/>
      <c r="D231" s="113"/>
      <c r="E231" s="117"/>
      <c r="F231" s="113"/>
      <c r="G231" s="113"/>
      <c r="H231" s="113"/>
      <c r="I231" s="118"/>
      <c r="J231" s="113"/>
      <c r="K231" s="113"/>
    </row>
    <row r="232" spans="2:11" ht="14.4" customHeight="1" x14ac:dyDescent="0.25">
      <c r="B232" s="113"/>
      <c r="C232" s="113"/>
      <c r="D232" s="113"/>
      <c r="E232" s="117"/>
      <c r="F232" s="113"/>
      <c r="G232" s="113"/>
      <c r="H232" s="113"/>
      <c r="I232" s="118"/>
      <c r="J232" s="113"/>
      <c r="K232" s="113"/>
    </row>
    <row r="233" spans="2:11" ht="14.4" customHeight="1" x14ac:dyDescent="0.25">
      <c r="B233" s="113"/>
      <c r="C233" s="113"/>
      <c r="D233" s="113"/>
      <c r="E233" s="117"/>
      <c r="F233" s="113"/>
      <c r="G233" s="113"/>
      <c r="H233" s="113"/>
      <c r="I233" s="118"/>
      <c r="J233" s="113"/>
      <c r="K233" s="113"/>
    </row>
    <row r="234" spans="2:11" ht="14.4" customHeight="1" x14ac:dyDescent="0.25">
      <c r="B234" s="113"/>
      <c r="C234" s="113"/>
      <c r="D234" s="113"/>
      <c r="E234" s="117"/>
      <c r="F234" s="113"/>
      <c r="G234" s="113"/>
      <c r="H234" s="113"/>
      <c r="I234" s="118"/>
      <c r="J234" s="113"/>
      <c r="K234" s="113"/>
    </row>
    <row r="235" spans="2:11" ht="14.4" customHeight="1" x14ac:dyDescent="0.25">
      <c r="B235" s="113"/>
      <c r="C235" s="113"/>
      <c r="D235" s="113"/>
      <c r="E235" s="117"/>
      <c r="F235" s="113"/>
      <c r="G235" s="113"/>
      <c r="H235" s="113"/>
      <c r="I235" s="118"/>
      <c r="J235" s="113"/>
      <c r="K235" s="113"/>
    </row>
    <row r="236" spans="2:11" ht="14.4" customHeight="1" x14ac:dyDescent="0.25">
      <c r="B236" s="113"/>
      <c r="C236" s="113"/>
      <c r="D236" s="113"/>
      <c r="E236" s="117"/>
      <c r="F236" s="113"/>
      <c r="G236" s="113"/>
      <c r="H236" s="113"/>
      <c r="I236" s="118"/>
      <c r="J236" s="113"/>
      <c r="K236" s="113"/>
    </row>
    <row r="237" spans="2:11" ht="14.4" customHeight="1" x14ac:dyDescent="0.25">
      <c r="B237" s="113"/>
      <c r="C237" s="113"/>
      <c r="D237" s="113"/>
      <c r="E237" s="117"/>
      <c r="F237" s="113"/>
      <c r="G237" s="113"/>
      <c r="H237" s="113"/>
      <c r="I237" s="118"/>
      <c r="J237" s="113"/>
      <c r="K237" s="113"/>
    </row>
    <row r="238" spans="2:11" ht="14.4" customHeight="1" x14ac:dyDescent="0.25">
      <c r="B238" s="113"/>
      <c r="C238" s="113"/>
      <c r="D238" s="113"/>
      <c r="E238" s="117"/>
      <c r="F238" s="113"/>
      <c r="G238" s="113"/>
      <c r="H238" s="113"/>
      <c r="I238" s="118"/>
      <c r="J238" s="113"/>
      <c r="K238" s="113"/>
    </row>
    <row r="239" spans="2:11" ht="14.4" customHeight="1" x14ac:dyDescent="0.25">
      <c r="B239" s="113"/>
      <c r="C239" s="113"/>
      <c r="D239" s="113"/>
      <c r="E239" s="117"/>
      <c r="F239" s="113"/>
      <c r="G239" s="113"/>
      <c r="H239" s="113"/>
      <c r="I239" s="118"/>
      <c r="J239" s="113"/>
      <c r="K239" s="113"/>
    </row>
    <row r="240" spans="2:11" ht="14.4" customHeight="1" x14ac:dyDescent="0.25">
      <c r="B240" s="113"/>
      <c r="C240" s="113"/>
      <c r="D240" s="113"/>
      <c r="E240" s="117"/>
      <c r="F240" s="113"/>
      <c r="G240" s="113"/>
      <c r="H240" s="113"/>
      <c r="I240" s="118"/>
      <c r="J240" s="113"/>
      <c r="K240" s="113"/>
    </row>
    <row r="241" spans="2:11" ht="14.4" customHeight="1" x14ac:dyDescent="0.25">
      <c r="B241" s="113"/>
      <c r="C241" s="113"/>
      <c r="D241" s="113"/>
      <c r="E241" s="117"/>
      <c r="F241" s="113"/>
      <c r="G241" s="113"/>
      <c r="H241" s="113"/>
      <c r="I241" s="118"/>
      <c r="J241" s="113"/>
      <c r="K241" s="113"/>
    </row>
    <row r="242" spans="2:11" ht="14.4" customHeight="1" x14ac:dyDescent="0.25">
      <c r="B242" s="113"/>
      <c r="C242" s="113"/>
      <c r="D242" s="113"/>
      <c r="E242" s="117"/>
      <c r="F242" s="113"/>
      <c r="G242" s="113"/>
      <c r="H242" s="113"/>
      <c r="I242" s="118"/>
      <c r="J242" s="113"/>
      <c r="K242" s="113"/>
    </row>
    <row r="243" spans="2:11" ht="14.4" customHeight="1" x14ac:dyDescent="0.25">
      <c r="B243" s="113"/>
      <c r="C243" s="113"/>
      <c r="D243" s="113"/>
      <c r="E243" s="117"/>
      <c r="F243" s="113"/>
      <c r="G243" s="113"/>
      <c r="H243" s="113"/>
      <c r="I243" s="118"/>
      <c r="J243" s="113"/>
      <c r="K243" s="113"/>
    </row>
    <row r="244" spans="2:11" ht="14.4" customHeight="1" x14ac:dyDescent="0.25">
      <c r="B244" s="113"/>
      <c r="C244" s="113"/>
      <c r="D244" s="113"/>
      <c r="E244" s="117"/>
      <c r="F244" s="113"/>
      <c r="G244" s="113"/>
      <c r="H244" s="113"/>
      <c r="I244" s="118"/>
      <c r="J244" s="113"/>
      <c r="K244" s="113"/>
    </row>
    <row r="245" spans="2:11" ht="14.4" customHeight="1" x14ac:dyDescent="0.25">
      <c r="B245" s="113"/>
      <c r="C245" s="113"/>
      <c r="D245" s="113"/>
      <c r="E245" s="117"/>
      <c r="F245" s="113"/>
      <c r="G245" s="113"/>
      <c r="H245" s="113"/>
      <c r="I245" s="118"/>
      <c r="J245" s="113"/>
      <c r="K245" s="113"/>
    </row>
    <row r="246" spans="2:11" ht="14.4" customHeight="1" x14ac:dyDescent="0.25">
      <c r="B246" s="113"/>
      <c r="C246" s="113"/>
      <c r="D246" s="113"/>
      <c r="E246" s="117"/>
      <c r="F246" s="113"/>
      <c r="G246" s="113"/>
      <c r="H246" s="113"/>
      <c r="I246" s="118"/>
      <c r="J246" s="113"/>
      <c r="K246" s="113"/>
    </row>
    <row r="247" spans="2:11" ht="14.4" customHeight="1" x14ac:dyDescent="0.25">
      <c r="B247" s="113"/>
      <c r="C247" s="113"/>
      <c r="D247" s="113"/>
      <c r="E247" s="117"/>
      <c r="F247" s="113"/>
      <c r="G247" s="113"/>
      <c r="H247" s="113"/>
      <c r="I247" s="118"/>
      <c r="J247" s="113"/>
      <c r="K247" s="113"/>
    </row>
    <row r="248" spans="2:11" ht="14.4" customHeight="1" x14ac:dyDescent="0.25">
      <c r="B248" s="113"/>
      <c r="C248" s="113"/>
      <c r="D248" s="113"/>
      <c r="E248" s="117"/>
      <c r="F248" s="113"/>
      <c r="G248" s="113"/>
      <c r="H248" s="113"/>
      <c r="I248" s="118"/>
      <c r="J248" s="113"/>
      <c r="K248" s="113"/>
    </row>
    <row r="249" spans="2:11" ht="14.4" customHeight="1" x14ac:dyDescent="0.25">
      <c r="B249" s="113"/>
      <c r="C249" s="113"/>
      <c r="D249" s="113"/>
      <c r="E249" s="117"/>
      <c r="F249" s="113"/>
      <c r="G249" s="113"/>
      <c r="H249" s="113"/>
      <c r="I249" s="118"/>
      <c r="J249" s="113"/>
      <c r="K249" s="113"/>
    </row>
    <row r="250" spans="2:11" ht="14.4" customHeight="1" x14ac:dyDescent="0.25">
      <c r="B250" s="113"/>
      <c r="C250" s="113"/>
      <c r="D250" s="113"/>
      <c r="E250" s="117"/>
      <c r="F250" s="113"/>
      <c r="G250" s="113"/>
      <c r="H250" s="113"/>
      <c r="I250" s="118"/>
      <c r="J250" s="113"/>
      <c r="K250" s="113"/>
    </row>
    <row r="251" spans="2:11" ht="14.4" customHeight="1" x14ac:dyDescent="0.25">
      <c r="B251" s="113"/>
      <c r="C251" s="113"/>
      <c r="D251" s="113"/>
      <c r="E251" s="117"/>
      <c r="F251" s="113"/>
      <c r="G251" s="113"/>
      <c r="H251" s="113"/>
      <c r="I251" s="118"/>
      <c r="J251" s="113"/>
      <c r="K251" s="113"/>
    </row>
    <row r="252" spans="2:11" ht="14.4" customHeight="1" x14ac:dyDescent="0.25">
      <c r="B252" s="113"/>
      <c r="C252" s="113"/>
      <c r="D252" s="113"/>
      <c r="E252" s="117"/>
      <c r="F252" s="113"/>
      <c r="G252" s="113"/>
      <c r="H252" s="113"/>
      <c r="I252" s="118"/>
      <c r="J252" s="113"/>
      <c r="K252" s="113"/>
    </row>
    <row r="253" spans="2:11" ht="14.4" customHeight="1" x14ac:dyDescent="0.25">
      <c r="B253" s="113"/>
      <c r="C253" s="113"/>
      <c r="D253" s="113"/>
      <c r="E253" s="117"/>
      <c r="F253" s="113"/>
      <c r="G253" s="113"/>
      <c r="H253" s="113"/>
      <c r="I253" s="118"/>
      <c r="J253" s="113"/>
      <c r="K253" s="113"/>
    </row>
    <row r="254" spans="2:11" ht="14.4" customHeight="1" x14ac:dyDescent="0.25">
      <c r="B254" s="113"/>
      <c r="C254" s="113"/>
      <c r="D254" s="113"/>
      <c r="E254" s="117"/>
      <c r="F254" s="113"/>
      <c r="G254" s="113"/>
      <c r="H254" s="113"/>
      <c r="I254" s="118"/>
      <c r="J254" s="113"/>
      <c r="K254" s="113"/>
    </row>
    <row r="255" spans="2:11" ht="14.4" customHeight="1" x14ac:dyDescent="0.25">
      <c r="B255" s="113"/>
      <c r="C255" s="113"/>
      <c r="D255" s="113"/>
      <c r="E255" s="117"/>
      <c r="F255" s="113"/>
      <c r="G255" s="113"/>
      <c r="H255" s="113"/>
      <c r="I255" s="118"/>
      <c r="J255" s="113"/>
      <c r="K255" s="113"/>
    </row>
    <row r="256" spans="2:11" ht="14.4" customHeight="1" x14ac:dyDescent="0.25">
      <c r="B256" s="113"/>
      <c r="C256" s="113"/>
      <c r="D256" s="113"/>
      <c r="E256" s="117"/>
      <c r="F256" s="113"/>
      <c r="G256" s="113"/>
      <c r="H256" s="113"/>
      <c r="I256" s="118"/>
      <c r="J256" s="113"/>
      <c r="K256" s="113"/>
    </row>
    <row r="257" spans="2:11" ht="14.4" customHeight="1" x14ac:dyDescent="0.25">
      <c r="B257" s="113"/>
      <c r="C257" s="113"/>
      <c r="D257" s="113"/>
      <c r="E257" s="117"/>
      <c r="F257" s="113"/>
      <c r="G257" s="113"/>
      <c r="H257" s="113"/>
      <c r="I257" s="118"/>
      <c r="J257" s="113"/>
      <c r="K257" s="113"/>
    </row>
    <row r="258" spans="2:11" ht="14.4" customHeight="1" x14ac:dyDescent="0.25">
      <c r="B258" s="113"/>
      <c r="C258" s="113"/>
      <c r="D258" s="113"/>
      <c r="E258" s="117"/>
      <c r="F258" s="113"/>
      <c r="G258" s="113"/>
      <c r="H258" s="113"/>
      <c r="I258" s="118"/>
      <c r="J258" s="113"/>
      <c r="K258" s="113"/>
    </row>
    <row r="259" spans="2:11" ht="14.4" customHeight="1" x14ac:dyDescent="0.25">
      <c r="B259" s="113"/>
      <c r="C259" s="113"/>
      <c r="D259" s="113"/>
      <c r="E259" s="117"/>
      <c r="F259" s="113"/>
      <c r="G259" s="113"/>
      <c r="H259" s="113"/>
      <c r="I259" s="118"/>
      <c r="J259" s="113"/>
      <c r="K259" s="113"/>
    </row>
    <row r="260" spans="2:11" ht="14.4" customHeight="1" x14ac:dyDescent="0.25">
      <c r="B260" s="113"/>
      <c r="C260" s="113"/>
      <c r="D260" s="113"/>
      <c r="E260" s="117"/>
      <c r="F260" s="113"/>
      <c r="G260" s="113"/>
      <c r="H260" s="113"/>
      <c r="I260" s="118"/>
      <c r="J260" s="113"/>
      <c r="K260" s="113"/>
    </row>
    <row r="261" spans="2:11" ht="14.4" customHeight="1" x14ac:dyDescent="0.25">
      <c r="B261" s="113"/>
      <c r="C261" s="113"/>
      <c r="D261" s="113"/>
      <c r="E261" s="117"/>
      <c r="F261" s="113"/>
      <c r="G261" s="113"/>
      <c r="H261" s="113"/>
      <c r="I261" s="118"/>
      <c r="J261" s="113"/>
      <c r="K261" s="113"/>
    </row>
    <row r="262" spans="2:11" ht="14.4" customHeight="1" x14ac:dyDescent="0.25">
      <c r="B262" s="113"/>
      <c r="C262" s="113"/>
      <c r="D262" s="113"/>
      <c r="E262" s="117"/>
      <c r="F262" s="113"/>
      <c r="G262" s="113"/>
      <c r="H262" s="113"/>
      <c r="I262" s="118"/>
      <c r="J262" s="113"/>
      <c r="K262" s="113"/>
    </row>
    <row r="263" spans="2:11" ht="14.4" customHeight="1" x14ac:dyDescent="0.25">
      <c r="B263" s="113"/>
      <c r="C263" s="113"/>
      <c r="D263" s="113"/>
      <c r="E263" s="117"/>
      <c r="F263" s="113"/>
      <c r="G263" s="113"/>
      <c r="H263" s="113"/>
      <c r="I263" s="118"/>
      <c r="J263" s="113"/>
      <c r="K263" s="113"/>
    </row>
    <row r="264" spans="2:11" ht="14.4" customHeight="1" x14ac:dyDescent="0.25">
      <c r="B264" s="113"/>
      <c r="C264" s="113"/>
      <c r="D264" s="113"/>
      <c r="E264" s="117"/>
      <c r="F264" s="113"/>
      <c r="G264" s="113"/>
      <c r="H264" s="113"/>
      <c r="I264" s="118"/>
      <c r="J264" s="113"/>
      <c r="K264" s="113"/>
    </row>
    <row r="265" spans="2:11" ht="14.4" customHeight="1" x14ac:dyDescent="0.25">
      <c r="B265" s="113"/>
      <c r="C265" s="113"/>
      <c r="D265" s="113"/>
      <c r="E265" s="117"/>
      <c r="F265" s="113"/>
      <c r="G265" s="113"/>
      <c r="H265" s="113"/>
      <c r="I265" s="118"/>
      <c r="J265" s="113"/>
      <c r="K265" s="113"/>
    </row>
    <row r="266" spans="2:11" ht="14.4" customHeight="1" x14ac:dyDescent="0.25">
      <c r="B266" s="113"/>
      <c r="C266" s="113"/>
      <c r="D266" s="113"/>
      <c r="E266" s="117"/>
      <c r="F266" s="113"/>
      <c r="G266" s="113"/>
      <c r="H266" s="113"/>
      <c r="I266" s="118"/>
      <c r="J266" s="113"/>
      <c r="K266" s="113"/>
    </row>
    <row r="267" spans="2:11" ht="14.4" customHeight="1" x14ac:dyDescent="0.25">
      <c r="B267" s="113"/>
      <c r="C267" s="113"/>
      <c r="D267" s="113"/>
      <c r="E267" s="117"/>
      <c r="F267" s="113"/>
      <c r="G267" s="113"/>
      <c r="H267" s="113"/>
      <c r="I267" s="118"/>
      <c r="J267" s="113"/>
      <c r="K267" s="113"/>
    </row>
    <row r="268" spans="2:11" ht="14.4" customHeight="1" x14ac:dyDescent="0.25">
      <c r="B268" s="113"/>
      <c r="C268" s="113"/>
      <c r="D268" s="113"/>
      <c r="E268" s="117"/>
      <c r="F268" s="113"/>
      <c r="G268" s="113"/>
      <c r="H268" s="113"/>
      <c r="I268" s="118"/>
      <c r="J268" s="113"/>
      <c r="K268" s="113"/>
    </row>
    <row r="269" spans="2:11" ht="14.4" customHeight="1" x14ac:dyDescent="0.25">
      <c r="B269" s="113"/>
      <c r="C269" s="113"/>
      <c r="D269" s="113"/>
      <c r="E269" s="117"/>
      <c r="F269" s="113"/>
      <c r="G269" s="113"/>
      <c r="H269" s="113"/>
      <c r="I269" s="118"/>
      <c r="J269" s="113"/>
      <c r="K269" s="113"/>
    </row>
    <row r="270" spans="2:11" ht="14.4" customHeight="1" x14ac:dyDescent="0.25">
      <c r="B270" s="113"/>
      <c r="C270" s="113"/>
      <c r="D270" s="113"/>
      <c r="E270" s="117"/>
      <c r="F270" s="113"/>
      <c r="G270" s="113"/>
      <c r="H270" s="113"/>
      <c r="I270" s="118"/>
      <c r="J270" s="113"/>
      <c r="K270" s="113"/>
    </row>
    <row r="271" spans="2:11" ht="14.4" customHeight="1" x14ac:dyDescent="0.25">
      <c r="B271" s="113"/>
      <c r="C271" s="113"/>
      <c r="D271" s="113"/>
      <c r="E271" s="117"/>
      <c r="F271" s="113"/>
      <c r="G271" s="113"/>
      <c r="H271" s="113"/>
      <c r="I271" s="118"/>
      <c r="J271" s="113"/>
      <c r="K271" s="113"/>
    </row>
    <row r="272" spans="2:11" ht="14.4" customHeight="1" x14ac:dyDescent="0.25">
      <c r="B272" s="113"/>
      <c r="C272" s="113"/>
      <c r="D272" s="113"/>
      <c r="E272" s="117"/>
      <c r="F272" s="113"/>
      <c r="G272" s="113"/>
      <c r="H272" s="113"/>
      <c r="I272" s="118"/>
      <c r="J272" s="113"/>
      <c r="K272" s="113"/>
    </row>
    <row r="273" spans="2:11" ht="14.4" customHeight="1" x14ac:dyDescent="0.25">
      <c r="B273" s="113"/>
      <c r="C273" s="113"/>
      <c r="D273" s="113"/>
      <c r="E273" s="117"/>
      <c r="F273" s="113"/>
      <c r="G273" s="113"/>
      <c r="H273" s="113"/>
      <c r="I273" s="118"/>
      <c r="J273" s="113"/>
      <c r="K273" s="113"/>
    </row>
    <row r="274" spans="2:11" ht="14.4" customHeight="1" x14ac:dyDescent="0.25">
      <c r="B274" s="113"/>
      <c r="C274" s="113"/>
      <c r="D274" s="113"/>
      <c r="E274" s="117"/>
      <c r="F274" s="113"/>
      <c r="G274" s="113"/>
      <c r="H274" s="113"/>
      <c r="I274" s="118"/>
      <c r="J274" s="113"/>
      <c r="K274" s="113"/>
    </row>
    <row r="275" spans="2:11" ht="14.4" customHeight="1" x14ac:dyDescent="0.25">
      <c r="B275" s="113"/>
      <c r="C275" s="113"/>
      <c r="D275" s="113"/>
      <c r="E275" s="117"/>
      <c r="F275" s="113"/>
      <c r="G275" s="113"/>
      <c r="H275" s="113"/>
      <c r="I275" s="118"/>
      <c r="J275" s="113"/>
      <c r="K275" s="113"/>
    </row>
    <row r="276" spans="2:11" ht="14.4" customHeight="1" x14ac:dyDescent="0.25">
      <c r="B276" s="113"/>
      <c r="C276" s="113"/>
      <c r="D276" s="113"/>
      <c r="E276" s="117"/>
      <c r="F276" s="113"/>
      <c r="G276" s="113"/>
      <c r="H276" s="113"/>
      <c r="I276" s="118"/>
      <c r="J276" s="113"/>
      <c r="K276" s="113"/>
    </row>
    <row r="277" spans="2:11" ht="14.4" customHeight="1" x14ac:dyDescent="0.25">
      <c r="B277" s="113"/>
      <c r="C277" s="113"/>
      <c r="D277" s="113"/>
      <c r="E277" s="117"/>
      <c r="F277" s="113"/>
      <c r="G277" s="113"/>
      <c r="H277" s="113"/>
      <c r="I277" s="118"/>
      <c r="J277" s="113"/>
      <c r="K277" s="113"/>
    </row>
    <row r="278" spans="2:11" ht="14.4" customHeight="1" x14ac:dyDescent="0.25">
      <c r="B278" s="113"/>
      <c r="C278" s="113"/>
      <c r="D278" s="113"/>
      <c r="E278" s="117"/>
      <c r="F278" s="113"/>
      <c r="G278" s="113"/>
      <c r="H278" s="113"/>
      <c r="I278" s="118"/>
      <c r="J278" s="113"/>
      <c r="K278" s="113"/>
    </row>
    <row r="279" spans="2:11" ht="14.4" customHeight="1" x14ac:dyDescent="0.25">
      <c r="B279" s="113"/>
      <c r="C279" s="113"/>
      <c r="D279" s="113"/>
      <c r="E279" s="117"/>
      <c r="F279" s="113"/>
      <c r="G279" s="113"/>
      <c r="H279" s="113"/>
      <c r="I279" s="118"/>
      <c r="J279" s="113"/>
      <c r="K279" s="113"/>
    </row>
    <row r="280" spans="2:11" ht="14.4" customHeight="1" x14ac:dyDescent="0.25">
      <c r="B280" s="113"/>
      <c r="C280" s="113"/>
      <c r="D280" s="113"/>
      <c r="E280" s="117"/>
      <c r="F280" s="113"/>
      <c r="G280" s="113"/>
      <c r="H280" s="113"/>
      <c r="I280" s="118"/>
      <c r="J280" s="113"/>
      <c r="K280" s="113"/>
    </row>
    <row r="281" spans="2:11" ht="14.4" customHeight="1" x14ac:dyDescent="0.25">
      <c r="B281" s="113"/>
      <c r="C281" s="113"/>
      <c r="D281" s="113"/>
      <c r="E281" s="117"/>
      <c r="F281" s="113"/>
      <c r="G281" s="113"/>
      <c r="H281" s="113"/>
      <c r="I281" s="118"/>
      <c r="J281" s="113"/>
      <c r="K281" s="113"/>
    </row>
    <row r="282" spans="2:11" ht="14.4" customHeight="1" x14ac:dyDescent="0.25">
      <c r="B282" s="113"/>
      <c r="C282" s="113"/>
      <c r="D282" s="113"/>
      <c r="E282" s="117"/>
      <c r="F282" s="113"/>
      <c r="G282" s="113"/>
      <c r="H282" s="113"/>
      <c r="I282" s="118"/>
      <c r="J282" s="113"/>
      <c r="K282" s="113"/>
    </row>
    <row r="283" spans="2:11" ht="14.4" customHeight="1" x14ac:dyDescent="0.25">
      <c r="B283" s="113"/>
      <c r="C283" s="113"/>
      <c r="D283" s="113"/>
      <c r="E283" s="117"/>
      <c r="F283" s="113"/>
      <c r="G283" s="113"/>
      <c r="H283" s="113"/>
      <c r="I283" s="118"/>
      <c r="J283" s="113"/>
      <c r="K283" s="113"/>
    </row>
    <row r="284" spans="2:11" ht="14.4" customHeight="1" x14ac:dyDescent="0.25">
      <c r="B284" s="113"/>
      <c r="C284" s="113"/>
      <c r="D284" s="113"/>
      <c r="E284" s="117"/>
      <c r="F284" s="113"/>
      <c r="G284" s="113"/>
      <c r="H284" s="113"/>
      <c r="I284" s="118"/>
      <c r="J284" s="113"/>
      <c r="K284" s="113"/>
    </row>
    <row r="285" spans="2:11" ht="14.4" customHeight="1" x14ac:dyDescent="0.25">
      <c r="B285" s="113"/>
      <c r="C285" s="113"/>
      <c r="D285" s="113"/>
      <c r="E285" s="117"/>
      <c r="F285" s="113"/>
      <c r="G285" s="113"/>
      <c r="H285" s="113"/>
      <c r="I285" s="118"/>
      <c r="J285" s="113"/>
      <c r="K285" s="113"/>
    </row>
    <row r="286" spans="2:11" ht="14.4" customHeight="1" x14ac:dyDescent="0.25">
      <c r="B286" s="113"/>
      <c r="C286" s="113"/>
      <c r="D286" s="113"/>
      <c r="E286" s="117"/>
      <c r="F286" s="113"/>
      <c r="G286" s="113"/>
      <c r="H286" s="113"/>
      <c r="I286" s="118"/>
      <c r="J286" s="113"/>
      <c r="K286" s="113"/>
    </row>
    <row r="287" spans="2:11" ht="14.4" customHeight="1" x14ac:dyDescent="0.25">
      <c r="B287" s="113"/>
      <c r="C287" s="113"/>
      <c r="D287" s="113"/>
      <c r="E287" s="117"/>
      <c r="F287" s="113"/>
      <c r="G287" s="113"/>
      <c r="H287" s="113"/>
      <c r="I287" s="118"/>
      <c r="J287" s="113"/>
      <c r="K287" s="113"/>
    </row>
    <row r="288" spans="2:11" ht="14.4" customHeight="1" x14ac:dyDescent="0.25">
      <c r="B288" s="113"/>
      <c r="C288" s="113"/>
      <c r="D288" s="113"/>
      <c r="E288" s="117"/>
      <c r="F288" s="113"/>
      <c r="G288" s="113"/>
      <c r="H288" s="113"/>
      <c r="I288" s="118"/>
      <c r="J288" s="113"/>
      <c r="K288" s="113"/>
    </row>
    <row r="289" spans="2:11" ht="14.4" customHeight="1" x14ac:dyDescent="0.25">
      <c r="B289" s="113"/>
      <c r="C289" s="113"/>
      <c r="D289" s="113"/>
      <c r="E289" s="117"/>
      <c r="F289" s="113"/>
      <c r="G289" s="113"/>
      <c r="H289" s="113"/>
      <c r="I289" s="118"/>
      <c r="J289" s="113"/>
      <c r="K289" s="113"/>
    </row>
    <row r="290" spans="2:11" ht="14.4" customHeight="1" x14ac:dyDescent="0.25">
      <c r="B290" s="113"/>
      <c r="C290" s="113"/>
      <c r="D290" s="113"/>
      <c r="E290" s="117"/>
      <c r="F290" s="113"/>
      <c r="G290" s="113"/>
      <c r="H290" s="113"/>
      <c r="I290" s="118"/>
      <c r="J290" s="113"/>
      <c r="K290" s="113"/>
    </row>
    <row r="291" spans="2:11" ht="14.4" customHeight="1" x14ac:dyDescent="0.25">
      <c r="B291" s="113"/>
      <c r="C291" s="113"/>
      <c r="D291" s="113"/>
      <c r="E291" s="117"/>
      <c r="F291" s="113"/>
      <c r="G291" s="113"/>
      <c r="H291" s="113"/>
      <c r="I291" s="118"/>
      <c r="J291" s="113"/>
      <c r="K291" s="113"/>
    </row>
    <row r="292" spans="2:11" ht="14.4" customHeight="1" x14ac:dyDescent="0.25">
      <c r="B292" s="113"/>
      <c r="C292" s="113"/>
      <c r="D292" s="113"/>
      <c r="E292" s="117"/>
      <c r="F292" s="113"/>
      <c r="G292" s="113"/>
      <c r="H292" s="113"/>
      <c r="I292" s="118"/>
      <c r="J292" s="113"/>
      <c r="K292" s="113"/>
    </row>
    <row r="293" spans="2:11" ht="14.4" customHeight="1" x14ac:dyDescent="0.25">
      <c r="B293" s="113"/>
      <c r="C293" s="113"/>
      <c r="D293" s="113"/>
      <c r="E293" s="117"/>
      <c r="F293" s="113"/>
      <c r="G293" s="113"/>
      <c r="H293" s="113"/>
      <c r="I293" s="118"/>
      <c r="J293" s="113"/>
      <c r="K293" s="113"/>
    </row>
    <row r="294" spans="2:11" ht="14.4" customHeight="1" x14ac:dyDescent="0.25">
      <c r="B294" s="113"/>
      <c r="C294" s="113"/>
      <c r="D294" s="113"/>
      <c r="E294" s="117"/>
      <c r="F294" s="113"/>
      <c r="G294" s="113"/>
      <c r="H294" s="113"/>
      <c r="I294" s="118"/>
      <c r="J294" s="113"/>
      <c r="K294" s="113"/>
    </row>
    <row r="295" spans="2:11" ht="14.4" customHeight="1" x14ac:dyDescent="0.25">
      <c r="B295" s="113"/>
      <c r="C295" s="113"/>
      <c r="D295" s="113"/>
      <c r="E295" s="117"/>
      <c r="F295" s="113"/>
      <c r="G295" s="113"/>
      <c r="H295" s="113"/>
      <c r="I295" s="118"/>
      <c r="J295" s="113"/>
      <c r="K295" s="113"/>
    </row>
    <row r="296" spans="2:11" ht="14.4" customHeight="1" x14ac:dyDescent="0.25">
      <c r="B296" s="113"/>
      <c r="C296" s="113"/>
      <c r="D296" s="113"/>
      <c r="E296" s="117"/>
      <c r="F296" s="113"/>
      <c r="G296" s="113"/>
      <c r="H296" s="113"/>
      <c r="I296" s="118"/>
      <c r="J296" s="113"/>
      <c r="K296" s="113"/>
    </row>
    <row r="297" spans="2:11" ht="14.4" customHeight="1" x14ac:dyDescent="0.25">
      <c r="B297" s="113"/>
      <c r="C297" s="113"/>
      <c r="D297" s="113"/>
      <c r="E297" s="117"/>
      <c r="F297" s="113"/>
      <c r="G297" s="113"/>
      <c r="H297" s="113"/>
      <c r="I297" s="118"/>
      <c r="J297" s="113"/>
      <c r="K297" s="113"/>
    </row>
    <row r="298" spans="2:11" ht="14.4" customHeight="1" x14ac:dyDescent="0.25">
      <c r="B298" s="113"/>
      <c r="C298" s="113"/>
      <c r="D298" s="113"/>
      <c r="E298" s="117"/>
      <c r="F298" s="113"/>
      <c r="G298" s="113"/>
      <c r="H298" s="113"/>
      <c r="I298" s="118"/>
      <c r="J298" s="113"/>
      <c r="K298" s="113"/>
    </row>
    <row r="299" spans="2:11" ht="14.4" customHeight="1" x14ac:dyDescent="0.25">
      <c r="B299" s="113"/>
      <c r="C299" s="113"/>
      <c r="D299" s="113"/>
      <c r="E299" s="117"/>
      <c r="F299" s="113"/>
      <c r="G299" s="113"/>
      <c r="H299" s="113"/>
      <c r="I299" s="118"/>
      <c r="J299" s="113"/>
      <c r="K299" s="113"/>
    </row>
    <row r="300" spans="2:11" ht="14.4" customHeight="1" x14ac:dyDescent="0.25">
      <c r="B300" s="113"/>
      <c r="C300" s="113"/>
      <c r="D300" s="113"/>
      <c r="E300" s="117"/>
      <c r="F300" s="113"/>
      <c r="G300" s="113"/>
      <c r="H300" s="113"/>
      <c r="I300" s="118"/>
      <c r="J300" s="113"/>
      <c r="K300" s="113"/>
    </row>
    <row r="301" spans="2:11" ht="14.4" customHeight="1" x14ac:dyDescent="0.25">
      <c r="B301" s="113"/>
      <c r="C301" s="113"/>
      <c r="D301" s="113"/>
      <c r="E301" s="117"/>
      <c r="F301" s="113"/>
      <c r="G301" s="113"/>
      <c r="H301" s="113"/>
      <c r="I301" s="118"/>
      <c r="J301" s="113"/>
      <c r="K301" s="113"/>
    </row>
    <row r="302" spans="2:11" ht="14.4" customHeight="1" x14ac:dyDescent="0.25">
      <c r="B302" s="113"/>
      <c r="C302" s="113"/>
      <c r="D302" s="113"/>
      <c r="E302" s="117"/>
      <c r="F302" s="113"/>
      <c r="G302" s="113"/>
      <c r="H302" s="113"/>
      <c r="I302" s="118"/>
      <c r="J302" s="113"/>
      <c r="K302" s="113"/>
    </row>
    <row r="303" spans="2:11" ht="14.4" customHeight="1" x14ac:dyDescent="0.25">
      <c r="B303" s="113"/>
      <c r="C303" s="113"/>
      <c r="D303" s="113"/>
      <c r="E303" s="117"/>
      <c r="F303" s="113"/>
      <c r="G303" s="113"/>
      <c r="H303" s="113"/>
      <c r="I303" s="118"/>
      <c r="J303" s="113"/>
      <c r="K303" s="113"/>
    </row>
    <row r="304" spans="2:11" ht="14.4" customHeight="1" x14ac:dyDescent="0.25">
      <c r="B304" s="113"/>
      <c r="C304" s="113"/>
      <c r="D304" s="113"/>
      <c r="E304" s="117"/>
      <c r="F304" s="113"/>
      <c r="G304" s="113"/>
      <c r="H304" s="113"/>
      <c r="I304" s="118"/>
      <c r="J304" s="113"/>
      <c r="K304" s="113"/>
    </row>
    <row r="305" spans="2:11" ht="14.4" customHeight="1" x14ac:dyDescent="0.25">
      <c r="B305" s="113"/>
      <c r="C305" s="113"/>
      <c r="D305" s="113"/>
      <c r="E305" s="117"/>
      <c r="F305" s="113"/>
      <c r="G305" s="113"/>
      <c r="H305" s="113"/>
      <c r="I305" s="118"/>
      <c r="J305" s="113"/>
      <c r="K305" s="113"/>
    </row>
    <row r="306" spans="2:11" ht="14.4" customHeight="1" x14ac:dyDescent="0.25">
      <c r="B306" s="113"/>
      <c r="C306" s="113"/>
      <c r="D306" s="113"/>
      <c r="E306" s="117"/>
      <c r="F306" s="113"/>
      <c r="G306" s="113"/>
      <c r="H306" s="113"/>
      <c r="I306" s="118"/>
      <c r="J306" s="113"/>
      <c r="K306" s="113"/>
    </row>
    <row r="307" spans="2:11" ht="14.4" customHeight="1" x14ac:dyDescent="0.25">
      <c r="B307" s="113"/>
      <c r="C307" s="113"/>
      <c r="D307" s="113"/>
      <c r="E307" s="117"/>
      <c r="F307" s="113"/>
      <c r="G307" s="113"/>
      <c r="H307" s="113"/>
      <c r="I307" s="118"/>
      <c r="J307" s="113"/>
      <c r="K307" s="113"/>
    </row>
    <row r="308" spans="2:11" ht="14.4" customHeight="1" x14ac:dyDescent="0.25">
      <c r="B308" s="113"/>
      <c r="C308" s="113"/>
      <c r="D308" s="113"/>
      <c r="E308" s="117"/>
      <c r="F308" s="113"/>
      <c r="G308" s="113"/>
      <c r="H308" s="113"/>
      <c r="I308" s="118"/>
      <c r="J308" s="113"/>
      <c r="K308" s="113"/>
    </row>
    <row r="309" spans="2:11" ht="14.4" customHeight="1" x14ac:dyDescent="0.25">
      <c r="B309" s="113"/>
      <c r="C309" s="113"/>
      <c r="D309" s="113"/>
      <c r="E309" s="117"/>
      <c r="F309" s="113"/>
      <c r="G309" s="113"/>
      <c r="H309" s="113"/>
      <c r="I309" s="118"/>
      <c r="J309" s="113"/>
      <c r="K309" s="113"/>
    </row>
  </sheetData>
  <mergeCells count="28">
    <mergeCell ref="J23:K23"/>
    <mergeCell ref="J18:K18"/>
    <mergeCell ref="J19:K19"/>
    <mergeCell ref="J20:K20"/>
    <mergeCell ref="J21:K21"/>
    <mergeCell ref="J22:K22"/>
    <mergeCell ref="A1:M1"/>
    <mergeCell ref="A3:A4"/>
    <mergeCell ref="B3:E3"/>
    <mergeCell ref="F3:I3"/>
    <mergeCell ref="B13:E13"/>
    <mergeCell ref="F13:I13"/>
    <mergeCell ref="J37:M37"/>
    <mergeCell ref="A39:A40"/>
    <mergeCell ref="B39:E39"/>
    <mergeCell ref="F39:I39"/>
    <mergeCell ref="A15:A16"/>
    <mergeCell ref="B15:E15"/>
    <mergeCell ref="F15:I15"/>
    <mergeCell ref="B25:E25"/>
    <mergeCell ref="F25:I25"/>
    <mergeCell ref="A27:A28"/>
    <mergeCell ref="B27:E27"/>
    <mergeCell ref="F27:I27"/>
    <mergeCell ref="J27:M27"/>
    <mergeCell ref="J15:K15"/>
    <mergeCell ref="J16:K16"/>
    <mergeCell ref="J17:K17"/>
  </mergeCells>
  <conditionalFormatting sqref="E5:E12 E17:E24">
    <cfRule type="cellIs" dxfId="17" priority="11" stopIfTrue="1" operator="greaterThan">
      <formula>0.95</formula>
    </cfRule>
  </conditionalFormatting>
  <conditionalFormatting sqref="I5:I12 I17:I24">
    <cfRule type="cellIs" dxfId="16" priority="10" stopIfTrue="1" operator="greaterThan">
      <formula>0.9</formula>
    </cfRule>
  </conditionalFormatting>
  <conditionalFormatting sqref="L5:M12 L17:M24 L41:M48">
    <cfRule type="cellIs" dxfId="15" priority="9" stopIfTrue="1" operator="lessThan">
      <formula>0</formula>
    </cfRule>
  </conditionalFormatting>
  <conditionalFormatting sqref="D5:D11 H5:H11 D17:D23 H17:H23 L29:L35 D41:D47 H41:H47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1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1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7:D23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7:H23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L29:L35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{32C5AB2D-7213-4393-BFC8-C7398E5D8910}</x14:id>
        </ext>
      </extLst>
    </cfRule>
  </conditionalFormatting>
  <conditionalFormatting sqref="D41:D47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41:H47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J22 E12 E24 E36 I36 E48" formula="1"/>
    <ignoredError sqref="B12:D12 F12:H12 B24:D24 F24:H24 B36:D36 F36:H36 J36:L36 B48:D48 F48:H48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D5:D11 H5:H11 D17:D23 H17:H23 L29:L35 D41:D47 H41:H47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D5:D11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H5:H11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D17:D23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H17:H23</xm:sqref>
        </x14:conditionalFormatting>
        <x14:conditionalFormatting xmlns:xm="http://schemas.microsoft.com/office/excel/2006/main">
          <x14:cfRule type="dataBar" id="{32C5AB2D-7213-4393-BFC8-C7398E5D891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L29:L35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D41:D47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H41:H47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BV71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121" bestFit="1" customWidth="1"/>
    <col min="2" max="3" width="7.77734375" style="288" customWidth="1"/>
    <col min="4" max="5" width="7.77734375" style="121" customWidth="1"/>
    <col min="6" max="6" width="14.88671875" style="121" bestFit="1" customWidth="1"/>
    <col min="7" max="7" width="1.5546875" style="121" bestFit="1" customWidth="1"/>
    <col min="8" max="8" width="4.33203125" style="121" bestFit="1" customWidth="1"/>
    <col min="9" max="9" width="7.6640625" style="121" bestFit="1" customWidth="1"/>
    <col min="10" max="10" width="6.88671875" style="121" bestFit="1" customWidth="1"/>
    <col min="11" max="11" width="17.33203125" style="121" bestFit="1" customWidth="1"/>
    <col min="12" max="13" width="19.6640625" style="121" bestFit="1" customWidth="1"/>
    <col min="14" max="16384" width="8.88671875" style="121"/>
  </cols>
  <sheetData>
    <row r="1" spans="1:74" ht="18.600000000000001" customHeight="1" thickBot="1" x14ac:dyDescent="0.4">
      <c r="A1" s="497" t="s">
        <v>153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</row>
    <row r="2" spans="1:74" ht="14.4" customHeight="1" x14ac:dyDescent="0.3">
      <c r="A2" s="521" t="s">
        <v>245</v>
      </c>
      <c r="B2" s="283"/>
      <c r="C2" s="283"/>
      <c r="D2" s="122"/>
      <c r="E2" s="122"/>
      <c r="F2" s="122"/>
      <c r="G2" s="122"/>
      <c r="H2" s="122"/>
      <c r="I2" s="122"/>
      <c r="J2" s="122"/>
      <c r="K2" s="122"/>
      <c r="L2" s="122"/>
      <c r="M2" s="122"/>
    </row>
    <row r="3" spans="1:74" ht="14.4" customHeight="1" x14ac:dyDescent="0.3">
      <c r="A3" s="116"/>
      <c r="B3" s="284"/>
      <c r="C3" s="284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</row>
    <row r="4" spans="1:74" ht="14.4" customHeight="1" x14ac:dyDescent="0.3">
      <c r="A4" s="116"/>
      <c r="B4" s="284"/>
      <c r="C4" s="284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</row>
    <row r="5" spans="1:74" ht="14.4" customHeight="1" x14ac:dyDescent="0.3">
      <c r="A5" s="116"/>
      <c r="B5" s="284"/>
      <c r="C5" s="284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116"/>
      <c r="BT5" s="116"/>
      <c r="BU5" s="116"/>
      <c r="BV5" s="116"/>
    </row>
    <row r="6" spans="1:74" ht="14.4" customHeight="1" x14ac:dyDescent="0.3">
      <c r="A6" s="116"/>
      <c r="B6" s="284"/>
      <c r="C6" s="284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116"/>
      <c r="BP6" s="116"/>
      <c r="BQ6" s="116"/>
      <c r="BR6" s="116"/>
      <c r="BS6" s="116"/>
      <c r="BT6" s="116"/>
      <c r="BU6" s="116"/>
      <c r="BV6" s="116"/>
    </row>
    <row r="7" spans="1:74" ht="14.4" customHeight="1" x14ac:dyDescent="0.3">
      <c r="A7" s="116"/>
      <c r="B7" s="284"/>
      <c r="C7" s="284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</row>
    <row r="8" spans="1:74" ht="14.4" customHeight="1" x14ac:dyDescent="0.3">
      <c r="A8" s="116"/>
      <c r="B8" s="284"/>
      <c r="C8" s="284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16"/>
      <c r="BO8" s="116"/>
      <c r="BP8" s="116"/>
      <c r="BQ8" s="116"/>
      <c r="BR8" s="116"/>
      <c r="BS8" s="116"/>
      <c r="BT8" s="116"/>
      <c r="BU8" s="116"/>
      <c r="BV8" s="116"/>
    </row>
    <row r="9" spans="1:74" ht="14.4" customHeight="1" x14ac:dyDescent="0.3">
      <c r="A9" s="116"/>
      <c r="B9" s="284"/>
      <c r="C9" s="284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</row>
    <row r="10" spans="1:74" ht="14.4" customHeight="1" x14ac:dyDescent="0.3">
      <c r="A10" s="116"/>
      <c r="B10" s="284"/>
      <c r="C10" s="284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</row>
    <row r="11" spans="1:74" ht="14.4" customHeight="1" x14ac:dyDescent="0.3">
      <c r="A11" s="116"/>
      <c r="B11" s="284"/>
      <c r="C11" s="284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</row>
    <row r="12" spans="1:74" ht="14.4" customHeight="1" x14ac:dyDescent="0.3">
      <c r="A12" s="116"/>
      <c r="B12" s="284"/>
      <c r="C12" s="284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116"/>
      <c r="BP12" s="116"/>
      <c r="BQ12" s="116"/>
      <c r="BR12" s="116"/>
      <c r="BS12" s="116"/>
      <c r="BT12" s="116"/>
      <c r="BU12" s="116"/>
      <c r="BV12" s="116"/>
    </row>
    <row r="13" spans="1:74" ht="14.4" customHeight="1" x14ac:dyDescent="0.3">
      <c r="A13" s="116"/>
      <c r="B13" s="284"/>
      <c r="C13" s="284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</row>
    <row r="14" spans="1:74" ht="14.4" customHeight="1" x14ac:dyDescent="0.3">
      <c r="A14" s="116"/>
      <c r="B14" s="284"/>
      <c r="C14" s="284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</row>
    <row r="15" spans="1:74" ht="14.4" customHeight="1" x14ac:dyDescent="0.3">
      <c r="A15" s="116"/>
      <c r="B15" s="284"/>
      <c r="C15" s="284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16"/>
      <c r="BV15" s="116"/>
    </row>
    <row r="16" spans="1:74" ht="14.4" customHeight="1" x14ac:dyDescent="0.3">
      <c r="A16" s="116"/>
      <c r="B16" s="284"/>
      <c r="C16" s="284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6"/>
      <c r="BO16" s="116"/>
      <c r="BP16" s="116"/>
      <c r="BQ16" s="116"/>
      <c r="BR16" s="116"/>
      <c r="BS16" s="116"/>
      <c r="BT16" s="116"/>
      <c r="BU16" s="116"/>
      <c r="BV16" s="116"/>
    </row>
    <row r="17" spans="1:74" ht="14.4" customHeight="1" x14ac:dyDescent="0.3">
      <c r="A17" s="116"/>
      <c r="B17" s="284"/>
      <c r="C17" s="284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  <c r="BS17" s="116"/>
      <c r="BT17" s="116"/>
      <c r="BU17" s="116"/>
      <c r="BV17" s="116"/>
    </row>
    <row r="18" spans="1:74" ht="14.4" customHeight="1" x14ac:dyDescent="0.3">
      <c r="A18" s="116"/>
      <c r="B18" s="284"/>
      <c r="C18" s="284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6"/>
      <c r="BO18" s="116"/>
      <c r="BP18" s="116"/>
      <c r="BQ18" s="116"/>
      <c r="BR18" s="116"/>
      <c r="BS18" s="116"/>
      <c r="BT18" s="116"/>
      <c r="BU18" s="116"/>
      <c r="BV18" s="116"/>
    </row>
    <row r="19" spans="1:74" ht="14.4" customHeight="1" x14ac:dyDescent="0.3">
      <c r="A19" s="116"/>
      <c r="B19" s="284"/>
      <c r="C19" s="284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6"/>
      <c r="BO19" s="116"/>
      <c r="BP19" s="116"/>
      <c r="BQ19" s="116"/>
      <c r="BR19" s="116"/>
      <c r="BS19" s="116"/>
      <c r="BT19" s="116"/>
      <c r="BU19" s="116"/>
      <c r="BV19" s="116"/>
    </row>
    <row r="20" spans="1:74" ht="14.4" customHeight="1" x14ac:dyDescent="0.3">
      <c r="A20" s="116"/>
      <c r="B20" s="284"/>
      <c r="C20" s="28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6"/>
      <c r="BO20" s="116"/>
      <c r="BP20" s="116"/>
      <c r="BQ20" s="116"/>
      <c r="BR20" s="116"/>
      <c r="BS20" s="116"/>
      <c r="BT20" s="116"/>
      <c r="BU20" s="116"/>
      <c r="BV20" s="116"/>
    </row>
    <row r="21" spans="1:74" ht="14.4" customHeight="1" x14ac:dyDescent="0.3">
      <c r="A21" s="116"/>
      <c r="B21" s="284"/>
      <c r="C21" s="284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S21" s="116"/>
      <c r="BT21" s="116"/>
      <c r="BU21" s="116"/>
      <c r="BV21" s="116"/>
    </row>
    <row r="22" spans="1:74" ht="14.4" customHeight="1" x14ac:dyDescent="0.3">
      <c r="A22" s="116"/>
      <c r="B22" s="284"/>
      <c r="C22" s="284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6"/>
      <c r="BO22" s="116"/>
      <c r="BP22" s="116"/>
      <c r="BQ22" s="116"/>
      <c r="BR22" s="116"/>
      <c r="BS22" s="116"/>
      <c r="BT22" s="116"/>
      <c r="BU22" s="116"/>
      <c r="BV22" s="116"/>
    </row>
    <row r="23" spans="1:74" ht="14.4" customHeight="1" x14ac:dyDescent="0.3">
      <c r="A23" s="116"/>
      <c r="B23" s="284"/>
      <c r="C23" s="28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6"/>
      <c r="BP23" s="116"/>
      <c r="BQ23" s="116"/>
      <c r="BR23" s="116"/>
      <c r="BS23" s="116"/>
      <c r="BT23" s="116"/>
      <c r="BU23" s="116"/>
      <c r="BV23" s="116"/>
    </row>
    <row r="24" spans="1:74" ht="14.4" customHeight="1" x14ac:dyDescent="0.3">
      <c r="A24" s="116"/>
      <c r="B24" s="284"/>
      <c r="C24" s="28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6"/>
      <c r="BO24" s="116"/>
      <c r="BP24" s="116"/>
      <c r="BQ24" s="116"/>
      <c r="BR24" s="116"/>
      <c r="BS24" s="116"/>
      <c r="BT24" s="116"/>
      <c r="BU24" s="116"/>
      <c r="BV24" s="116"/>
    </row>
    <row r="25" spans="1:74" ht="14.4" customHeight="1" x14ac:dyDescent="0.3">
      <c r="A25" s="116"/>
      <c r="B25" s="284"/>
      <c r="C25" s="28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6"/>
      <c r="BO25" s="116"/>
      <c r="BP25" s="116"/>
      <c r="BQ25" s="116"/>
      <c r="BR25" s="116"/>
      <c r="BS25" s="116"/>
      <c r="BT25" s="116"/>
      <c r="BU25" s="116"/>
      <c r="BV25" s="116"/>
    </row>
    <row r="26" spans="1:74" ht="14.4" customHeight="1" x14ac:dyDescent="0.3">
      <c r="A26" s="116"/>
      <c r="B26" s="284"/>
      <c r="C26" s="28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6"/>
      <c r="BO26" s="116"/>
      <c r="BP26" s="116"/>
      <c r="BQ26" s="116"/>
      <c r="BR26" s="116"/>
      <c r="BS26" s="116"/>
      <c r="BT26" s="116"/>
      <c r="BU26" s="116"/>
      <c r="BV26" s="116"/>
    </row>
    <row r="27" spans="1:74" ht="14.4" customHeight="1" x14ac:dyDescent="0.3">
      <c r="A27" s="116"/>
      <c r="B27" s="284"/>
      <c r="C27" s="28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6"/>
      <c r="BT27" s="116"/>
      <c r="BU27" s="116"/>
      <c r="BV27" s="116"/>
    </row>
    <row r="28" spans="1:74" ht="14.4" customHeight="1" x14ac:dyDescent="0.3">
      <c r="A28" s="116"/>
      <c r="B28" s="284"/>
      <c r="C28" s="28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</row>
    <row r="29" spans="1:74" ht="14.4" customHeight="1" x14ac:dyDescent="0.3">
      <c r="A29" s="116"/>
      <c r="B29" s="284"/>
      <c r="C29" s="28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</row>
    <row r="30" spans="1:74" ht="14.4" customHeight="1" thickBot="1" x14ac:dyDescent="0.35">
      <c r="A30" s="116"/>
      <c r="B30" s="284"/>
      <c r="C30" s="28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</row>
    <row r="31" spans="1:74" ht="14.4" customHeight="1" x14ac:dyDescent="0.3">
      <c r="A31" s="249"/>
      <c r="B31" s="498" t="s">
        <v>121</v>
      </c>
      <c r="C31" s="499"/>
      <c r="D31" s="499"/>
      <c r="E31" s="500"/>
      <c r="F31" s="241" t="s">
        <v>121</v>
      </c>
      <c r="G31" s="123"/>
      <c r="H31" s="123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</row>
    <row r="32" spans="1:74" ht="14.4" customHeight="1" thickBot="1" x14ac:dyDescent="0.35">
      <c r="A32" s="250" t="s">
        <v>91</v>
      </c>
      <c r="B32" s="242" t="s">
        <v>124</v>
      </c>
      <c r="C32" s="243" t="s">
        <v>125</v>
      </c>
      <c r="D32" s="243" t="s">
        <v>126</v>
      </c>
      <c r="E32" s="244" t="s">
        <v>5</v>
      </c>
      <c r="F32" s="245" t="s">
        <v>127</v>
      </c>
      <c r="G32" s="124"/>
      <c r="H32" s="124" t="s">
        <v>154</v>
      </c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</row>
    <row r="33" spans="1:53" ht="14.4" customHeight="1" x14ac:dyDescent="0.3">
      <c r="A33" s="246" t="s">
        <v>141</v>
      </c>
      <c r="B33" s="285">
        <v>175.14</v>
      </c>
      <c r="C33" s="285">
        <v>178</v>
      </c>
      <c r="D33" s="125">
        <f>IF(C33="","",C33-B33)</f>
        <v>2.8600000000000136</v>
      </c>
      <c r="E33" s="126">
        <f>IF(C33="","",C33/B33)</f>
        <v>1.0163297933082107</v>
      </c>
      <c r="F33" s="127">
        <v>46.16</v>
      </c>
      <c r="G33" s="124">
        <v>0</v>
      </c>
      <c r="H33" s="128">
        <v>1</v>
      </c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</row>
    <row r="34" spans="1:53" ht="14.4" customHeight="1" x14ac:dyDescent="0.3">
      <c r="A34" s="247" t="s">
        <v>142</v>
      </c>
      <c r="B34" s="286">
        <v>531.29999999999995</v>
      </c>
      <c r="C34" s="286">
        <v>506</v>
      </c>
      <c r="D34" s="129">
        <f t="shared" ref="D34:D45" si="0">IF(C34="","",C34-B34)</f>
        <v>-25.299999999999955</v>
      </c>
      <c r="E34" s="130">
        <f t="shared" ref="E34:E45" si="1">IF(C34="","",C34/B34)</f>
        <v>0.95238095238095244</v>
      </c>
      <c r="F34" s="131">
        <v>97.82</v>
      </c>
      <c r="G34" s="124">
        <v>1</v>
      </c>
      <c r="H34" s="128">
        <v>1</v>
      </c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</row>
    <row r="35" spans="1:53" ht="14.4" customHeight="1" x14ac:dyDescent="0.3">
      <c r="A35" s="247" t="s">
        <v>143</v>
      </c>
      <c r="B35" s="286">
        <v>916.33</v>
      </c>
      <c r="C35" s="286">
        <v>872</v>
      </c>
      <c r="D35" s="129">
        <f t="shared" si="0"/>
        <v>-44.330000000000041</v>
      </c>
      <c r="E35" s="130">
        <f t="shared" si="1"/>
        <v>0.95162223216526798</v>
      </c>
      <c r="F35" s="131">
        <v>154.04</v>
      </c>
      <c r="G35" s="132"/>
      <c r="H35" s="132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</row>
    <row r="36" spans="1:53" ht="14.4" customHeight="1" x14ac:dyDescent="0.3">
      <c r="A36" s="247" t="s">
        <v>144</v>
      </c>
      <c r="B36" s="286">
        <v>1360.2</v>
      </c>
      <c r="C36" s="286">
        <v>1303</v>
      </c>
      <c r="D36" s="129">
        <f t="shared" si="0"/>
        <v>-57.200000000000045</v>
      </c>
      <c r="E36" s="130">
        <f t="shared" si="1"/>
        <v>0.95794736068225261</v>
      </c>
      <c r="F36" s="131">
        <v>213.39</v>
      </c>
      <c r="G36" s="132"/>
      <c r="H36" s="132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</row>
    <row r="37" spans="1:53" ht="14.4" customHeight="1" x14ac:dyDescent="0.3">
      <c r="A37" s="247" t="s">
        <v>145</v>
      </c>
      <c r="B37" s="286">
        <v>1659.87</v>
      </c>
      <c r="C37" s="286">
        <v>1621</v>
      </c>
      <c r="D37" s="129">
        <f t="shared" si="0"/>
        <v>-38.869999999999891</v>
      </c>
      <c r="E37" s="130">
        <f t="shared" si="1"/>
        <v>0.97658250344906539</v>
      </c>
      <c r="F37" s="131">
        <v>281.07</v>
      </c>
      <c r="G37" s="132"/>
      <c r="H37" s="132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</row>
    <row r="38" spans="1:53" ht="14.4" customHeight="1" x14ac:dyDescent="0.3">
      <c r="A38" s="247" t="s">
        <v>146</v>
      </c>
      <c r="B38" s="286">
        <v>1923.89</v>
      </c>
      <c r="C38" s="286">
        <v>1903</v>
      </c>
      <c r="D38" s="129">
        <f t="shared" si="0"/>
        <v>-20.8900000000001</v>
      </c>
      <c r="E38" s="130">
        <f t="shared" si="1"/>
        <v>0.98914179085082821</v>
      </c>
      <c r="F38" s="131">
        <v>341.47</v>
      </c>
      <c r="G38" s="132"/>
      <c r="H38" s="132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</row>
    <row r="39" spans="1:53" ht="14.4" customHeight="1" x14ac:dyDescent="0.3">
      <c r="A39" s="247" t="s">
        <v>147</v>
      </c>
      <c r="B39" s="286">
        <v>2234.54</v>
      </c>
      <c r="C39" s="286">
        <v>2213</v>
      </c>
      <c r="D39" s="129">
        <f t="shared" si="0"/>
        <v>-21.539999999999964</v>
      </c>
      <c r="E39" s="130">
        <f t="shared" si="1"/>
        <v>0.99036043212473257</v>
      </c>
      <c r="F39" s="131">
        <v>396.44</v>
      </c>
      <c r="G39" s="132"/>
      <c r="H39" s="132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</row>
    <row r="40" spans="1:53" ht="14.4" customHeight="1" x14ac:dyDescent="0.3">
      <c r="A40" s="247" t="s">
        <v>148</v>
      </c>
      <c r="B40" s="286">
        <v>2581.75</v>
      </c>
      <c r="C40" s="286">
        <v>2622</v>
      </c>
      <c r="D40" s="129">
        <f t="shared" si="0"/>
        <v>40.25</v>
      </c>
      <c r="E40" s="130">
        <f t="shared" si="1"/>
        <v>1.0155902004454342</v>
      </c>
      <c r="F40" s="131">
        <v>518.05999999999995</v>
      </c>
      <c r="G40" s="132"/>
      <c r="H40" s="132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</row>
    <row r="41" spans="1:53" ht="14.4" customHeight="1" x14ac:dyDescent="0.3">
      <c r="A41" s="247" t="s">
        <v>149</v>
      </c>
      <c r="B41" s="286"/>
      <c r="C41" s="286"/>
      <c r="D41" s="129" t="str">
        <f t="shared" si="0"/>
        <v/>
      </c>
      <c r="E41" s="130" t="str">
        <f t="shared" si="1"/>
        <v/>
      </c>
      <c r="F41" s="131"/>
      <c r="G41" s="132"/>
      <c r="H41" s="132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</row>
    <row r="42" spans="1:53" ht="14.4" customHeight="1" x14ac:dyDescent="0.3">
      <c r="A42" s="247" t="s">
        <v>150</v>
      </c>
      <c r="B42" s="286"/>
      <c r="C42" s="286"/>
      <c r="D42" s="129" t="str">
        <f t="shared" si="0"/>
        <v/>
      </c>
      <c r="E42" s="130" t="str">
        <f t="shared" si="1"/>
        <v/>
      </c>
      <c r="F42" s="131"/>
      <c r="G42" s="132"/>
      <c r="H42" s="132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</row>
    <row r="43" spans="1:53" ht="14.4" customHeight="1" x14ac:dyDescent="0.3">
      <c r="A43" s="247" t="s">
        <v>151</v>
      </c>
      <c r="B43" s="286"/>
      <c r="C43" s="286"/>
      <c r="D43" s="129" t="str">
        <f t="shared" si="0"/>
        <v/>
      </c>
      <c r="E43" s="130" t="str">
        <f t="shared" si="1"/>
        <v/>
      </c>
      <c r="F43" s="131"/>
      <c r="G43" s="132"/>
      <c r="H43" s="132"/>
      <c r="I43" s="116"/>
      <c r="J43" s="116"/>
      <c r="K43" s="116"/>
      <c r="L43" s="116"/>
      <c r="M43" s="116"/>
    </row>
    <row r="44" spans="1:53" ht="14.4" customHeight="1" x14ac:dyDescent="0.3">
      <c r="A44" s="247" t="s">
        <v>152</v>
      </c>
      <c r="B44" s="286"/>
      <c r="C44" s="286"/>
      <c r="D44" s="129" t="str">
        <f t="shared" si="0"/>
        <v/>
      </c>
      <c r="E44" s="130" t="str">
        <f t="shared" si="1"/>
        <v/>
      </c>
      <c r="F44" s="131"/>
      <c r="G44" s="132"/>
      <c r="H44" s="132"/>
      <c r="I44" s="116"/>
      <c r="J44" s="116"/>
      <c r="K44" s="116"/>
      <c r="L44" s="116"/>
      <c r="M44" s="116"/>
    </row>
    <row r="45" spans="1:53" ht="14.4" customHeight="1" thickBot="1" x14ac:dyDescent="0.35">
      <c r="A45" s="248" t="s">
        <v>155</v>
      </c>
      <c r="B45" s="287"/>
      <c r="C45" s="287"/>
      <c r="D45" s="133" t="str">
        <f t="shared" si="0"/>
        <v/>
      </c>
      <c r="E45" s="134" t="str">
        <f t="shared" si="1"/>
        <v/>
      </c>
      <c r="F45" s="135"/>
      <c r="G45" s="132"/>
      <c r="H45" s="132"/>
      <c r="I45" s="116"/>
      <c r="J45" s="116"/>
      <c r="K45" s="116"/>
      <c r="L45" s="116"/>
      <c r="M45" s="116"/>
    </row>
    <row r="46" spans="1:53" ht="14.4" customHeight="1" x14ac:dyDescent="0.3">
      <c r="A46" s="116"/>
      <c r="B46" s="284"/>
      <c r="C46" s="284"/>
      <c r="D46" s="116"/>
      <c r="E46" s="116"/>
      <c r="F46" s="116"/>
      <c r="G46" s="132"/>
      <c r="H46" s="132"/>
      <c r="I46" s="132"/>
      <c r="J46" s="132"/>
      <c r="K46" s="132"/>
      <c r="L46" s="132"/>
      <c r="M46" s="132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</row>
    <row r="47" spans="1:53" ht="14.4" customHeight="1" x14ac:dyDescent="0.3">
      <c r="A47" s="116"/>
      <c r="B47" s="284"/>
      <c r="C47" s="284"/>
      <c r="D47" s="116"/>
      <c r="E47" s="116"/>
      <c r="F47" s="116"/>
      <c r="G47" s="116"/>
      <c r="H47" s="116"/>
      <c r="I47" s="116"/>
      <c r="J47" s="116"/>
      <c r="K47" s="116"/>
      <c r="L47" s="132"/>
      <c r="M47" s="132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</row>
    <row r="48" spans="1:53" ht="14.4" customHeight="1" x14ac:dyDescent="0.3">
      <c r="A48" s="116"/>
      <c r="B48" s="284"/>
      <c r="C48" s="284"/>
      <c r="D48" s="116"/>
      <c r="E48" s="116"/>
      <c r="F48" s="116"/>
      <c r="G48" s="116"/>
      <c r="H48" s="116"/>
      <c r="I48" s="116"/>
      <c r="J48" s="116"/>
      <c r="K48" s="116"/>
      <c r="L48" s="132"/>
      <c r="M48" s="132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</row>
    <row r="49" spans="1:36" ht="14.4" customHeight="1" x14ac:dyDescent="0.3">
      <c r="A49" s="116"/>
      <c r="B49" s="284"/>
      <c r="C49" s="284"/>
      <c r="D49" s="116"/>
      <c r="E49" s="116"/>
      <c r="F49" s="116"/>
      <c r="G49" s="116"/>
      <c r="H49" s="116"/>
      <c r="I49" s="116"/>
      <c r="J49" s="116"/>
      <c r="K49" s="116"/>
      <c r="L49" s="132"/>
      <c r="M49" s="132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</row>
    <row r="50" spans="1:36" ht="14.4" customHeight="1" x14ac:dyDescent="0.3">
      <c r="A50" s="116"/>
      <c r="B50" s="284"/>
      <c r="C50" s="28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</row>
    <row r="51" spans="1:36" ht="14.4" customHeight="1" x14ac:dyDescent="0.3">
      <c r="A51" s="116"/>
      <c r="B51" s="284"/>
      <c r="C51" s="28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</row>
    <row r="52" spans="1:36" ht="14.4" customHeight="1" x14ac:dyDescent="0.3">
      <c r="A52" s="116"/>
      <c r="B52" s="284"/>
      <c r="C52" s="28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</row>
    <row r="53" spans="1:36" ht="14.4" customHeight="1" x14ac:dyDescent="0.3">
      <c r="A53" s="116"/>
      <c r="B53" s="284"/>
      <c r="C53" s="28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</row>
    <row r="54" spans="1:36" ht="14.4" customHeight="1" x14ac:dyDescent="0.3">
      <c r="A54" s="116"/>
      <c r="B54" s="284"/>
      <c r="C54" s="284"/>
      <c r="D54" s="116"/>
      <c r="E54" s="116"/>
      <c r="F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</row>
    <row r="55" spans="1:36" ht="14.4" customHeight="1" x14ac:dyDescent="0.3">
      <c r="A55" s="116"/>
      <c r="B55" s="284"/>
      <c r="C55" s="284"/>
      <c r="D55" s="116"/>
      <c r="E55" s="116"/>
      <c r="F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</row>
    <row r="56" spans="1:36" ht="14.4" customHeight="1" x14ac:dyDescent="0.3">
      <c r="A56" s="116"/>
      <c r="B56" s="284"/>
      <c r="C56" s="284"/>
      <c r="D56" s="116"/>
      <c r="E56" s="116"/>
      <c r="F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</row>
    <row r="57" spans="1:36" ht="14.4" customHeight="1" x14ac:dyDescent="0.3">
      <c r="A57" s="116"/>
      <c r="B57" s="284"/>
      <c r="C57" s="284"/>
      <c r="D57" s="116"/>
      <c r="E57" s="116"/>
      <c r="F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</row>
    <row r="58" spans="1:36" ht="14.4" customHeight="1" x14ac:dyDescent="0.3">
      <c r="A58" s="116"/>
      <c r="B58" s="284"/>
      <c r="C58" s="284"/>
      <c r="D58" s="116"/>
      <c r="E58" s="116"/>
      <c r="F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</row>
    <row r="59" spans="1:36" ht="14.4" customHeight="1" x14ac:dyDescent="0.3">
      <c r="A59" s="116"/>
      <c r="B59" s="284"/>
      <c r="C59" s="284"/>
      <c r="D59" s="116"/>
      <c r="E59" s="116"/>
      <c r="F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</row>
    <row r="60" spans="1:36" ht="14.4" customHeight="1" x14ac:dyDescent="0.3">
      <c r="A60" s="116"/>
      <c r="B60" s="284"/>
      <c r="C60" s="284"/>
      <c r="D60" s="116"/>
      <c r="E60" s="116"/>
      <c r="F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</row>
    <row r="61" spans="1:36" ht="14.4" customHeight="1" x14ac:dyDescent="0.3">
      <c r="A61" s="116"/>
      <c r="B61" s="284"/>
      <c r="C61" s="284"/>
      <c r="D61" s="116"/>
      <c r="E61" s="116"/>
      <c r="F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</row>
    <row r="62" spans="1:36" ht="14.4" customHeight="1" x14ac:dyDescent="0.3">
      <c r="A62" s="116"/>
      <c r="B62" s="284"/>
      <c r="C62" s="284"/>
      <c r="D62" s="116"/>
      <c r="E62" s="116"/>
      <c r="F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</row>
    <row r="63" spans="1:36" ht="14.4" customHeight="1" x14ac:dyDescent="0.3">
      <c r="A63" s="116"/>
      <c r="B63" s="284"/>
      <c r="C63" s="284"/>
      <c r="D63" s="116"/>
      <c r="E63" s="116"/>
      <c r="F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</row>
    <row r="64" spans="1:36" ht="14.4" customHeight="1" x14ac:dyDescent="0.3">
      <c r="A64" s="116"/>
      <c r="B64" s="284"/>
      <c r="C64" s="284"/>
      <c r="D64" s="116"/>
      <c r="E64" s="116"/>
      <c r="F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</row>
    <row r="65" spans="1:36" ht="14.4" customHeight="1" x14ac:dyDescent="0.3">
      <c r="A65" s="116"/>
      <c r="B65" s="284"/>
      <c r="C65" s="284"/>
      <c r="D65" s="116"/>
      <c r="E65" s="116"/>
      <c r="F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</row>
    <row r="66" spans="1:36" ht="14.4" customHeight="1" x14ac:dyDescent="0.3">
      <c r="A66" s="116"/>
      <c r="B66" s="284"/>
      <c r="C66" s="284"/>
      <c r="D66" s="116"/>
      <c r="E66" s="116"/>
      <c r="F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</row>
    <row r="67" spans="1:36" ht="14.4" customHeight="1" x14ac:dyDescent="0.3">
      <c r="A67" s="116"/>
      <c r="B67" s="284"/>
      <c r="C67" s="284"/>
      <c r="D67" s="116"/>
      <c r="E67" s="116"/>
      <c r="F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</row>
    <row r="68" spans="1:36" ht="14.4" customHeight="1" x14ac:dyDescent="0.3">
      <c r="A68" s="116"/>
      <c r="B68" s="284"/>
      <c r="C68" s="284"/>
      <c r="D68" s="116"/>
      <c r="E68" s="116"/>
      <c r="F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</row>
    <row r="69" spans="1:36" ht="14.4" customHeight="1" x14ac:dyDescent="0.3">
      <c r="L69" s="116"/>
      <c r="M69" s="116"/>
    </row>
    <row r="70" spans="1:36" ht="14.4" customHeight="1" x14ac:dyDescent="0.3">
      <c r="L70" s="116"/>
      <c r="M70" s="116"/>
    </row>
    <row r="71" spans="1:36" ht="14.4" customHeight="1" x14ac:dyDescent="0.3">
      <c r="L71" s="116"/>
      <c r="M71" s="116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86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141" customWidth="1"/>
    <col min="2" max="2" width="6.5546875" style="322" customWidth="1"/>
    <col min="3" max="3" width="5.88671875" style="322" customWidth="1"/>
    <col min="4" max="4" width="7.6640625" style="322" customWidth="1"/>
    <col min="5" max="5" width="6.5546875" style="144" customWidth="1"/>
    <col min="6" max="6" width="5.88671875" style="144" customWidth="1"/>
    <col min="7" max="7" width="7.6640625" style="144" customWidth="1"/>
    <col min="8" max="8" width="6.6640625" style="144" bestFit="1" customWidth="1"/>
    <col min="9" max="9" width="6" style="144" bestFit="1" customWidth="1"/>
    <col min="10" max="10" width="7.77734375" style="144" bestFit="1" customWidth="1"/>
    <col min="11" max="11" width="9.109375" style="144" bestFit="1" customWidth="1"/>
    <col min="12" max="12" width="3.88671875" style="144" bestFit="1" customWidth="1"/>
    <col min="13" max="13" width="4.33203125" style="144" bestFit="1" customWidth="1"/>
    <col min="14" max="14" width="5.44140625" style="144" bestFit="1" customWidth="1"/>
    <col min="15" max="15" width="4" style="144" bestFit="1" customWidth="1"/>
    <col min="16" max="16" width="55.44140625" style="146" customWidth="1"/>
    <col min="17" max="17" width="7.88671875" style="147" bestFit="1" customWidth="1"/>
    <col min="18" max="18" width="6" style="142" bestFit="1" customWidth="1"/>
    <col min="19" max="19" width="9.5546875" style="322" customWidth="1"/>
    <col min="20" max="20" width="9.6640625" style="322" customWidth="1"/>
    <col min="21" max="21" width="7.6640625" style="322" bestFit="1" customWidth="1"/>
    <col min="22" max="22" width="6.109375" style="145" bestFit="1" customWidth="1"/>
    <col min="23" max="23" width="17.21875" style="143" bestFit="1" customWidth="1"/>
    <col min="24" max="16384" width="8.88671875" style="136"/>
  </cols>
  <sheetData>
    <row r="1" spans="1:23" s="282" customFormat="1" ht="18.600000000000001" customHeight="1" thickBot="1" x14ac:dyDescent="0.4">
      <c r="A1" s="453" t="s">
        <v>177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  <c r="W1" s="394"/>
    </row>
    <row r="2" spans="1:23" ht="14.4" customHeight="1" thickBot="1" x14ac:dyDescent="0.35">
      <c r="A2" s="521" t="s">
        <v>245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7"/>
      <c r="Q2" s="137"/>
      <c r="R2" s="137"/>
      <c r="S2" s="138"/>
      <c r="T2" s="138"/>
      <c r="U2" s="138"/>
      <c r="V2" s="137"/>
      <c r="W2" s="324"/>
    </row>
    <row r="3" spans="1:23" s="139" customFormat="1" ht="14.4" customHeight="1" x14ac:dyDescent="0.3">
      <c r="A3" s="507" t="s">
        <v>111</v>
      </c>
      <c r="B3" s="508" t="s">
        <v>112</v>
      </c>
      <c r="C3" s="509"/>
      <c r="D3" s="510"/>
      <c r="E3" s="508" t="s">
        <v>113</v>
      </c>
      <c r="F3" s="509"/>
      <c r="G3" s="510"/>
      <c r="H3" s="508" t="s">
        <v>34</v>
      </c>
      <c r="I3" s="509"/>
      <c r="J3" s="510"/>
      <c r="K3" s="511" t="s">
        <v>114</v>
      </c>
      <c r="L3" s="503" t="s">
        <v>115</v>
      </c>
      <c r="M3" s="503" t="s">
        <v>116</v>
      </c>
      <c r="N3" s="503" t="s">
        <v>117</v>
      </c>
      <c r="O3" s="323" t="s">
        <v>118</v>
      </c>
      <c r="P3" s="504" t="s">
        <v>119</v>
      </c>
      <c r="Q3" s="505" t="s">
        <v>120</v>
      </c>
      <c r="R3" s="506"/>
      <c r="S3" s="501" t="s">
        <v>121</v>
      </c>
      <c r="T3" s="502"/>
      <c r="U3" s="502"/>
      <c r="V3" s="502"/>
      <c r="W3" s="325" t="s">
        <v>121</v>
      </c>
    </row>
    <row r="4" spans="1:23" s="140" customFormat="1" ht="14.4" customHeight="1" thickBot="1" x14ac:dyDescent="0.35">
      <c r="A4" s="680"/>
      <c r="B4" s="681" t="s">
        <v>122</v>
      </c>
      <c r="C4" s="682" t="s">
        <v>95</v>
      </c>
      <c r="D4" s="683" t="s">
        <v>123</v>
      </c>
      <c r="E4" s="681" t="s">
        <v>122</v>
      </c>
      <c r="F4" s="682" t="s">
        <v>95</v>
      </c>
      <c r="G4" s="683" t="s">
        <v>123</v>
      </c>
      <c r="H4" s="681" t="s">
        <v>122</v>
      </c>
      <c r="I4" s="682" t="s">
        <v>95</v>
      </c>
      <c r="J4" s="683" t="s">
        <v>123</v>
      </c>
      <c r="K4" s="684"/>
      <c r="L4" s="685"/>
      <c r="M4" s="685"/>
      <c r="N4" s="685"/>
      <c r="O4" s="686"/>
      <c r="P4" s="687"/>
      <c r="Q4" s="688" t="s">
        <v>96</v>
      </c>
      <c r="R4" s="689" t="s">
        <v>95</v>
      </c>
      <c r="S4" s="690" t="s">
        <v>124</v>
      </c>
      <c r="T4" s="691" t="s">
        <v>125</v>
      </c>
      <c r="U4" s="691" t="s">
        <v>126</v>
      </c>
      <c r="V4" s="692" t="s">
        <v>5</v>
      </c>
      <c r="W4" s="693" t="s">
        <v>127</v>
      </c>
    </row>
    <row r="5" spans="1:23" ht="14.4" customHeight="1" x14ac:dyDescent="0.3">
      <c r="A5" s="723" t="s">
        <v>2649</v>
      </c>
      <c r="B5" s="694"/>
      <c r="C5" s="695"/>
      <c r="D5" s="696"/>
      <c r="E5" s="697">
        <v>1</v>
      </c>
      <c r="F5" s="698">
        <v>7.3</v>
      </c>
      <c r="G5" s="699">
        <v>15</v>
      </c>
      <c r="H5" s="700"/>
      <c r="I5" s="701"/>
      <c r="J5" s="702"/>
      <c r="K5" s="703">
        <v>7.3</v>
      </c>
      <c r="L5" s="700">
        <v>5</v>
      </c>
      <c r="M5" s="700">
        <v>47</v>
      </c>
      <c r="N5" s="704">
        <v>15.74</v>
      </c>
      <c r="O5" s="700" t="s">
        <v>2650</v>
      </c>
      <c r="P5" s="705" t="s">
        <v>2651</v>
      </c>
      <c r="Q5" s="706">
        <f>H5-B5</f>
        <v>0</v>
      </c>
      <c r="R5" s="706">
        <f>I5-C5</f>
        <v>0</v>
      </c>
      <c r="S5" s="694" t="str">
        <f>IF(H5=0,"",H5*N5)</f>
        <v/>
      </c>
      <c r="T5" s="694" t="str">
        <f>IF(H5=0,"",H5*J5)</f>
        <v/>
      </c>
      <c r="U5" s="694" t="str">
        <f>IF(H5=0,"",T5-S5)</f>
        <v/>
      </c>
      <c r="V5" s="707" t="str">
        <f>IF(H5=0,"",T5/S5)</f>
        <v/>
      </c>
      <c r="W5" s="708"/>
    </row>
    <row r="6" spans="1:23" ht="14.4" customHeight="1" x14ac:dyDescent="0.3">
      <c r="A6" s="724" t="s">
        <v>2652</v>
      </c>
      <c r="B6" s="664"/>
      <c r="C6" s="665"/>
      <c r="D6" s="666"/>
      <c r="E6" s="678"/>
      <c r="F6" s="658"/>
      <c r="G6" s="659"/>
      <c r="H6" s="657">
        <v>1</v>
      </c>
      <c r="I6" s="658">
        <v>10.220000000000001</v>
      </c>
      <c r="J6" s="667">
        <v>29</v>
      </c>
      <c r="K6" s="660">
        <v>10.220000000000001</v>
      </c>
      <c r="L6" s="657">
        <v>6</v>
      </c>
      <c r="M6" s="657">
        <v>51</v>
      </c>
      <c r="N6" s="661">
        <v>17.12</v>
      </c>
      <c r="O6" s="657" t="s">
        <v>2650</v>
      </c>
      <c r="P6" s="676" t="s">
        <v>2653</v>
      </c>
      <c r="Q6" s="662">
        <f t="shared" ref="Q6:R69" si="0">H6-B6</f>
        <v>1</v>
      </c>
      <c r="R6" s="662">
        <f t="shared" si="0"/>
        <v>10.220000000000001</v>
      </c>
      <c r="S6" s="673">
        <f t="shared" ref="S6:S69" si="1">IF(H6=0,"",H6*N6)</f>
        <v>17.12</v>
      </c>
      <c r="T6" s="673">
        <f t="shared" ref="T6:T69" si="2">IF(H6=0,"",H6*J6)</f>
        <v>29</v>
      </c>
      <c r="U6" s="673">
        <f t="shared" ref="U6:U69" si="3">IF(H6=0,"",T6-S6)</f>
        <v>11.879999999999999</v>
      </c>
      <c r="V6" s="677">
        <f t="shared" ref="V6:V69" si="4">IF(H6=0,"",T6/S6)</f>
        <v>1.6939252336448598</v>
      </c>
      <c r="W6" s="663">
        <v>12</v>
      </c>
    </row>
    <row r="7" spans="1:23" ht="14.4" customHeight="1" x14ac:dyDescent="0.3">
      <c r="A7" s="725" t="s">
        <v>2654</v>
      </c>
      <c r="B7" s="709">
        <v>2</v>
      </c>
      <c r="C7" s="710">
        <v>20.45</v>
      </c>
      <c r="D7" s="668">
        <v>22</v>
      </c>
      <c r="E7" s="711"/>
      <c r="F7" s="712"/>
      <c r="G7" s="669"/>
      <c r="H7" s="713"/>
      <c r="I7" s="712"/>
      <c r="J7" s="669"/>
      <c r="K7" s="714">
        <v>10.220000000000001</v>
      </c>
      <c r="L7" s="713">
        <v>6</v>
      </c>
      <c r="M7" s="713">
        <v>51</v>
      </c>
      <c r="N7" s="715">
        <v>17.12</v>
      </c>
      <c r="O7" s="713" t="s">
        <v>2650</v>
      </c>
      <c r="P7" s="716" t="s">
        <v>2655</v>
      </c>
      <c r="Q7" s="717">
        <f t="shared" si="0"/>
        <v>-2</v>
      </c>
      <c r="R7" s="717">
        <f t="shared" si="0"/>
        <v>-20.45</v>
      </c>
      <c r="S7" s="718" t="str">
        <f t="shared" si="1"/>
        <v/>
      </c>
      <c r="T7" s="718" t="str">
        <f t="shared" si="2"/>
        <v/>
      </c>
      <c r="U7" s="718" t="str">
        <f t="shared" si="3"/>
        <v/>
      </c>
      <c r="V7" s="719" t="str">
        <f t="shared" si="4"/>
        <v/>
      </c>
      <c r="W7" s="670"/>
    </row>
    <row r="8" spans="1:23" ht="14.4" customHeight="1" x14ac:dyDescent="0.3">
      <c r="A8" s="725" t="s">
        <v>2656</v>
      </c>
      <c r="B8" s="709">
        <v>1</v>
      </c>
      <c r="C8" s="710">
        <v>13.07</v>
      </c>
      <c r="D8" s="668">
        <v>9</v>
      </c>
      <c r="E8" s="711">
        <v>1</v>
      </c>
      <c r="F8" s="712">
        <v>13.07</v>
      </c>
      <c r="G8" s="669">
        <v>16</v>
      </c>
      <c r="H8" s="713"/>
      <c r="I8" s="712"/>
      <c r="J8" s="669"/>
      <c r="K8" s="714">
        <v>13.07</v>
      </c>
      <c r="L8" s="713">
        <v>8</v>
      </c>
      <c r="M8" s="713">
        <v>69</v>
      </c>
      <c r="N8" s="715">
        <v>23.12</v>
      </c>
      <c r="O8" s="713" t="s">
        <v>2650</v>
      </c>
      <c r="P8" s="716" t="s">
        <v>2657</v>
      </c>
      <c r="Q8" s="717">
        <f t="shared" si="0"/>
        <v>-1</v>
      </c>
      <c r="R8" s="717">
        <f t="shared" si="0"/>
        <v>-13.07</v>
      </c>
      <c r="S8" s="718" t="str">
        <f t="shared" si="1"/>
        <v/>
      </c>
      <c r="T8" s="718" t="str">
        <f t="shared" si="2"/>
        <v/>
      </c>
      <c r="U8" s="718" t="str">
        <f t="shared" si="3"/>
        <v/>
      </c>
      <c r="V8" s="719" t="str">
        <f t="shared" si="4"/>
        <v/>
      </c>
      <c r="W8" s="670"/>
    </row>
    <row r="9" spans="1:23" ht="14.4" customHeight="1" x14ac:dyDescent="0.3">
      <c r="A9" s="724" t="s">
        <v>2658</v>
      </c>
      <c r="B9" s="664">
        <v>1</v>
      </c>
      <c r="C9" s="665">
        <v>6.77</v>
      </c>
      <c r="D9" s="666">
        <v>44</v>
      </c>
      <c r="E9" s="678"/>
      <c r="F9" s="658"/>
      <c r="G9" s="659"/>
      <c r="H9" s="657"/>
      <c r="I9" s="658"/>
      <c r="J9" s="659"/>
      <c r="K9" s="660">
        <v>4.2</v>
      </c>
      <c r="L9" s="657">
        <v>3</v>
      </c>
      <c r="M9" s="657">
        <v>29</v>
      </c>
      <c r="N9" s="661">
        <v>9.5299999999999994</v>
      </c>
      <c r="O9" s="657" t="s">
        <v>2659</v>
      </c>
      <c r="P9" s="676" t="s">
        <v>2660</v>
      </c>
      <c r="Q9" s="662">
        <f t="shared" si="0"/>
        <v>-1</v>
      </c>
      <c r="R9" s="662">
        <f t="shared" si="0"/>
        <v>-6.77</v>
      </c>
      <c r="S9" s="673" t="str">
        <f t="shared" si="1"/>
        <v/>
      </c>
      <c r="T9" s="673" t="str">
        <f t="shared" si="2"/>
        <v/>
      </c>
      <c r="U9" s="673" t="str">
        <f t="shared" si="3"/>
        <v/>
      </c>
      <c r="V9" s="677" t="str">
        <f t="shared" si="4"/>
        <v/>
      </c>
      <c r="W9" s="663"/>
    </row>
    <row r="10" spans="1:23" ht="14.4" customHeight="1" x14ac:dyDescent="0.3">
      <c r="A10" s="724" t="s">
        <v>2661</v>
      </c>
      <c r="B10" s="673"/>
      <c r="C10" s="674"/>
      <c r="D10" s="675"/>
      <c r="E10" s="678"/>
      <c r="F10" s="658"/>
      <c r="G10" s="659"/>
      <c r="H10" s="654">
        <v>1</v>
      </c>
      <c r="I10" s="655">
        <v>1.26</v>
      </c>
      <c r="J10" s="656">
        <v>5</v>
      </c>
      <c r="K10" s="660">
        <v>1.26</v>
      </c>
      <c r="L10" s="657">
        <v>2</v>
      </c>
      <c r="M10" s="657">
        <v>21</v>
      </c>
      <c r="N10" s="661">
        <v>6.93</v>
      </c>
      <c r="O10" s="657" t="s">
        <v>2650</v>
      </c>
      <c r="P10" s="676" t="s">
        <v>2662</v>
      </c>
      <c r="Q10" s="662">
        <f t="shared" si="0"/>
        <v>1</v>
      </c>
      <c r="R10" s="662">
        <f t="shared" si="0"/>
        <v>1.26</v>
      </c>
      <c r="S10" s="673">
        <f t="shared" si="1"/>
        <v>6.93</v>
      </c>
      <c r="T10" s="673">
        <f t="shared" si="2"/>
        <v>5</v>
      </c>
      <c r="U10" s="673">
        <f t="shared" si="3"/>
        <v>-1.9299999999999997</v>
      </c>
      <c r="V10" s="677">
        <f t="shared" si="4"/>
        <v>0.72150072150072153</v>
      </c>
      <c r="W10" s="663"/>
    </row>
    <row r="11" spans="1:23" ht="14.4" customHeight="1" x14ac:dyDescent="0.3">
      <c r="A11" s="724" t="s">
        <v>2663</v>
      </c>
      <c r="B11" s="664">
        <v>3</v>
      </c>
      <c r="C11" s="665">
        <v>1.59</v>
      </c>
      <c r="D11" s="666">
        <v>10.7</v>
      </c>
      <c r="E11" s="678">
        <v>2</v>
      </c>
      <c r="F11" s="658">
        <v>0.98</v>
      </c>
      <c r="G11" s="659">
        <v>10.5</v>
      </c>
      <c r="H11" s="657"/>
      <c r="I11" s="658"/>
      <c r="J11" s="659"/>
      <c r="K11" s="660">
        <v>0.49</v>
      </c>
      <c r="L11" s="657">
        <v>2</v>
      </c>
      <c r="M11" s="657">
        <v>22</v>
      </c>
      <c r="N11" s="661">
        <v>7.22</v>
      </c>
      <c r="O11" s="657" t="s">
        <v>2650</v>
      </c>
      <c r="P11" s="676" t="s">
        <v>2664</v>
      </c>
      <c r="Q11" s="662">
        <f t="shared" si="0"/>
        <v>-3</v>
      </c>
      <c r="R11" s="662">
        <f t="shared" si="0"/>
        <v>-1.59</v>
      </c>
      <c r="S11" s="673" t="str">
        <f t="shared" si="1"/>
        <v/>
      </c>
      <c r="T11" s="673" t="str">
        <f t="shared" si="2"/>
        <v/>
      </c>
      <c r="U11" s="673" t="str">
        <f t="shared" si="3"/>
        <v/>
      </c>
      <c r="V11" s="677" t="str">
        <f t="shared" si="4"/>
        <v/>
      </c>
      <c r="W11" s="663"/>
    </row>
    <row r="12" spans="1:23" ht="14.4" customHeight="1" x14ac:dyDescent="0.3">
      <c r="A12" s="724" t="s">
        <v>2665</v>
      </c>
      <c r="B12" s="664">
        <v>2</v>
      </c>
      <c r="C12" s="665">
        <v>0.49</v>
      </c>
      <c r="D12" s="666">
        <v>5</v>
      </c>
      <c r="E12" s="678"/>
      <c r="F12" s="658"/>
      <c r="G12" s="659"/>
      <c r="H12" s="657"/>
      <c r="I12" s="658"/>
      <c r="J12" s="659"/>
      <c r="K12" s="660">
        <v>0.24</v>
      </c>
      <c r="L12" s="657">
        <v>1</v>
      </c>
      <c r="M12" s="657">
        <v>9</v>
      </c>
      <c r="N12" s="661">
        <v>3.06</v>
      </c>
      <c r="O12" s="657" t="s">
        <v>2650</v>
      </c>
      <c r="P12" s="676" t="s">
        <v>2666</v>
      </c>
      <c r="Q12" s="662">
        <f t="shared" si="0"/>
        <v>-2</v>
      </c>
      <c r="R12" s="662">
        <f t="shared" si="0"/>
        <v>-0.49</v>
      </c>
      <c r="S12" s="673" t="str">
        <f t="shared" si="1"/>
        <v/>
      </c>
      <c r="T12" s="673" t="str">
        <f t="shared" si="2"/>
        <v/>
      </c>
      <c r="U12" s="673" t="str">
        <f t="shared" si="3"/>
        <v/>
      </c>
      <c r="V12" s="677" t="str">
        <f t="shared" si="4"/>
        <v/>
      </c>
      <c r="W12" s="663"/>
    </row>
    <row r="13" spans="1:23" ht="14.4" customHeight="1" x14ac:dyDescent="0.3">
      <c r="A13" s="724" t="s">
        <v>2667</v>
      </c>
      <c r="B13" s="673">
        <v>1</v>
      </c>
      <c r="C13" s="674">
        <v>0.37</v>
      </c>
      <c r="D13" s="675">
        <v>3</v>
      </c>
      <c r="E13" s="678"/>
      <c r="F13" s="658"/>
      <c r="G13" s="659"/>
      <c r="H13" s="654">
        <v>2</v>
      </c>
      <c r="I13" s="655">
        <v>0.74</v>
      </c>
      <c r="J13" s="656">
        <v>4</v>
      </c>
      <c r="K13" s="660">
        <v>0.37</v>
      </c>
      <c r="L13" s="657">
        <v>1</v>
      </c>
      <c r="M13" s="657">
        <v>12</v>
      </c>
      <c r="N13" s="661">
        <v>4.16</v>
      </c>
      <c r="O13" s="657" t="s">
        <v>2650</v>
      </c>
      <c r="P13" s="676" t="s">
        <v>2668</v>
      </c>
      <c r="Q13" s="662">
        <f t="shared" si="0"/>
        <v>1</v>
      </c>
      <c r="R13" s="662">
        <f t="shared" si="0"/>
        <v>0.37</v>
      </c>
      <c r="S13" s="673">
        <f t="shared" si="1"/>
        <v>8.32</v>
      </c>
      <c r="T13" s="673">
        <f t="shared" si="2"/>
        <v>8</v>
      </c>
      <c r="U13" s="673">
        <f t="shared" si="3"/>
        <v>-0.32000000000000028</v>
      </c>
      <c r="V13" s="677">
        <f t="shared" si="4"/>
        <v>0.96153846153846145</v>
      </c>
      <c r="W13" s="663"/>
    </row>
    <row r="14" spans="1:23" ht="14.4" customHeight="1" x14ac:dyDescent="0.3">
      <c r="A14" s="724" t="s">
        <v>2669</v>
      </c>
      <c r="B14" s="664">
        <v>7</v>
      </c>
      <c r="C14" s="665">
        <v>7.69</v>
      </c>
      <c r="D14" s="666">
        <v>7.1</v>
      </c>
      <c r="E14" s="678">
        <v>4</v>
      </c>
      <c r="F14" s="658">
        <v>4.4000000000000004</v>
      </c>
      <c r="G14" s="659">
        <v>8.5</v>
      </c>
      <c r="H14" s="657">
        <v>5</v>
      </c>
      <c r="I14" s="658">
        <v>5.5</v>
      </c>
      <c r="J14" s="659">
        <v>3.8</v>
      </c>
      <c r="K14" s="660">
        <v>1.1000000000000001</v>
      </c>
      <c r="L14" s="657">
        <v>2</v>
      </c>
      <c r="M14" s="657">
        <v>21</v>
      </c>
      <c r="N14" s="661">
        <v>7.13</v>
      </c>
      <c r="O14" s="657" t="s">
        <v>2650</v>
      </c>
      <c r="P14" s="676" t="s">
        <v>2670</v>
      </c>
      <c r="Q14" s="662">
        <f t="shared" si="0"/>
        <v>-2</v>
      </c>
      <c r="R14" s="662">
        <f t="shared" si="0"/>
        <v>-2.1900000000000004</v>
      </c>
      <c r="S14" s="673">
        <f t="shared" si="1"/>
        <v>35.65</v>
      </c>
      <c r="T14" s="673">
        <f t="shared" si="2"/>
        <v>19</v>
      </c>
      <c r="U14" s="673">
        <f t="shared" si="3"/>
        <v>-16.649999999999999</v>
      </c>
      <c r="V14" s="677">
        <f t="shared" si="4"/>
        <v>0.53295932678821878</v>
      </c>
      <c r="W14" s="663"/>
    </row>
    <row r="15" spans="1:23" ht="14.4" customHeight="1" x14ac:dyDescent="0.3">
      <c r="A15" s="725" t="s">
        <v>2671</v>
      </c>
      <c r="B15" s="709">
        <v>2</v>
      </c>
      <c r="C15" s="710">
        <v>2.7</v>
      </c>
      <c r="D15" s="668">
        <v>9</v>
      </c>
      <c r="E15" s="711"/>
      <c r="F15" s="712"/>
      <c r="G15" s="669"/>
      <c r="H15" s="713">
        <v>2</v>
      </c>
      <c r="I15" s="712">
        <v>2.7</v>
      </c>
      <c r="J15" s="669">
        <v>6</v>
      </c>
      <c r="K15" s="714">
        <v>1.35</v>
      </c>
      <c r="L15" s="713">
        <v>3</v>
      </c>
      <c r="M15" s="713">
        <v>26</v>
      </c>
      <c r="N15" s="715">
        <v>8.7899999999999991</v>
      </c>
      <c r="O15" s="713" t="s">
        <v>2650</v>
      </c>
      <c r="P15" s="716" t="s">
        <v>2672</v>
      </c>
      <c r="Q15" s="717">
        <f t="shared" si="0"/>
        <v>0</v>
      </c>
      <c r="R15" s="717">
        <f t="shared" si="0"/>
        <v>0</v>
      </c>
      <c r="S15" s="718">
        <f t="shared" si="1"/>
        <v>17.579999999999998</v>
      </c>
      <c r="T15" s="718">
        <f t="shared" si="2"/>
        <v>12</v>
      </c>
      <c r="U15" s="718">
        <f t="shared" si="3"/>
        <v>-5.5799999999999983</v>
      </c>
      <c r="V15" s="719">
        <f t="shared" si="4"/>
        <v>0.68259385665529015</v>
      </c>
      <c r="W15" s="670"/>
    </row>
    <row r="16" spans="1:23" ht="14.4" customHeight="1" x14ac:dyDescent="0.3">
      <c r="A16" s="725" t="s">
        <v>2673</v>
      </c>
      <c r="B16" s="709">
        <v>1</v>
      </c>
      <c r="C16" s="710">
        <v>1.57</v>
      </c>
      <c r="D16" s="668">
        <v>5</v>
      </c>
      <c r="E16" s="711">
        <v>2</v>
      </c>
      <c r="F16" s="712">
        <v>3.14</v>
      </c>
      <c r="G16" s="669">
        <v>13</v>
      </c>
      <c r="H16" s="713"/>
      <c r="I16" s="712"/>
      <c r="J16" s="669"/>
      <c r="K16" s="714">
        <v>1.57</v>
      </c>
      <c r="L16" s="713">
        <v>3</v>
      </c>
      <c r="M16" s="713">
        <v>25</v>
      </c>
      <c r="N16" s="715">
        <v>8.4499999999999993</v>
      </c>
      <c r="O16" s="713" t="s">
        <v>2650</v>
      </c>
      <c r="P16" s="716" t="s">
        <v>2674</v>
      </c>
      <c r="Q16" s="717">
        <f t="shared" si="0"/>
        <v>-1</v>
      </c>
      <c r="R16" s="717">
        <f t="shared" si="0"/>
        <v>-1.57</v>
      </c>
      <c r="S16" s="718" t="str">
        <f t="shared" si="1"/>
        <v/>
      </c>
      <c r="T16" s="718" t="str">
        <f t="shared" si="2"/>
        <v/>
      </c>
      <c r="U16" s="718" t="str">
        <f t="shared" si="3"/>
        <v/>
      </c>
      <c r="V16" s="719" t="str">
        <f t="shared" si="4"/>
        <v/>
      </c>
      <c r="W16" s="670"/>
    </row>
    <row r="17" spans="1:23" ht="14.4" customHeight="1" x14ac:dyDescent="0.3">
      <c r="A17" s="724" t="s">
        <v>2675</v>
      </c>
      <c r="B17" s="673">
        <v>1</v>
      </c>
      <c r="C17" s="674">
        <v>0.37</v>
      </c>
      <c r="D17" s="675">
        <v>4</v>
      </c>
      <c r="E17" s="678">
        <v>2</v>
      </c>
      <c r="F17" s="658">
        <v>0.75</v>
      </c>
      <c r="G17" s="659">
        <v>5</v>
      </c>
      <c r="H17" s="654">
        <v>3</v>
      </c>
      <c r="I17" s="655">
        <v>1.1200000000000001</v>
      </c>
      <c r="J17" s="667">
        <v>4</v>
      </c>
      <c r="K17" s="660">
        <v>0.37</v>
      </c>
      <c r="L17" s="657">
        <v>1</v>
      </c>
      <c r="M17" s="657">
        <v>12</v>
      </c>
      <c r="N17" s="661">
        <v>3.96</v>
      </c>
      <c r="O17" s="657" t="s">
        <v>2650</v>
      </c>
      <c r="P17" s="676" t="s">
        <v>2676</v>
      </c>
      <c r="Q17" s="662">
        <f t="shared" si="0"/>
        <v>2</v>
      </c>
      <c r="R17" s="662">
        <f t="shared" si="0"/>
        <v>0.75000000000000011</v>
      </c>
      <c r="S17" s="673">
        <f t="shared" si="1"/>
        <v>11.879999999999999</v>
      </c>
      <c r="T17" s="673">
        <f t="shared" si="2"/>
        <v>12</v>
      </c>
      <c r="U17" s="673">
        <f t="shared" si="3"/>
        <v>0.12000000000000099</v>
      </c>
      <c r="V17" s="677">
        <f t="shared" si="4"/>
        <v>1.0101010101010102</v>
      </c>
      <c r="W17" s="663">
        <v>1</v>
      </c>
    </row>
    <row r="18" spans="1:23" ht="14.4" customHeight="1" x14ac:dyDescent="0.3">
      <c r="A18" s="725" t="s">
        <v>2677</v>
      </c>
      <c r="B18" s="718"/>
      <c r="C18" s="720"/>
      <c r="D18" s="679"/>
      <c r="E18" s="711">
        <v>1</v>
      </c>
      <c r="F18" s="712">
        <v>0.43</v>
      </c>
      <c r="G18" s="669">
        <v>4</v>
      </c>
      <c r="H18" s="721">
        <v>2</v>
      </c>
      <c r="I18" s="722">
        <v>0.85</v>
      </c>
      <c r="J18" s="671">
        <v>5.5</v>
      </c>
      <c r="K18" s="714">
        <v>0.43</v>
      </c>
      <c r="L18" s="713">
        <v>2</v>
      </c>
      <c r="M18" s="713">
        <v>14</v>
      </c>
      <c r="N18" s="715">
        <v>4.83</v>
      </c>
      <c r="O18" s="713" t="s">
        <v>2650</v>
      </c>
      <c r="P18" s="716" t="s">
        <v>2678</v>
      </c>
      <c r="Q18" s="717">
        <f t="shared" si="0"/>
        <v>2</v>
      </c>
      <c r="R18" s="717">
        <f t="shared" si="0"/>
        <v>0.85</v>
      </c>
      <c r="S18" s="718">
        <f t="shared" si="1"/>
        <v>9.66</v>
      </c>
      <c r="T18" s="718">
        <f t="shared" si="2"/>
        <v>11</v>
      </c>
      <c r="U18" s="718">
        <f t="shared" si="3"/>
        <v>1.3399999999999999</v>
      </c>
      <c r="V18" s="719">
        <f t="shared" si="4"/>
        <v>1.1387163561076605</v>
      </c>
      <c r="W18" s="670">
        <v>1</v>
      </c>
    </row>
    <row r="19" spans="1:23" ht="14.4" customHeight="1" x14ac:dyDescent="0.3">
      <c r="A19" s="724" t="s">
        <v>2679</v>
      </c>
      <c r="B19" s="673">
        <v>10</v>
      </c>
      <c r="C19" s="674">
        <v>16.329999999999998</v>
      </c>
      <c r="D19" s="675">
        <v>12.6</v>
      </c>
      <c r="E19" s="678">
        <v>8</v>
      </c>
      <c r="F19" s="658">
        <v>12.07</v>
      </c>
      <c r="G19" s="659">
        <v>9.5</v>
      </c>
      <c r="H19" s="654">
        <v>21</v>
      </c>
      <c r="I19" s="655">
        <v>31.83</v>
      </c>
      <c r="J19" s="667">
        <v>10.199999999999999</v>
      </c>
      <c r="K19" s="660">
        <v>1.5</v>
      </c>
      <c r="L19" s="657">
        <v>3</v>
      </c>
      <c r="M19" s="657">
        <v>28</v>
      </c>
      <c r="N19" s="661">
        <v>9.2100000000000009</v>
      </c>
      <c r="O19" s="657" t="s">
        <v>2650</v>
      </c>
      <c r="P19" s="676" t="s">
        <v>2680</v>
      </c>
      <c r="Q19" s="662">
        <f t="shared" si="0"/>
        <v>11</v>
      </c>
      <c r="R19" s="662">
        <f t="shared" si="0"/>
        <v>15.5</v>
      </c>
      <c r="S19" s="673">
        <f t="shared" si="1"/>
        <v>193.41000000000003</v>
      </c>
      <c r="T19" s="673">
        <f t="shared" si="2"/>
        <v>214.2</v>
      </c>
      <c r="U19" s="673">
        <f t="shared" si="3"/>
        <v>20.789999999999964</v>
      </c>
      <c r="V19" s="677">
        <f t="shared" si="4"/>
        <v>1.1074918566775243</v>
      </c>
      <c r="W19" s="663">
        <v>47</v>
      </c>
    </row>
    <row r="20" spans="1:23" ht="14.4" customHeight="1" x14ac:dyDescent="0.3">
      <c r="A20" s="725" t="s">
        <v>2681</v>
      </c>
      <c r="B20" s="718">
        <v>3</v>
      </c>
      <c r="C20" s="720">
        <v>8.26</v>
      </c>
      <c r="D20" s="679">
        <v>11</v>
      </c>
      <c r="E20" s="711">
        <v>4</v>
      </c>
      <c r="F20" s="712">
        <v>11.01</v>
      </c>
      <c r="G20" s="669">
        <v>9.3000000000000007</v>
      </c>
      <c r="H20" s="721">
        <v>4</v>
      </c>
      <c r="I20" s="722">
        <v>13.27</v>
      </c>
      <c r="J20" s="671">
        <v>18</v>
      </c>
      <c r="K20" s="714">
        <v>2.75</v>
      </c>
      <c r="L20" s="713">
        <v>5</v>
      </c>
      <c r="M20" s="713">
        <v>42</v>
      </c>
      <c r="N20" s="715">
        <v>13.99</v>
      </c>
      <c r="O20" s="713" t="s">
        <v>2650</v>
      </c>
      <c r="P20" s="716" t="s">
        <v>2682</v>
      </c>
      <c r="Q20" s="717">
        <f t="shared" si="0"/>
        <v>1</v>
      </c>
      <c r="R20" s="717">
        <f t="shared" si="0"/>
        <v>5.01</v>
      </c>
      <c r="S20" s="718">
        <f t="shared" si="1"/>
        <v>55.96</v>
      </c>
      <c r="T20" s="718">
        <f t="shared" si="2"/>
        <v>72</v>
      </c>
      <c r="U20" s="718">
        <f t="shared" si="3"/>
        <v>16.04</v>
      </c>
      <c r="V20" s="719">
        <f t="shared" si="4"/>
        <v>1.2866333095067906</v>
      </c>
      <c r="W20" s="670">
        <v>22</v>
      </c>
    </row>
    <row r="21" spans="1:23" ht="14.4" customHeight="1" x14ac:dyDescent="0.3">
      <c r="A21" s="725" t="s">
        <v>2683</v>
      </c>
      <c r="B21" s="718">
        <v>4</v>
      </c>
      <c r="C21" s="720">
        <v>16.96</v>
      </c>
      <c r="D21" s="679">
        <v>15.8</v>
      </c>
      <c r="E21" s="711">
        <v>10</v>
      </c>
      <c r="F21" s="712">
        <v>41.61</v>
      </c>
      <c r="G21" s="669">
        <v>13.9</v>
      </c>
      <c r="H21" s="721"/>
      <c r="I21" s="722"/>
      <c r="J21" s="672"/>
      <c r="K21" s="714">
        <v>4.16</v>
      </c>
      <c r="L21" s="713">
        <v>6</v>
      </c>
      <c r="M21" s="713">
        <v>54</v>
      </c>
      <c r="N21" s="715">
        <v>18</v>
      </c>
      <c r="O21" s="713" t="s">
        <v>2650</v>
      </c>
      <c r="P21" s="716" t="s">
        <v>2684</v>
      </c>
      <c r="Q21" s="717">
        <f t="shared" si="0"/>
        <v>-4</v>
      </c>
      <c r="R21" s="717">
        <f t="shared" si="0"/>
        <v>-16.96</v>
      </c>
      <c r="S21" s="718" t="str">
        <f t="shared" si="1"/>
        <v/>
      </c>
      <c r="T21" s="718" t="str">
        <f t="shared" si="2"/>
        <v/>
      </c>
      <c r="U21" s="718" t="str">
        <f t="shared" si="3"/>
        <v/>
      </c>
      <c r="V21" s="719" t="str">
        <f t="shared" si="4"/>
        <v/>
      </c>
      <c r="W21" s="670"/>
    </row>
    <row r="22" spans="1:23" ht="14.4" customHeight="1" x14ac:dyDescent="0.3">
      <c r="A22" s="724" t="s">
        <v>2685</v>
      </c>
      <c r="B22" s="664">
        <v>62</v>
      </c>
      <c r="C22" s="665">
        <v>80.849999999999994</v>
      </c>
      <c r="D22" s="666">
        <v>5.7</v>
      </c>
      <c r="E22" s="678">
        <v>43</v>
      </c>
      <c r="F22" s="658">
        <v>56.07</v>
      </c>
      <c r="G22" s="659">
        <v>5.9</v>
      </c>
      <c r="H22" s="657">
        <v>51</v>
      </c>
      <c r="I22" s="658">
        <v>67</v>
      </c>
      <c r="J22" s="659">
        <v>6.7</v>
      </c>
      <c r="K22" s="660">
        <v>1.3</v>
      </c>
      <c r="L22" s="657">
        <v>2</v>
      </c>
      <c r="M22" s="657">
        <v>21</v>
      </c>
      <c r="N22" s="661">
        <v>6.93</v>
      </c>
      <c r="O22" s="657" t="s">
        <v>2650</v>
      </c>
      <c r="P22" s="676" t="s">
        <v>2686</v>
      </c>
      <c r="Q22" s="662">
        <f t="shared" si="0"/>
        <v>-11</v>
      </c>
      <c r="R22" s="662">
        <f t="shared" si="0"/>
        <v>-13.849999999999994</v>
      </c>
      <c r="S22" s="673">
        <f t="shared" si="1"/>
        <v>353.43</v>
      </c>
      <c r="T22" s="673">
        <f t="shared" si="2"/>
        <v>341.7</v>
      </c>
      <c r="U22" s="673">
        <f t="shared" si="3"/>
        <v>-11.730000000000018</v>
      </c>
      <c r="V22" s="677">
        <f t="shared" si="4"/>
        <v>0.96681096681096679</v>
      </c>
      <c r="W22" s="663">
        <v>63</v>
      </c>
    </row>
    <row r="23" spans="1:23" ht="14.4" customHeight="1" x14ac:dyDescent="0.3">
      <c r="A23" s="725" t="s">
        <v>2687</v>
      </c>
      <c r="B23" s="709">
        <v>11</v>
      </c>
      <c r="C23" s="710">
        <v>14.34</v>
      </c>
      <c r="D23" s="668">
        <v>7.5</v>
      </c>
      <c r="E23" s="711">
        <v>14</v>
      </c>
      <c r="F23" s="712">
        <v>19.2</v>
      </c>
      <c r="G23" s="669">
        <v>6.7</v>
      </c>
      <c r="H23" s="713">
        <v>10</v>
      </c>
      <c r="I23" s="712">
        <v>13.15</v>
      </c>
      <c r="J23" s="671">
        <v>8.1999999999999993</v>
      </c>
      <c r="K23" s="714">
        <v>1.3</v>
      </c>
      <c r="L23" s="713">
        <v>2</v>
      </c>
      <c r="M23" s="713">
        <v>21</v>
      </c>
      <c r="N23" s="715">
        <v>6.93</v>
      </c>
      <c r="O23" s="713" t="s">
        <v>2650</v>
      </c>
      <c r="P23" s="716" t="s">
        <v>2688</v>
      </c>
      <c r="Q23" s="717">
        <f t="shared" si="0"/>
        <v>-1</v>
      </c>
      <c r="R23" s="717">
        <f t="shared" si="0"/>
        <v>-1.1899999999999995</v>
      </c>
      <c r="S23" s="718">
        <f t="shared" si="1"/>
        <v>69.3</v>
      </c>
      <c r="T23" s="718">
        <f t="shared" si="2"/>
        <v>82</v>
      </c>
      <c r="U23" s="718">
        <f t="shared" si="3"/>
        <v>12.700000000000003</v>
      </c>
      <c r="V23" s="719">
        <f t="shared" si="4"/>
        <v>1.1832611832611832</v>
      </c>
      <c r="W23" s="670">
        <v>21</v>
      </c>
    </row>
    <row r="24" spans="1:23" ht="14.4" customHeight="1" x14ac:dyDescent="0.3">
      <c r="A24" s="725" t="s">
        <v>2689</v>
      </c>
      <c r="B24" s="709">
        <v>4</v>
      </c>
      <c r="C24" s="710">
        <v>13.13</v>
      </c>
      <c r="D24" s="668">
        <v>7.8</v>
      </c>
      <c r="E24" s="711">
        <v>6</v>
      </c>
      <c r="F24" s="712">
        <v>14.06</v>
      </c>
      <c r="G24" s="669">
        <v>10.199999999999999</v>
      </c>
      <c r="H24" s="713"/>
      <c r="I24" s="712"/>
      <c r="J24" s="669"/>
      <c r="K24" s="714">
        <v>2.34</v>
      </c>
      <c r="L24" s="713">
        <v>3</v>
      </c>
      <c r="M24" s="713">
        <v>29</v>
      </c>
      <c r="N24" s="715">
        <v>9.5299999999999994</v>
      </c>
      <c r="O24" s="713" t="s">
        <v>2650</v>
      </c>
      <c r="P24" s="716" t="s">
        <v>2690</v>
      </c>
      <c r="Q24" s="717">
        <f t="shared" si="0"/>
        <v>-4</v>
      </c>
      <c r="R24" s="717">
        <f t="shared" si="0"/>
        <v>-13.13</v>
      </c>
      <c r="S24" s="718" t="str">
        <f t="shared" si="1"/>
        <v/>
      </c>
      <c r="T24" s="718" t="str">
        <f t="shared" si="2"/>
        <v/>
      </c>
      <c r="U24" s="718" t="str">
        <f t="shared" si="3"/>
        <v/>
      </c>
      <c r="V24" s="719" t="str">
        <f t="shared" si="4"/>
        <v/>
      </c>
      <c r="W24" s="670"/>
    </row>
    <row r="25" spans="1:23" ht="14.4" customHeight="1" x14ac:dyDescent="0.3">
      <c r="A25" s="724" t="s">
        <v>2691</v>
      </c>
      <c r="B25" s="673">
        <v>111</v>
      </c>
      <c r="C25" s="674">
        <v>68.62</v>
      </c>
      <c r="D25" s="675">
        <v>4.9000000000000004</v>
      </c>
      <c r="E25" s="654">
        <v>140</v>
      </c>
      <c r="F25" s="655">
        <v>86.57</v>
      </c>
      <c r="G25" s="656">
        <v>5.3</v>
      </c>
      <c r="H25" s="657">
        <v>102</v>
      </c>
      <c r="I25" s="658">
        <v>63.06</v>
      </c>
      <c r="J25" s="667">
        <v>5.7</v>
      </c>
      <c r="K25" s="660">
        <v>0.62</v>
      </c>
      <c r="L25" s="657">
        <v>2</v>
      </c>
      <c r="M25" s="657">
        <v>16</v>
      </c>
      <c r="N25" s="661">
        <v>5.4</v>
      </c>
      <c r="O25" s="657" t="s">
        <v>2650</v>
      </c>
      <c r="P25" s="676" t="s">
        <v>2692</v>
      </c>
      <c r="Q25" s="662">
        <f t="shared" si="0"/>
        <v>-9</v>
      </c>
      <c r="R25" s="662">
        <f t="shared" si="0"/>
        <v>-5.5600000000000023</v>
      </c>
      <c r="S25" s="673">
        <f t="shared" si="1"/>
        <v>550.80000000000007</v>
      </c>
      <c r="T25" s="673">
        <f t="shared" si="2"/>
        <v>581.4</v>
      </c>
      <c r="U25" s="673">
        <f t="shared" si="3"/>
        <v>30.599999999999909</v>
      </c>
      <c r="V25" s="677">
        <f t="shared" si="4"/>
        <v>1.0555555555555554</v>
      </c>
      <c r="W25" s="663">
        <v>94</v>
      </c>
    </row>
    <row r="26" spans="1:23" ht="14.4" customHeight="1" x14ac:dyDescent="0.3">
      <c r="A26" s="725" t="s">
        <v>2693</v>
      </c>
      <c r="B26" s="718">
        <v>8</v>
      </c>
      <c r="C26" s="720">
        <v>6.86</v>
      </c>
      <c r="D26" s="679">
        <v>7.3</v>
      </c>
      <c r="E26" s="721">
        <v>10</v>
      </c>
      <c r="F26" s="722">
        <v>8.61</v>
      </c>
      <c r="G26" s="672">
        <v>7.1</v>
      </c>
      <c r="H26" s="713">
        <v>7</v>
      </c>
      <c r="I26" s="712">
        <v>6</v>
      </c>
      <c r="J26" s="669">
        <v>6</v>
      </c>
      <c r="K26" s="714">
        <v>0.86</v>
      </c>
      <c r="L26" s="713">
        <v>3</v>
      </c>
      <c r="M26" s="713">
        <v>23</v>
      </c>
      <c r="N26" s="715">
        <v>7.65</v>
      </c>
      <c r="O26" s="713" t="s">
        <v>2650</v>
      </c>
      <c r="P26" s="716" t="s">
        <v>2694</v>
      </c>
      <c r="Q26" s="717">
        <f t="shared" si="0"/>
        <v>-1</v>
      </c>
      <c r="R26" s="717">
        <f t="shared" si="0"/>
        <v>-0.86000000000000032</v>
      </c>
      <c r="S26" s="718">
        <f t="shared" si="1"/>
        <v>53.550000000000004</v>
      </c>
      <c r="T26" s="718">
        <f t="shared" si="2"/>
        <v>42</v>
      </c>
      <c r="U26" s="718">
        <f t="shared" si="3"/>
        <v>-11.550000000000004</v>
      </c>
      <c r="V26" s="719">
        <f t="shared" si="4"/>
        <v>0.78431372549019607</v>
      </c>
      <c r="W26" s="670">
        <v>2</v>
      </c>
    </row>
    <row r="27" spans="1:23" ht="14.4" customHeight="1" x14ac:dyDescent="0.3">
      <c r="A27" s="725" t="s">
        <v>2695</v>
      </c>
      <c r="B27" s="718">
        <v>4</v>
      </c>
      <c r="C27" s="720">
        <v>4.63</v>
      </c>
      <c r="D27" s="679">
        <v>6</v>
      </c>
      <c r="E27" s="721">
        <v>6</v>
      </c>
      <c r="F27" s="722">
        <v>6.94</v>
      </c>
      <c r="G27" s="672">
        <v>8</v>
      </c>
      <c r="H27" s="713">
        <v>2</v>
      </c>
      <c r="I27" s="712">
        <v>2.31</v>
      </c>
      <c r="J27" s="669">
        <v>4.5</v>
      </c>
      <c r="K27" s="714">
        <v>1.1599999999999999</v>
      </c>
      <c r="L27" s="713">
        <v>2</v>
      </c>
      <c r="M27" s="713">
        <v>22</v>
      </c>
      <c r="N27" s="715">
        <v>7.27</v>
      </c>
      <c r="O27" s="713" t="s">
        <v>2650</v>
      </c>
      <c r="P27" s="716" t="s">
        <v>2696</v>
      </c>
      <c r="Q27" s="717">
        <f t="shared" si="0"/>
        <v>-2</v>
      </c>
      <c r="R27" s="717">
        <f t="shared" si="0"/>
        <v>-2.3199999999999998</v>
      </c>
      <c r="S27" s="718">
        <f t="shared" si="1"/>
        <v>14.54</v>
      </c>
      <c r="T27" s="718">
        <f t="shared" si="2"/>
        <v>9</v>
      </c>
      <c r="U27" s="718">
        <f t="shared" si="3"/>
        <v>-5.5399999999999991</v>
      </c>
      <c r="V27" s="719">
        <f t="shared" si="4"/>
        <v>0.61898211829436045</v>
      </c>
      <c r="W27" s="670"/>
    </row>
    <row r="28" spans="1:23" ht="14.4" customHeight="1" x14ac:dyDescent="0.3">
      <c r="A28" s="724" t="s">
        <v>2697</v>
      </c>
      <c r="B28" s="673">
        <v>13</v>
      </c>
      <c r="C28" s="674">
        <v>14.19</v>
      </c>
      <c r="D28" s="675">
        <v>7.2</v>
      </c>
      <c r="E28" s="678">
        <v>6</v>
      </c>
      <c r="F28" s="658">
        <v>6.55</v>
      </c>
      <c r="G28" s="659">
        <v>7.7</v>
      </c>
      <c r="H28" s="654">
        <v>14</v>
      </c>
      <c r="I28" s="655">
        <v>15.49</v>
      </c>
      <c r="J28" s="667">
        <v>6.4</v>
      </c>
      <c r="K28" s="660">
        <v>1.0900000000000001</v>
      </c>
      <c r="L28" s="657">
        <v>2</v>
      </c>
      <c r="M28" s="657">
        <v>18</v>
      </c>
      <c r="N28" s="661">
        <v>6.15</v>
      </c>
      <c r="O28" s="657" t="s">
        <v>2650</v>
      </c>
      <c r="P28" s="676" t="s">
        <v>2698</v>
      </c>
      <c r="Q28" s="662">
        <f t="shared" si="0"/>
        <v>1</v>
      </c>
      <c r="R28" s="662">
        <f t="shared" si="0"/>
        <v>1.3000000000000007</v>
      </c>
      <c r="S28" s="673">
        <f t="shared" si="1"/>
        <v>86.100000000000009</v>
      </c>
      <c r="T28" s="673">
        <f t="shared" si="2"/>
        <v>89.600000000000009</v>
      </c>
      <c r="U28" s="673">
        <f t="shared" si="3"/>
        <v>3.5</v>
      </c>
      <c r="V28" s="677">
        <f t="shared" si="4"/>
        <v>1.0406504065040649</v>
      </c>
      <c r="W28" s="663">
        <v>12</v>
      </c>
    </row>
    <row r="29" spans="1:23" ht="14.4" customHeight="1" x14ac:dyDescent="0.3">
      <c r="A29" s="725" t="s">
        <v>2699</v>
      </c>
      <c r="B29" s="718">
        <v>1</v>
      </c>
      <c r="C29" s="720">
        <v>1.17</v>
      </c>
      <c r="D29" s="679">
        <v>6</v>
      </c>
      <c r="E29" s="711">
        <v>3</v>
      </c>
      <c r="F29" s="712">
        <v>3.52</v>
      </c>
      <c r="G29" s="669">
        <v>6.7</v>
      </c>
      <c r="H29" s="721"/>
      <c r="I29" s="722"/>
      <c r="J29" s="672"/>
      <c r="K29" s="714">
        <v>1.17</v>
      </c>
      <c r="L29" s="713">
        <v>2</v>
      </c>
      <c r="M29" s="713">
        <v>20</v>
      </c>
      <c r="N29" s="715">
        <v>6.78</v>
      </c>
      <c r="O29" s="713" t="s">
        <v>2650</v>
      </c>
      <c r="P29" s="716" t="s">
        <v>2700</v>
      </c>
      <c r="Q29" s="717">
        <f t="shared" si="0"/>
        <v>-1</v>
      </c>
      <c r="R29" s="717">
        <f t="shared" si="0"/>
        <v>-1.17</v>
      </c>
      <c r="S29" s="718" t="str">
        <f t="shared" si="1"/>
        <v/>
      </c>
      <c r="T29" s="718" t="str">
        <f t="shared" si="2"/>
        <v/>
      </c>
      <c r="U29" s="718" t="str">
        <f t="shared" si="3"/>
        <v/>
      </c>
      <c r="V29" s="719" t="str">
        <f t="shared" si="4"/>
        <v/>
      </c>
      <c r="W29" s="670"/>
    </row>
    <row r="30" spans="1:23" ht="14.4" customHeight="1" x14ac:dyDescent="0.3">
      <c r="A30" s="725" t="s">
        <v>2701</v>
      </c>
      <c r="B30" s="718"/>
      <c r="C30" s="720"/>
      <c r="D30" s="679"/>
      <c r="E30" s="711"/>
      <c r="F30" s="712"/>
      <c r="G30" s="669"/>
      <c r="H30" s="721">
        <v>1</v>
      </c>
      <c r="I30" s="722">
        <v>1.26</v>
      </c>
      <c r="J30" s="671">
        <v>7</v>
      </c>
      <c r="K30" s="714">
        <v>1.26</v>
      </c>
      <c r="L30" s="713">
        <v>2</v>
      </c>
      <c r="M30" s="713">
        <v>18</v>
      </c>
      <c r="N30" s="715">
        <v>6.16</v>
      </c>
      <c r="O30" s="713" t="s">
        <v>2650</v>
      </c>
      <c r="P30" s="716" t="s">
        <v>2702</v>
      </c>
      <c r="Q30" s="717">
        <f t="shared" si="0"/>
        <v>1</v>
      </c>
      <c r="R30" s="717">
        <f t="shared" si="0"/>
        <v>1.26</v>
      </c>
      <c r="S30" s="718">
        <f t="shared" si="1"/>
        <v>6.16</v>
      </c>
      <c r="T30" s="718">
        <f t="shared" si="2"/>
        <v>7</v>
      </c>
      <c r="U30" s="718">
        <f t="shared" si="3"/>
        <v>0.83999999999999986</v>
      </c>
      <c r="V30" s="719">
        <f t="shared" si="4"/>
        <v>1.1363636363636362</v>
      </c>
      <c r="W30" s="670">
        <v>1</v>
      </c>
    </row>
    <row r="31" spans="1:23" ht="14.4" customHeight="1" x14ac:dyDescent="0.3">
      <c r="A31" s="724" t="s">
        <v>2703</v>
      </c>
      <c r="B31" s="673">
        <v>3</v>
      </c>
      <c r="C31" s="674">
        <v>2.59</v>
      </c>
      <c r="D31" s="675">
        <v>5</v>
      </c>
      <c r="E31" s="678">
        <v>4</v>
      </c>
      <c r="F31" s="658">
        <v>3.46</v>
      </c>
      <c r="G31" s="659">
        <v>6.8</v>
      </c>
      <c r="H31" s="654">
        <v>10</v>
      </c>
      <c r="I31" s="655">
        <v>8.64</v>
      </c>
      <c r="J31" s="656">
        <v>4.3</v>
      </c>
      <c r="K31" s="660">
        <v>0.86</v>
      </c>
      <c r="L31" s="657">
        <v>2</v>
      </c>
      <c r="M31" s="657">
        <v>19</v>
      </c>
      <c r="N31" s="661">
        <v>6.37</v>
      </c>
      <c r="O31" s="657" t="s">
        <v>2650</v>
      </c>
      <c r="P31" s="676" t="s">
        <v>2704</v>
      </c>
      <c r="Q31" s="662">
        <f t="shared" si="0"/>
        <v>7</v>
      </c>
      <c r="R31" s="662">
        <f t="shared" si="0"/>
        <v>6.0500000000000007</v>
      </c>
      <c r="S31" s="673">
        <f t="shared" si="1"/>
        <v>63.7</v>
      </c>
      <c r="T31" s="673">
        <f t="shared" si="2"/>
        <v>43</v>
      </c>
      <c r="U31" s="673">
        <f t="shared" si="3"/>
        <v>-20.700000000000003</v>
      </c>
      <c r="V31" s="677">
        <f t="shared" si="4"/>
        <v>0.67503924646781788</v>
      </c>
      <c r="W31" s="663"/>
    </row>
    <row r="32" spans="1:23" ht="14.4" customHeight="1" x14ac:dyDescent="0.3">
      <c r="A32" s="725" t="s">
        <v>2705</v>
      </c>
      <c r="B32" s="718"/>
      <c r="C32" s="720"/>
      <c r="D32" s="679"/>
      <c r="E32" s="711"/>
      <c r="F32" s="712"/>
      <c r="G32" s="669"/>
      <c r="H32" s="721">
        <v>1</v>
      </c>
      <c r="I32" s="722">
        <v>0.97</v>
      </c>
      <c r="J32" s="672">
        <v>4</v>
      </c>
      <c r="K32" s="714">
        <v>0.97</v>
      </c>
      <c r="L32" s="713">
        <v>2</v>
      </c>
      <c r="M32" s="713">
        <v>21</v>
      </c>
      <c r="N32" s="715">
        <v>7.11</v>
      </c>
      <c r="O32" s="713" t="s">
        <v>2650</v>
      </c>
      <c r="P32" s="716" t="s">
        <v>2706</v>
      </c>
      <c r="Q32" s="717">
        <f t="shared" si="0"/>
        <v>1</v>
      </c>
      <c r="R32" s="717">
        <f t="shared" si="0"/>
        <v>0.97</v>
      </c>
      <c r="S32" s="718">
        <f t="shared" si="1"/>
        <v>7.11</v>
      </c>
      <c r="T32" s="718">
        <f t="shared" si="2"/>
        <v>4</v>
      </c>
      <c r="U32" s="718">
        <f t="shared" si="3"/>
        <v>-3.1100000000000003</v>
      </c>
      <c r="V32" s="719">
        <f t="shared" si="4"/>
        <v>0.56258790436005623</v>
      </c>
      <c r="W32" s="670"/>
    </row>
    <row r="33" spans="1:23" ht="14.4" customHeight="1" x14ac:dyDescent="0.3">
      <c r="A33" s="724" t="s">
        <v>2707</v>
      </c>
      <c r="B33" s="673"/>
      <c r="C33" s="674"/>
      <c r="D33" s="675"/>
      <c r="E33" s="654">
        <v>1</v>
      </c>
      <c r="F33" s="655">
        <v>0.45</v>
      </c>
      <c r="G33" s="656">
        <v>6</v>
      </c>
      <c r="H33" s="657"/>
      <c r="I33" s="658"/>
      <c r="J33" s="659"/>
      <c r="K33" s="660">
        <v>0.43</v>
      </c>
      <c r="L33" s="657">
        <v>1</v>
      </c>
      <c r="M33" s="657">
        <v>10</v>
      </c>
      <c r="N33" s="661">
        <v>3.34</v>
      </c>
      <c r="O33" s="657" t="s">
        <v>2650</v>
      </c>
      <c r="P33" s="676" t="s">
        <v>2708</v>
      </c>
      <c r="Q33" s="662">
        <f t="shared" si="0"/>
        <v>0</v>
      </c>
      <c r="R33" s="662">
        <f t="shared" si="0"/>
        <v>0</v>
      </c>
      <c r="S33" s="673" t="str">
        <f t="shared" si="1"/>
        <v/>
      </c>
      <c r="T33" s="673" t="str">
        <f t="shared" si="2"/>
        <v/>
      </c>
      <c r="U33" s="673" t="str">
        <f t="shared" si="3"/>
        <v/>
      </c>
      <c r="V33" s="677" t="str">
        <f t="shared" si="4"/>
        <v/>
      </c>
      <c r="W33" s="663"/>
    </row>
    <row r="34" spans="1:23" ht="14.4" customHeight="1" x14ac:dyDescent="0.3">
      <c r="A34" s="724" t="s">
        <v>2709</v>
      </c>
      <c r="B34" s="664">
        <v>29</v>
      </c>
      <c r="C34" s="665">
        <v>15.34</v>
      </c>
      <c r="D34" s="666">
        <v>4.5999999999999996</v>
      </c>
      <c r="E34" s="678">
        <v>13</v>
      </c>
      <c r="F34" s="658">
        <v>6.69</v>
      </c>
      <c r="G34" s="659">
        <v>4.7</v>
      </c>
      <c r="H34" s="657">
        <v>12</v>
      </c>
      <c r="I34" s="658">
        <v>8.26</v>
      </c>
      <c r="J34" s="667">
        <v>8</v>
      </c>
      <c r="K34" s="660">
        <v>0.51</v>
      </c>
      <c r="L34" s="657">
        <v>1</v>
      </c>
      <c r="M34" s="657">
        <v>13</v>
      </c>
      <c r="N34" s="661">
        <v>4.32</v>
      </c>
      <c r="O34" s="657" t="s">
        <v>2650</v>
      </c>
      <c r="P34" s="676" t="s">
        <v>2710</v>
      </c>
      <c r="Q34" s="662">
        <f t="shared" si="0"/>
        <v>-17</v>
      </c>
      <c r="R34" s="662">
        <f t="shared" si="0"/>
        <v>-7.08</v>
      </c>
      <c r="S34" s="673">
        <f t="shared" si="1"/>
        <v>51.84</v>
      </c>
      <c r="T34" s="673">
        <f t="shared" si="2"/>
        <v>96</v>
      </c>
      <c r="U34" s="673">
        <f t="shared" si="3"/>
        <v>44.16</v>
      </c>
      <c r="V34" s="677">
        <f t="shared" si="4"/>
        <v>1.8518518518518516</v>
      </c>
      <c r="W34" s="663">
        <v>50</v>
      </c>
    </row>
    <row r="35" spans="1:23" ht="14.4" customHeight="1" x14ac:dyDescent="0.3">
      <c r="A35" s="725" t="s">
        <v>2711</v>
      </c>
      <c r="B35" s="709">
        <v>3</v>
      </c>
      <c r="C35" s="710">
        <v>2.0699999999999998</v>
      </c>
      <c r="D35" s="668">
        <v>4</v>
      </c>
      <c r="E35" s="711">
        <v>2</v>
      </c>
      <c r="F35" s="712">
        <v>1.57</v>
      </c>
      <c r="G35" s="669">
        <v>5</v>
      </c>
      <c r="H35" s="713">
        <v>3</v>
      </c>
      <c r="I35" s="712">
        <v>2.0699999999999998</v>
      </c>
      <c r="J35" s="669">
        <v>4</v>
      </c>
      <c r="K35" s="714">
        <v>0.69</v>
      </c>
      <c r="L35" s="713">
        <v>2</v>
      </c>
      <c r="M35" s="713">
        <v>18</v>
      </c>
      <c r="N35" s="715">
        <v>5.86</v>
      </c>
      <c r="O35" s="713" t="s">
        <v>2650</v>
      </c>
      <c r="P35" s="716" t="s">
        <v>2712</v>
      </c>
      <c r="Q35" s="717">
        <f t="shared" si="0"/>
        <v>0</v>
      </c>
      <c r="R35" s="717">
        <f t="shared" si="0"/>
        <v>0</v>
      </c>
      <c r="S35" s="718">
        <f t="shared" si="1"/>
        <v>17.580000000000002</v>
      </c>
      <c r="T35" s="718">
        <f t="shared" si="2"/>
        <v>12</v>
      </c>
      <c r="U35" s="718">
        <f t="shared" si="3"/>
        <v>-5.5800000000000018</v>
      </c>
      <c r="V35" s="719">
        <f t="shared" si="4"/>
        <v>0.68259385665529004</v>
      </c>
      <c r="W35" s="670"/>
    </row>
    <row r="36" spans="1:23" ht="14.4" customHeight="1" x14ac:dyDescent="0.3">
      <c r="A36" s="725" t="s">
        <v>2713</v>
      </c>
      <c r="B36" s="709">
        <v>2</v>
      </c>
      <c r="C36" s="710">
        <v>2.29</v>
      </c>
      <c r="D36" s="668">
        <v>5</v>
      </c>
      <c r="E36" s="711">
        <v>3</v>
      </c>
      <c r="F36" s="712">
        <v>4.0599999999999996</v>
      </c>
      <c r="G36" s="669">
        <v>14.7</v>
      </c>
      <c r="H36" s="713"/>
      <c r="I36" s="712"/>
      <c r="J36" s="669"/>
      <c r="K36" s="714">
        <v>1.1499999999999999</v>
      </c>
      <c r="L36" s="713">
        <v>2</v>
      </c>
      <c r="M36" s="713">
        <v>21</v>
      </c>
      <c r="N36" s="715">
        <v>6.86</v>
      </c>
      <c r="O36" s="713" t="s">
        <v>2650</v>
      </c>
      <c r="P36" s="716" t="s">
        <v>2714</v>
      </c>
      <c r="Q36" s="717">
        <f t="shared" si="0"/>
        <v>-2</v>
      </c>
      <c r="R36" s="717">
        <f t="shared" si="0"/>
        <v>-2.29</v>
      </c>
      <c r="S36" s="718" t="str">
        <f t="shared" si="1"/>
        <v/>
      </c>
      <c r="T36" s="718" t="str">
        <f t="shared" si="2"/>
        <v/>
      </c>
      <c r="U36" s="718" t="str">
        <f t="shared" si="3"/>
        <v/>
      </c>
      <c r="V36" s="719" t="str">
        <f t="shared" si="4"/>
        <v/>
      </c>
      <c r="W36" s="670"/>
    </row>
    <row r="37" spans="1:23" ht="14.4" customHeight="1" x14ac:dyDescent="0.3">
      <c r="A37" s="724" t="s">
        <v>2715</v>
      </c>
      <c r="B37" s="664">
        <v>21</v>
      </c>
      <c r="C37" s="665">
        <v>13.38</v>
      </c>
      <c r="D37" s="666">
        <v>7.5</v>
      </c>
      <c r="E37" s="678">
        <v>10</v>
      </c>
      <c r="F37" s="658">
        <v>5.41</v>
      </c>
      <c r="G37" s="659">
        <v>4.5</v>
      </c>
      <c r="H37" s="657">
        <v>16</v>
      </c>
      <c r="I37" s="658">
        <v>9.5299999999999994</v>
      </c>
      <c r="J37" s="659">
        <v>5.7</v>
      </c>
      <c r="K37" s="660">
        <v>0.56999999999999995</v>
      </c>
      <c r="L37" s="657">
        <v>2</v>
      </c>
      <c r="M37" s="657">
        <v>18</v>
      </c>
      <c r="N37" s="661">
        <v>5.97</v>
      </c>
      <c r="O37" s="657" t="s">
        <v>2650</v>
      </c>
      <c r="P37" s="676" t="s">
        <v>2716</v>
      </c>
      <c r="Q37" s="662">
        <f t="shared" si="0"/>
        <v>-5</v>
      </c>
      <c r="R37" s="662">
        <f t="shared" si="0"/>
        <v>-3.8500000000000014</v>
      </c>
      <c r="S37" s="673">
        <f t="shared" si="1"/>
        <v>95.52</v>
      </c>
      <c r="T37" s="673">
        <f t="shared" si="2"/>
        <v>91.2</v>
      </c>
      <c r="U37" s="673">
        <f t="shared" si="3"/>
        <v>-4.3199999999999932</v>
      </c>
      <c r="V37" s="677">
        <f t="shared" si="4"/>
        <v>0.95477386934673369</v>
      </c>
      <c r="W37" s="663">
        <v>25</v>
      </c>
    </row>
    <row r="38" spans="1:23" ht="14.4" customHeight="1" x14ac:dyDescent="0.3">
      <c r="A38" s="725" t="s">
        <v>2717</v>
      </c>
      <c r="B38" s="709">
        <v>2</v>
      </c>
      <c r="C38" s="710">
        <v>1.22</v>
      </c>
      <c r="D38" s="668">
        <v>4</v>
      </c>
      <c r="E38" s="711">
        <v>3</v>
      </c>
      <c r="F38" s="712">
        <v>1.66</v>
      </c>
      <c r="G38" s="669">
        <v>9.3000000000000007</v>
      </c>
      <c r="H38" s="713">
        <v>2</v>
      </c>
      <c r="I38" s="712">
        <v>1.17</v>
      </c>
      <c r="J38" s="669">
        <v>2</v>
      </c>
      <c r="K38" s="714">
        <v>0.61</v>
      </c>
      <c r="L38" s="713">
        <v>2</v>
      </c>
      <c r="M38" s="713">
        <v>21</v>
      </c>
      <c r="N38" s="715">
        <v>6.98</v>
      </c>
      <c r="O38" s="713" t="s">
        <v>2650</v>
      </c>
      <c r="P38" s="716" t="s">
        <v>2718</v>
      </c>
      <c r="Q38" s="717">
        <f t="shared" si="0"/>
        <v>0</v>
      </c>
      <c r="R38" s="717">
        <f t="shared" si="0"/>
        <v>-5.0000000000000044E-2</v>
      </c>
      <c r="S38" s="718">
        <f t="shared" si="1"/>
        <v>13.96</v>
      </c>
      <c r="T38" s="718">
        <f t="shared" si="2"/>
        <v>4</v>
      </c>
      <c r="U38" s="718">
        <f t="shared" si="3"/>
        <v>-9.9600000000000009</v>
      </c>
      <c r="V38" s="719">
        <f t="shared" si="4"/>
        <v>0.28653295128939826</v>
      </c>
      <c r="W38" s="670"/>
    </row>
    <row r="39" spans="1:23" ht="14.4" customHeight="1" x14ac:dyDescent="0.3">
      <c r="A39" s="725" t="s">
        <v>2719</v>
      </c>
      <c r="B39" s="709">
        <v>3</v>
      </c>
      <c r="C39" s="710">
        <v>2.2200000000000002</v>
      </c>
      <c r="D39" s="668">
        <v>6.3</v>
      </c>
      <c r="E39" s="711"/>
      <c r="F39" s="712"/>
      <c r="G39" s="669"/>
      <c r="H39" s="713"/>
      <c r="I39" s="712"/>
      <c r="J39" s="669"/>
      <c r="K39" s="714">
        <v>0.74</v>
      </c>
      <c r="L39" s="713">
        <v>3</v>
      </c>
      <c r="M39" s="713">
        <v>25</v>
      </c>
      <c r="N39" s="715">
        <v>8.24</v>
      </c>
      <c r="O39" s="713" t="s">
        <v>2650</v>
      </c>
      <c r="P39" s="716" t="s">
        <v>2720</v>
      </c>
      <c r="Q39" s="717">
        <f t="shared" si="0"/>
        <v>-3</v>
      </c>
      <c r="R39" s="717">
        <f t="shared" si="0"/>
        <v>-2.2200000000000002</v>
      </c>
      <c r="S39" s="718" t="str">
        <f t="shared" si="1"/>
        <v/>
      </c>
      <c r="T39" s="718" t="str">
        <f t="shared" si="2"/>
        <v/>
      </c>
      <c r="U39" s="718" t="str">
        <f t="shared" si="3"/>
        <v/>
      </c>
      <c r="V39" s="719" t="str">
        <f t="shared" si="4"/>
        <v/>
      </c>
      <c r="W39" s="670"/>
    </row>
    <row r="40" spans="1:23" ht="14.4" customHeight="1" x14ac:dyDescent="0.3">
      <c r="A40" s="724" t="s">
        <v>2721</v>
      </c>
      <c r="B40" s="673"/>
      <c r="C40" s="674"/>
      <c r="D40" s="675"/>
      <c r="E40" s="654">
        <v>1</v>
      </c>
      <c r="F40" s="655">
        <v>0.41</v>
      </c>
      <c r="G40" s="656">
        <v>4</v>
      </c>
      <c r="H40" s="657"/>
      <c r="I40" s="658"/>
      <c r="J40" s="659"/>
      <c r="K40" s="660">
        <v>0.41</v>
      </c>
      <c r="L40" s="657">
        <v>2</v>
      </c>
      <c r="M40" s="657">
        <v>18</v>
      </c>
      <c r="N40" s="661">
        <v>6.07</v>
      </c>
      <c r="O40" s="657" t="s">
        <v>2650</v>
      </c>
      <c r="P40" s="676" t="s">
        <v>2722</v>
      </c>
      <c r="Q40" s="662">
        <f t="shared" si="0"/>
        <v>0</v>
      </c>
      <c r="R40" s="662">
        <f t="shared" si="0"/>
        <v>0</v>
      </c>
      <c r="S40" s="673" t="str">
        <f t="shared" si="1"/>
        <v/>
      </c>
      <c r="T40" s="673" t="str">
        <f t="shared" si="2"/>
        <v/>
      </c>
      <c r="U40" s="673" t="str">
        <f t="shared" si="3"/>
        <v/>
      </c>
      <c r="V40" s="677" t="str">
        <f t="shared" si="4"/>
        <v/>
      </c>
      <c r="W40" s="663"/>
    </row>
    <row r="41" spans="1:23" ht="14.4" customHeight="1" x14ac:dyDescent="0.3">
      <c r="A41" s="724" t="s">
        <v>2723</v>
      </c>
      <c r="B41" s="673"/>
      <c r="C41" s="674"/>
      <c r="D41" s="675"/>
      <c r="E41" s="654"/>
      <c r="F41" s="655"/>
      <c r="G41" s="656"/>
      <c r="H41" s="657">
        <v>2</v>
      </c>
      <c r="I41" s="658">
        <v>0.71</v>
      </c>
      <c r="J41" s="667">
        <v>5.5</v>
      </c>
      <c r="K41" s="660">
        <v>0.35</v>
      </c>
      <c r="L41" s="657">
        <v>1</v>
      </c>
      <c r="M41" s="657">
        <v>12</v>
      </c>
      <c r="N41" s="661">
        <v>4.09</v>
      </c>
      <c r="O41" s="657" t="s">
        <v>2650</v>
      </c>
      <c r="P41" s="676" t="s">
        <v>2724</v>
      </c>
      <c r="Q41" s="662">
        <f t="shared" si="0"/>
        <v>2</v>
      </c>
      <c r="R41" s="662">
        <f t="shared" si="0"/>
        <v>0.71</v>
      </c>
      <c r="S41" s="673">
        <f t="shared" si="1"/>
        <v>8.18</v>
      </c>
      <c r="T41" s="673">
        <f t="shared" si="2"/>
        <v>11</v>
      </c>
      <c r="U41" s="673">
        <f t="shared" si="3"/>
        <v>2.8200000000000003</v>
      </c>
      <c r="V41" s="677">
        <f t="shared" si="4"/>
        <v>1.3447432762836187</v>
      </c>
      <c r="W41" s="663">
        <v>3</v>
      </c>
    </row>
    <row r="42" spans="1:23" ht="14.4" customHeight="1" x14ac:dyDescent="0.3">
      <c r="A42" s="725" t="s">
        <v>2725</v>
      </c>
      <c r="B42" s="718"/>
      <c r="C42" s="720"/>
      <c r="D42" s="679"/>
      <c r="E42" s="721">
        <v>2</v>
      </c>
      <c r="F42" s="722">
        <v>0.93</v>
      </c>
      <c r="G42" s="672">
        <v>2.5</v>
      </c>
      <c r="H42" s="713"/>
      <c r="I42" s="712"/>
      <c r="J42" s="669"/>
      <c r="K42" s="714">
        <v>0.47</v>
      </c>
      <c r="L42" s="713">
        <v>2</v>
      </c>
      <c r="M42" s="713">
        <v>16</v>
      </c>
      <c r="N42" s="715">
        <v>5.43</v>
      </c>
      <c r="O42" s="713" t="s">
        <v>2650</v>
      </c>
      <c r="P42" s="716" t="s">
        <v>2726</v>
      </c>
      <c r="Q42" s="717">
        <f t="shared" si="0"/>
        <v>0</v>
      </c>
      <c r="R42" s="717">
        <f t="shared" si="0"/>
        <v>0</v>
      </c>
      <c r="S42" s="718" t="str">
        <f t="shared" si="1"/>
        <v/>
      </c>
      <c r="T42" s="718" t="str">
        <f t="shared" si="2"/>
        <v/>
      </c>
      <c r="U42" s="718" t="str">
        <f t="shared" si="3"/>
        <v/>
      </c>
      <c r="V42" s="719" t="str">
        <f t="shared" si="4"/>
        <v/>
      </c>
      <c r="W42" s="670"/>
    </row>
    <row r="43" spans="1:23" ht="14.4" customHeight="1" x14ac:dyDescent="0.3">
      <c r="A43" s="725" t="s">
        <v>2727</v>
      </c>
      <c r="B43" s="718"/>
      <c r="C43" s="720"/>
      <c r="D43" s="679"/>
      <c r="E43" s="721">
        <v>1</v>
      </c>
      <c r="F43" s="722">
        <v>0.59</v>
      </c>
      <c r="G43" s="672">
        <v>4</v>
      </c>
      <c r="H43" s="713"/>
      <c r="I43" s="712"/>
      <c r="J43" s="669"/>
      <c r="K43" s="714">
        <v>0.59</v>
      </c>
      <c r="L43" s="713">
        <v>2</v>
      </c>
      <c r="M43" s="713">
        <v>19</v>
      </c>
      <c r="N43" s="715">
        <v>6.47</v>
      </c>
      <c r="O43" s="713" t="s">
        <v>2650</v>
      </c>
      <c r="P43" s="716" t="s">
        <v>2728</v>
      </c>
      <c r="Q43" s="717">
        <f t="shared" si="0"/>
        <v>0</v>
      </c>
      <c r="R43" s="717">
        <f t="shared" si="0"/>
        <v>0</v>
      </c>
      <c r="S43" s="718" t="str">
        <f t="shared" si="1"/>
        <v/>
      </c>
      <c r="T43" s="718" t="str">
        <f t="shared" si="2"/>
        <v/>
      </c>
      <c r="U43" s="718" t="str">
        <f t="shared" si="3"/>
        <v/>
      </c>
      <c r="V43" s="719" t="str">
        <f t="shared" si="4"/>
        <v/>
      </c>
      <c r="W43" s="670"/>
    </row>
    <row r="44" spans="1:23" ht="14.4" customHeight="1" x14ac:dyDescent="0.3">
      <c r="A44" s="724" t="s">
        <v>2729</v>
      </c>
      <c r="B44" s="673">
        <v>137</v>
      </c>
      <c r="C44" s="674">
        <v>59.34</v>
      </c>
      <c r="D44" s="675">
        <v>4</v>
      </c>
      <c r="E44" s="654">
        <v>161</v>
      </c>
      <c r="F44" s="655">
        <v>69.53</v>
      </c>
      <c r="G44" s="656">
        <v>4</v>
      </c>
      <c r="H44" s="657">
        <v>122</v>
      </c>
      <c r="I44" s="658">
        <v>52.71</v>
      </c>
      <c r="J44" s="667">
        <v>4</v>
      </c>
      <c r="K44" s="660">
        <v>0.43</v>
      </c>
      <c r="L44" s="657">
        <v>1</v>
      </c>
      <c r="M44" s="657">
        <v>11</v>
      </c>
      <c r="N44" s="661">
        <v>3.7</v>
      </c>
      <c r="O44" s="657" t="s">
        <v>2650</v>
      </c>
      <c r="P44" s="676" t="s">
        <v>2730</v>
      </c>
      <c r="Q44" s="662">
        <f t="shared" si="0"/>
        <v>-15</v>
      </c>
      <c r="R44" s="662">
        <f t="shared" si="0"/>
        <v>-6.6300000000000026</v>
      </c>
      <c r="S44" s="673">
        <f t="shared" si="1"/>
        <v>451.40000000000003</v>
      </c>
      <c r="T44" s="673">
        <f t="shared" si="2"/>
        <v>488</v>
      </c>
      <c r="U44" s="673">
        <f t="shared" si="3"/>
        <v>36.599999999999966</v>
      </c>
      <c r="V44" s="677">
        <f t="shared" si="4"/>
        <v>1.0810810810810809</v>
      </c>
      <c r="W44" s="663">
        <v>101</v>
      </c>
    </row>
    <row r="45" spans="1:23" ht="14.4" customHeight="1" x14ac:dyDescent="0.3">
      <c r="A45" s="725" t="s">
        <v>2731</v>
      </c>
      <c r="B45" s="718">
        <v>35</v>
      </c>
      <c r="C45" s="720">
        <v>20.2</v>
      </c>
      <c r="D45" s="679">
        <v>4.7</v>
      </c>
      <c r="E45" s="721">
        <v>32</v>
      </c>
      <c r="F45" s="722">
        <v>16.78</v>
      </c>
      <c r="G45" s="672">
        <v>4.9000000000000004</v>
      </c>
      <c r="H45" s="713">
        <v>9</v>
      </c>
      <c r="I45" s="712">
        <v>4.72</v>
      </c>
      <c r="J45" s="669">
        <v>3.4</v>
      </c>
      <c r="K45" s="714">
        <v>0.52</v>
      </c>
      <c r="L45" s="713">
        <v>2</v>
      </c>
      <c r="M45" s="713">
        <v>15</v>
      </c>
      <c r="N45" s="715">
        <v>4.88</v>
      </c>
      <c r="O45" s="713" t="s">
        <v>2650</v>
      </c>
      <c r="P45" s="716" t="s">
        <v>2732</v>
      </c>
      <c r="Q45" s="717">
        <f t="shared" si="0"/>
        <v>-26</v>
      </c>
      <c r="R45" s="717">
        <f t="shared" si="0"/>
        <v>-15.48</v>
      </c>
      <c r="S45" s="718">
        <f t="shared" si="1"/>
        <v>43.92</v>
      </c>
      <c r="T45" s="718">
        <f t="shared" si="2"/>
        <v>30.599999999999998</v>
      </c>
      <c r="U45" s="718">
        <f t="shared" si="3"/>
        <v>-13.320000000000004</v>
      </c>
      <c r="V45" s="719">
        <f t="shared" si="4"/>
        <v>0.69672131147540972</v>
      </c>
      <c r="W45" s="670">
        <v>1</v>
      </c>
    </row>
    <row r="46" spans="1:23" ht="14.4" customHeight="1" x14ac:dyDescent="0.3">
      <c r="A46" s="725" t="s">
        <v>2733</v>
      </c>
      <c r="B46" s="718">
        <v>10</v>
      </c>
      <c r="C46" s="720">
        <v>13.1</v>
      </c>
      <c r="D46" s="679">
        <v>4.7</v>
      </c>
      <c r="E46" s="721">
        <v>9</v>
      </c>
      <c r="F46" s="722">
        <v>6.07</v>
      </c>
      <c r="G46" s="672">
        <v>4.0999999999999996</v>
      </c>
      <c r="H46" s="713">
        <v>9</v>
      </c>
      <c r="I46" s="712">
        <v>18.36</v>
      </c>
      <c r="J46" s="671">
        <v>5.9</v>
      </c>
      <c r="K46" s="714">
        <v>0.67</v>
      </c>
      <c r="L46" s="713">
        <v>2</v>
      </c>
      <c r="M46" s="713">
        <v>14</v>
      </c>
      <c r="N46" s="715">
        <v>4.78</v>
      </c>
      <c r="O46" s="713" t="s">
        <v>2650</v>
      </c>
      <c r="P46" s="716" t="s">
        <v>2734</v>
      </c>
      <c r="Q46" s="717">
        <f t="shared" si="0"/>
        <v>-1</v>
      </c>
      <c r="R46" s="717">
        <f t="shared" si="0"/>
        <v>5.26</v>
      </c>
      <c r="S46" s="718">
        <f t="shared" si="1"/>
        <v>43.02</v>
      </c>
      <c r="T46" s="718">
        <f t="shared" si="2"/>
        <v>53.1</v>
      </c>
      <c r="U46" s="718">
        <f t="shared" si="3"/>
        <v>10.079999999999998</v>
      </c>
      <c r="V46" s="719">
        <f t="shared" si="4"/>
        <v>1.2343096234309623</v>
      </c>
      <c r="W46" s="670">
        <v>11</v>
      </c>
    </row>
    <row r="47" spans="1:23" ht="14.4" customHeight="1" x14ac:dyDescent="0.3">
      <c r="A47" s="724" t="s">
        <v>2735</v>
      </c>
      <c r="B47" s="664">
        <v>3</v>
      </c>
      <c r="C47" s="665">
        <v>1.1299999999999999</v>
      </c>
      <c r="D47" s="666">
        <v>3.7</v>
      </c>
      <c r="E47" s="678"/>
      <c r="F47" s="658"/>
      <c r="G47" s="659"/>
      <c r="H47" s="657">
        <v>1</v>
      </c>
      <c r="I47" s="658">
        <v>0.38</v>
      </c>
      <c r="J47" s="667">
        <v>6</v>
      </c>
      <c r="K47" s="660">
        <v>0.37</v>
      </c>
      <c r="L47" s="657">
        <v>2</v>
      </c>
      <c r="M47" s="657">
        <v>14</v>
      </c>
      <c r="N47" s="661">
        <v>4.82</v>
      </c>
      <c r="O47" s="657" t="s">
        <v>2650</v>
      </c>
      <c r="P47" s="676" t="s">
        <v>2736</v>
      </c>
      <c r="Q47" s="662">
        <f t="shared" si="0"/>
        <v>-2</v>
      </c>
      <c r="R47" s="662">
        <f t="shared" si="0"/>
        <v>-0.74999999999999989</v>
      </c>
      <c r="S47" s="673">
        <f t="shared" si="1"/>
        <v>4.82</v>
      </c>
      <c r="T47" s="673">
        <f t="shared" si="2"/>
        <v>6</v>
      </c>
      <c r="U47" s="673">
        <f t="shared" si="3"/>
        <v>1.1799999999999997</v>
      </c>
      <c r="V47" s="677">
        <f t="shared" si="4"/>
        <v>1.2448132780082988</v>
      </c>
      <c r="W47" s="663">
        <v>1</v>
      </c>
    </row>
    <row r="48" spans="1:23" ht="14.4" customHeight="1" x14ac:dyDescent="0.3">
      <c r="A48" s="725" t="s">
        <v>2737</v>
      </c>
      <c r="B48" s="709"/>
      <c r="C48" s="710"/>
      <c r="D48" s="668"/>
      <c r="E48" s="711"/>
      <c r="F48" s="712"/>
      <c r="G48" s="669"/>
      <c r="H48" s="713">
        <v>1</v>
      </c>
      <c r="I48" s="712">
        <v>0.48</v>
      </c>
      <c r="J48" s="669">
        <v>4</v>
      </c>
      <c r="K48" s="714">
        <v>0.48</v>
      </c>
      <c r="L48" s="713">
        <v>2</v>
      </c>
      <c r="M48" s="713">
        <v>20</v>
      </c>
      <c r="N48" s="715">
        <v>6.77</v>
      </c>
      <c r="O48" s="713" t="s">
        <v>2650</v>
      </c>
      <c r="P48" s="716" t="s">
        <v>2738</v>
      </c>
      <c r="Q48" s="717">
        <f t="shared" si="0"/>
        <v>1</v>
      </c>
      <c r="R48" s="717">
        <f t="shared" si="0"/>
        <v>0.48</v>
      </c>
      <c r="S48" s="718">
        <f t="shared" si="1"/>
        <v>6.77</v>
      </c>
      <c r="T48" s="718">
        <f t="shared" si="2"/>
        <v>4</v>
      </c>
      <c r="U48" s="718">
        <f t="shared" si="3"/>
        <v>-2.7699999999999996</v>
      </c>
      <c r="V48" s="719">
        <f t="shared" si="4"/>
        <v>0.59084194977843429</v>
      </c>
      <c r="W48" s="670"/>
    </row>
    <row r="49" spans="1:23" ht="14.4" customHeight="1" x14ac:dyDescent="0.3">
      <c r="A49" s="724" t="s">
        <v>2739</v>
      </c>
      <c r="B49" s="664">
        <v>1</v>
      </c>
      <c r="C49" s="665">
        <v>0.79</v>
      </c>
      <c r="D49" s="666">
        <v>4</v>
      </c>
      <c r="E49" s="678"/>
      <c r="F49" s="658"/>
      <c r="G49" s="659"/>
      <c r="H49" s="657"/>
      <c r="I49" s="658"/>
      <c r="J49" s="659"/>
      <c r="K49" s="660">
        <v>0.79</v>
      </c>
      <c r="L49" s="657">
        <v>3</v>
      </c>
      <c r="M49" s="657">
        <v>27</v>
      </c>
      <c r="N49" s="661">
        <v>8.9499999999999993</v>
      </c>
      <c r="O49" s="657" t="s">
        <v>2650</v>
      </c>
      <c r="P49" s="676" t="s">
        <v>2740</v>
      </c>
      <c r="Q49" s="662">
        <f t="shared" si="0"/>
        <v>-1</v>
      </c>
      <c r="R49" s="662">
        <f t="shared" si="0"/>
        <v>-0.79</v>
      </c>
      <c r="S49" s="673" t="str">
        <f t="shared" si="1"/>
        <v/>
      </c>
      <c r="T49" s="673" t="str">
        <f t="shared" si="2"/>
        <v/>
      </c>
      <c r="U49" s="673" t="str">
        <f t="shared" si="3"/>
        <v/>
      </c>
      <c r="V49" s="677" t="str">
        <f t="shared" si="4"/>
        <v/>
      </c>
      <c r="W49" s="663"/>
    </row>
    <row r="50" spans="1:23" ht="14.4" customHeight="1" x14ac:dyDescent="0.3">
      <c r="A50" s="724" t="s">
        <v>2741</v>
      </c>
      <c r="B50" s="664">
        <v>4</v>
      </c>
      <c r="C50" s="665">
        <v>7.63</v>
      </c>
      <c r="D50" s="666">
        <v>2.8</v>
      </c>
      <c r="E50" s="678">
        <v>2</v>
      </c>
      <c r="F50" s="658">
        <v>4.07</v>
      </c>
      <c r="G50" s="659">
        <v>3.5</v>
      </c>
      <c r="H50" s="657">
        <v>1</v>
      </c>
      <c r="I50" s="658">
        <v>2.04</v>
      </c>
      <c r="J50" s="659">
        <v>3</v>
      </c>
      <c r="K50" s="660">
        <v>2.04</v>
      </c>
      <c r="L50" s="657">
        <v>3</v>
      </c>
      <c r="M50" s="657">
        <v>24</v>
      </c>
      <c r="N50" s="661">
        <v>8.15</v>
      </c>
      <c r="O50" s="657" t="s">
        <v>2650</v>
      </c>
      <c r="P50" s="676" t="s">
        <v>2742</v>
      </c>
      <c r="Q50" s="662">
        <f t="shared" si="0"/>
        <v>-3</v>
      </c>
      <c r="R50" s="662">
        <f t="shared" si="0"/>
        <v>-5.59</v>
      </c>
      <c r="S50" s="673">
        <f t="shared" si="1"/>
        <v>8.15</v>
      </c>
      <c r="T50" s="673">
        <f t="shared" si="2"/>
        <v>3</v>
      </c>
      <c r="U50" s="673">
        <f t="shared" si="3"/>
        <v>-5.15</v>
      </c>
      <c r="V50" s="677">
        <f t="shared" si="4"/>
        <v>0.36809815950920244</v>
      </c>
      <c r="W50" s="663"/>
    </row>
    <row r="51" spans="1:23" ht="14.4" customHeight="1" x14ac:dyDescent="0.3">
      <c r="A51" s="725" t="s">
        <v>2743</v>
      </c>
      <c r="B51" s="709">
        <v>2</v>
      </c>
      <c r="C51" s="710">
        <v>6.86</v>
      </c>
      <c r="D51" s="668">
        <v>5</v>
      </c>
      <c r="E51" s="711">
        <v>1</v>
      </c>
      <c r="F51" s="712">
        <v>3.43</v>
      </c>
      <c r="G51" s="669">
        <v>4</v>
      </c>
      <c r="H51" s="713"/>
      <c r="I51" s="712"/>
      <c r="J51" s="669"/>
      <c r="K51" s="714">
        <v>3.43</v>
      </c>
      <c r="L51" s="713">
        <v>4</v>
      </c>
      <c r="M51" s="713">
        <v>39</v>
      </c>
      <c r="N51" s="715">
        <v>13.14</v>
      </c>
      <c r="O51" s="713" t="s">
        <v>2650</v>
      </c>
      <c r="P51" s="716" t="s">
        <v>2744</v>
      </c>
      <c r="Q51" s="717">
        <f t="shared" si="0"/>
        <v>-2</v>
      </c>
      <c r="R51" s="717">
        <f t="shared" si="0"/>
        <v>-6.86</v>
      </c>
      <c r="S51" s="718" t="str">
        <f t="shared" si="1"/>
        <v/>
      </c>
      <c r="T51" s="718" t="str">
        <f t="shared" si="2"/>
        <v/>
      </c>
      <c r="U51" s="718" t="str">
        <f t="shared" si="3"/>
        <v/>
      </c>
      <c r="V51" s="719" t="str">
        <f t="shared" si="4"/>
        <v/>
      </c>
      <c r="W51" s="670"/>
    </row>
    <row r="52" spans="1:23" ht="14.4" customHeight="1" x14ac:dyDescent="0.3">
      <c r="A52" s="724" t="s">
        <v>2745</v>
      </c>
      <c r="B52" s="673">
        <v>1</v>
      </c>
      <c r="C52" s="674">
        <v>0.39</v>
      </c>
      <c r="D52" s="675">
        <v>2</v>
      </c>
      <c r="E52" s="678"/>
      <c r="F52" s="658"/>
      <c r="G52" s="659"/>
      <c r="H52" s="654">
        <v>1</v>
      </c>
      <c r="I52" s="655">
        <v>0.39</v>
      </c>
      <c r="J52" s="656">
        <v>2</v>
      </c>
      <c r="K52" s="660">
        <v>0.39</v>
      </c>
      <c r="L52" s="657">
        <v>2</v>
      </c>
      <c r="M52" s="657">
        <v>15</v>
      </c>
      <c r="N52" s="661">
        <v>4.84</v>
      </c>
      <c r="O52" s="657" t="s">
        <v>2650</v>
      </c>
      <c r="P52" s="676" t="s">
        <v>2746</v>
      </c>
      <c r="Q52" s="662">
        <f t="shared" si="0"/>
        <v>0</v>
      </c>
      <c r="R52" s="662">
        <f t="shared" si="0"/>
        <v>0</v>
      </c>
      <c r="S52" s="673">
        <f t="shared" si="1"/>
        <v>4.84</v>
      </c>
      <c r="T52" s="673">
        <f t="shared" si="2"/>
        <v>2</v>
      </c>
      <c r="U52" s="673">
        <f t="shared" si="3"/>
        <v>-2.84</v>
      </c>
      <c r="V52" s="677">
        <f t="shared" si="4"/>
        <v>0.41322314049586778</v>
      </c>
      <c r="W52" s="663"/>
    </row>
    <row r="53" spans="1:23" ht="14.4" customHeight="1" x14ac:dyDescent="0.3">
      <c r="A53" s="724" t="s">
        <v>2747</v>
      </c>
      <c r="B53" s="673">
        <v>1</v>
      </c>
      <c r="C53" s="674">
        <v>2.68</v>
      </c>
      <c r="D53" s="675">
        <v>8</v>
      </c>
      <c r="E53" s="678"/>
      <c r="F53" s="658"/>
      <c r="G53" s="659"/>
      <c r="H53" s="654">
        <v>1</v>
      </c>
      <c r="I53" s="655">
        <v>2.68</v>
      </c>
      <c r="J53" s="656">
        <v>8</v>
      </c>
      <c r="K53" s="660">
        <v>2.68</v>
      </c>
      <c r="L53" s="657">
        <v>4</v>
      </c>
      <c r="M53" s="657">
        <v>33</v>
      </c>
      <c r="N53" s="661">
        <v>11.16</v>
      </c>
      <c r="O53" s="657" t="s">
        <v>2650</v>
      </c>
      <c r="P53" s="676" t="s">
        <v>2748</v>
      </c>
      <c r="Q53" s="662">
        <f t="shared" si="0"/>
        <v>0</v>
      </c>
      <c r="R53" s="662">
        <f t="shared" si="0"/>
        <v>0</v>
      </c>
      <c r="S53" s="673">
        <f t="shared" si="1"/>
        <v>11.16</v>
      </c>
      <c r="T53" s="673">
        <f t="shared" si="2"/>
        <v>8</v>
      </c>
      <c r="U53" s="673">
        <f t="shared" si="3"/>
        <v>-3.16</v>
      </c>
      <c r="V53" s="677">
        <f t="shared" si="4"/>
        <v>0.71684587813620071</v>
      </c>
      <c r="W53" s="663"/>
    </row>
    <row r="54" spans="1:23" ht="14.4" customHeight="1" x14ac:dyDescent="0.3">
      <c r="A54" s="724" t="s">
        <v>2749</v>
      </c>
      <c r="B54" s="673"/>
      <c r="C54" s="674"/>
      <c r="D54" s="675"/>
      <c r="E54" s="678"/>
      <c r="F54" s="658"/>
      <c r="G54" s="659"/>
      <c r="H54" s="654">
        <v>1</v>
      </c>
      <c r="I54" s="655">
        <v>0.79</v>
      </c>
      <c r="J54" s="667">
        <v>13</v>
      </c>
      <c r="K54" s="660">
        <v>0.79</v>
      </c>
      <c r="L54" s="657">
        <v>2</v>
      </c>
      <c r="M54" s="657">
        <v>18</v>
      </c>
      <c r="N54" s="661">
        <v>5.88</v>
      </c>
      <c r="O54" s="657" t="s">
        <v>2659</v>
      </c>
      <c r="P54" s="676" t="s">
        <v>2750</v>
      </c>
      <c r="Q54" s="662">
        <f t="shared" si="0"/>
        <v>1</v>
      </c>
      <c r="R54" s="662">
        <f t="shared" si="0"/>
        <v>0.79</v>
      </c>
      <c r="S54" s="673">
        <f t="shared" si="1"/>
        <v>5.88</v>
      </c>
      <c r="T54" s="673">
        <f t="shared" si="2"/>
        <v>13</v>
      </c>
      <c r="U54" s="673">
        <f t="shared" si="3"/>
        <v>7.12</v>
      </c>
      <c r="V54" s="677">
        <f t="shared" si="4"/>
        <v>2.2108843537414966</v>
      </c>
      <c r="W54" s="663">
        <v>7</v>
      </c>
    </row>
    <row r="55" spans="1:23" ht="14.4" customHeight="1" x14ac:dyDescent="0.3">
      <c r="A55" s="724" t="s">
        <v>2751</v>
      </c>
      <c r="B55" s="673"/>
      <c r="C55" s="674"/>
      <c r="D55" s="675"/>
      <c r="E55" s="654">
        <v>1</v>
      </c>
      <c r="F55" s="655">
        <v>0.41</v>
      </c>
      <c r="G55" s="656">
        <v>4</v>
      </c>
      <c r="H55" s="657"/>
      <c r="I55" s="658"/>
      <c r="J55" s="659"/>
      <c r="K55" s="660">
        <v>0.41</v>
      </c>
      <c r="L55" s="657">
        <v>1</v>
      </c>
      <c r="M55" s="657">
        <v>12</v>
      </c>
      <c r="N55" s="661">
        <v>3.87</v>
      </c>
      <c r="O55" s="657" t="s">
        <v>2650</v>
      </c>
      <c r="P55" s="676" t="s">
        <v>2752</v>
      </c>
      <c r="Q55" s="662">
        <f t="shared" si="0"/>
        <v>0</v>
      </c>
      <c r="R55" s="662">
        <f t="shared" si="0"/>
        <v>0</v>
      </c>
      <c r="S55" s="673" t="str">
        <f t="shared" si="1"/>
        <v/>
      </c>
      <c r="T55" s="673" t="str">
        <f t="shared" si="2"/>
        <v/>
      </c>
      <c r="U55" s="673" t="str">
        <f t="shared" si="3"/>
        <v/>
      </c>
      <c r="V55" s="677" t="str">
        <f t="shared" si="4"/>
        <v/>
      </c>
      <c r="W55" s="663"/>
    </row>
    <row r="56" spans="1:23" ht="14.4" customHeight="1" x14ac:dyDescent="0.3">
      <c r="A56" s="724" t="s">
        <v>2753</v>
      </c>
      <c r="B56" s="673">
        <v>1</v>
      </c>
      <c r="C56" s="674">
        <v>0.65</v>
      </c>
      <c r="D56" s="675">
        <v>6</v>
      </c>
      <c r="E56" s="678"/>
      <c r="F56" s="658"/>
      <c r="G56" s="659"/>
      <c r="H56" s="654">
        <v>1</v>
      </c>
      <c r="I56" s="655">
        <v>0.65</v>
      </c>
      <c r="J56" s="667">
        <v>5</v>
      </c>
      <c r="K56" s="660">
        <v>0.65</v>
      </c>
      <c r="L56" s="657">
        <v>2</v>
      </c>
      <c r="M56" s="657">
        <v>15</v>
      </c>
      <c r="N56" s="661">
        <v>4.9400000000000004</v>
      </c>
      <c r="O56" s="657" t="s">
        <v>2650</v>
      </c>
      <c r="P56" s="676" t="s">
        <v>2754</v>
      </c>
      <c r="Q56" s="662">
        <f t="shared" si="0"/>
        <v>0</v>
      </c>
      <c r="R56" s="662">
        <f t="shared" si="0"/>
        <v>0</v>
      </c>
      <c r="S56" s="673">
        <f t="shared" si="1"/>
        <v>4.9400000000000004</v>
      </c>
      <c r="T56" s="673">
        <f t="shared" si="2"/>
        <v>5</v>
      </c>
      <c r="U56" s="673">
        <f t="shared" si="3"/>
        <v>5.9999999999999609E-2</v>
      </c>
      <c r="V56" s="677">
        <f t="shared" si="4"/>
        <v>1.0121457489878543</v>
      </c>
      <c r="W56" s="663"/>
    </row>
    <row r="57" spans="1:23" ht="14.4" customHeight="1" x14ac:dyDescent="0.3">
      <c r="A57" s="724" t="s">
        <v>2755</v>
      </c>
      <c r="B57" s="673">
        <v>1</v>
      </c>
      <c r="C57" s="674">
        <v>0.55000000000000004</v>
      </c>
      <c r="D57" s="675">
        <v>5</v>
      </c>
      <c r="E57" s="678">
        <v>1</v>
      </c>
      <c r="F57" s="658">
        <v>0.55000000000000004</v>
      </c>
      <c r="G57" s="659">
        <v>11</v>
      </c>
      <c r="H57" s="654">
        <v>2</v>
      </c>
      <c r="I57" s="655">
        <v>1.35</v>
      </c>
      <c r="J57" s="667">
        <v>9.5</v>
      </c>
      <c r="K57" s="660">
        <v>0.55000000000000004</v>
      </c>
      <c r="L57" s="657">
        <v>1</v>
      </c>
      <c r="M57" s="657">
        <v>13</v>
      </c>
      <c r="N57" s="661">
        <v>4.3099999999999996</v>
      </c>
      <c r="O57" s="657" t="s">
        <v>2650</v>
      </c>
      <c r="P57" s="676" t="s">
        <v>2756</v>
      </c>
      <c r="Q57" s="662">
        <f t="shared" si="0"/>
        <v>1</v>
      </c>
      <c r="R57" s="662">
        <f t="shared" si="0"/>
        <v>0.8</v>
      </c>
      <c r="S57" s="673">
        <f t="shared" si="1"/>
        <v>8.6199999999999992</v>
      </c>
      <c r="T57" s="673">
        <f t="shared" si="2"/>
        <v>19</v>
      </c>
      <c r="U57" s="673">
        <f t="shared" si="3"/>
        <v>10.38</v>
      </c>
      <c r="V57" s="677">
        <f t="shared" si="4"/>
        <v>2.2041763341067289</v>
      </c>
      <c r="W57" s="663">
        <v>10</v>
      </c>
    </row>
    <row r="58" spans="1:23" ht="14.4" customHeight="1" x14ac:dyDescent="0.3">
      <c r="A58" s="724" t="s">
        <v>2757</v>
      </c>
      <c r="B58" s="673">
        <v>1</v>
      </c>
      <c r="C58" s="674">
        <v>0.77</v>
      </c>
      <c r="D58" s="675">
        <v>5</v>
      </c>
      <c r="E58" s="678">
        <v>1</v>
      </c>
      <c r="F58" s="658">
        <v>0.77</v>
      </c>
      <c r="G58" s="659">
        <v>6</v>
      </c>
      <c r="H58" s="654">
        <v>1</v>
      </c>
      <c r="I58" s="655">
        <v>0.77</v>
      </c>
      <c r="J58" s="656">
        <v>4</v>
      </c>
      <c r="K58" s="660">
        <v>0.77</v>
      </c>
      <c r="L58" s="657">
        <v>3</v>
      </c>
      <c r="M58" s="657">
        <v>29</v>
      </c>
      <c r="N58" s="661">
        <v>9.8000000000000007</v>
      </c>
      <c r="O58" s="657" t="s">
        <v>2650</v>
      </c>
      <c r="P58" s="676" t="s">
        <v>2758</v>
      </c>
      <c r="Q58" s="662">
        <f t="shared" si="0"/>
        <v>0</v>
      </c>
      <c r="R58" s="662">
        <f t="shared" si="0"/>
        <v>0</v>
      </c>
      <c r="S58" s="673">
        <f t="shared" si="1"/>
        <v>9.8000000000000007</v>
      </c>
      <c r="T58" s="673">
        <f t="shared" si="2"/>
        <v>4</v>
      </c>
      <c r="U58" s="673">
        <f t="shared" si="3"/>
        <v>-5.8000000000000007</v>
      </c>
      <c r="V58" s="677">
        <f t="shared" si="4"/>
        <v>0.4081632653061224</v>
      </c>
      <c r="W58" s="663"/>
    </row>
    <row r="59" spans="1:23" ht="14.4" customHeight="1" x14ac:dyDescent="0.3">
      <c r="A59" s="724" t="s">
        <v>2759</v>
      </c>
      <c r="B59" s="673"/>
      <c r="C59" s="674"/>
      <c r="D59" s="675"/>
      <c r="E59" s="654">
        <v>1</v>
      </c>
      <c r="F59" s="655">
        <v>0.37</v>
      </c>
      <c r="G59" s="656">
        <v>3</v>
      </c>
      <c r="H59" s="657"/>
      <c r="I59" s="658"/>
      <c r="J59" s="659"/>
      <c r="K59" s="660">
        <v>0.37</v>
      </c>
      <c r="L59" s="657">
        <v>2</v>
      </c>
      <c r="M59" s="657">
        <v>15</v>
      </c>
      <c r="N59" s="661">
        <v>4.92</v>
      </c>
      <c r="O59" s="657" t="s">
        <v>2650</v>
      </c>
      <c r="P59" s="676" t="s">
        <v>2760</v>
      </c>
      <c r="Q59" s="662">
        <f t="shared" si="0"/>
        <v>0</v>
      </c>
      <c r="R59" s="662">
        <f t="shared" si="0"/>
        <v>0</v>
      </c>
      <c r="S59" s="673" t="str">
        <f t="shared" si="1"/>
        <v/>
      </c>
      <c r="T59" s="673" t="str">
        <f t="shared" si="2"/>
        <v/>
      </c>
      <c r="U59" s="673" t="str">
        <f t="shared" si="3"/>
        <v/>
      </c>
      <c r="V59" s="677" t="str">
        <f t="shared" si="4"/>
        <v/>
      </c>
      <c r="W59" s="663"/>
    </row>
    <row r="60" spans="1:23" ht="14.4" customHeight="1" x14ac:dyDescent="0.3">
      <c r="A60" s="724" t="s">
        <v>2761</v>
      </c>
      <c r="B60" s="664">
        <v>1</v>
      </c>
      <c r="C60" s="665">
        <v>0.52</v>
      </c>
      <c r="D60" s="666">
        <v>3</v>
      </c>
      <c r="E60" s="678"/>
      <c r="F60" s="658"/>
      <c r="G60" s="659"/>
      <c r="H60" s="657"/>
      <c r="I60" s="658"/>
      <c r="J60" s="659"/>
      <c r="K60" s="660">
        <v>0.52</v>
      </c>
      <c r="L60" s="657">
        <v>2</v>
      </c>
      <c r="M60" s="657">
        <v>21</v>
      </c>
      <c r="N60" s="661">
        <v>6.93</v>
      </c>
      <c r="O60" s="657" t="s">
        <v>2650</v>
      </c>
      <c r="P60" s="676" t="s">
        <v>2762</v>
      </c>
      <c r="Q60" s="662">
        <f t="shared" si="0"/>
        <v>-1</v>
      </c>
      <c r="R60" s="662">
        <f t="shared" si="0"/>
        <v>-0.52</v>
      </c>
      <c r="S60" s="673" t="str">
        <f t="shared" si="1"/>
        <v/>
      </c>
      <c r="T60" s="673" t="str">
        <f t="shared" si="2"/>
        <v/>
      </c>
      <c r="U60" s="673" t="str">
        <f t="shared" si="3"/>
        <v/>
      </c>
      <c r="V60" s="677" t="str">
        <f t="shared" si="4"/>
        <v/>
      </c>
      <c r="W60" s="663"/>
    </row>
    <row r="61" spans="1:23" ht="14.4" customHeight="1" x14ac:dyDescent="0.3">
      <c r="A61" s="724" t="s">
        <v>2763</v>
      </c>
      <c r="B61" s="673">
        <v>2</v>
      </c>
      <c r="C61" s="674">
        <v>1.34</v>
      </c>
      <c r="D61" s="675">
        <v>8.5</v>
      </c>
      <c r="E61" s="678">
        <v>2</v>
      </c>
      <c r="F61" s="658">
        <v>1.34</v>
      </c>
      <c r="G61" s="659">
        <v>5</v>
      </c>
      <c r="H61" s="654">
        <v>12</v>
      </c>
      <c r="I61" s="655">
        <v>8.06</v>
      </c>
      <c r="J61" s="656">
        <v>4.8</v>
      </c>
      <c r="K61" s="660">
        <v>0.67</v>
      </c>
      <c r="L61" s="657">
        <v>2</v>
      </c>
      <c r="M61" s="657">
        <v>17</v>
      </c>
      <c r="N61" s="661">
        <v>5.64</v>
      </c>
      <c r="O61" s="657" t="s">
        <v>2650</v>
      </c>
      <c r="P61" s="676" t="s">
        <v>2764</v>
      </c>
      <c r="Q61" s="662">
        <f t="shared" si="0"/>
        <v>10</v>
      </c>
      <c r="R61" s="662">
        <f t="shared" si="0"/>
        <v>6.7200000000000006</v>
      </c>
      <c r="S61" s="673">
        <f t="shared" si="1"/>
        <v>67.679999999999993</v>
      </c>
      <c r="T61" s="673">
        <f t="shared" si="2"/>
        <v>57.599999999999994</v>
      </c>
      <c r="U61" s="673">
        <f t="shared" si="3"/>
        <v>-10.079999999999998</v>
      </c>
      <c r="V61" s="677">
        <f t="shared" si="4"/>
        <v>0.85106382978723405</v>
      </c>
      <c r="W61" s="663">
        <v>8</v>
      </c>
    </row>
    <row r="62" spans="1:23" ht="14.4" customHeight="1" x14ac:dyDescent="0.3">
      <c r="A62" s="725" t="s">
        <v>2765</v>
      </c>
      <c r="B62" s="718"/>
      <c r="C62" s="720"/>
      <c r="D62" s="679"/>
      <c r="E62" s="711"/>
      <c r="F62" s="712"/>
      <c r="G62" s="669"/>
      <c r="H62" s="721">
        <v>2</v>
      </c>
      <c r="I62" s="722">
        <v>1.85</v>
      </c>
      <c r="J62" s="672">
        <v>3.5</v>
      </c>
      <c r="K62" s="714">
        <v>1.05</v>
      </c>
      <c r="L62" s="713">
        <v>4</v>
      </c>
      <c r="M62" s="713">
        <v>32</v>
      </c>
      <c r="N62" s="715">
        <v>10.76</v>
      </c>
      <c r="O62" s="713" t="s">
        <v>2650</v>
      </c>
      <c r="P62" s="716" t="s">
        <v>2766</v>
      </c>
      <c r="Q62" s="717">
        <f t="shared" si="0"/>
        <v>2</v>
      </c>
      <c r="R62" s="717">
        <f t="shared" si="0"/>
        <v>1.85</v>
      </c>
      <c r="S62" s="718">
        <f t="shared" si="1"/>
        <v>21.52</v>
      </c>
      <c r="T62" s="718">
        <f t="shared" si="2"/>
        <v>7</v>
      </c>
      <c r="U62" s="718">
        <f t="shared" si="3"/>
        <v>-14.52</v>
      </c>
      <c r="V62" s="719">
        <f t="shared" si="4"/>
        <v>0.32527881040892193</v>
      </c>
      <c r="W62" s="670"/>
    </row>
    <row r="63" spans="1:23" ht="14.4" customHeight="1" x14ac:dyDescent="0.3">
      <c r="A63" s="724" t="s">
        <v>2767</v>
      </c>
      <c r="B63" s="664">
        <v>24</v>
      </c>
      <c r="C63" s="665">
        <v>11.12</v>
      </c>
      <c r="D63" s="666">
        <v>4.5</v>
      </c>
      <c r="E63" s="678">
        <v>14</v>
      </c>
      <c r="F63" s="658">
        <v>6.49</v>
      </c>
      <c r="G63" s="659">
        <v>4.8</v>
      </c>
      <c r="H63" s="657">
        <v>4</v>
      </c>
      <c r="I63" s="658">
        <v>1.85</v>
      </c>
      <c r="J63" s="667">
        <v>5.8</v>
      </c>
      <c r="K63" s="660">
        <v>0.46</v>
      </c>
      <c r="L63" s="657">
        <v>2</v>
      </c>
      <c r="M63" s="657">
        <v>15</v>
      </c>
      <c r="N63" s="661">
        <v>4.87</v>
      </c>
      <c r="O63" s="657" t="s">
        <v>2650</v>
      </c>
      <c r="P63" s="676" t="s">
        <v>2768</v>
      </c>
      <c r="Q63" s="662">
        <f t="shared" si="0"/>
        <v>-20</v>
      </c>
      <c r="R63" s="662">
        <f t="shared" si="0"/>
        <v>-9.27</v>
      </c>
      <c r="S63" s="673">
        <f t="shared" si="1"/>
        <v>19.48</v>
      </c>
      <c r="T63" s="673">
        <f t="shared" si="2"/>
        <v>23.2</v>
      </c>
      <c r="U63" s="673">
        <f t="shared" si="3"/>
        <v>3.7199999999999989</v>
      </c>
      <c r="V63" s="677">
        <f t="shared" si="4"/>
        <v>1.190965092402464</v>
      </c>
      <c r="W63" s="663">
        <v>5</v>
      </c>
    </row>
    <row r="64" spans="1:23" ht="14.4" customHeight="1" x14ac:dyDescent="0.3">
      <c r="A64" s="725" t="s">
        <v>2769</v>
      </c>
      <c r="B64" s="709">
        <v>5</v>
      </c>
      <c r="C64" s="710">
        <v>3.92</v>
      </c>
      <c r="D64" s="668">
        <v>9.1999999999999993</v>
      </c>
      <c r="E64" s="711">
        <v>3</v>
      </c>
      <c r="F64" s="712">
        <v>2.35</v>
      </c>
      <c r="G64" s="669">
        <v>4</v>
      </c>
      <c r="H64" s="713"/>
      <c r="I64" s="712"/>
      <c r="J64" s="669"/>
      <c r="K64" s="714">
        <v>0.78</v>
      </c>
      <c r="L64" s="713">
        <v>3</v>
      </c>
      <c r="M64" s="713">
        <v>27</v>
      </c>
      <c r="N64" s="715">
        <v>9.1300000000000008</v>
      </c>
      <c r="O64" s="713" t="s">
        <v>2650</v>
      </c>
      <c r="P64" s="716" t="s">
        <v>2770</v>
      </c>
      <c r="Q64" s="717">
        <f t="shared" si="0"/>
        <v>-5</v>
      </c>
      <c r="R64" s="717">
        <f t="shared" si="0"/>
        <v>-3.92</v>
      </c>
      <c r="S64" s="718" t="str">
        <f t="shared" si="1"/>
        <v/>
      </c>
      <c r="T64" s="718" t="str">
        <f t="shared" si="2"/>
        <v/>
      </c>
      <c r="U64" s="718" t="str">
        <f t="shared" si="3"/>
        <v/>
      </c>
      <c r="V64" s="719" t="str">
        <f t="shared" si="4"/>
        <v/>
      </c>
      <c r="W64" s="670"/>
    </row>
    <row r="65" spans="1:23" ht="14.4" customHeight="1" x14ac:dyDescent="0.3">
      <c r="A65" s="725" t="s">
        <v>2771</v>
      </c>
      <c r="B65" s="709">
        <v>1</v>
      </c>
      <c r="C65" s="710">
        <v>1.24</v>
      </c>
      <c r="D65" s="668">
        <v>5</v>
      </c>
      <c r="E65" s="711"/>
      <c r="F65" s="712"/>
      <c r="G65" s="669"/>
      <c r="H65" s="713"/>
      <c r="I65" s="712"/>
      <c r="J65" s="669"/>
      <c r="K65" s="714">
        <v>1.24</v>
      </c>
      <c r="L65" s="713">
        <v>4</v>
      </c>
      <c r="M65" s="713">
        <v>37</v>
      </c>
      <c r="N65" s="715">
        <v>12.38</v>
      </c>
      <c r="O65" s="713" t="s">
        <v>2650</v>
      </c>
      <c r="P65" s="716" t="s">
        <v>2772</v>
      </c>
      <c r="Q65" s="717">
        <f t="shared" si="0"/>
        <v>-1</v>
      </c>
      <c r="R65" s="717">
        <f t="shared" si="0"/>
        <v>-1.24</v>
      </c>
      <c r="S65" s="718" t="str">
        <f t="shared" si="1"/>
        <v/>
      </c>
      <c r="T65" s="718" t="str">
        <f t="shared" si="2"/>
        <v/>
      </c>
      <c r="U65" s="718" t="str">
        <f t="shared" si="3"/>
        <v/>
      </c>
      <c r="V65" s="719" t="str">
        <f t="shared" si="4"/>
        <v/>
      </c>
      <c r="W65" s="670"/>
    </row>
    <row r="66" spans="1:23" ht="14.4" customHeight="1" x14ac:dyDescent="0.3">
      <c r="A66" s="724" t="s">
        <v>2773</v>
      </c>
      <c r="B66" s="664">
        <v>1</v>
      </c>
      <c r="C66" s="665">
        <v>0.38</v>
      </c>
      <c r="D66" s="666">
        <v>2</v>
      </c>
      <c r="E66" s="678"/>
      <c r="F66" s="658"/>
      <c r="G66" s="659"/>
      <c r="H66" s="657"/>
      <c r="I66" s="658"/>
      <c r="J66" s="659"/>
      <c r="K66" s="660">
        <v>0.56000000000000005</v>
      </c>
      <c r="L66" s="657">
        <v>3</v>
      </c>
      <c r="M66" s="657">
        <v>24</v>
      </c>
      <c r="N66" s="661">
        <v>7.93</v>
      </c>
      <c r="O66" s="657" t="s">
        <v>2650</v>
      </c>
      <c r="P66" s="676" t="s">
        <v>2774</v>
      </c>
      <c r="Q66" s="662">
        <f t="shared" si="0"/>
        <v>-1</v>
      </c>
      <c r="R66" s="662">
        <f t="shared" si="0"/>
        <v>-0.38</v>
      </c>
      <c r="S66" s="673" t="str">
        <f t="shared" si="1"/>
        <v/>
      </c>
      <c r="T66" s="673" t="str">
        <f t="shared" si="2"/>
        <v/>
      </c>
      <c r="U66" s="673" t="str">
        <f t="shared" si="3"/>
        <v/>
      </c>
      <c r="V66" s="677" t="str">
        <f t="shared" si="4"/>
        <v/>
      </c>
      <c r="W66" s="663"/>
    </row>
    <row r="67" spans="1:23" ht="14.4" customHeight="1" x14ac:dyDescent="0.3">
      <c r="A67" s="724" t="s">
        <v>2775</v>
      </c>
      <c r="B67" s="673"/>
      <c r="C67" s="674"/>
      <c r="D67" s="675"/>
      <c r="E67" s="678">
        <v>1</v>
      </c>
      <c r="F67" s="658">
        <v>0.27</v>
      </c>
      <c r="G67" s="659">
        <v>7</v>
      </c>
      <c r="H67" s="654">
        <v>1</v>
      </c>
      <c r="I67" s="655">
        <v>0.26</v>
      </c>
      <c r="J67" s="667">
        <v>4</v>
      </c>
      <c r="K67" s="660">
        <v>0.26</v>
      </c>
      <c r="L67" s="657">
        <v>1</v>
      </c>
      <c r="M67" s="657">
        <v>10</v>
      </c>
      <c r="N67" s="661">
        <v>3.3</v>
      </c>
      <c r="O67" s="657" t="s">
        <v>2650</v>
      </c>
      <c r="P67" s="676" t="s">
        <v>2776</v>
      </c>
      <c r="Q67" s="662">
        <f t="shared" si="0"/>
        <v>1</v>
      </c>
      <c r="R67" s="662">
        <f t="shared" si="0"/>
        <v>0.26</v>
      </c>
      <c r="S67" s="673">
        <f t="shared" si="1"/>
        <v>3.3</v>
      </c>
      <c r="T67" s="673">
        <f t="shared" si="2"/>
        <v>4</v>
      </c>
      <c r="U67" s="673">
        <f t="shared" si="3"/>
        <v>0.70000000000000018</v>
      </c>
      <c r="V67" s="677">
        <f t="shared" si="4"/>
        <v>1.2121212121212122</v>
      </c>
      <c r="W67" s="663">
        <v>1</v>
      </c>
    </row>
    <row r="68" spans="1:23" ht="14.4" customHeight="1" x14ac:dyDescent="0.3">
      <c r="A68" s="724" t="s">
        <v>2777</v>
      </c>
      <c r="B68" s="664">
        <v>2</v>
      </c>
      <c r="C68" s="665">
        <v>0.85</v>
      </c>
      <c r="D68" s="666">
        <v>3</v>
      </c>
      <c r="E68" s="678"/>
      <c r="F68" s="658"/>
      <c r="G68" s="659"/>
      <c r="H68" s="657">
        <v>1</v>
      </c>
      <c r="I68" s="658">
        <v>0.42</v>
      </c>
      <c r="J68" s="659">
        <v>3</v>
      </c>
      <c r="K68" s="660">
        <v>0.42</v>
      </c>
      <c r="L68" s="657">
        <v>2</v>
      </c>
      <c r="M68" s="657">
        <v>19</v>
      </c>
      <c r="N68" s="661">
        <v>6.19</v>
      </c>
      <c r="O68" s="657" t="s">
        <v>2650</v>
      </c>
      <c r="P68" s="676" t="s">
        <v>2778</v>
      </c>
      <c r="Q68" s="662">
        <f t="shared" si="0"/>
        <v>-1</v>
      </c>
      <c r="R68" s="662">
        <f t="shared" si="0"/>
        <v>-0.43</v>
      </c>
      <c r="S68" s="673">
        <f t="shared" si="1"/>
        <v>6.19</v>
      </c>
      <c r="T68" s="673">
        <f t="shared" si="2"/>
        <v>3</v>
      </c>
      <c r="U68" s="673">
        <f t="shared" si="3"/>
        <v>-3.1900000000000004</v>
      </c>
      <c r="V68" s="677">
        <f t="shared" si="4"/>
        <v>0.48465266558966069</v>
      </c>
      <c r="W68" s="663"/>
    </row>
    <row r="69" spans="1:23" ht="14.4" customHeight="1" x14ac:dyDescent="0.3">
      <c r="A69" s="724" t="s">
        <v>2779</v>
      </c>
      <c r="B69" s="673"/>
      <c r="C69" s="674"/>
      <c r="D69" s="675"/>
      <c r="E69" s="678"/>
      <c r="F69" s="658"/>
      <c r="G69" s="659"/>
      <c r="H69" s="654">
        <v>1</v>
      </c>
      <c r="I69" s="655">
        <v>0.42</v>
      </c>
      <c r="J69" s="656">
        <v>3</v>
      </c>
      <c r="K69" s="660">
        <v>0.42</v>
      </c>
      <c r="L69" s="657">
        <v>2</v>
      </c>
      <c r="M69" s="657">
        <v>20</v>
      </c>
      <c r="N69" s="661">
        <v>6.65</v>
      </c>
      <c r="O69" s="657" t="s">
        <v>2650</v>
      </c>
      <c r="P69" s="676" t="s">
        <v>2780</v>
      </c>
      <c r="Q69" s="662">
        <f t="shared" si="0"/>
        <v>1</v>
      </c>
      <c r="R69" s="662">
        <f t="shared" si="0"/>
        <v>0.42</v>
      </c>
      <c r="S69" s="673">
        <f t="shared" si="1"/>
        <v>6.65</v>
      </c>
      <c r="T69" s="673">
        <f t="shared" si="2"/>
        <v>3</v>
      </c>
      <c r="U69" s="673">
        <f t="shared" si="3"/>
        <v>-3.6500000000000004</v>
      </c>
      <c r="V69" s="677">
        <f t="shared" si="4"/>
        <v>0.45112781954887216</v>
      </c>
      <c r="W69" s="663"/>
    </row>
    <row r="70" spans="1:23" ht="14.4" customHeight="1" x14ac:dyDescent="0.3">
      <c r="A70" s="724" t="s">
        <v>2781</v>
      </c>
      <c r="B70" s="664">
        <v>3</v>
      </c>
      <c r="C70" s="665">
        <v>1.8</v>
      </c>
      <c r="D70" s="666">
        <v>4.3</v>
      </c>
      <c r="E70" s="678">
        <v>2</v>
      </c>
      <c r="F70" s="658">
        <v>1.2</v>
      </c>
      <c r="G70" s="659">
        <v>4.5</v>
      </c>
      <c r="H70" s="657"/>
      <c r="I70" s="658"/>
      <c r="J70" s="659"/>
      <c r="K70" s="660">
        <v>0.6</v>
      </c>
      <c r="L70" s="657">
        <v>2</v>
      </c>
      <c r="M70" s="657">
        <v>14</v>
      </c>
      <c r="N70" s="661">
        <v>4.71</v>
      </c>
      <c r="O70" s="657" t="s">
        <v>2782</v>
      </c>
      <c r="P70" s="676" t="s">
        <v>2783</v>
      </c>
      <c r="Q70" s="662">
        <f t="shared" ref="Q70:R86" si="5">H70-B70</f>
        <v>-3</v>
      </c>
      <c r="R70" s="662">
        <f t="shared" si="5"/>
        <v>-1.8</v>
      </c>
      <c r="S70" s="673" t="str">
        <f t="shared" ref="S70:S86" si="6">IF(H70=0,"",H70*N70)</f>
        <v/>
      </c>
      <c r="T70" s="673" t="str">
        <f t="shared" ref="T70:T86" si="7">IF(H70=0,"",H70*J70)</f>
        <v/>
      </c>
      <c r="U70" s="673" t="str">
        <f t="shared" ref="U70:U86" si="8">IF(H70=0,"",T70-S70)</f>
        <v/>
      </c>
      <c r="V70" s="677" t="str">
        <f t="shared" ref="V70:V86" si="9">IF(H70=0,"",T70/S70)</f>
        <v/>
      </c>
      <c r="W70" s="663"/>
    </row>
    <row r="71" spans="1:23" ht="14.4" customHeight="1" x14ac:dyDescent="0.3">
      <c r="A71" s="725" t="s">
        <v>2784</v>
      </c>
      <c r="B71" s="709">
        <v>1</v>
      </c>
      <c r="C71" s="710">
        <v>0.81</v>
      </c>
      <c r="D71" s="668">
        <v>4</v>
      </c>
      <c r="E71" s="711"/>
      <c r="F71" s="712"/>
      <c r="G71" s="669"/>
      <c r="H71" s="713"/>
      <c r="I71" s="712"/>
      <c r="J71" s="669"/>
      <c r="K71" s="714">
        <v>0.81</v>
      </c>
      <c r="L71" s="713">
        <v>2</v>
      </c>
      <c r="M71" s="713">
        <v>18</v>
      </c>
      <c r="N71" s="715">
        <v>6.11</v>
      </c>
      <c r="O71" s="713" t="s">
        <v>2782</v>
      </c>
      <c r="P71" s="716" t="s">
        <v>2785</v>
      </c>
      <c r="Q71" s="717">
        <f t="shared" si="5"/>
        <v>-1</v>
      </c>
      <c r="R71" s="717">
        <f t="shared" si="5"/>
        <v>-0.81</v>
      </c>
      <c r="S71" s="718" t="str">
        <f t="shared" si="6"/>
        <v/>
      </c>
      <c r="T71" s="718" t="str">
        <f t="shared" si="7"/>
        <v/>
      </c>
      <c r="U71" s="718" t="str">
        <f t="shared" si="8"/>
        <v/>
      </c>
      <c r="V71" s="719" t="str">
        <f t="shared" si="9"/>
        <v/>
      </c>
      <c r="W71" s="670"/>
    </row>
    <row r="72" spans="1:23" ht="14.4" customHeight="1" x14ac:dyDescent="0.3">
      <c r="A72" s="724" t="s">
        <v>2786</v>
      </c>
      <c r="B72" s="664">
        <v>1</v>
      </c>
      <c r="C72" s="665">
        <v>0.6</v>
      </c>
      <c r="D72" s="666">
        <v>8</v>
      </c>
      <c r="E72" s="678"/>
      <c r="F72" s="658"/>
      <c r="G72" s="659"/>
      <c r="H72" s="657"/>
      <c r="I72" s="658"/>
      <c r="J72" s="659"/>
      <c r="K72" s="660">
        <v>0.6</v>
      </c>
      <c r="L72" s="657">
        <v>2</v>
      </c>
      <c r="M72" s="657">
        <v>19</v>
      </c>
      <c r="N72" s="661">
        <v>6.32</v>
      </c>
      <c r="O72" s="657" t="s">
        <v>2782</v>
      </c>
      <c r="P72" s="676" t="s">
        <v>2787</v>
      </c>
      <c r="Q72" s="662">
        <f t="shared" si="5"/>
        <v>-1</v>
      </c>
      <c r="R72" s="662">
        <f t="shared" si="5"/>
        <v>-0.6</v>
      </c>
      <c r="S72" s="673" t="str">
        <f t="shared" si="6"/>
        <v/>
      </c>
      <c r="T72" s="673" t="str">
        <f t="shared" si="7"/>
        <v/>
      </c>
      <c r="U72" s="673" t="str">
        <f t="shared" si="8"/>
        <v/>
      </c>
      <c r="V72" s="677" t="str">
        <f t="shared" si="9"/>
        <v/>
      </c>
      <c r="W72" s="663"/>
    </row>
    <row r="73" spans="1:23" ht="14.4" customHeight="1" x14ac:dyDescent="0.3">
      <c r="A73" s="725" t="s">
        <v>2788</v>
      </c>
      <c r="B73" s="709">
        <v>2</v>
      </c>
      <c r="C73" s="710">
        <v>1.42</v>
      </c>
      <c r="D73" s="668">
        <v>10</v>
      </c>
      <c r="E73" s="711"/>
      <c r="F73" s="712"/>
      <c r="G73" s="669"/>
      <c r="H73" s="713"/>
      <c r="I73" s="712"/>
      <c r="J73" s="669"/>
      <c r="K73" s="714">
        <v>0.71</v>
      </c>
      <c r="L73" s="713">
        <v>3</v>
      </c>
      <c r="M73" s="713">
        <v>24</v>
      </c>
      <c r="N73" s="715">
        <v>8.1300000000000008</v>
      </c>
      <c r="O73" s="713" t="s">
        <v>2782</v>
      </c>
      <c r="P73" s="716" t="s">
        <v>2789</v>
      </c>
      <c r="Q73" s="717">
        <f t="shared" si="5"/>
        <v>-2</v>
      </c>
      <c r="R73" s="717">
        <f t="shared" si="5"/>
        <v>-1.42</v>
      </c>
      <c r="S73" s="718" t="str">
        <f t="shared" si="6"/>
        <v/>
      </c>
      <c r="T73" s="718" t="str">
        <f t="shared" si="7"/>
        <v/>
      </c>
      <c r="U73" s="718" t="str">
        <f t="shared" si="8"/>
        <v/>
      </c>
      <c r="V73" s="719" t="str">
        <f t="shared" si="9"/>
        <v/>
      </c>
      <c r="W73" s="670"/>
    </row>
    <row r="74" spans="1:23" ht="14.4" customHeight="1" x14ac:dyDescent="0.3">
      <c r="A74" s="724" t="s">
        <v>2790</v>
      </c>
      <c r="B74" s="673"/>
      <c r="C74" s="674"/>
      <c r="D74" s="675"/>
      <c r="E74" s="678"/>
      <c r="F74" s="658"/>
      <c r="G74" s="659"/>
      <c r="H74" s="654">
        <v>1</v>
      </c>
      <c r="I74" s="655">
        <v>0.56999999999999995</v>
      </c>
      <c r="J74" s="667">
        <v>9</v>
      </c>
      <c r="K74" s="660">
        <v>0.56999999999999995</v>
      </c>
      <c r="L74" s="657">
        <v>2</v>
      </c>
      <c r="M74" s="657">
        <v>18</v>
      </c>
      <c r="N74" s="661">
        <v>6.13</v>
      </c>
      <c r="O74" s="657" t="s">
        <v>2782</v>
      </c>
      <c r="P74" s="676" t="s">
        <v>2791</v>
      </c>
      <c r="Q74" s="662">
        <f t="shared" si="5"/>
        <v>1</v>
      </c>
      <c r="R74" s="662">
        <f t="shared" si="5"/>
        <v>0.56999999999999995</v>
      </c>
      <c r="S74" s="673">
        <f t="shared" si="6"/>
        <v>6.13</v>
      </c>
      <c r="T74" s="673">
        <f t="shared" si="7"/>
        <v>9</v>
      </c>
      <c r="U74" s="673">
        <f t="shared" si="8"/>
        <v>2.87</v>
      </c>
      <c r="V74" s="677">
        <f t="shared" si="9"/>
        <v>1.4681892332789559</v>
      </c>
      <c r="W74" s="663">
        <v>3</v>
      </c>
    </row>
    <row r="75" spans="1:23" ht="14.4" customHeight="1" x14ac:dyDescent="0.3">
      <c r="A75" s="724" t="s">
        <v>2792</v>
      </c>
      <c r="B75" s="664">
        <v>1</v>
      </c>
      <c r="C75" s="665">
        <v>0.99</v>
      </c>
      <c r="D75" s="666">
        <v>10</v>
      </c>
      <c r="E75" s="678"/>
      <c r="F75" s="658"/>
      <c r="G75" s="659"/>
      <c r="H75" s="657"/>
      <c r="I75" s="658"/>
      <c r="J75" s="659"/>
      <c r="K75" s="660">
        <v>0.99</v>
      </c>
      <c r="L75" s="657">
        <v>3</v>
      </c>
      <c r="M75" s="657">
        <v>24</v>
      </c>
      <c r="N75" s="661">
        <v>8.11</v>
      </c>
      <c r="O75" s="657" t="s">
        <v>2659</v>
      </c>
      <c r="P75" s="676" t="s">
        <v>2793</v>
      </c>
      <c r="Q75" s="662">
        <f t="shared" si="5"/>
        <v>-1</v>
      </c>
      <c r="R75" s="662">
        <f t="shared" si="5"/>
        <v>-0.99</v>
      </c>
      <c r="S75" s="673" t="str">
        <f t="shared" si="6"/>
        <v/>
      </c>
      <c r="T75" s="673" t="str">
        <f t="shared" si="7"/>
        <v/>
      </c>
      <c r="U75" s="673" t="str">
        <f t="shared" si="8"/>
        <v/>
      </c>
      <c r="V75" s="677" t="str">
        <f t="shared" si="9"/>
        <v/>
      </c>
      <c r="W75" s="663"/>
    </row>
    <row r="76" spans="1:23" ht="14.4" customHeight="1" x14ac:dyDescent="0.3">
      <c r="A76" s="724" t="s">
        <v>2794</v>
      </c>
      <c r="B76" s="664">
        <v>1</v>
      </c>
      <c r="C76" s="665">
        <v>1.34</v>
      </c>
      <c r="D76" s="666">
        <v>5</v>
      </c>
      <c r="E76" s="678"/>
      <c r="F76" s="658"/>
      <c r="G76" s="659"/>
      <c r="H76" s="657"/>
      <c r="I76" s="658"/>
      <c r="J76" s="659"/>
      <c r="K76" s="660">
        <v>1.34</v>
      </c>
      <c r="L76" s="657">
        <v>2</v>
      </c>
      <c r="M76" s="657">
        <v>20</v>
      </c>
      <c r="N76" s="661">
        <v>6.79</v>
      </c>
      <c r="O76" s="657" t="s">
        <v>2659</v>
      </c>
      <c r="P76" s="676" t="s">
        <v>2795</v>
      </c>
      <c r="Q76" s="662">
        <f t="shared" si="5"/>
        <v>-1</v>
      </c>
      <c r="R76" s="662">
        <f t="shared" si="5"/>
        <v>-1.34</v>
      </c>
      <c r="S76" s="673" t="str">
        <f t="shared" si="6"/>
        <v/>
      </c>
      <c r="T76" s="673" t="str">
        <f t="shared" si="7"/>
        <v/>
      </c>
      <c r="U76" s="673" t="str">
        <f t="shared" si="8"/>
        <v/>
      </c>
      <c r="V76" s="677" t="str">
        <f t="shared" si="9"/>
        <v/>
      </c>
      <c r="W76" s="663"/>
    </row>
    <row r="77" spans="1:23" ht="14.4" customHeight="1" x14ac:dyDescent="0.3">
      <c r="A77" s="724" t="s">
        <v>2796</v>
      </c>
      <c r="B77" s="673"/>
      <c r="C77" s="674"/>
      <c r="D77" s="675"/>
      <c r="E77" s="654">
        <v>1</v>
      </c>
      <c r="F77" s="655">
        <v>0.56000000000000005</v>
      </c>
      <c r="G77" s="656">
        <v>3</v>
      </c>
      <c r="H77" s="657"/>
      <c r="I77" s="658"/>
      <c r="J77" s="659"/>
      <c r="K77" s="660">
        <v>0.56000000000000005</v>
      </c>
      <c r="L77" s="657">
        <v>2</v>
      </c>
      <c r="M77" s="657">
        <v>18</v>
      </c>
      <c r="N77" s="661">
        <v>6.1</v>
      </c>
      <c r="O77" s="657" t="s">
        <v>2659</v>
      </c>
      <c r="P77" s="676" t="s">
        <v>2797</v>
      </c>
      <c r="Q77" s="662">
        <f t="shared" si="5"/>
        <v>0</v>
      </c>
      <c r="R77" s="662">
        <f t="shared" si="5"/>
        <v>0</v>
      </c>
      <c r="S77" s="673" t="str">
        <f t="shared" si="6"/>
        <v/>
      </c>
      <c r="T77" s="673" t="str">
        <f t="shared" si="7"/>
        <v/>
      </c>
      <c r="U77" s="673" t="str">
        <f t="shared" si="8"/>
        <v/>
      </c>
      <c r="V77" s="677" t="str">
        <f t="shared" si="9"/>
        <v/>
      </c>
      <c r="W77" s="663"/>
    </row>
    <row r="78" spans="1:23" ht="14.4" customHeight="1" x14ac:dyDescent="0.3">
      <c r="A78" s="724" t="s">
        <v>2798</v>
      </c>
      <c r="B78" s="673">
        <v>2</v>
      </c>
      <c r="C78" s="674">
        <v>0.52</v>
      </c>
      <c r="D78" s="675">
        <v>5</v>
      </c>
      <c r="E78" s="678">
        <v>3</v>
      </c>
      <c r="F78" s="658">
        <v>0.79</v>
      </c>
      <c r="G78" s="659">
        <v>4</v>
      </c>
      <c r="H78" s="654">
        <v>6</v>
      </c>
      <c r="I78" s="655">
        <v>1.57</v>
      </c>
      <c r="J78" s="667">
        <v>4</v>
      </c>
      <c r="K78" s="660">
        <v>0.26</v>
      </c>
      <c r="L78" s="657">
        <v>1</v>
      </c>
      <c r="M78" s="657">
        <v>11</v>
      </c>
      <c r="N78" s="661">
        <v>3.82</v>
      </c>
      <c r="O78" s="657" t="s">
        <v>2782</v>
      </c>
      <c r="P78" s="676" t="s">
        <v>2799</v>
      </c>
      <c r="Q78" s="662">
        <f t="shared" si="5"/>
        <v>4</v>
      </c>
      <c r="R78" s="662">
        <f t="shared" si="5"/>
        <v>1.05</v>
      </c>
      <c r="S78" s="673">
        <f t="shared" si="6"/>
        <v>22.919999999999998</v>
      </c>
      <c r="T78" s="673">
        <f t="shared" si="7"/>
        <v>24</v>
      </c>
      <c r="U78" s="673">
        <f t="shared" si="8"/>
        <v>1.0800000000000018</v>
      </c>
      <c r="V78" s="677">
        <f t="shared" si="9"/>
        <v>1.0471204188481675</v>
      </c>
      <c r="W78" s="663">
        <v>6</v>
      </c>
    </row>
    <row r="79" spans="1:23" ht="14.4" customHeight="1" x14ac:dyDescent="0.3">
      <c r="A79" s="725" t="s">
        <v>2800</v>
      </c>
      <c r="B79" s="718">
        <v>1</v>
      </c>
      <c r="C79" s="720">
        <v>0.47</v>
      </c>
      <c r="D79" s="679">
        <v>4</v>
      </c>
      <c r="E79" s="711">
        <v>1</v>
      </c>
      <c r="F79" s="712">
        <v>0.47</v>
      </c>
      <c r="G79" s="669">
        <v>3</v>
      </c>
      <c r="H79" s="721">
        <v>3</v>
      </c>
      <c r="I79" s="722">
        <v>1.42</v>
      </c>
      <c r="J79" s="672">
        <v>4.7</v>
      </c>
      <c r="K79" s="714">
        <v>0.47</v>
      </c>
      <c r="L79" s="713">
        <v>2</v>
      </c>
      <c r="M79" s="713">
        <v>19</v>
      </c>
      <c r="N79" s="715">
        <v>6.25</v>
      </c>
      <c r="O79" s="713" t="s">
        <v>2782</v>
      </c>
      <c r="P79" s="716" t="s">
        <v>2801</v>
      </c>
      <c r="Q79" s="717">
        <f t="shared" si="5"/>
        <v>2</v>
      </c>
      <c r="R79" s="717">
        <f t="shared" si="5"/>
        <v>0.95</v>
      </c>
      <c r="S79" s="718">
        <f t="shared" si="6"/>
        <v>18.75</v>
      </c>
      <c r="T79" s="718">
        <f t="shared" si="7"/>
        <v>14.100000000000001</v>
      </c>
      <c r="U79" s="718">
        <f t="shared" si="8"/>
        <v>-4.6499999999999986</v>
      </c>
      <c r="V79" s="719">
        <f t="shared" si="9"/>
        <v>0.75200000000000011</v>
      </c>
      <c r="W79" s="670">
        <v>1</v>
      </c>
    </row>
    <row r="80" spans="1:23" ht="14.4" customHeight="1" x14ac:dyDescent="0.3">
      <c r="A80" s="725" t="s">
        <v>2802</v>
      </c>
      <c r="B80" s="718"/>
      <c r="C80" s="720"/>
      <c r="D80" s="679"/>
      <c r="E80" s="711"/>
      <c r="F80" s="712"/>
      <c r="G80" s="669"/>
      <c r="H80" s="721">
        <v>1</v>
      </c>
      <c r="I80" s="722">
        <v>0.78</v>
      </c>
      <c r="J80" s="672">
        <v>3</v>
      </c>
      <c r="K80" s="714">
        <v>1.01</v>
      </c>
      <c r="L80" s="713">
        <v>4</v>
      </c>
      <c r="M80" s="713">
        <v>36</v>
      </c>
      <c r="N80" s="715">
        <v>11.87</v>
      </c>
      <c r="O80" s="713" t="s">
        <v>2782</v>
      </c>
      <c r="P80" s="716" t="s">
        <v>2803</v>
      </c>
      <c r="Q80" s="717">
        <f t="shared" si="5"/>
        <v>1</v>
      </c>
      <c r="R80" s="717">
        <f t="shared" si="5"/>
        <v>0.78</v>
      </c>
      <c r="S80" s="718">
        <f t="shared" si="6"/>
        <v>11.87</v>
      </c>
      <c r="T80" s="718">
        <f t="shared" si="7"/>
        <v>3</v>
      </c>
      <c r="U80" s="718">
        <f t="shared" si="8"/>
        <v>-8.8699999999999992</v>
      </c>
      <c r="V80" s="719">
        <f t="shared" si="9"/>
        <v>0.25273799494524013</v>
      </c>
      <c r="W80" s="670"/>
    </row>
    <row r="81" spans="1:23" ht="14.4" customHeight="1" x14ac:dyDescent="0.3">
      <c r="A81" s="724" t="s">
        <v>2804</v>
      </c>
      <c r="B81" s="664">
        <v>1</v>
      </c>
      <c r="C81" s="665">
        <v>0.24</v>
      </c>
      <c r="D81" s="666">
        <v>4</v>
      </c>
      <c r="E81" s="678"/>
      <c r="F81" s="658"/>
      <c r="G81" s="659"/>
      <c r="H81" s="657"/>
      <c r="I81" s="658"/>
      <c r="J81" s="659"/>
      <c r="K81" s="660">
        <v>0.24</v>
      </c>
      <c r="L81" s="657">
        <v>1</v>
      </c>
      <c r="M81" s="657">
        <v>10</v>
      </c>
      <c r="N81" s="661">
        <v>3.44</v>
      </c>
      <c r="O81" s="657" t="s">
        <v>2650</v>
      </c>
      <c r="P81" s="676" t="s">
        <v>2805</v>
      </c>
      <c r="Q81" s="662">
        <f t="shared" si="5"/>
        <v>-1</v>
      </c>
      <c r="R81" s="662">
        <f t="shared" si="5"/>
        <v>-0.24</v>
      </c>
      <c r="S81" s="673" t="str">
        <f t="shared" si="6"/>
        <v/>
      </c>
      <c r="T81" s="673" t="str">
        <f t="shared" si="7"/>
        <v/>
      </c>
      <c r="U81" s="673" t="str">
        <f t="shared" si="8"/>
        <v/>
      </c>
      <c r="V81" s="677" t="str">
        <f t="shared" si="9"/>
        <v/>
      </c>
      <c r="W81" s="663"/>
    </row>
    <row r="82" spans="1:23" ht="14.4" customHeight="1" x14ac:dyDescent="0.3">
      <c r="A82" s="724" t="s">
        <v>2806</v>
      </c>
      <c r="B82" s="664">
        <v>2</v>
      </c>
      <c r="C82" s="665">
        <v>6.88</v>
      </c>
      <c r="D82" s="666">
        <v>11</v>
      </c>
      <c r="E82" s="678"/>
      <c r="F82" s="658"/>
      <c r="G82" s="659"/>
      <c r="H82" s="657">
        <v>1</v>
      </c>
      <c r="I82" s="658">
        <v>3.44</v>
      </c>
      <c r="J82" s="659">
        <v>11</v>
      </c>
      <c r="K82" s="660">
        <v>3.44</v>
      </c>
      <c r="L82" s="657">
        <v>5</v>
      </c>
      <c r="M82" s="657">
        <v>49</v>
      </c>
      <c r="N82" s="661">
        <v>16.28</v>
      </c>
      <c r="O82" s="657" t="s">
        <v>2659</v>
      </c>
      <c r="P82" s="676" t="s">
        <v>2807</v>
      </c>
      <c r="Q82" s="662">
        <f t="shared" si="5"/>
        <v>-1</v>
      </c>
      <c r="R82" s="662">
        <f t="shared" si="5"/>
        <v>-3.44</v>
      </c>
      <c r="S82" s="673">
        <f t="shared" si="6"/>
        <v>16.28</v>
      </c>
      <c r="T82" s="673">
        <f t="shared" si="7"/>
        <v>11</v>
      </c>
      <c r="U82" s="673">
        <f t="shared" si="8"/>
        <v>-5.2800000000000011</v>
      </c>
      <c r="V82" s="677">
        <f t="shared" si="9"/>
        <v>0.67567567567567566</v>
      </c>
      <c r="W82" s="663"/>
    </row>
    <row r="83" spans="1:23" ht="14.4" customHeight="1" x14ac:dyDescent="0.3">
      <c r="A83" s="725" t="s">
        <v>2808</v>
      </c>
      <c r="B83" s="709"/>
      <c r="C83" s="710"/>
      <c r="D83" s="668"/>
      <c r="E83" s="711">
        <v>1</v>
      </c>
      <c r="F83" s="712">
        <v>5.76</v>
      </c>
      <c r="G83" s="669">
        <v>15</v>
      </c>
      <c r="H83" s="713"/>
      <c r="I83" s="712"/>
      <c r="J83" s="669"/>
      <c r="K83" s="714">
        <v>5.76</v>
      </c>
      <c r="L83" s="713">
        <v>7</v>
      </c>
      <c r="M83" s="713">
        <v>62</v>
      </c>
      <c r="N83" s="715">
        <v>20.82</v>
      </c>
      <c r="O83" s="713" t="s">
        <v>2659</v>
      </c>
      <c r="P83" s="716" t="s">
        <v>2809</v>
      </c>
      <c r="Q83" s="717">
        <f t="shared" si="5"/>
        <v>0</v>
      </c>
      <c r="R83" s="717">
        <f t="shared" si="5"/>
        <v>0</v>
      </c>
      <c r="S83" s="718" t="str">
        <f t="shared" si="6"/>
        <v/>
      </c>
      <c r="T83" s="718" t="str">
        <f t="shared" si="7"/>
        <v/>
      </c>
      <c r="U83" s="718" t="str">
        <f t="shared" si="8"/>
        <v/>
      </c>
      <c r="V83" s="719" t="str">
        <f t="shared" si="9"/>
        <v/>
      </c>
      <c r="W83" s="670"/>
    </row>
    <row r="84" spans="1:23" ht="14.4" customHeight="1" x14ac:dyDescent="0.3">
      <c r="A84" s="724" t="s">
        <v>2810</v>
      </c>
      <c r="B84" s="673">
        <v>2</v>
      </c>
      <c r="C84" s="674">
        <v>2.64</v>
      </c>
      <c r="D84" s="675">
        <v>14</v>
      </c>
      <c r="E84" s="678"/>
      <c r="F84" s="658"/>
      <c r="G84" s="659"/>
      <c r="H84" s="654">
        <v>2</v>
      </c>
      <c r="I84" s="655">
        <v>1.98</v>
      </c>
      <c r="J84" s="667">
        <v>8.5</v>
      </c>
      <c r="K84" s="660">
        <v>0.99</v>
      </c>
      <c r="L84" s="657">
        <v>2</v>
      </c>
      <c r="M84" s="657">
        <v>19</v>
      </c>
      <c r="N84" s="661">
        <v>6.35</v>
      </c>
      <c r="O84" s="657" t="s">
        <v>2650</v>
      </c>
      <c r="P84" s="676" t="s">
        <v>2811</v>
      </c>
      <c r="Q84" s="662">
        <f t="shared" si="5"/>
        <v>0</v>
      </c>
      <c r="R84" s="662">
        <f t="shared" si="5"/>
        <v>-0.66000000000000014</v>
      </c>
      <c r="S84" s="673">
        <f t="shared" si="6"/>
        <v>12.7</v>
      </c>
      <c r="T84" s="673">
        <f t="shared" si="7"/>
        <v>17</v>
      </c>
      <c r="U84" s="673">
        <f t="shared" si="8"/>
        <v>4.3000000000000007</v>
      </c>
      <c r="V84" s="677">
        <f t="shared" si="9"/>
        <v>1.3385826771653544</v>
      </c>
      <c r="W84" s="663">
        <v>8</v>
      </c>
    </row>
    <row r="85" spans="1:23" ht="14.4" customHeight="1" x14ac:dyDescent="0.3">
      <c r="A85" s="724" t="s">
        <v>2812</v>
      </c>
      <c r="B85" s="673">
        <v>3</v>
      </c>
      <c r="C85" s="674">
        <v>1.85</v>
      </c>
      <c r="D85" s="675">
        <v>4.3</v>
      </c>
      <c r="E85" s="654">
        <v>6</v>
      </c>
      <c r="F85" s="655">
        <v>3.7</v>
      </c>
      <c r="G85" s="656">
        <v>4.2</v>
      </c>
      <c r="H85" s="657">
        <v>3</v>
      </c>
      <c r="I85" s="658">
        <v>1.85</v>
      </c>
      <c r="J85" s="659">
        <v>4.3</v>
      </c>
      <c r="K85" s="660">
        <v>0.62</v>
      </c>
      <c r="L85" s="657">
        <v>2</v>
      </c>
      <c r="M85" s="657">
        <v>17</v>
      </c>
      <c r="N85" s="661">
        <v>5.56</v>
      </c>
      <c r="O85" s="657" t="s">
        <v>2650</v>
      </c>
      <c r="P85" s="676" t="s">
        <v>2813</v>
      </c>
      <c r="Q85" s="662">
        <f t="shared" si="5"/>
        <v>0</v>
      </c>
      <c r="R85" s="662">
        <f t="shared" si="5"/>
        <v>0</v>
      </c>
      <c r="S85" s="673">
        <f t="shared" si="6"/>
        <v>16.68</v>
      </c>
      <c r="T85" s="673">
        <f t="shared" si="7"/>
        <v>12.899999999999999</v>
      </c>
      <c r="U85" s="673">
        <f t="shared" si="8"/>
        <v>-3.7800000000000011</v>
      </c>
      <c r="V85" s="677">
        <f t="shared" si="9"/>
        <v>0.77338129496402874</v>
      </c>
      <c r="W85" s="663"/>
    </row>
    <row r="86" spans="1:23" ht="14.4" customHeight="1" thickBot="1" x14ac:dyDescent="0.35">
      <c r="A86" s="726" t="s">
        <v>2814</v>
      </c>
      <c r="B86" s="727">
        <v>2</v>
      </c>
      <c r="C86" s="728">
        <v>2.21</v>
      </c>
      <c r="D86" s="729">
        <v>5.5</v>
      </c>
      <c r="E86" s="730">
        <v>1</v>
      </c>
      <c r="F86" s="731">
        <v>1.1100000000000001</v>
      </c>
      <c r="G86" s="732">
        <v>4</v>
      </c>
      <c r="H86" s="733"/>
      <c r="I86" s="734"/>
      <c r="J86" s="735"/>
      <c r="K86" s="736">
        <v>1.1100000000000001</v>
      </c>
      <c r="L86" s="733">
        <v>3</v>
      </c>
      <c r="M86" s="733">
        <v>31</v>
      </c>
      <c r="N86" s="737">
        <v>10.26</v>
      </c>
      <c r="O86" s="733" t="s">
        <v>2650</v>
      </c>
      <c r="P86" s="738" t="s">
        <v>2815</v>
      </c>
      <c r="Q86" s="739">
        <f t="shared" si="5"/>
        <v>-2</v>
      </c>
      <c r="R86" s="739">
        <f t="shared" si="5"/>
        <v>-2.21</v>
      </c>
      <c r="S86" s="727" t="str">
        <f t="shared" si="6"/>
        <v/>
      </c>
      <c r="T86" s="727" t="str">
        <f t="shared" si="7"/>
        <v/>
      </c>
      <c r="U86" s="727" t="str">
        <f t="shared" si="8"/>
        <v/>
      </c>
      <c r="V86" s="740" t="str">
        <f t="shared" si="9"/>
        <v/>
      </c>
      <c r="W86" s="741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87:Q1048576">
    <cfRule type="cellIs" dxfId="12" priority="9" stopIfTrue="1" operator="lessThan">
      <formula>0</formula>
    </cfRule>
  </conditionalFormatting>
  <conditionalFormatting sqref="U87:U1048576">
    <cfRule type="cellIs" dxfId="11" priority="8" stopIfTrue="1" operator="greaterThan">
      <formula>0</formula>
    </cfRule>
  </conditionalFormatting>
  <conditionalFormatting sqref="V87:V1048576">
    <cfRule type="cellIs" dxfId="10" priority="7" stopIfTrue="1" operator="greaterThan">
      <formula>1</formula>
    </cfRule>
  </conditionalFormatting>
  <conditionalFormatting sqref="V87:V1048576">
    <cfRule type="cellIs" dxfId="9" priority="4" stopIfTrue="1" operator="greaterThan">
      <formula>1</formula>
    </cfRule>
  </conditionalFormatting>
  <conditionalFormatting sqref="U87:U1048576">
    <cfRule type="cellIs" dxfId="8" priority="5" stopIfTrue="1" operator="greaterThan">
      <formula>0</formula>
    </cfRule>
  </conditionalFormatting>
  <conditionalFormatting sqref="Q87:Q1048576">
    <cfRule type="cellIs" dxfId="7" priority="6" stopIfTrue="1" operator="lessThan">
      <formula>0</formula>
    </cfRule>
  </conditionalFormatting>
  <conditionalFormatting sqref="V5:V86">
    <cfRule type="cellIs" dxfId="6" priority="1" stopIfTrue="1" operator="greaterThan">
      <formula>1</formula>
    </cfRule>
  </conditionalFormatting>
  <conditionalFormatting sqref="U5:U86">
    <cfRule type="cellIs" dxfId="5" priority="2" stopIfTrue="1" operator="greaterThan">
      <formula>0</formula>
    </cfRule>
  </conditionalFormatting>
  <conditionalFormatting sqref="Q5:Q86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3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69" customWidth="1"/>
    <col min="2" max="2" width="7.77734375" style="309" customWidth="1"/>
    <col min="3" max="3" width="7.21875" style="69" hidden="1" customWidth="1"/>
    <col min="4" max="4" width="7.77734375" style="309" customWidth="1"/>
    <col min="5" max="5" width="7.21875" style="69" hidden="1" customWidth="1"/>
    <col min="6" max="6" width="7.77734375" style="309" customWidth="1"/>
    <col min="7" max="7" width="7.77734375" style="91" customWidth="1"/>
    <col min="8" max="8" width="7.77734375" style="309" customWidth="1"/>
    <col min="9" max="9" width="7.21875" style="69" hidden="1" customWidth="1"/>
    <col min="10" max="10" width="7.77734375" style="309" customWidth="1"/>
    <col min="11" max="11" width="7.21875" style="69" hidden="1" customWidth="1"/>
    <col min="12" max="12" width="7.77734375" style="309" customWidth="1"/>
    <col min="13" max="13" width="7.77734375" style="91" customWidth="1"/>
    <col min="14" max="16384" width="8.88671875" style="69"/>
  </cols>
  <sheetData>
    <row r="1" spans="1:13" ht="18.600000000000001" customHeight="1" thickBot="1" x14ac:dyDescent="0.4">
      <c r="A1" s="404" t="s">
        <v>202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</row>
    <row r="2" spans="1:13" ht="14.4" customHeight="1" thickBot="1" x14ac:dyDescent="0.35">
      <c r="A2" s="521" t="s">
        <v>245</v>
      </c>
      <c r="B2" s="298"/>
      <c r="C2" s="148"/>
      <c r="D2" s="298"/>
      <c r="E2" s="148"/>
      <c r="F2" s="298"/>
      <c r="G2" s="268"/>
      <c r="H2" s="298"/>
      <c r="I2" s="148"/>
      <c r="J2" s="298"/>
      <c r="K2" s="148"/>
      <c r="L2" s="298"/>
      <c r="M2" s="268"/>
    </row>
    <row r="3" spans="1:13" ht="14.4" customHeight="1" thickBot="1" x14ac:dyDescent="0.35">
      <c r="A3" s="382" t="s">
        <v>204</v>
      </c>
      <c r="B3" s="383">
        <f>SUBTOTAL(9,B6:B1048576)</f>
        <v>650121</v>
      </c>
      <c r="C3" s="384">
        <f t="shared" ref="C3:L3" si="0">SUBTOTAL(9,C6:C1048576)</f>
        <v>7</v>
      </c>
      <c r="D3" s="384">
        <f t="shared" si="0"/>
        <v>555479</v>
      </c>
      <c r="E3" s="384">
        <f t="shared" si="0"/>
        <v>5.6835864623085151</v>
      </c>
      <c r="F3" s="384">
        <f t="shared" si="0"/>
        <v>564871</v>
      </c>
      <c r="G3" s="385">
        <f>IF(B3&lt;&gt;0,F3/B3,"")</f>
        <v>0.86887056409499153</v>
      </c>
      <c r="H3" s="383">
        <f t="shared" si="0"/>
        <v>88175.819999999992</v>
      </c>
      <c r="I3" s="384">
        <f t="shared" si="0"/>
        <v>2</v>
      </c>
      <c r="J3" s="384">
        <f t="shared" si="0"/>
        <v>81484.010000000009</v>
      </c>
      <c r="K3" s="384">
        <f t="shared" si="0"/>
        <v>3.7179093975530892</v>
      </c>
      <c r="L3" s="384">
        <f t="shared" si="0"/>
        <v>34389.21</v>
      </c>
      <c r="M3" s="386">
        <f>IF(H3&lt;&gt;0,L3/H3,"")</f>
        <v>0.39000726049386331</v>
      </c>
    </row>
    <row r="4" spans="1:13" ht="14.4" customHeight="1" x14ac:dyDescent="0.3">
      <c r="A4" s="512" t="s">
        <v>157</v>
      </c>
      <c r="B4" s="457" t="s">
        <v>163</v>
      </c>
      <c r="C4" s="458"/>
      <c r="D4" s="458"/>
      <c r="E4" s="458"/>
      <c r="F4" s="458"/>
      <c r="G4" s="459"/>
      <c r="H4" s="457" t="s">
        <v>164</v>
      </c>
      <c r="I4" s="458"/>
      <c r="J4" s="458"/>
      <c r="K4" s="458"/>
      <c r="L4" s="458"/>
      <c r="M4" s="459"/>
    </row>
    <row r="5" spans="1:13" s="89" customFormat="1" ht="14.4" customHeight="1" thickBot="1" x14ac:dyDescent="0.35">
      <c r="A5" s="742"/>
      <c r="B5" s="743">
        <v>2011</v>
      </c>
      <c r="C5" s="744"/>
      <c r="D5" s="744">
        <v>2012</v>
      </c>
      <c r="E5" s="744"/>
      <c r="F5" s="744">
        <v>2013</v>
      </c>
      <c r="G5" s="636" t="s">
        <v>5</v>
      </c>
      <c r="H5" s="743">
        <v>2011</v>
      </c>
      <c r="I5" s="744"/>
      <c r="J5" s="744">
        <v>2012</v>
      </c>
      <c r="K5" s="744"/>
      <c r="L5" s="744">
        <v>2013</v>
      </c>
      <c r="M5" s="636" t="s">
        <v>5</v>
      </c>
    </row>
    <row r="6" spans="1:13" ht="14.4" customHeight="1" x14ac:dyDescent="0.3">
      <c r="A6" s="590" t="s">
        <v>2816</v>
      </c>
      <c r="B6" s="637"/>
      <c r="C6" s="559"/>
      <c r="D6" s="637"/>
      <c r="E6" s="559"/>
      <c r="F6" s="637">
        <v>28656</v>
      </c>
      <c r="G6" s="580"/>
      <c r="H6" s="637">
        <v>69003.839999999997</v>
      </c>
      <c r="I6" s="559">
        <v>1</v>
      </c>
      <c r="J6" s="637">
        <v>14130.27</v>
      </c>
      <c r="K6" s="559">
        <v>0.20477512555822983</v>
      </c>
      <c r="L6" s="637">
        <v>29514.039999999997</v>
      </c>
      <c r="M6" s="610">
        <v>0.42771590682489552</v>
      </c>
    </row>
    <row r="7" spans="1:13" ht="14.4" customHeight="1" x14ac:dyDescent="0.3">
      <c r="A7" s="591" t="s">
        <v>2817</v>
      </c>
      <c r="B7" s="638">
        <v>59482</v>
      </c>
      <c r="C7" s="565">
        <v>1</v>
      </c>
      <c r="D7" s="638">
        <v>28924</v>
      </c>
      <c r="E7" s="565">
        <v>0.48626475236205913</v>
      </c>
      <c r="F7" s="638">
        <v>77874</v>
      </c>
      <c r="G7" s="581">
        <v>1.3092027840355065</v>
      </c>
      <c r="H7" s="638"/>
      <c r="I7" s="565"/>
      <c r="J7" s="638"/>
      <c r="K7" s="565"/>
      <c r="L7" s="638"/>
      <c r="M7" s="611"/>
    </row>
    <row r="8" spans="1:13" ht="14.4" customHeight="1" x14ac:dyDescent="0.3">
      <c r="A8" s="591" t="s">
        <v>2818</v>
      </c>
      <c r="B8" s="638">
        <v>42895</v>
      </c>
      <c r="C8" s="565">
        <v>1</v>
      </c>
      <c r="D8" s="638">
        <v>41619</v>
      </c>
      <c r="E8" s="565">
        <v>0.97025294323347711</v>
      </c>
      <c r="F8" s="638">
        <v>41959</v>
      </c>
      <c r="G8" s="581">
        <v>0.97817927497377322</v>
      </c>
      <c r="H8" s="638"/>
      <c r="I8" s="565"/>
      <c r="J8" s="638"/>
      <c r="K8" s="565"/>
      <c r="L8" s="638"/>
      <c r="M8" s="611"/>
    </row>
    <row r="9" spans="1:13" ht="14.4" customHeight="1" x14ac:dyDescent="0.3">
      <c r="A9" s="591" t="s">
        <v>2819</v>
      </c>
      <c r="B9" s="638">
        <v>193951</v>
      </c>
      <c r="C9" s="565">
        <v>1</v>
      </c>
      <c r="D9" s="638">
        <v>194238</v>
      </c>
      <c r="E9" s="565">
        <v>1.0014797551959</v>
      </c>
      <c r="F9" s="638">
        <v>93118</v>
      </c>
      <c r="G9" s="581">
        <v>0.48011095585998526</v>
      </c>
      <c r="H9" s="638">
        <v>19171.98</v>
      </c>
      <c r="I9" s="565">
        <v>1</v>
      </c>
      <c r="J9" s="638">
        <v>67353.740000000005</v>
      </c>
      <c r="K9" s="565">
        <v>3.5131342719948595</v>
      </c>
      <c r="L9" s="638">
        <v>4875.17</v>
      </c>
      <c r="M9" s="611">
        <v>0.25428620309430744</v>
      </c>
    </row>
    <row r="10" spans="1:13" ht="14.4" customHeight="1" x14ac:dyDescent="0.3">
      <c r="A10" s="591" t="s">
        <v>2820</v>
      </c>
      <c r="B10" s="638">
        <v>13481</v>
      </c>
      <c r="C10" s="565">
        <v>1</v>
      </c>
      <c r="D10" s="638">
        <v>14116</v>
      </c>
      <c r="E10" s="565">
        <v>1.0471033306134561</v>
      </c>
      <c r="F10" s="638">
        <v>59566</v>
      </c>
      <c r="G10" s="581">
        <v>4.4185149469623912</v>
      </c>
      <c r="H10" s="638"/>
      <c r="I10" s="565"/>
      <c r="J10" s="638"/>
      <c r="K10" s="565"/>
      <c r="L10" s="638"/>
      <c r="M10" s="611"/>
    </row>
    <row r="11" spans="1:13" ht="14.4" customHeight="1" x14ac:dyDescent="0.3">
      <c r="A11" s="591" t="s">
        <v>2821</v>
      </c>
      <c r="B11" s="638">
        <v>317683</v>
      </c>
      <c r="C11" s="565">
        <v>1</v>
      </c>
      <c r="D11" s="638">
        <v>246724</v>
      </c>
      <c r="E11" s="565">
        <v>0.77663582879788973</v>
      </c>
      <c r="F11" s="638">
        <v>234527</v>
      </c>
      <c r="G11" s="581">
        <v>0.73824221000179424</v>
      </c>
      <c r="H11" s="638"/>
      <c r="I11" s="565"/>
      <c r="J11" s="638"/>
      <c r="K11" s="565"/>
      <c r="L11" s="638"/>
      <c r="M11" s="611"/>
    </row>
    <row r="12" spans="1:13" ht="14.4" customHeight="1" x14ac:dyDescent="0.3">
      <c r="A12" s="591" t="s">
        <v>2822</v>
      </c>
      <c r="B12" s="638">
        <v>21299</v>
      </c>
      <c r="C12" s="565">
        <v>1</v>
      </c>
      <c r="D12" s="638">
        <v>29858</v>
      </c>
      <c r="E12" s="565">
        <v>1.4018498521057328</v>
      </c>
      <c r="F12" s="638">
        <v>29171</v>
      </c>
      <c r="G12" s="581">
        <v>1.3695948166580592</v>
      </c>
      <c r="H12" s="638"/>
      <c r="I12" s="565"/>
      <c r="J12" s="638"/>
      <c r="K12" s="565"/>
      <c r="L12" s="638"/>
      <c r="M12" s="611"/>
    </row>
    <row r="13" spans="1:13" ht="14.4" customHeight="1" thickBot="1" x14ac:dyDescent="0.35">
      <c r="A13" s="640" t="s">
        <v>2823</v>
      </c>
      <c r="B13" s="639">
        <v>1330</v>
      </c>
      <c r="C13" s="571">
        <v>1</v>
      </c>
      <c r="D13" s="639"/>
      <c r="E13" s="571"/>
      <c r="F13" s="639"/>
      <c r="G13" s="582"/>
      <c r="H13" s="639"/>
      <c r="I13" s="571"/>
      <c r="J13" s="639"/>
      <c r="K13" s="571"/>
      <c r="L13" s="639"/>
      <c r="M13" s="612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208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69" bestFit="1" customWidth="1"/>
    <col min="2" max="2" width="8.6640625" style="69" bestFit="1" customWidth="1"/>
    <col min="3" max="3" width="2.109375" style="69" bestFit="1" customWidth="1"/>
    <col min="4" max="4" width="8" style="69" bestFit="1" customWidth="1"/>
    <col min="5" max="5" width="52.88671875" style="69" bestFit="1" customWidth="1"/>
    <col min="6" max="7" width="11.109375" style="98" customWidth="1"/>
    <col min="8" max="9" width="9.33203125" style="98" hidden="1" customWidth="1"/>
    <col min="10" max="11" width="11.109375" style="98" customWidth="1"/>
    <col min="12" max="13" width="9.33203125" style="98" hidden="1" customWidth="1"/>
    <col min="14" max="15" width="11.109375" style="98" customWidth="1"/>
    <col min="16" max="16" width="11.109375" style="91" customWidth="1"/>
    <col min="17" max="17" width="11.109375" style="98" customWidth="1"/>
    <col min="18" max="16384" width="8.88671875" style="69"/>
  </cols>
  <sheetData>
    <row r="1" spans="1:17" ht="18.600000000000001" customHeight="1" thickBot="1" x14ac:dyDescent="0.4">
      <c r="A1" s="404" t="s">
        <v>203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</row>
    <row r="2" spans="1:17" ht="14.4" customHeight="1" thickBot="1" x14ac:dyDescent="0.35">
      <c r="A2" s="521" t="s">
        <v>245</v>
      </c>
      <c r="B2" s="148"/>
      <c r="C2" s="148"/>
      <c r="D2" s="148"/>
      <c r="E2" s="148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268"/>
      <c r="Q2" s="151"/>
    </row>
    <row r="3" spans="1:17" ht="14.4" customHeight="1" thickBot="1" x14ac:dyDescent="0.35">
      <c r="E3" s="163" t="s">
        <v>204</v>
      </c>
      <c r="F3" s="311">
        <f t="shared" ref="F3:O3" si="0">SUBTOTAL(9,F6:F1048576)</f>
        <v>5478.78</v>
      </c>
      <c r="G3" s="316">
        <f t="shared" si="0"/>
        <v>738296.82</v>
      </c>
      <c r="H3" s="317"/>
      <c r="I3" s="317"/>
      <c r="J3" s="311">
        <f t="shared" si="0"/>
        <v>3610</v>
      </c>
      <c r="K3" s="316">
        <f t="shared" si="0"/>
        <v>636963.01</v>
      </c>
      <c r="L3" s="317"/>
      <c r="M3" s="317"/>
      <c r="N3" s="311">
        <f t="shared" si="0"/>
        <v>3984.2</v>
      </c>
      <c r="O3" s="316">
        <f t="shared" si="0"/>
        <v>599260.21</v>
      </c>
      <c r="P3" s="251">
        <f>IF(G3=0,"",O3/G3)</f>
        <v>0.81167925117163586</v>
      </c>
      <c r="Q3" s="313">
        <f>IF(N3=0,"",O3/N3)</f>
        <v>150.40916871642989</v>
      </c>
    </row>
    <row r="4" spans="1:17" ht="14.4" customHeight="1" x14ac:dyDescent="0.3">
      <c r="A4" s="462" t="s">
        <v>110</v>
      </c>
      <c r="B4" s="461" t="s">
        <v>158</v>
      </c>
      <c r="C4" s="462" t="s">
        <v>159</v>
      </c>
      <c r="D4" s="463" t="s">
        <v>128</v>
      </c>
      <c r="E4" s="464" t="s">
        <v>14</v>
      </c>
      <c r="F4" s="468">
        <v>2011</v>
      </c>
      <c r="G4" s="469"/>
      <c r="H4" s="315"/>
      <c r="I4" s="315"/>
      <c r="J4" s="468">
        <v>2012</v>
      </c>
      <c r="K4" s="469"/>
      <c r="L4" s="315"/>
      <c r="M4" s="315"/>
      <c r="N4" s="468">
        <v>2013</v>
      </c>
      <c r="O4" s="469"/>
      <c r="P4" s="470" t="s">
        <v>5</v>
      </c>
      <c r="Q4" s="460" t="s">
        <v>161</v>
      </c>
    </row>
    <row r="5" spans="1:17" ht="14.4" customHeight="1" thickBot="1" x14ac:dyDescent="0.35">
      <c r="A5" s="642"/>
      <c r="B5" s="641"/>
      <c r="C5" s="642"/>
      <c r="D5" s="643"/>
      <c r="E5" s="644"/>
      <c r="F5" s="650" t="s">
        <v>129</v>
      </c>
      <c r="G5" s="651" t="s">
        <v>17</v>
      </c>
      <c r="H5" s="652"/>
      <c r="I5" s="652"/>
      <c r="J5" s="650" t="s">
        <v>129</v>
      </c>
      <c r="K5" s="651" t="s">
        <v>17</v>
      </c>
      <c r="L5" s="652"/>
      <c r="M5" s="652"/>
      <c r="N5" s="650" t="s">
        <v>129</v>
      </c>
      <c r="O5" s="651" t="s">
        <v>17</v>
      </c>
      <c r="P5" s="653"/>
      <c r="Q5" s="649"/>
    </row>
    <row r="6" spans="1:17" ht="14.4" customHeight="1" x14ac:dyDescent="0.3">
      <c r="A6" s="558" t="s">
        <v>2824</v>
      </c>
      <c r="B6" s="559" t="s">
        <v>2825</v>
      </c>
      <c r="C6" s="559" t="s">
        <v>2199</v>
      </c>
      <c r="D6" s="559" t="s">
        <v>2826</v>
      </c>
      <c r="E6" s="559" t="s">
        <v>2827</v>
      </c>
      <c r="F6" s="562">
        <v>0.2</v>
      </c>
      <c r="G6" s="562">
        <v>256.68</v>
      </c>
      <c r="H6" s="562">
        <v>1</v>
      </c>
      <c r="I6" s="562">
        <v>1283.3999999999999</v>
      </c>
      <c r="J6" s="562"/>
      <c r="K6" s="562"/>
      <c r="L6" s="562"/>
      <c r="M6" s="562"/>
      <c r="N6" s="562">
        <v>0.3</v>
      </c>
      <c r="O6" s="562">
        <v>326.69</v>
      </c>
      <c r="P6" s="580">
        <v>1.272752064827801</v>
      </c>
      <c r="Q6" s="563">
        <v>1088.9666666666667</v>
      </c>
    </row>
    <row r="7" spans="1:17" ht="14.4" customHeight="1" x14ac:dyDescent="0.3">
      <c r="A7" s="564" t="s">
        <v>2824</v>
      </c>
      <c r="B7" s="565" t="s">
        <v>2825</v>
      </c>
      <c r="C7" s="565" t="s">
        <v>2199</v>
      </c>
      <c r="D7" s="565" t="s">
        <v>2828</v>
      </c>
      <c r="E7" s="565" t="s">
        <v>2827</v>
      </c>
      <c r="F7" s="568">
        <v>2.15</v>
      </c>
      <c r="G7" s="568">
        <v>5208.0599999999995</v>
      </c>
      <c r="H7" s="568">
        <v>1</v>
      </c>
      <c r="I7" s="568">
        <v>2422.3534883720927</v>
      </c>
      <c r="J7" s="568">
        <v>0.5</v>
      </c>
      <c r="K7" s="568">
        <v>1082.6600000000001</v>
      </c>
      <c r="L7" s="568">
        <v>0.20788162962792292</v>
      </c>
      <c r="M7" s="568">
        <v>2165.3200000000002</v>
      </c>
      <c r="N7" s="568">
        <v>0.45</v>
      </c>
      <c r="O7" s="568">
        <v>974.39</v>
      </c>
      <c r="P7" s="581">
        <v>0.18709269862482383</v>
      </c>
      <c r="Q7" s="569">
        <v>2165.3111111111111</v>
      </c>
    </row>
    <row r="8" spans="1:17" ht="14.4" customHeight="1" x14ac:dyDescent="0.3">
      <c r="A8" s="564" t="s">
        <v>2824</v>
      </c>
      <c r="B8" s="565" t="s">
        <v>2825</v>
      </c>
      <c r="C8" s="565" t="s">
        <v>2199</v>
      </c>
      <c r="D8" s="565" t="s">
        <v>2829</v>
      </c>
      <c r="E8" s="565" t="s">
        <v>2830</v>
      </c>
      <c r="F8" s="568"/>
      <c r="G8" s="568"/>
      <c r="H8" s="568"/>
      <c r="I8" s="568"/>
      <c r="J8" s="568">
        <v>0.05</v>
      </c>
      <c r="K8" s="568">
        <v>46.83</v>
      </c>
      <c r="L8" s="568"/>
      <c r="M8" s="568">
        <v>936.59999999999991</v>
      </c>
      <c r="N8" s="568"/>
      <c r="O8" s="568"/>
      <c r="P8" s="581"/>
      <c r="Q8" s="569"/>
    </row>
    <row r="9" spans="1:17" ht="14.4" customHeight="1" x14ac:dyDescent="0.3">
      <c r="A9" s="564" t="s">
        <v>2824</v>
      </c>
      <c r="B9" s="565" t="s">
        <v>2825</v>
      </c>
      <c r="C9" s="565" t="s">
        <v>2345</v>
      </c>
      <c r="D9" s="565" t="s">
        <v>2831</v>
      </c>
      <c r="E9" s="565" t="s">
        <v>2832</v>
      </c>
      <c r="F9" s="568">
        <v>1818</v>
      </c>
      <c r="G9" s="568">
        <v>63539.099999999991</v>
      </c>
      <c r="H9" s="568">
        <v>1</v>
      </c>
      <c r="I9" s="568">
        <v>34.949999999999996</v>
      </c>
      <c r="J9" s="568">
        <v>403</v>
      </c>
      <c r="K9" s="568">
        <v>13000.78</v>
      </c>
      <c r="L9" s="568">
        <v>0.20461070427500549</v>
      </c>
      <c r="M9" s="568">
        <v>32.260000000000005</v>
      </c>
      <c r="N9" s="568">
        <v>848</v>
      </c>
      <c r="O9" s="568">
        <v>28212.959999999999</v>
      </c>
      <c r="P9" s="581">
        <v>0.44402517504969385</v>
      </c>
      <c r="Q9" s="569">
        <v>33.269999999999996</v>
      </c>
    </row>
    <row r="10" spans="1:17" ht="14.4" customHeight="1" x14ac:dyDescent="0.3">
      <c r="A10" s="564" t="s">
        <v>2824</v>
      </c>
      <c r="B10" s="565" t="s">
        <v>2825</v>
      </c>
      <c r="C10" s="565" t="s">
        <v>2081</v>
      </c>
      <c r="D10" s="565" t="s">
        <v>2833</v>
      </c>
      <c r="E10" s="565" t="s">
        <v>2834</v>
      </c>
      <c r="F10" s="568"/>
      <c r="G10" s="568"/>
      <c r="H10" s="568"/>
      <c r="I10" s="568"/>
      <c r="J10" s="568"/>
      <c r="K10" s="568"/>
      <c r="L10" s="568"/>
      <c r="M10" s="568"/>
      <c r="N10" s="568">
        <v>2</v>
      </c>
      <c r="O10" s="568">
        <v>28656</v>
      </c>
      <c r="P10" s="581"/>
      <c r="Q10" s="569">
        <v>14328</v>
      </c>
    </row>
    <row r="11" spans="1:17" ht="14.4" customHeight="1" x14ac:dyDescent="0.3">
      <c r="A11" s="564" t="s">
        <v>2835</v>
      </c>
      <c r="B11" s="565" t="s">
        <v>2836</v>
      </c>
      <c r="C11" s="565" t="s">
        <v>2081</v>
      </c>
      <c r="D11" s="565" t="s">
        <v>2837</v>
      </c>
      <c r="E11" s="565" t="s">
        <v>2838</v>
      </c>
      <c r="F11" s="568"/>
      <c r="G11" s="568"/>
      <c r="H11" s="568"/>
      <c r="I11" s="568"/>
      <c r="J11" s="568"/>
      <c r="K11" s="568"/>
      <c r="L11" s="568"/>
      <c r="M11" s="568"/>
      <c r="N11" s="568">
        <v>1</v>
      </c>
      <c r="O11" s="568">
        <v>9337</v>
      </c>
      <c r="P11" s="581"/>
      <c r="Q11" s="569">
        <v>9337</v>
      </c>
    </row>
    <row r="12" spans="1:17" ht="14.4" customHeight="1" x14ac:dyDescent="0.3">
      <c r="A12" s="564" t="s">
        <v>2835</v>
      </c>
      <c r="B12" s="565" t="s">
        <v>2836</v>
      </c>
      <c r="C12" s="565" t="s">
        <v>2081</v>
      </c>
      <c r="D12" s="565" t="s">
        <v>2839</v>
      </c>
      <c r="E12" s="565" t="s">
        <v>2840</v>
      </c>
      <c r="F12" s="568">
        <v>2</v>
      </c>
      <c r="G12" s="568">
        <v>2456</v>
      </c>
      <c r="H12" s="568">
        <v>1</v>
      </c>
      <c r="I12" s="568">
        <v>1228</v>
      </c>
      <c r="J12" s="568"/>
      <c r="K12" s="568"/>
      <c r="L12" s="568"/>
      <c r="M12" s="568"/>
      <c r="N12" s="568">
        <v>4</v>
      </c>
      <c r="O12" s="568">
        <v>4980</v>
      </c>
      <c r="P12" s="581">
        <v>2.0276872964169379</v>
      </c>
      <c r="Q12" s="569">
        <v>1245</v>
      </c>
    </row>
    <row r="13" spans="1:17" ht="14.4" customHeight="1" x14ac:dyDescent="0.3">
      <c r="A13" s="564" t="s">
        <v>2835</v>
      </c>
      <c r="B13" s="565" t="s">
        <v>2836</v>
      </c>
      <c r="C13" s="565" t="s">
        <v>2081</v>
      </c>
      <c r="D13" s="565" t="s">
        <v>2841</v>
      </c>
      <c r="E13" s="565" t="s">
        <v>2842</v>
      </c>
      <c r="F13" s="568">
        <v>2</v>
      </c>
      <c r="G13" s="568">
        <v>4422</v>
      </c>
      <c r="H13" s="568">
        <v>1</v>
      </c>
      <c r="I13" s="568">
        <v>2211</v>
      </c>
      <c r="J13" s="568"/>
      <c r="K13" s="568"/>
      <c r="L13" s="568"/>
      <c r="M13" s="568"/>
      <c r="N13" s="568">
        <v>4</v>
      </c>
      <c r="O13" s="568">
        <v>8932</v>
      </c>
      <c r="P13" s="581">
        <v>2.0199004975124377</v>
      </c>
      <c r="Q13" s="569">
        <v>2233</v>
      </c>
    </row>
    <row r="14" spans="1:17" ht="14.4" customHeight="1" x14ac:dyDescent="0.3">
      <c r="A14" s="564" t="s">
        <v>2835</v>
      </c>
      <c r="B14" s="565" t="s">
        <v>2836</v>
      </c>
      <c r="C14" s="565" t="s">
        <v>2081</v>
      </c>
      <c r="D14" s="565" t="s">
        <v>2843</v>
      </c>
      <c r="E14" s="565" t="s">
        <v>2844</v>
      </c>
      <c r="F14" s="568"/>
      <c r="G14" s="568"/>
      <c r="H14" s="568"/>
      <c r="I14" s="568"/>
      <c r="J14" s="568"/>
      <c r="K14" s="568"/>
      <c r="L14" s="568"/>
      <c r="M14" s="568"/>
      <c r="N14" s="568">
        <v>2</v>
      </c>
      <c r="O14" s="568">
        <v>1808</v>
      </c>
      <c r="P14" s="581"/>
      <c r="Q14" s="569">
        <v>904</v>
      </c>
    </row>
    <row r="15" spans="1:17" ht="14.4" customHeight="1" x14ac:dyDescent="0.3">
      <c r="A15" s="564" t="s">
        <v>2835</v>
      </c>
      <c r="B15" s="565" t="s">
        <v>2836</v>
      </c>
      <c r="C15" s="565" t="s">
        <v>2081</v>
      </c>
      <c r="D15" s="565" t="s">
        <v>2845</v>
      </c>
      <c r="E15" s="565" t="s">
        <v>2846</v>
      </c>
      <c r="F15" s="568"/>
      <c r="G15" s="568"/>
      <c r="H15" s="568"/>
      <c r="I15" s="568"/>
      <c r="J15" s="568"/>
      <c r="K15" s="568"/>
      <c r="L15" s="568"/>
      <c r="M15" s="568"/>
      <c r="N15" s="568">
        <v>1</v>
      </c>
      <c r="O15" s="568">
        <v>10084</v>
      </c>
      <c r="P15" s="581"/>
      <c r="Q15" s="569">
        <v>10084</v>
      </c>
    </row>
    <row r="16" spans="1:17" ht="14.4" customHeight="1" x14ac:dyDescent="0.3">
      <c r="A16" s="564" t="s">
        <v>2835</v>
      </c>
      <c r="B16" s="565" t="s">
        <v>2836</v>
      </c>
      <c r="C16" s="565" t="s">
        <v>2081</v>
      </c>
      <c r="D16" s="565" t="s">
        <v>2847</v>
      </c>
      <c r="E16" s="565" t="s">
        <v>2848</v>
      </c>
      <c r="F16" s="568">
        <v>1</v>
      </c>
      <c r="G16" s="568">
        <v>9666</v>
      </c>
      <c r="H16" s="568">
        <v>1</v>
      </c>
      <c r="I16" s="568">
        <v>9666</v>
      </c>
      <c r="J16" s="568"/>
      <c r="K16" s="568"/>
      <c r="L16" s="568"/>
      <c r="M16" s="568"/>
      <c r="N16" s="568"/>
      <c r="O16" s="568"/>
      <c r="P16" s="581"/>
      <c r="Q16" s="569"/>
    </row>
    <row r="17" spans="1:17" ht="14.4" customHeight="1" x14ac:dyDescent="0.3">
      <c r="A17" s="564" t="s">
        <v>2835</v>
      </c>
      <c r="B17" s="565" t="s">
        <v>2836</v>
      </c>
      <c r="C17" s="565" t="s">
        <v>2081</v>
      </c>
      <c r="D17" s="565" t="s">
        <v>2849</v>
      </c>
      <c r="E17" s="565" t="s">
        <v>2850</v>
      </c>
      <c r="F17" s="568">
        <v>1</v>
      </c>
      <c r="G17" s="568">
        <v>293</v>
      </c>
      <c r="H17" s="568">
        <v>1</v>
      </c>
      <c r="I17" s="568">
        <v>293</v>
      </c>
      <c r="J17" s="568"/>
      <c r="K17" s="568"/>
      <c r="L17" s="568"/>
      <c r="M17" s="568"/>
      <c r="N17" s="568"/>
      <c r="O17" s="568"/>
      <c r="P17" s="581"/>
      <c r="Q17" s="569"/>
    </row>
    <row r="18" spans="1:17" ht="14.4" customHeight="1" x14ac:dyDescent="0.3">
      <c r="A18" s="564" t="s">
        <v>2835</v>
      </c>
      <c r="B18" s="565" t="s">
        <v>2836</v>
      </c>
      <c r="C18" s="565" t="s">
        <v>2081</v>
      </c>
      <c r="D18" s="565" t="s">
        <v>2851</v>
      </c>
      <c r="E18" s="565" t="s">
        <v>2852</v>
      </c>
      <c r="F18" s="568"/>
      <c r="G18" s="568"/>
      <c r="H18" s="568"/>
      <c r="I18" s="568"/>
      <c r="J18" s="568"/>
      <c r="K18" s="568"/>
      <c r="L18" s="568"/>
      <c r="M18" s="568"/>
      <c r="N18" s="568">
        <v>2</v>
      </c>
      <c r="O18" s="568">
        <v>732</v>
      </c>
      <c r="P18" s="581"/>
      <c r="Q18" s="569">
        <v>366</v>
      </c>
    </row>
    <row r="19" spans="1:17" ht="14.4" customHeight="1" x14ac:dyDescent="0.3">
      <c r="A19" s="564" t="s">
        <v>2835</v>
      </c>
      <c r="B19" s="565" t="s">
        <v>2836</v>
      </c>
      <c r="C19" s="565" t="s">
        <v>2081</v>
      </c>
      <c r="D19" s="565" t="s">
        <v>2853</v>
      </c>
      <c r="E19" s="565" t="s">
        <v>2854</v>
      </c>
      <c r="F19" s="568"/>
      <c r="G19" s="568"/>
      <c r="H19" s="568"/>
      <c r="I19" s="568"/>
      <c r="J19" s="568"/>
      <c r="K19" s="568"/>
      <c r="L19" s="568"/>
      <c r="M19" s="568"/>
      <c r="N19" s="568">
        <v>2</v>
      </c>
      <c r="O19" s="568">
        <v>2004</v>
      </c>
      <c r="P19" s="581"/>
      <c r="Q19" s="569">
        <v>1002</v>
      </c>
    </row>
    <row r="20" spans="1:17" ht="14.4" customHeight="1" x14ac:dyDescent="0.3">
      <c r="A20" s="564" t="s">
        <v>2835</v>
      </c>
      <c r="B20" s="565" t="s">
        <v>2836</v>
      </c>
      <c r="C20" s="565" t="s">
        <v>2081</v>
      </c>
      <c r="D20" s="565" t="s">
        <v>2855</v>
      </c>
      <c r="E20" s="565" t="s">
        <v>2856</v>
      </c>
      <c r="F20" s="568">
        <v>1</v>
      </c>
      <c r="G20" s="568">
        <v>0</v>
      </c>
      <c r="H20" s="568"/>
      <c r="I20" s="568">
        <v>0</v>
      </c>
      <c r="J20" s="568"/>
      <c r="K20" s="568"/>
      <c r="L20" s="568"/>
      <c r="M20" s="568"/>
      <c r="N20" s="568"/>
      <c r="O20" s="568"/>
      <c r="P20" s="581"/>
      <c r="Q20" s="569"/>
    </row>
    <row r="21" spans="1:17" ht="14.4" customHeight="1" x14ac:dyDescent="0.3">
      <c r="A21" s="564" t="s">
        <v>2835</v>
      </c>
      <c r="B21" s="565" t="s">
        <v>2836</v>
      </c>
      <c r="C21" s="565" t="s">
        <v>2081</v>
      </c>
      <c r="D21" s="565" t="s">
        <v>2857</v>
      </c>
      <c r="E21" s="565" t="s">
        <v>2858</v>
      </c>
      <c r="F21" s="568">
        <v>1</v>
      </c>
      <c r="G21" s="568">
        <v>0</v>
      </c>
      <c r="H21" s="568"/>
      <c r="I21" s="568">
        <v>0</v>
      </c>
      <c r="J21" s="568"/>
      <c r="K21" s="568"/>
      <c r="L21" s="568"/>
      <c r="M21" s="568"/>
      <c r="N21" s="568"/>
      <c r="O21" s="568"/>
      <c r="P21" s="581"/>
      <c r="Q21" s="569"/>
    </row>
    <row r="22" spans="1:17" ht="14.4" customHeight="1" x14ac:dyDescent="0.3">
      <c r="A22" s="564" t="s">
        <v>2835</v>
      </c>
      <c r="B22" s="565" t="s">
        <v>2859</v>
      </c>
      <c r="C22" s="565" t="s">
        <v>2081</v>
      </c>
      <c r="D22" s="565" t="s">
        <v>2860</v>
      </c>
      <c r="E22" s="565" t="s">
        <v>2861</v>
      </c>
      <c r="F22" s="568">
        <v>1</v>
      </c>
      <c r="G22" s="568">
        <v>216</v>
      </c>
      <c r="H22" s="568">
        <v>1</v>
      </c>
      <c r="I22" s="568">
        <v>216</v>
      </c>
      <c r="J22" s="568"/>
      <c r="K22" s="568"/>
      <c r="L22" s="568"/>
      <c r="M22" s="568"/>
      <c r="N22" s="568"/>
      <c r="O22" s="568"/>
      <c r="P22" s="581"/>
      <c r="Q22" s="569"/>
    </row>
    <row r="23" spans="1:17" ht="14.4" customHeight="1" x14ac:dyDescent="0.3">
      <c r="A23" s="564" t="s">
        <v>2835</v>
      </c>
      <c r="B23" s="565" t="s">
        <v>2859</v>
      </c>
      <c r="C23" s="565" t="s">
        <v>2081</v>
      </c>
      <c r="D23" s="565" t="s">
        <v>2862</v>
      </c>
      <c r="E23" s="565" t="s">
        <v>2863</v>
      </c>
      <c r="F23" s="568">
        <v>1</v>
      </c>
      <c r="G23" s="568">
        <v>492</v>
      </c>
      <c r="H23" s="568">
        <v>1</v>
      </c>
      <c r="I23" s="568">
        <v>492</v>
      </c>
      <c r="J23" s="568"/>
      <c r="K23" s="568"/>
      <c r="L23" s="568"/>
      <c r="M23" s="568"/>
      <c r="N23" s="568">
        <v>2</v>
      </c>
      <c r="O23" s="568">
        <v>994</v>
      </c>
      <c r="P23" s="581">
        <v>2.0203252032520327</v>
      </c>
      <c r="Q23" s="569">
        <v>497</v>
      </c>
    </row>
    <row r="24" spans="1:17" ht="14.4" customHeight="1" x14ac:dyDescent="0.3">
      <c r="A24" s="564" t="s">
        <v>2835</v>
      </c>
      <c r="B24" s="565" t="s">
        <v>2859</v>
      </c>
      <c r="C24" s="565" t="s">
        <v>2081</v>
      </c>
      <c r="D24" s="565" t="s">
        <v>2864</v>
      </c>
      <c r="E24" s="565" t="s">
        <v>2865</v>
      </c>
      <c r="F24" s="568">
        <v>17</v>
      </c>
      <c r="G24" s="568">
        <v>5899</v>
      </c>
      <c r="H24" s="568">
        <v>1</v>
      </c>
      <c r="I24" s="568">
        <v>347</v>
      </c>
      <c r="J24" s="568"/>
      <c r="K24" s="568"/>
      <c r="L24" s="568"/>
      <c r="M24" s="568"/>
      <c r="N24" s="568">
        <v>15</v>
      </c>
      <c r="O24" s="568">
        <v>5220</v>
      </c>
      <c r="P24" s="581">
        <v>0.88489574504153246</v>
      </c>
      <c r="Q24" s="569">
        <v>348</v>
      </c>
    </row>
    <row r="25" spans="1:17" ht="14.4" customHeight="1" x14ac:dyDescent="0.3">
      <c r="A25" s="564" t="s">
        <v>2835</v>
      </c>
      <c r="B25" s="565" t="s">
        <v>2859</v>
      </c>
      <c r="C25" s="565" t="s">
        <v>2081</v>
      </c>
      <c r="D25" s="565" t="s">
        <v>2866</v>
      </c>
      <c r="E25" s="565" t="s">
        <v>2867</v>
      </c>
      <c r="F25" s="568">
        <v>2</v>
      </c>
      <c r="G25" s="568">
        <v>700</v>
      </c>
      <c r="H25" s="568">
        <v>1</v>
      </c>
      <c r="I25" s="568">
        <v>350</v>
      </c>
      <c r="J25" s="568"/>
      <c r="K25" s="568"/>
      <c r="L25" s="568"/>
      <c r="M25" s="568"/>
      <c r="N25" s="568">
        <v>3</v>
      </c>
      <c r="O25" s="568">
        <v>1050</v>
      </c>
      <c r="P25" s="581">
        <v>1.5</v>
      </c>
      <c r="Q25" s="569">
        <v>350</v>
      </c>
    </row>
    <row r="26" spans="1:17" ht="14.4" customHeight="1" x14ac:dyDescent="0.3">
      <c r="A26" s="564" t="s">
        <v>2835</v>
      </c>
      <c r="B26" s="565" t="s">
        <v>2859</v>
      </c>
      <c r="C26" s="565" t="s">
        <v>2081</v>
      </c>
      <c r="D26" s="565" t="s">
        <v>2868</v>
      </c>
      <c r="E26" s="565" t="s">
        <v>2869</v>
      </c>
      <c r="F26" s="568">
        <v>193</v>
      </c>
      <c r="G26" s="568">
        <v>12352</v>
      </c>
      <c r="H26" s="568">
        <v>1</v>
      </c>
      <c r="I26" s="568">
        <v>64</v>
      </c>
      <c r="J26" s="568">
        <v>170</v>
      </c>
      <c r="K26" s="568">
        <v>10880</v>
      </c>
      <c r="L26" s="568">
        <v>0.88082901554404147</v>
      </c>
      <c r="M26" s="568">
        <v>64</v>
      </c>
      <c r="N26" s="568">
        <v>138</v>
      </c>
      <c r="O26" s="568">
        <v>8970</v>
      </c>
      <c r="P26" s="581">
        <v>0.72619818652849744</v>
      </c>
      <c r="Q26" s="569">
        <v>65</v>
      </c>
    </row>
    <row r="27" spans="1:17" ht="14.4" customHeight="1" x14ac:dyDescent="0.3">
      <c r="A27" s="564" t="s">
        <v>2835</v>
      </c>
      <c r="B27" s="565" t="s">
        <v>2859</v>
      </c>
      <c r="C27" s="565" t="s">
        <v>2081</v>
      </c>
      <c r="D27" s="565" t="s">
        <v>2870</v>
      </c>
      <c r="E27" s="565" t="s">
        <v>2871</v>
      </c>
      <c r="F27" s="568">
        <v>5</v>
      </c>
      <c r="G27" s="568">
        <v>2945</v>
      </c>
      <c r="H27" s="568">
        <v>1</v>
      </c>
      <c r="I27" s="568">
        <v>589</v>
      </c>
      <c r="J27" s="568"/>
      <c r="K27" s="568"/>
      <c r="L27" s="568"/>
      <c r="M27" s="568"/>
      <c r="N27" s="568">
        <v>8</v>
      </c>
      <c r="O27" s="568">
        <v>4720</v>
      </c>
      <c r="P27" s="581">
        <v>1.6027164685908319</v>
      </c>
      <c r="Q27" s="569">
        <v>590</v>
      </c>
    </row>
    <row r="28" spans="1:17" ht="14.4" customHeight="1" x14ac:dyDescent="0.3">
      <c r="A28" s="564" t="s">
        <v>2835</v>
      </c>
      <c r="B28" s="565" t="s">
        <v>2859</v>
      </c>
      <c r="C28" s="565" t="s">
        <v>2081</v>
      </c>
      <c r="D28" s="565" t="s">
        <v>2872</v>
      </c>
      <c r="E28" s="565" t="s">
        <v>2873</v>
      </c>
      <c r="F28" s="568">
        <v>2</v>
      </c>
      <c r="G28" s="568">
        <v>1178</v>
      </c>
      <c r="H28" s="568">
        <v>1</v>
      </c>
      <c r="I28" s="568">
        <v>589</v>
      </c>
      <c r="J28" s="568"/>
      <c r="K28" s="568"/>
      <c r="L28" s="568"/>
      <c r="M28" s="568"/>
      <c r="N28" s="568">
        <v>6</v>
      </c>
      <c r="O28" s="568">
        <v>3540</v>
      </c>
      <c r="P28" s="581">
        <v>3.00509337860781</v>
      </c>
      <c r="Q28" s="569">
        <v>590</v>
      </c>
    </row>
    <row r="29" spans="1:17" ht="14.4" customHeight="1" x14ac:dyDescent="0.3">
      <c r="A29" s="564" t="s">
        <v>2835</v>
      </c>
      <c r="B29" s="565" t="s">
        <v>2859</v>
      </c>
      <c r="C29" s="565" t="s">
        <v>2081</v>
      </c>
      <c r="D29" s="565" t="s">
        <v>2874</v>
      </c>
      <c r="E29" s="565" t="s">
        <v>2875</v>
      </c>
      <c r="F29" s="568">
        <v>15</v>
      </c>
      <c r="G29" s="568">
        <v>345</v>
      </c>
      <c r="H29" s="568">
        <v>1</v>
      </c>
      <c r="I29" s="568">
        <v>23</v>
      </c>
      <c r="J29" s="568">
        <v>14</v>
      </c>
      <c r="K29" s="568">
        <v>322</v>
      </c>
      <c r="L29" s="568">
        <v>0.93333333333333335</v>
      </c>
      <c r="M29" s="568">
        <v>23</v>
      </c>
      <c r="N29" s="568">
        <v>12</v>
      </c>
      <c r="O29" s="568">
        <v>288</v>
      </c>
      <c r="P29" s="581">
        <v>0.83478260869565213</v>
      </c>
      <c r="Q29" s="569">
        <v>24</v>
      </c>
    </row>
    <row r="30" spans="1:17" ht="14.4" customHeight="1" x14ac:dyDescent="0.3">
      <c r="A30" s="564" t="s">
        <v>2835</v>
      </c>
      <c r="B30" s="565" t="s">
        <v>2859</v>
      </c>
      <c r="C30" s="565" t="s">
        <v>2081</v>
      </c>
      <c r="D30" s="565" t="s">
        <v>2876</v>
      </c>
      <c r="E30" s="565" t="s">
        <v>2877</v>
      </c>
      <c r="F30" s="568"/>
      <c r="G30" s="568"/>
      <c r="H30" s="568"/>
      <c r="I30" s="568"/>
      <c r="J30" s="568">
        <v>8</v>
      </c>
      <c r="K30" s="568">
        <v>184</v>
      </c>
      <c r="L30" s="568"/>
      <c r="M30" s="568">
        <v>23</v>
      </c>
      <c r="N30" s="568">
        <v>2</v>
      </c>
      <c r="O30" s="568">
        <v>46</v>
      </c>
      <c r="P30" s="581"/>
      <c r="Q30" s="569">
        <v>23</v>
      </c>
    </row>
    <row r="31" spans="1:17" ht="14.4" customHeight="1" x14ac:dyDescent="0.3">
      <c r="A31" s="564" t="s">
        <v>2835</v>
      </c>
      <c r="B31" s="565" t="s">
        <v>2859</v>
      </c>
      <c r="C31" s="565" t="s">
        <v>2081</v>
      </c>
      <c r="D31" s="565" t="s">
        <v>2878</v>
      </c>
      <c r="E31" s="565" t="s">
        <v>2879</v>
      </c>
      <c r="F31" s="568">
        <v>6</v>
      </c>
      <c r="G31" s="568">
        <v>1296</v>
      </c>
      <c r="H31" s="568">
        <v>1</v>
      </c>
      <c r="I31" s="568">
        <v>216</v>
      </c>
      <c r="J31" s="568">
        <v>10</v>
      </c>
      <c r="K31" s="568">
        <v>2160</v>
      </c>
      <c r="L31" s="568">
        <v>1.6666666666666667</v>
      </c>
      <c r="M31" s="568">
        <v>216</v>
      </c>
      <c r="N31" s="568">
        <v>9</v>
      </c>
      <c r="O31" s="568">
        <v>1944</v>
      </c>
      <c r="P31" s="581">
        <v>1.5</v>
      </c>
      <c r="Q31" s="569">
        <v>216</v>
      </c>
    </row>
    <row r="32" spans="1:17" ht="14.4" customHeight="1" x14ac:dyDescent="0.3">
      <c r="A32" s="564" t="s">
        <v>2835</v>
      </c>
      <c r="B32" s="565" t="s">
        <v>2859</v>
      </c>
      <c r="C32" s="565" t="s">
        <v>2081</v>
      </c>
      <c r="D32" s="565" t="s">
        <v>2880</v>
      </c>
      <c r="E32" s="565" t="s">
        <v>2881</v>
      </c>
      <c r="F32" s="568">
        <v>5</v>
      </c>
      <c r="G32" s="568">
        <v>270</v>
      </c>
      <c r="H32" s="568">
        <v>1</v>
      </c>
      <c r="I32" s="568">
        <v>54</v>
      </c>
      <c r="J32" s="568">
        <v>3</v>
      </c>
      <c r="K32" s="568">
        <v>162</v>
      </c>
      <c r="L32" s="568">
        <v>0.6</v>
      </c>
      <c r="M32" s="568">
        <v>54</v>
      </c>
      <c r="N32" s="568">
        <v>3</v>
      </c>
      <c r="O32" s="568">
        <v>162</v>
      </c>
      <c r="P32" s="581">
        <v>0.6</v>
      </c>
      <c r="Q32" s="569">
        <v>54</v>
      </c>
    </row>
    <row r="33" spans="1:17" ht="14.4" customHeight="1" x14ac:dyDescent="0.3">
      <c r="A33" s="564" t="s">
        <v>2835</v>
      </c>
      <c r="B33" s="565" t="s">
        <v>2859</v>
      </c>
      <c r="C33" s="565" t="s">
        <v>2081</v>
      </c>
      <c r="D33" s="565" t="s">
        <v>2882</v>
      </c>
      <c r="E33" s="565" t="s">
        <v>2883</v>
      </c>
      <c r="F33" s="568">
        <v>208</v>
      </c>
      <c r="G33" s="568">
        <v>16016</v>
      </c>
      <c r="H33" s="568">
        <v>1</v>
      </c>
      <c r="I33" s="568">
        <v>77</v>
      </c>
      <c r="J33" s="568">
        <v>170</v>
      </c>
      <c r="K33" s="568">
        <v>13090</v>
      </c>
      <c r="L33" s="568">
        <v>0.81730769230769229</v>
      </c>
      <c r="M33" s="568">
        <v>77</v>
      </c>
      <c r="N33" s="568">
        <v>143</v>
      </c>
      <c r="O33" s="568">
        <v>11011</v>
      </c>
      <c r="P33" s="581">
        <v>0.6875</v>
      </c>
      <c r="Q33" s="569">
        <v>77</v>
      </c>
    </row>
    <row r="34" spans="1:17" ht="14.4" customHeight="1" x14ac:dyDescent="0.3">
      <c r="A34" s="564" t="s">
        <v>2835</v>
      </c>
      <c r="B34" s="565" t="s">
        <v>2859</v>
      </c>
      <c r="C34" s="565" t="s">
        <v>2081</v>
      </c>
      <c r="D34" s="565" t="s">
        <v>2884</v>
      </c>
      <c r="E34" s="565" t="s">
        <v>2885</v>
      </c>
      <c r="F34" s="568">
        <v>15</v>
      </c>
      <c r="G34" s="568">
        <v>330</v>
      </c>
      <c r="H34" s="568">
        <v>1</v>
      </c>
      <c r="I34" s="568">
        <v>22</v>
      </c>
      <c r="J34" s="568">
        <v>23</v>
      </c>
      <c r="K34" s="568">
        <v>506</v>
      </c>
      <c r="L34" s="568">
        <v>1.5333333333333334</v>
      </c>
      <c r="M34" s="568">
        <v>22</v>
      </c>
      <c r="N34" s="568">
        <v>14</v>
      </c>
      <c r="O34" s="568">
        <v>308</v>
      </c>
      <c r="P34" s="581">
        <v>0.93333333333333335</v>
      </c>
      <c r="Q34" s="569">
        <v>22</v>
      </c>
    </row>
    <row r="35" spans="1:17" ht="14.4" customHeight="1" x14ac:dyDescent="0.3">
      <c r="A35" s="564" t="s">
        <v>2835</v>
      </c>
      <c r="B35" s="565" t="s">
        <v>2859</v>
      </c>
      <c r="C35" s="565" t="s">
        <v>2081</v>
      </c>
      <c r="D35" s="565" t="s">
        <v>2886</v>
      </c>
      <c r="E35" s="565" t="s">
        <v>2887</v>
      </c>
      <c r="F35" s="568">
        <v>3</v>
      </c>
      <c r="G35" s="568">
        <v>540</v>
      </c>
      <c r="H35" s="568">
        <v>1</v>
      </c>
      <c r="I35" s="568">
        <v>180</v>
      </c>
      <c r="J35" s="568">
        <v>9</v>
      </c>
      <c r="K35" s="568">
        <v>1620</v>
      </c>
      <c r="L35" s="568">
        <v>3</v>
      </c>
      <c r="M35" s="568">
        <v>180</v>
      </c>
      <c r="N35" s="568">
        <v>7</v>
      </c>
      <c r="O35" s="568">
        <v>1260</v>
      </c>
      <c r="P35" s="581">
        <v>2.3333333333333335</v>
      </c>
      <c r="Q35" s="569">
        <v>180</v>
      </c>
    </row>
    <row r="36" spans="1:17" ht="14.4" customHeight="1" x14ac:dyDescent="0.3">
      <c r="A36" s="564" t="s">
        <v>2835</v>
      </c>
      <c r="B36" s="565" t="s">
        <v>2859</v>
      </c>
      <c r="C36" s="565" t="s">
        <v>2081</v>
      </c>
      <c r="D36" s="565" t="s">
        <v>2888</v>
      </c>
      <c r="E36" s="565" t="s">
        <v>2889</v>
      </c>
      <c r="F36" s="568"/>
      <c r="G36" s="568"/>
      <c r="H36" s="568"/>
      <c r="I36" s="568"/>
      <c r="J36" s="568"/>
      <c r="K36" s="568"/>
      <c r="L36" s="568"/>
      <c r="M36" s="568"/>
      <c r="N36" s="568">
        <v>2</v>
      </c>
      <c r="O36" s="568">
        <v>418</v>
      </c>
      <c r="P36" s="581"/>
      <c r="Q36" s="569">
        <v>209</v>
      </c>
    </row>
    <row r="37" spans="1:17" ht="14.4" customHeight="1" x14ac:dyDescent="0.3">
      <c r="A37" s="564" t="s">
        <v>2835</v>
      </c>
      <c r="B37" s="565" t="s">
        <v>2859</v>
      </c>
      <c r="C37" s="565" t="s">
        <v>2081</v>
      </c>
      <c r="D37" s="565" t="s">
        <v>2890</v>
      </c>
      <c r="E37" s="565" t="s">
        <v>2891</v>
      </c>
      <c r="F37" s="568">
        <v>1</v>
      </c>
      <c r="G37" s="568">
        <v>66</v>
      </c>
      <c r="H37" s="568">
        <v>1</v>
      </c>
      <c r="I37" s="568">
        <v>66</v>
      </c>
      <c r="J37" s="568"/>
      <c r="K37" s="568"/>
      <c r="L37" s="568"/>
      <c r="M37" s="568"/>
      <c r="N37" s="568">
        <v>1</v>
      </c>
      <c r="O37" s="568">
        <v>66</v>
      </c>
      <c r="P37" s="581">
        <v>1</v>
      </c>
      <c r="Q37" s="569">
        <v>66</v>
      </c>
    </row>
    <row r="38" spans="1:17" ht="14.4" customHeight="1" x14ac:dyDescent="0.3">
      <c r="A38" s="564" t="s">
        <v>2892</v>
      </c>
      <c r="B38" s="565" t="s">
        <v>2893</v>
      </c>
      <c r="C38" s="565" t="s">
        <v>2081</v>
      </c>
      <c r="D38" s="565" t="s">
        <v>2894</v>
      </c>
      <c r="E38" s="565" t="s">
        <v>2895</v>
      </c>
      <c r="F38" s="568">
        <v>85</v>
      </c>
      <c r="G38" s="568">
        <v>2295</v>
      </c>
      <c r="H38" s="568">
        <v>1</v>
      </c>
      <c r="I38" s="568">
        <v>27</v>
      </c>
      <c r="J38" s="568">
        <v>66</v>
      </c>
      <c r="K38" s="568">
        <v>1782</v>
      </c>
      <c r="L38" s="568">
        <v>0.77647058823529413</v>
      </c>
      <c r="M38" s="568">
        <v>27</v>
      </c>
      <c r="N38" s="568">
        <v>59</v>
      </c>
      <c r="O38" s="568">
        <v>1593</v>
      </c>
      <c r="P38" s="581">
        <v>0.69411764705882351</v>
      </c>
      <c r="Q38" s="569">
        <v>27</v>
      </c>
    </row>
    <row r="39" spans="1:17" ht="14.4" customHeight="1" x14ac:dyDescent="0.3">
      <c r="A39" s="564" t="s">
        <v>2892</v>
      </c>
      <c r="B39" s="565" t="s">
        <v>2893</v>
      </c>
      <c r="C39" s="565" t="s">
        <v>2081</v>
      </c>
      <c r="D39" s="565" t="s">
        <v>2896</v>
      </c>
      <c r="E39" s="565" t="s">
        <v>2897</v>
      </c>
      <c r="F39" s="568">
        <v>85</v>
      </c>
      <c r="G39" s="568">
        <v>2295</v>
      </c>
      <c r="H39" s="568">
        <v>1</v>
      </c>
      <c r="I39" s="568">
        <v>27</v>
      </c>
      <c r="J39" s="568">
        <v>66</v>
      </c>
      <c r="K39" s="568">
        <v>1782</v>
      </c>
      <c r="L39" s="568">
        <v>0.77647058823529413</v>
      </c>
      <c r="M39" s="568">
        <v>27</v>
      </c>
      <c r="N39" s="568">
        <v>60</v>
      </c>
      <c r="O39" s="568">
        <v>1620</v>
      </c>
      <c r="P39" s="581">
        <v>0.70588235294117652</v>
      </c>
      <c r="Q39" s="569">
        <v>27</v>
      </c>
    </row>
    <row r="40" spans="1:17" ht="14.4" customHeight="1" x14ac:dyDescent="0.3">
      <c r="A40" s="564" t="s">
        <v>2892</v>
      </c>
      <c r="B40" s="565" t="s">
        <v>2893</v>
      </c>
      <c r="C40" s="565" t="s">
        <v>2081</v>
      </c>
      <c r="D40" s="565" t="s">
        <v>2898</v>
      </c>
      <c r="E40" s="565" t="s">
        <v>2899</v>
      </c>
      <c r="F40" s="568">
        <v>2</v>
      </c>
      <c r="G40" s="568">
        <v>46</v>
      </c>
      <c r="H40" s="568">
        <v>1</v>
      </c>
      <c r="I40" s="568">
        <v>23</v>
      </c>
      <c r="J40" s="568">
        <v>2</v>
      </c>
      <c r="K40" s="568">
        <v>46</v>
      </c>
      <c r="L40" s="568">
        <v>1</v>
      </c>
      <c r="M40" s="568">
        <v>23</v>
      </c>
      <c r="N40" s="568">
        <v>1</v>
      </c>
      <c r="O40" s="568">
        <v>23</v>
      </c>
      <c r="P40" s="581">
        <v>0.5</v>
      </c>
      <c r="Q40" s="569">
        <v>23</v>
      </c>
    </row>
    <row r="41" spans="1:17" ht="14.4" customHeight="1" x14ac:dyDescent="0.3">
      <c r="A41" s="564" t="s">
        <v>2892</v>
      </c>
      <c r="B41" s="565" t="s">
        <v>2893</v>
      </c>
      <c r="C41" s="565" t="s">
        <v>2081</v>
      </c>
      <c r="D41" s="565" t="s">
        <v>2900</v>
      </c>
      <c r="E41" s="565" t="s">
        <v>2901</v>
      </c>
      <c r="F41" s="568">
        <v>4</v>
      </c>
      <c r="G41" s="568">
        <v>216</v>
      </c>
      <c r="H41" s="568">
        <v>1</v>
      </c>
      <c r="I41" s="568">
        <v>54</v>
      </c>
      <c r="J41" s="568">
        <v>8</v>
      </c>
      <c r="K41" s="568">
        <v>432</v>
      </c>
      <c r="L41" s="568">
        <v>2</v>
      </c>
      <c r="M41" s="568">
        <v>54</v>
      </c>
      <c r="N41" s="568">
        <v>9</v>
      </c>
      <c r="O41" s="568">
        <v>486</v>
      </c>
      <c r="P41" s="581">
        <v>2.25</v>
      </c>
      <c r="Q41" s="569">
        <v>54</v>
      </c>
    </row>
    <row r="42" spans="1:17" ht="14.4" customHeight="1" x14ac:dyDescent="0.3">
      <c r="A42" s="564" t="s">
        <v>2892</v>
      </c>
      <c r="B42" s="565" t="s">
        <v>2893</v>
      </c>
      <c r="C42" s="565" t="s">
        <v>2081</v>
      </c>
      <c r="D42" s="565" t="s">
        <v>2902</v>
      </c>
      <c r="E42" s="565" t="s">
        <v>2903</v>
      </c>
      <c r="F42" s="568">
        <v>74</v>
      </c>
      <c r="G42" s="568">
        <v>1776</v>
      </c>
      <c r="H42" s="568">
        <v>1</v>
      </c>
      <c r="I42" s="568">
        <v>24</v>
      </c>
      <c r="J42" s="568">
        <v>59</v>
      </c>
      <c r="K42" s="568">
        <v>1416</v>
      </c>
      <c r="L42" s="568">
        <v>0.79729729729729726</v>
      </c>
      <c r="M42" s="568">
        <v>24</v>
      </c>
      <c r="N42" s="568">
        <v>51</v>
      </c>
      <c r="O42" s="568">
        <v>1224</v>
      </c>
      <c r="P42" s="581">
        <v>0.68918918918918914</v>
      </c>
      <c r="Q42" s="569">
        <v>24</v>
      </c>
    </row>
    <row r="43" spans="1:17" ht="14.4" customHeight="1" x14ac:dyDescent="0.3">
      <c r="A43" s="564" t="s">
        <v>2892</v>
      </c>
      <c r="B43" s="565" t="s">
        <v>2893</v>
      </c>
      <c r="C43" s="565" t="s">
        <v>2081</v>
      </c>
      <c r="D43" s="565" t="s">
        <v>2904</v>
      </c>
      <c r="E43" s="565" t="s">
        <v>2905</v>
      </c>
      <c r="F43" s="568">
        <v>2</v>
      </c>
      <c r="G43" s="568">
        <v>46</v>
      </c>
      <c r="H43" s="568">
        <v>1</v>
      </c>
      <c r="I43" s="568">
        <v>23</v>
      </c>
      <c r="J43" s="568"/>
      <c r="K43" s="568"/>
      <c r="L43" s="568"/>
      <c r="M43" s="568"/>
      <c r="N43" s="568"/>
      <c r="O43" s="568"/>
      <c r="P43" s="581"/>
      <c r="Q43" s="569"/>
    </row>
    <row r="44" spans="1:17" ht="14.4" customHeight="1" x14ac:dyDescent="0.3">
      <c r="A44" s="564" t="s">
        <v>2892</v>
      </c>
      <c r="B44" s="565" t="s">
        <v>2893</v>
      </c>
      <c r="C44" s="565" t="s">
        <v>2081</v>
      </c>
      <c r="D44" s="565" t="s">
        <v>2906</v>
      </c>
      <c r="E44" s="565" t="s">
        <v>2907</v>
      </c>
      <c r="F44" s="568">
        <v>2</v>
      </c>
      <c r="G44" s="568">
        <v>44</v>
      </c>
      <c r="H44" s="568">
        <v>1</v>
      </c>
      <c r="I44" s="568">
        <v>22</v>
      </c>
      <c r="J44" s="568">
        <v>2</v>
      </c>
      <c r="K44" s="568">
        <v>44</v>
      </c>
      <c r="L44" s="568">
        <v>1</v>
      </c>
      <c r="M44" s="568">
        <v>22</v>
      </c>
      <c r="N44" s="568"/>
      <c r="O44" s="568"/>
      <c r="P44" s="581"/>
      <c r="Q44" s="569"/>
    </row>
    <row r="45" spans="1:17" ht="14.4" customHeight="1" x14ac:dyDescent="0.3">
      <c r="A45" s="564" t="s">
        <v>2892</v>
      </c>
      <c r="B45" s="565" t="s">
        <v>2893</v>
      </c>
      <c r="C45" s="565" t="s">
        <v>2081</v>
      </c>
      <c r="D45" s="565" t="s">
        <v>2908</v>
      </c>
      <c r="E45" s="565" t="s">
        <v>2909</v>
      </c>
      <c r="F45" s="568">
        <v>105</v>
      </c>
      <c r="G45" s="568">
        <v>3045</v>
      </c>
      <c r="H45" s="568">
        <v>1</v>
      </c>
      <c r="I45" s="568">
        <v>29</v>
      </c>
      <c r="J45" s="568">
        <v>86</v>
      </c>
      <c r="K45" s="568">
        <v>2494</v>
      </c>
      <c r="L45" s="568">
        <v>0.81904761904761902</v>
      </c>
      <c r="M45" s="568">
        <v>29</v>
      </c>
      <c r="N45" s="568">
        <v>73</v>
      </c>
      <c r="O45" s="568">
        <v>2117</v>
      </c>
      <c r="P45" s="581">
        <v>0.69523809523809521</v>
      </c>
      <c r="Q45" s="569">
        <v>29</v>
      </c>
    </row>
    <row r="46" spans="1:17" ht="14.4" customHeight="1" x14ac:dyDescent="0.3">
      <c r="A46" s="564" t="s">
        <v>2892</v>
      </c>
      <c r="B46" s="565" t="s">
        <v>2893</v>
      </c>
      <c r="C46" s="565" t="s">
        <v>2081</v>
      </c>
      <c r="D46" s="565" t="s">
        <v>2910</v>
      </c>
      <c r="E46" s="565" t="s">
        <v>2911</v>
      </c>
      <c r="F46" s="568">
        <v>87</v>
      </c>
      <c r="G46" s="568">
        <v>2349</v>
      </c>
      <c r="H46" s="568">
        <v>1</v>
      </c>
      <c r="I46" s="568">
        <v>27</v>
      </c>
      <c r="J46" s="568">
        <v>67</v>
      </c>
      <c r="K46" s="568">
        <v>1809</v>
      </c>
      <c r="L46" s="568">
        <v>0.77011494252873558</v>
      </c>
      <c r="M46" s="568">
        <v>27</v>
      </c>
      <c r="N46" s="568">
        <v>62</v>
      </c>
      <c r="O46" s="568">
        <v>1674</v>
      </c>
      <c r="P46" s="581">
        <v>0.71264367816091956</v>
      </c>
      <c r="Q46" s="569">
        <v>27</v>
      </c>
    </row>
    <row r="47" spans="1:17" ht="14.4" customHeight="1" x14ac:dyDescent="0.3">
      <c r="A47" s="564" t="s">
        <v>2892</v>
      </c>
      <c r="B47" s="565" t="s">
        <v>2893</v>
      </c>
      <c r="C47" s="565" t="s">
        <v>2081</v>
      </c>
      <c r="D47" s="565" t="s">
        <v>2912</v>
      </c>
      <c r="E47" s="565" t="s">
        <v>2913</v>
      </c>
      <c r="F47" s="568">
        <v>6</v>
      </c>
      <c r="G47" s="568">
        <v>174</v>
      </c>
      <c r="H47" s="568">
        <v>1</v>
      </c>
      <c r="I47" s="568">
        <v>29</v>
      </c>
      <c r="J47" s="568">
        <v>4</v>
      </c>
      <c r="K47" s="568">
        <v>116</v>
      </c>
      <c r="L47" s="568">
        <v>0.66666666666666663</v>
      </c>
      <c r="M47" s="568">
        <v>29</v>
      </c>
      <c r="N47" s="568">
        <v>3</v>
      </c>
      <c r="O47" s="568">
        <v>87</v>
      </c>
      <c r="P47" s="581">
        <v>0.5</v>
      </c>
      <c r="Q47" s="569">
        <v>29</v>
      </c>
    </row>
    <row r="48" spans="1:17" ht="14.4" customHeight="1" x14ac:dyDescent="0.3">
      <c r="A48" s="564" t="s">
        <v>2892</v>
      </c>
      <c r="B48" s="565" t="s">
        <v>2893</v>
      </c>
      <c r="C48" s="565" t="s">
        <v>2081</v>
      </c>
      <c r="D48" s="565" t="s">
        <v>2914</v>
      </c>
      <c r="E48" s="565" t="s">
        <v>2915</v>
      </c>
      <c r="F48" s="568">
        <v>6</v>
      </c>
      <c r="G48" s="568">
        <v>336</v>
      </c>
      <c r="H48" s="568">
        <v>1</v>
      </c>
      <c r="I48" s="568">
        <v>56</v>
      </c>
      <c r="J48" s="568">
        <v>18</v>
      </c>
      <c r="K48" s="568">
        <v>1008</v>
      </c>
      <c r="L48" s="568">
        <v>3</v>
      </c>
      <c r="M48" s="568">
        <v>56</v>
      </c>
      <c r="N48" s="568">
        <v>6</v>
      </c>
      <c r="O48" s="568">
        <v>336</v>
      </c>
      <c r="P48" s="581">
        <v>1</v>
      </c>
      <c r="Q48" s="569">
        <v>56</v>
      </c>
    </row>
    <row r="49" spans="1:17" ht="14.4" customHeight="1" x14ac:dyDescent="0.3">
      <c r="A49" s="564" t="s">
        <v>2892</v>
      </c>
      <c r="B49" s="565" t="s">
        <v>2893</v>
      </c>
      <c r="C49" s="565" t="s">
        <v>2081</v>
      </c>
      <c r="D49" s="565" t="s">
        <v>2916</v>
      </c>
      <c r="E49" s="565" t="s">
        <v>2917</v>
      </c>
      <c r="F49" s="568">
        <v>1</v>
      </c>
      <c r="G49" s="568">
        <v>33</v>
      </c>
      <c r="H49" s="568">
        <v>1</v>
      </c>
      <c r="I49" s="568">
        <v>33</v>
      </c>
      <c r="J49" s="568"/>
      <c r="K49" s="568"/>
      <c r="L49" s="568"/>
      <c r="M49" s="568"/>
      <c r="N49" s="568">
        <v>1</v>
      </c>
      <c r="O49" s="568">
        <v>33</v>
      </c>
      <c r="P49" s="581">
        <v>1</v>
      </c>
      <c r="Q49" s="569">
        <v>33</v>
      </c>
    </row>
    <row r="50" spans="1:17" ht="14.4" customHeight="1" x14ac:dyDescent="0.3">
      <c r="A50" s="564" t="s">
        <v>2892</v>
      </c>
      <c r="B50" s="565" t="s">
        <v>2893</v>
      </c>
      <c r="C50" s="565" t="s">
        <v>2081</v>
      </c>
      <c r="D50" s="565" t="s">
        <v>2918</v>
      </c>
      <c r="E50" s="565" t="s">
        <v>2919</v>
      </c>
      <c r="F50" s="568">
        <v>105</v>
      </c>
      <c r="G50" s="568">
        <v>3045</v>
      </c>
      <c r="H50" s="568">
        <v>1</v>
      </c>
      <c r="I50" s="568">
        <v>29</v>
      </c>
      <c r="J50" s="568">
        <v>96</v>
      </c>
      <c r="K50" s="568">
        <v>2784</v>
      </c>
      <c r="L50" s="568">
        <v>0.91428571428571426</v>
      </c>
      <c r="M50" s="568">
        <v>29</v>
      </c>
      <c r="N50" s="568">
        <v>80</v>
      </c>
      <c r="O50" s="568">
        <v>2320</v>
      </c>
      <c r="P50" s="581">
        <v>0.76190476190476186</v>
      </c>
      <c r="Q50" s="569">
        <v>29</v>
      </c>
    </row>
    <row r="51" spans="1:17" ht="14.4" customHeight="1" x14ac:dyDescent="0.3">
      <c r="A51" s="564" t="s">
        <v>2892</v>
      </c>
      <c r="B51" s="565" t="s">
        <v>2893</v>
      </c>
      <c r="C51" s="565" t="s">
        <v>2081</v>
      </c>
      <c r="D51" s="565" t="s">
        <v>2920</v>
      </c>
      <c r="E51" s="565" t="s">
        <v>2921</v>
      </c>
      <c r="F51" s="568">
        <v>76</v>
      </c>
      <c r="G51" s="568">
        <v>2052</v>
      </c>
      <c r="H51" s="568">
        <v>1</v>
      </c>
      <c r="I51" s="568">
        <v>27</v>
      </c>
      <c r="J51" s="568">
        <v>49</v>
      </c>
      <c r="K51" s="568">
        <v>1323</v>
      </c>
      <c r="L51" s="568">
        <v>0.64473684210526316</v>
      </c>
      <c r="M51" s="568">
        <v>27</v>
      </c>
      <c r="N51" s="568">
        <v>48</v>
      </c>
      <c r="O51" s="568">
        <v>1296</v>
      </c>
      <c r="P51" s="581">
        <v>0.63157894736842102</v>
      </c>
      <c r="Q51" s="569">
        <v>27</v>
      </c>
    </row>
    <row r="52" spans="1:17" ht="14.4" customHeight="1" x14ac:dyDescent="0.3">
      <c r="A52" s="564" t="s">
        <v>2892</v>
      </c>
      <c r="B52" s="565" t="s">
        <v>2893</v>
      </c>
      <c r="C52" s="565" t="s">
        <v>2081</v>
      </c>
      <c r="D52" s="565" t="s">
        <v>2922</v>
      </c>
      <c r="E52" s="565" t="s">
        <v>2923</v>
      </c>
      <c r="F52" s="568">
        <v>4</v>
      </c>
      <c r="G52" s="568">
        <v>104</v>
      </c>
      <c r="H52" s="568">
        <v>1</v>
      </c>
      <c r="I52" s="568">
        <v>26</v>
      </c>
      <c r="J52" s="568">
        <v>3</v>
      </c>
      <c r="K52" s="568">
        <v>78</v>
      </c>
      <c r="L52" s="568">
        <v>0.75</v>
      </c>
      <c r="M52" s="568">
        <v>26</v>
      </c>
      <c r="N52" s="568">
        <v>1</v>
      </c>
      <c r="O52" s="568">
        <v>26</v>
      </c>
      <c r="P52" s="581">
        <v>0.25</v>
      </c>
      <c r="Q52" s="569">
        <v>26</v>
      </c>
    </row>
    <row r="53" spans="1:17" ht="14.4" customHeight="1" x14ac:dyDescent="0.3">
      <c r="A53" s="564" t="s">
        <v>2892</v>
      </c>
      <c r="B53" s="565" t="s">
        <v>2893</v>
      </c>
      <c r="C53" s="565" t="s">
        <v>2081</v>
      </c>
      <c r="D53" s="565" t="s">
        <v>2924</v>
      </c>
      <c r="E53" s="565" t="s">
        <v>2925</v>
      </c>
      <c r="F53" s="568">
        <v>80</v>
      </c>
      <c r="G53" s="568">
        <v>2480</v>
      </c>
      <c r="H53" s="568">
        <v>1</v>
      </c>
      <c r="I53" s="568">
        <v>31</v>
      </c>
      <c r="J53" s="568">
        <v>57</v>
      </c>
      <c r="K53" s="568">
        <v>1767</v>
      </c>
      <c r="L53" s="568">
        <v>0.71250000000000002</v>
      </c>
      <c r="M53" s="568">
        <v>31</v>
      </c>
      <c r="N53" s="568">
        <v>47</v>
      </c>
      <c r="O53" s="568">
        <v>1457</v>
      </c>
      <c r="P53" s="581">
        <v>0.58750000000000002</v>
      </c>
      <c r="Q53" s="569">
        <v>31</v>
      </c>
    </row>
    <row r="54" spans="1:17" ht="14.4" customHeight="1" x14ac:dyDescent="0.3">
      <c r="A54" s="564" t="s">
        <v>2892</v>
      </c>
      <c r="B54" s="565" t="s">
        <v>2893</v>
      </c>
      <c r="C54" s="565" t="s">
        <v>2081</v>
      </c>
      <c r="D54" s="565" t="s">
        <v>2926</v>
      </c>
      <c r="E54" s="565" t="s">
        <v>2927</v>
      </c>
      <c r="F54" s="568">
        <v>83</v>
      </c>
      <c r="G54" s="568">
        <v>1909</v>
      </c>
      <c r="H54" s="568">
        <v>1</v>
      </c>
      <c r="I54" s="568">
        <v>23</v>
      </c>
      <c r="J54" s="568">
        <v>70</v>
      </c>
      <c r="K54" s="568">
        <v>1610</v>
      </c>
      <c r="L54" s="568">
        <v>0.84337349397590367</v>
      </c>
      <c r="M54" s="568">
        <v>23</v>
      </c>
      <c r="N54" s="568">
        <v>58</v>
      </c>
      <c r="O54" s="568">
        <v>1334</v>
      </c>
      <c r="P54" s="581">
        <v>0.6987951807228916</v>
      </c>
      <c r="Q54" s="569">
        <v>23</v>
      </c>
    </row>
    <row r="55" spans="1:17" ht="14.4" customHeight="1" x14ac:dyDescent="0.3">
      <c r="A55" s="564" t="s">
        <v>2892</v>
      </c>
      <c r="B55" s="565" t="s">
        <v>2893</v>
      </c>
      <c r="C55" s="565" t="s">
        <v>2081</v>
      </c>
      <c r="D55" s="565" t="s">
        <v>2928</v>
      </c>
      <c r="E55" s="565" t="s">
        <v>2929</v>
      </c>
      <c r="F55" s="568">
        <v>91</v>
      </c>
      <c r="G55" s="568">
        <v>2002</v>
      </c>
      <c r="H55" s="568">
        <v>1</v>
      </c>
      <c r="I55" s="568">
        <v>22</v>
      </c>
      <c r="J55" s="568">
        <v>74</v>
      </c>
      <c r="K55" s="568">
        <v>1628</v>
      </c>
      <c r="L55" s="568">
        <v>0.81318681318681318</v>
      </c>
      <c r="M55" s="568">
        <v>22</v>
      </c>
      <c r="N55" s="568">
        <v>69</v>
      </c>
      <c r="O55" s="568">
        <v>1518</v>
      </c>
      <c r="P55" s="581">
        <v>0.75824175824175821</v>
      </c>
      <c r="Q55" s="569">
        <v>22</v>
      </c>
    </row>
    <row r="56" spans="1:17" ht="14.4" customHeight="1" x14ac:dyDescent="0.3">
      <c r="A56" s="564" t="s">
        <v>2892</v>
      </c>
      <c r="B56" s="565" t="s">
        <v>2893</v>
      </c>
      <c r="C56" s="565" t="s">
        <v>2081</v>
      </c>
      <c r="D56" s="565" t="s">
        <v>2930</v>
      </c>
      <c r="E56" s="565" t="s">
        <v>2931</v>
      </c>
      <c r="F56" s="568"/>
      <c r="G56" s="568"/>
      <c r="H56" s="568"/>
      <c r="I56" s="568"/>
      <c r="J56" s="568"/>
      <c r="K56" s="568"/>
      <c r="L56" s="568"/>
      <c r="M56" s="568"/>
      <c r="N56" s="568">
        <v>1</v>
      </c>
      <c r="O56" s="568">
        <v>45</v>
      </c>
      <c r="P56" s="581"/>
      <c r="Q56" s="569">
        <v>45</v>
      </c>
    </row>
    <row r="57" spans="1:17" ht="14.4" customHeight="1" x14ac:dyDescent="0.3">
      <c r="A57" s="564" t="s">
        <v>2892</v>
      </c>
      <c r="B57" s="565" t="s">
        <v>2893</v>
      </c>
      <c r="C57" s="565" t="s">
        <v>2081</v>
      </c>
      <c r="D57" s="565" t="s">
        <v>2932</v>
      </c>
      <c r="E57" s="565" t="s">
        <v>2933</v>
      </c>
      <c r="F57" s="568"/>
      <c r="G57" s="568"/>
      <c r="H57" s="568"/>
      <c r="I57" s="568"/>
      <c r="J57" s="568">
        <v>1</v>
      </c>
      <c r="K57" s="568">
        <v>62</v>
      </c>
      <c r="L57" s="568"/>
      <c r="M57" s="568">
        <v>62</v>
      </c>
      <c r="N57" s="568">
        <v>1</v>
      </c>
      <c r="O57" s="568">
        <v>62</v>
      </c>
      <c r="P57" s="581"/>
      <c r="Q57" s="569">
        <v>62</v>
      </c>
    </row>
    <row r="58" spans="1:17" ht="14.4" customHeight="1" x14ac:dyDescent="0.3">
      <c r="A58" s="564" t="s">
        <v>2892</v>
      </c>
      <c r="B58" s="565" t="s">
        <v>2893</v>
      </c>
      <c r="C58" s="565" t="s">
        <v>2081</v>
      </c>
      <c r="D58" s="565" t="s">
        <v>2934</v>
      </c>
      <c r="E58" s="565" t="s">
        <v>2935</v>
      </c>
      <c r="F58" s="568">
        <v>87</v>
      </c>
      <c r="G58" s="568">
        <v>2175</v>
      </c>
      <c r="H58" s="568">
        <v>1</v>
      </c>
      <c r="I58" s="568">
        <v>25</v>
      </c>
      <c r="J58" s="568">
        <v>67</v>
      </c>
      <c r="K58" s="568">
        <v>1675</v>
      </c>
      <c r="L58" s="568">
        <v>0.77011494252873558</v>
      </c>
      <c r="M58" s="568">
        <v>25</v>
      </c>
      <c r="N58" s="568">
        <v>63</v>
      </c>
      <c r="O58" s="568">
        <v>1575</v>
      </c>
      <c r="P58" s="581">
        <v>0.72413793103448276</v>
      </c>
      <c r="Q58" s="569">
        <v>25</v>
      </c>
    </row>
    <row r="59" spans="1:17" ht="14.4" customHeight="1" x14ac:dyDescent="0.3">
      <c r="A59" s="564" t="s">
        <v>2892</v>
      </c>
      <c r="B59" s="565" t="s">
        <v>2893</v>
      </c>
      <c r="C59" s="565" t="s">
        <v>2081</v>
      </c>
      <c r="D59" s="565" t="s">
        <v>2936</v>
      </c>
      <c r="E59" s="565" t="s">
        <v>2937</v>
      </c>
      <c r="F59" s="568">
        <v>3</v>
      </c>
      <c r="G59" s="568">
        <v>183</v>
      </c>
      <c r="H59" s="568">
        <v>1</v>
      </c>
      <c r="I59" s="568">
        <v>61</v>
      </c>
      <c r="J59" s="568">
        <v>15</v>
      </c>
      <c r="K59" s="568">
        <v>915</v>
      </c>
      <c r="L59" s="568">
        <v>5</v>
      </c>
      <c r="M59" s="568">
        <v>61</v>
      </c>
      <c r="N59" s="568">
        <v>6</v>
      </c>
      <c r="O59" s="568">
        <v>366</v>
      </c>
      <c r="P59" s="581">
        <v>2</v>
      </c>
      <c r="Q59" s="569">
        <v>61</v>
      </c>
    </row>
    <row r="60" spans="1:17" ht="14.4" customHeight="1" x14ac:dyDescent="0.3">
      <c r="A60" s="564" t="s">
        <v>2892</v>
      </c>
      <c r="B60" s="565" t="s">
        <v>2893</v>
      </c>
      <c r="C60" s="565" t="s">
        <v>2081</v>
      </c>
      <c r="D60" s="565" t="s">
        <v>2938</v>
      </c>
      <c r="E60" s="565" t="s">
        <v>2939</v>
      </c>
      <c r="F60" s="568">
        <v>2</v>
      </c>
      <c r="G60" s="568">
        <v>168</v>
      </c>
      <c r="H60" s="568">
        <v>1</v>
      </c>
      <c r="I60" s="568">
        <v>84</v>
      </c>
      <c r="J60" s="568"/>
      <c r="K60" s="568"/>
      <c r="L60" s="568"/>
      <c r="M60" s="568"/>
      <c r="N60" s="568"/>
      <c r="O60" s="568"/>
      <c r="P60" s="581"/>
      <c r="Q60" s="569"/>
    </row>
    <row r="61" spans="1:17" ht="14.4" customHeight="1" x14ac:dyDescent="0.3">
      <c r="A61" s="564" t="s">
        <v>2892</v>
      </c>
      <c r="B61" s="565" t="s">
        <v>2893</v>
      </c>
      <c r="C61" s="565" t="s">
        <v>2081</v>
      </c>
      <c r="D61" s="565" t="s">
        <v>2940</v>
      </c>
      <c r="E61" s="565" t="s">
        <v>2941</v>
      </c>
      <c r="F61" s="568"/>
      <c r="G61" s="568"/>
      <c r="H61" s="568"/>
      <c r="I61" s="568"/>
      <c r="J61" s="568">
        <v>1</v>
      </c>
      <c r="K61" s="568">
        <v>394</v>
      </c>
      <c r="L61" s="568"/>
      <c r="M61" s="568">
        <v>394</v>
      </c>
      <c r="N61" s="568"/>
      <c r="O61" s="568"/>
      <c r="P61" s="581"/>
      <c r="Q61" s="569"/>
    </row>
    <row r="62" spans="1:17" ht="14.4" customHeight="1" x14ac:dyDescent="0.3">
      <c r="A62" s="564" t="s">
        <v>2892</v>
      </c>
      <c r="B62" s="565" t="s">
        <v>2893</v>
      </c>
      <c r="C62" s="565" t="s">
        <v>2081</v>
      </c>
      <c r="D62" s="565" t="s">
        <v>2942</v>
      </c>
      <c r="E62" s="565" t="s">
        <v>2943</v>
      </c>
      <c r="F62" s="568">
        <v>3</v>
      </c>
      <c r="G62" s="568">
        <v>1485</v>
      </c>
      <c r="H62" s="568">
        <v>1</v>
      </c>
      <c r="I62" s="568">
        <v>495</v>
      </c>
      <c r="J62" s="568">
        <v>1</v>
      </c>
      <c r="K62" s="568">
        <v>495</v>
      </c>
      <c r="L62" s="568">
        <v>0.33333333333333331</v>
      </c>
      <c r="M62" s="568">
        <v>495</v>
      </c>
      <c r="N62" s="568">
        <v>1</v>
      </c>
      <c r="O62" s="568">
        <v>495</v>
      </c>
      <c r="P62" s="581">
        <v>0.33333333333333331</v>
      </c>
      <c r="Q62" s="569">
        <v>495</v>
      </c>
    </row>
    <row r="63" spans="1:17" ht="14.4" customHeight="1" x14ac:dyDescent="0.3">
      <c r="A63" s="564" t="s">
        <v>2892</v>
      </c>
      <c r="B63" s="565" t="s">
        <v>2893</v>
      </c>
      <c r="C63" s="565" t="s">
        <v>2081</v>
      </c>
      <c r="D63" s="565" t="s">
        <v>2944</v>
      </c>
      <c r="E63" s="565" t="s">
        <v>2945</v>
      </c>
      <c r="F63" s="568">
        <v>2</v>
      </c>
      <c r="G63" s="568">
        <v>1974</v>
      </c>
      <c r="H63" s="568">
        <v>1</v>
      </c>
      <c r="I63" s="568">
        <v>987</v>
      </c>
      <c r="J63" s="568">
        <v>3</v>
      </c>
      <c r="K63" s="568">
        <v>2961</v>
      </c>
      <c r="L63" s="568">
        <v>1.5</v>
      </c>
      <c r="M63" s="568">
        <v>987</v>
      </c>
      <c r="N63" s="568">
        <v>9</v>
      </c>
      <c r="O63" s="568">
        <v>8883</v>
      </c>
      <c r="P63" s="581">
        <v>4.5</v>
      </c>
      <c r="Q63" s="569">
        <v>987</v>
      </c>
    </row>
    <row r="64" spans="1:17" ht="14.4" customHeight="1" x14ac:dyDescent="0.3">
      <c r="A64" s="564" t="s">
        <v>2892</v>
      </c>
      <c r="B64" s="565" t="s">
        <v>2893</v>
      </c>
      <c r="C64" s="565" t="s">
        <v>2081</v>
      </c>
      <c r="D64" s="565" t="s">
        <v>2946</v>
      </c>
      <c r="E64" s="565" t="s">
        <v>2947</v>
      </c>
      <c r="F64" s="568">
        <v>1</v>
      </c>
      <c r="G64" s="568">
        <v>331</v>
      </c>
      <c r="H64" s="568">
        <v>1</v>
      </c>
      <c r="I64" s="568">
        <v>331</v>
      </c>
      <c r="J64" s="568">
        <v>1</v>
      </c>
      <c r="K64" s="568">
        <v>331</v>
      </c>
      <c r="L64" s="568">
        <v>1</v>
      </c>
      <c r="M64" s="568">
        <v>331</v>
      </c>
      <c r="N64" s="568"/>
      <c r="O64" s="568"/>
      <c r="P64" s="581"/>
      <c r="Q64" s="569"/>
    </row>
    <row r="65" spans="1:17" ht="14.4" customHeight="1" x14ac:dyDescent="0.3">
      <c r="A65" s="564" t="s">
        <v>2892</v>
      </c>
      <c r="B65" s="565" t="s">
        <v>2893</v>
      </c>
      <c r="C65" s="565" t="s">
        <v>2081</v>
      </c>
      <c r="D65" s="565" t="s">
        <v>2948</v>
      </c>
      <c r="E65" s="565" t="s">
        <v>2949</v>
      </c>
      <c r="F65" s="568">
        <v>8</v>
      </c>
      <c r="G65" s="568">
        <v>120</v>
      </c>
      <c r="H65" s="568">
        <v>1</v>
      </c>
      <c r="I65" s="568">
        <v>15</v>
      </c>
      <c r="J65" s="568">
        <v>12</v>
      </c>
      <c r="K65" s="568">
        <v>180</v>
      </c>
      <c r="L65" s="568">
        <v>1.5</v>
      </c>
      <c r="M65" s="568">
        <v>15</v>
      </c>
      <c r="N65" s="568">
        <v>12</v>
      </c>
      <c r="O65" s="568">
        <v>180</v>
      </c>
      <c r="P65" s="581">
        <v>1.5</v>
      </c>
      <c r="Q65" s="569">
        <v>15</v>
      </c>
    </row>
    <row r="66" spans="1:17" ht="14.4" customHeight="1" x14ac:dyDescent="0.3">
      <c r="A66" s="564" t="s">
        <v>2892</v>
      </c>
      <c r="B66" s="565" t="s">
        <v>2893</v>
      </c>
      <c r="C66" s="565" t="s">
        <v>2081</v>
      </c>
      <c r="D66" s="565" t="s">
        <v>2950</v>
      </c>
      <c r="E66" s="565" t="s">
        <v>2951</v>
      </c>
      <c r="F66" s="568"/>
      <c r="G66" s="568"/>
      <c r="H66" s="568"/>
      <c r="I66" s="568"/>
      <c r="J66" s="568">
        <v>1</v>
      </c>
      <c r="K66" s="568">
        <v>37</v>
      </c>
      <c r="L66" s="568"/>
      <c r="M66" s="568">
        <v>37</v>
      </c>
      <c r="N66" s="568">
        <v>1</v>
      </c>
      <c r="O66" s="568">
        <v>37</v>
      </c>
      <c r="P66" s="581"/>
      <c r="Q66" s="569">
        <v>37</v>
      </c>
    </row>
    <row r="67" spans="1:17" ht="14.4" customHeight="1" x14ac:dyDescent="0.3">
      <c r="A67" s="564" t="s">
        <v>2892</v>
      </c>
      <c r="B67" s="565" t="s">
        <v>2893</v>
      </c>
      <c r="C67" s="565" t="s">
        <v>2081</v>
      </c>
      <c r="D67" s="565" t="s">
        <v>2952</v>
      </c>
      <c r="E67" s="565" t="s">
        <v>2953</v>
      </c>
      <c r="F67" s="568"/>
      <c r="G67" s="568"/>
      <c r="H67" s="568"/>
      <c r="I67" s="568"/>
      <c r="J67" s="568">
        <v>1</v>
      </c>
      <c r="K67" s="568">
        <v>22</v>
      </c>
      <c r="L67" s="568"/>
      <c r="M67" s="568">
        <v>22</v>
      </c>
      <c r="N67" s="568">
        <v>2</v>
      </c>
      <c r="O67" s="568">
        <v>44</v>
      </c>
      <c r="P67" s="581"/>
      <c r="Q67" s="569">
        <v>22</v>
      </c>
    </row>
    <row r="68" spans="1:17" ht="14.4" customHeight="1" x14ac:dyDescent="0.3">
      <c r="A68" s="564" t="s">
        <v>2892</v>
      </c>
      <c r="B68" s="565" t="s">
        <v>2893</v>
      </c>
      <c r="C68" s="565" t="s">
        <v>2081</v>
      </c>
      <c r="D68" s="565" t="s">
        <v>2954</v>
      </c>
      <c r="E68" s="565" t="s">
        <v>2955</v>
      </c>
      <c r="F68" s="568">
        <v>1</v>
      </c>
      <c r="G68" s="568">
        <v>63</v>
      </c>
      <c r="H68" s="568">
        <v>1</v>
      </c>
      <c r="I68" s="568">
        <v>63</v>
      </c>
      <c r="J68" s="568"/>
      <c r="K68" s="568"/>
      <c r="L68" s="568"/>
      <c r="M68" s="568"/>
      <c r="N68" s="568">
        <v>1</v>
      </c>
      <c r="O68" s="568">
        <v>63</v>
      </c>
      <c r="P68" s="581">
        <v>1</v>
      </c>
      <c r="Q68" s="569">
        <v>63</v>
      </c>
    </row>
    <row r="69" spans="1:17" ht="14.4" customHeight="1" x14ac:dyDescent="0.3">
      <c r="A69" s="564" t="s">
        <v>2892</v>
      </c>
      <c r="B69" s="565" t="s">
        <v>2893</v>
      </c>
      <c r="C69" s="565" t="s">
        <v>2081</v>
      </c>
      <c r="D69" s="565" t="s">
        <v>2956</v>
      </c>
      <c r="E69" s="565" t="s">
        <v>2957</v>
      </c>
      <c r="F69" s="568"/>
      <c r="G69" s="568"/>
      <c r="H69" s="568"/>
      <c r="I69" s="568"/>
      <c r="J69" s="568">
        <v>1</v>
      </c>
      <c r="K69" s="568">
        <v>310</v>
      </c>
      <c r="L69" s="568"/>
      <c r="M69" s="568">
        <v>310</v>
      </c>
      <c r="N69" s="568"/>
      <c r="O69" s="568"/>
      <c r="P69" s="581"/>
      <c r="Q69" s="569"/>
    </row>
    <row r="70" spans="1:17" ht="14.4" customHeight="1" x14ac:dyDescent="0.3">
      <c r="A70" s="564" t="s">
        <v>2892</v>
      </c>
      <c r="B70" s="565" t="s">
        <v>2893</v>
      </c>
      <c r="C70" s="565" t="s">
        <v>2081</v>
      </c>
      <c r="D70" s="565" t="s">
        <v>2958</v>
      </c>
      <c r="E70" s="565" t="s">
        <v>2959</v>
      </c>
      <c r="F70" s="568">
        <v>5</v>
      </c>
      <c r="G70" s="568">
        <v>85</v>
      </c>
      <c r="H70" s="568">
        <v>1</v>
      </c>
      <c r="I70" s="568">
        <v>17</v>
      </c>
      <c r="J70" s="568">
        <v>11</v>
      </c>
      <c r="K70" s="568">
        <v>187</v>
      </c>
      <c r="L70" s="568">
        <v>2.2000000000000002</v>
      </c>
      <c r="M70" s="568">
        <v>17</v>
      </c>
      <c r="N70" s="568">
        <v>7</v>
      </c>
      <c r="O70" s="568">
        <v>119</v>
      </c>
      <c r="P70" s="581">
        <v>1.4</v>
      </c>
      <c r="Q70" s="569">
        <v>17</v>
      </c>
    </row>
    <row r="71" spans="1:17" ht="14.4" customHeight="1" x14ac:dyDescent="0.3">
      <c r="A71" s="564" t="s">
        <v>2892</v>
      </c>
      <c r="B71" s="565" t="s">
        <v>2893</v>
      </c>
      <c r="C71" s="565" t="s">
        <v>2081</v>
      </c>
      <c r="D71" s="565" t="s">
        <v>2960</v>
      </c>
      <c r="E71" s="565" t="s">
        <v>2961</v>
      </c>
      <c r="F71" s="568">
        <v>9</v>
      </c>
      <c r="G71" s="568">
        <v>180</v>
      </c>
      <c r="H71" s="568">
        <v>1</v>
      </c>
      <c r="I71" s="568">
        <v>20</v>
      </c>
      <c r="J71" s="568">
        <v>14</v>
      </c>
      <c r="K71" s="568">
        <v>280</v>
      </c>
      <c r="L71" s="568">
        <v>1.5555555555555556</v>
      </c>
      <c r="M71" s="568">
        <v>20</v>
      </c>
      <c r="N71" s="568">
        <v>9</v>
      </c>
      <c r="O71" s="568">
        <v>180</v>
      </c>
      <c r="P71" s="581">
        <v>1</v>
      </c>
      <c r="Q71" s="569">
        <v>20</v>
      </c>
    </row>
    <row r="72" spans="1:17" ht="14.4" customHeight="1" x14ac:dyDescent="0.3">
      <c r="A72" s="564" t="s">
        <v>2892</v>
      </c>
      <c r="B72" s="565" t="s">
        <v>2893</v>
      </c>
      <c r="C72" s="565" t="s">
        <v>2081</v>
      </c>
      <c r="D72" s="565" t="s">
        <v>2962</v>
      </c>
      <c r="E72" s="565" t="s">
        <v>2963</v>
      </c>
      <c r="F72" s="568">
        <v>1</v>
      </c>
      <c r="G72" s="568">
        <v>50</v>
      </c>
      <c r="H72" s="568">
        <v>1</v>
      </c>
      <c r="I72" s="568">
        <v>50</v>
      </c>
      <c r="J72" s="568"/>
      <c r="K72" s="568"/>
      <c r="L72" s="568"/>
      <c r="M72" s="568"/>
      <c r="N72" s="568">
        <v>1</v>
      </c>
      <c r="O72" s="568">
        <v>50</v>
      </c>
      <c r="P72" s="581">
        <v>1</v>
      </c>
      <c r="Q72" s="569">
        <v>50</v>
      </c>
    </row>
    <row r="73" spans="1:17" ht="14.4" customHeight="1" x14ac:dyDescent="0.3">
      <c r="A73" s="564" t="s">
        <v>2892</v>
      </c>
      <c r="B73" s="565" t="s">
        <v>2893</v>
      </c>
      <c r="C73" s="565" t="s">
        <v>2081</v>
      </c>
      <c r="D73" s="565" t="s">
        <v>2964</v>
      </c>
      <c r="E73" s="565" t="s">
        <v>2965</v>
      </c>
      <c r="F73" s="568">
        <v>1</v>
      </c>
      <c r="G73" s="568">
        <v>60</v>
      </c>
      <c r="H73" s="568">
        <v>1</v>
      </c>
      <c r="I73" s="568">
        <v>60</v>
      </c>
      <c r="J73" s="568"/>
      <c r="K73" s="568"/>
      <c r="L73" s="568"/>
      <c r="M73" s="568"/>
      <c r="N73" s="568">
        <v>1</v>
      </c>
      <c r="O73" s="568">
        <v>60</v>
      </c>
      <c r="P73" s="581">
        <v>1</v>
      </c>
      <c r="Q73" s="569">
        <v>60</v>
      </c>
    </row>
    <row r="74" spans="1:17" ht="14.4" customHeight="1" x14ac:dyDescent="0.3">
      <c r="A74" s="564" t="s">
        <v>2892</v>
      </c>
      <c r="B74" s="565" t="s">
        <v>2893</v>
      </c>
      <c r="C74" s="565" t="s">
        <v>2081</v>
      </c>
      <c r="D74" s="565" t="s">
        <v>2966</v>
      </c>
      <c r="E74" s="565" t="s">
        <v>2967</v>
      </c>
      <c r="F74" s="568"/>
      <c r="G74" s="568"/>
      <c r="H74" s="568"/>
      <c r="I74" s="568"/>
      <c r="J74" s="568"/>
      <c r="K74" s="568"/>
      <c r="L74" s="568"/>
      <c r="M74" s="568"/>
      <c r="N74" s="568">
        <v>1</v>
      </c>
      <c r="O74" s="568">
        <v>84</v>
      </c>
      <c r="P74" s="581"/>
      <c r="Q74" s="569">
        <v>84</v>
      </c>
    </row>
    <row r="75" spans="1:17" ht="14.4" customHeight="1" x14ac:dyDescent="0.3">
      <c r="A75" s="564" t="s">
        <v>2892</v>
      </c>
      <c r="B75" s="565" t="s">
        <v>2893</v>
      </c>
      <c r="C75" s="565" t="s">
        <v>2081</v>
      </c>
      <c r="D75" s="565" t="s">
        <v>2968</v>
      </c>
      <c r="E75" s="565" t="s">
        <v>2969</v>
      </c>
      <c r="F75" s="568">
        <v>5</v>
      </c>
      <c r="G75" s="568">
        <v>60</v>
      </c>
      <c r="H75" s="568">
        <v>1</v>
      </c>
      <c r="I75" s="568">
        <v>12</v>
      </c>
      <c r="J75" s="568">
        <v>8</v>
      </c>
      <c r="K75" s="568">
        <v>96</v>
      </c>
      <c r="L75" s="568">
        <v>1.6</v>
      </c>
      <c r="M75" s="568">
        <v>12</v>
      </c>
      <c r="N75" s="568">
        <v>8</v>
      </c>
      <c r="O75" s="568">
        <v>96</v>
      </c>
      <c r="P75" s="581">
        <v>1.6</v>
      </c>
      <c r="Q75" s="569">
        <v>12</v>
      </c>
    </row>
    <row r="76" spans="1:17" ht="14.4" customHeight="1" x14ac:dyDescent="0.3">
      <c r="A76" s="564" t="s">
        <v>2892</v>
      </c>
      <c r="B76" s="565" t="s">
        <v>2893</v>
      </c>
      <c r="C76" s="565" t="s">
        <v>2081</v>
      </c>
      <c r="D76" s="565" t="s">
        <v>2970</v>
      </c>
      <c r="E76" s="565" t="s">
        <v>2971</v>
      </c>
      <c r="F76" s="568">
        <v>4</v>
      </c>
      <c r="G76" s="568">
        <v>284</v>
      </c>
      <c r="H76" s="568">
        <v>1</v>
      </c>
      <c r="I76" s="568">
        <v>71</v>
      </c>
      <c r="J76" s="568">
        <v>16</v>
      </c>
      <c r="K76" s="568">
        <v>1136</v>
      </c>
      <c r="L76" s="568">
        <v>4</v>
      </c>
      <c r="M76" s="568">
        <v>71</v>
      </c>
      <c r="N76" s="568">
        <v>9</v>
      </c>
      <c r="O76" s="568">
        <v>639</v>
      </c>
      <c r="P76" s="581">
        <v>2.25</v>
      </c>
      <c r="Q76" s="569">
        <v>71</v>
      </c>
    </row>
    <row r="77" spans="1:17" ht="14.4" customHeight="1" x14ac:dyDescent="0.3">
      <c r="A77" s="564" t="s">
        <v>2892</v>
      </c>
      <c r="B77" s="565" t="s">
        <v>2893</v>
      </c>
      <c r="C77" s="565" t="s">
        <v>2081</v>
      </c>
      <c r="D77" s="565" t="s">
        <v>2972</v>
      </c>
      <c r="E77" s="565" t="s">
        <v>2973</v>
      </c>
      <c r="F77" s="568">
        <v>6</v>
      </c>
      <c r="G77" s="568">
        <v>114</v>
      </c>
      <c r="H77" s="568">
        <v>1</v>
      </c>
      <c r="I77" s="568">
        <v>19</v>
      </c>
      <c r="J77" s="568">
        <v>11</v>
      </c>
      <c r="K77" s="568">
        <v>209</v>
      </c>
      <c r="L77" s="568">
        <v>1.8333333333333333</v>
      </c>
      <c r="M77" s="568">
        <v>19</v>
      </c>
      <c r="N77" s="568">
        <v>9</v>
      </c>
      <c r="O77" s="568">
        <v>171</v>
      </c>
      <c r="P77" s="581">
        <v>1.5</v>
      </c>
      <c r="Q77" s="569">
        <v>19</v>
      </c>
    </row>
    <row r="78" spans="1:17" ht="14.4" customHeight="1" x14ac:dyDescent="0.3">
      <c r="A78" s="564" t="s">
        <v>2892</v>
      </c>
      <c r="B78" s="565" t="s">
        <v>2893</v>
      </c>
      <c r="C78" s="565" t="s">
        <v>2081</v>
      </c>
      <c r="D78" s="565" t="s">
        <v>2974</v>
      </c>
      <c r="E78" s="565" t="s">
        <v>2975</v>
      </c>
      <c r="F78" s="568"/>
      <c r="G78" s="568"/>
      <c r="H78" s="568"/>
      <c r="I78" s="568"/>
      <c r="J78" s="568">
        <v>1</v>
      </c>
      <c r="K78" s="568">
        <v>78</v>
      </c>
      <c r="L78" s="568"/>
      <c r="M78" s="568">
        <v>78</v>
      </c>
      <c r="N78" s="568"/>
      <c r="O78" s="568"/>
      <c r="P78" s="581"/>
      <c r="Q78" s="569"/>
    </row>
    <row r="79" spans="1:17" ht="14.4" customHeight="1" x14ac:dyDescent="0.3">
      <c r="A79" s="564" t="s">
        <v>2892</v>
      </c>
      <c r="B79" s="565" t="s">
        <v>2893</v>
      </c>
      <c r="C79" s="565" t="s">
        <v>2081</v>
      </c>
      <c r="D79" s="565" t="s">
        <v>2976</v>
      </c>
      <c r="E79" s="565" t="s">
        <v>2977</v>
      </c>
      <c r="F79" s="568">
        <v>1</v>
      </c>
      <c r="G79" s="568">
        <v>19</v>
      </c>
      <c r="H79" s="568">
        <v>1</v>
      </c>
      <c r="I79" s="568">
        <v>19</v>
      </c>
      <c r="J79" s="568">
        <v>5</v>
      </c>
      <c r="K79" s="568">
        <v>95</v>
      </c>
      <c r="L79" s="568">
        <v>5</v>
      </c>
      <c r="M79" s="568">
        <v>19</v>
      </c>
      <c r="N79" s="568">
        <v>1</v>
      </c>
      <c r="O79" s="568">
        <v>19</v>
      </c>
      <c r="P79" s="581">
        <v>1</v>
      </c>
      <c r="Q79" s="569">
        <v>19</v>
      </c>
    </row>
    <row r="80" spans="1:17" ht="14.4" customHeight="1" x14ac:dyDescent="0.3">
      <c r="A80" s="564" t="s">
        <v>2892</v>
      </c>
      <c r="B80" s="565" t="s">
        <v>2893</v>
      </c>
      <c r="C80" s="565" t="s">
        <v>2081</v>
      </c>
      <c r="D80" s="565" t="s">
        <v>2978</v>
      </c>
      <c r="E80" s="565" t="s">
        <v>2979</v>
      </c>
      <c r="F80" s="568">
        <v>1</v>
      </c>
      <c r="G80" s="568">
        <v>461</v>
      </c>
      <c r="H80" s="568">
        <v>1</v>
      </c>
      <c r="I80" s="568">
        <v>461</v>
      </c>
      <c r="J80" s="568">
        <v>2</v>
      </c>
      <c r="K80" s="568">
        <v>922</v>
      </c>
      <c r="L80" s="568">
        <v>2</v>
      </c>
      <c r="M80" s="568">
        <v>461</v>
      </c>
      <c r="N80" s="568">
        <v>2</v>
      </c>
      <c r="O80" s="568">
        <v>922</v>
      </c>
      <c r="P80" s="581">
        <v>2</v>
      </c>
      <c r="Q80" s="569">
        <v>461</v>
      </c>
    </row>
    <row r="81" spans="1:17" ht="14.4" customHeight="1" x14ac:dyDescent="0.3">
      <c r="A81" s="564" t="s">
        <v>2892</v>
      </c>
      <c r="B81" s="565" t="s">
        <v>2893</v>
      </c>
      <c r="C81" s="565" t="s">
        <v>2081</v>
      </c>
      <c r="D81" s="565" t="s">
        <v>2980</v>
      </c>
      <c r="E81" s="565" t="s">
        <v>2981</v>
      </c>
      <c r="F81" s="568"/>
      <c r="G81" s="568"/>
      <c r="H81" s="568"/>
      <c r="I81" s="568"/>
      <c r="J81" s="568"/>
      <c r="K81" s="568"/>
      <c r="L81" s="568"/>
      <c r="M81" s="568"/>
      <c r="N81" s="568">
        <v>1</v>
      </c>
      <c r="O81" s="568">
        <v>312</v>
      </c>
      <c r="P81" s="581"/>
      <c r="Q81" s="569">
        <v>312</v>
      </c>
    </row>
    <row r="82" spans="1:17" ht="14.4" customHeight="1" x14ac:dyDescent="0.3">
      <c r="A82" s="564" t="s">
        <v>2892</v>
      </c>
      <c r="B82" s="565" t="s">
        <v>2893</v>
      </c>
      <c r="C82" s="565" t="s">
        <v>2081</v>
      </c>
      <c r="D82" s="565" t="s">
        <v>2982</v>
      </c>
      <c r="E82" s="565" t="s">
        <v>2983</v>
      </c>
      <c r="F82" s="568"/>
      <c r="G82" s="568"/>
      <c r="H82" s="568"/>
      <c r="I82" s="568"/>
      <c r="J82" s="568"/>
      <c r="K82" s="568"/>
      <c r="L82" s="568"/>
      <c r="M82" s="568"/>
      <c r="N82" s="568">
        <v>1</v>
      </c>
      <c r="O82" s="568">
        <v>851</v>
      </c>
      <c r="P82" s="581"/>
      <c r="Q82" s="569">
        <v>851</v>
      </c>
    </row>
    <row r="83" spans="1:17" ht="14.4" customHeight="1" x14ac:dyDescent="0.3">
      <c r="A83" s="564" t="s">
        <v>2892</v>
      </c>
      <c r="B83" s="565" t="s">
        <v>2893</v>
      </c>
      <c r="C83" s="565" t="s">
        <v>2081</v>
      </c>
      <c r="D83" s="565" t="s">
        <v>2984</v>
      </c>
      <c r="E83" s="565" t="s">
        <v>2985</v>
      </c>
      <c r="F83" s="568"/>
      <c r="G83" s="568"/>
      <c r="H83" s="568"/>
      <c r="I83" s="568"/>
      <c r="J83" s="568"/>
      <c r="K83" s="568"/>
      <c r="L83" s="568"/>
      <c r="M83" s="568"/>
      <c r="N83" s="568">
        <v>3</v>
      </c>
      <c r="O83" s="568">
        <v>303</v>
      </c>
      <c r="P83" s="581"/>
      <c r="Q83" s="569">
        <v>101</v>
      </c>
    </row>
    <row r="84" spans="1:17" ht="14.4" customHeight="1" x14ac:dyDescent="0.3">
      <c r="A84" s="564" t="s">
        <v>2892</v>
      </c>
      <c r="B84" s="565" t="s">
        <v>2893</v>
      </c>
      <c r="C84" s="565" t="s">
        <v>2081</v>
      </c>
      <c r="D84" s="565" t="s">
        <v>2986</v>
      </c>
      <c r="E84" s="565" t="s">
        <v>2987</v>
      </c>
      <c r="F84" s="568"/>
      <c r="G84" s="568"/>
      <c r="H84" s="568"/>
      <c r="I84" s="568"/>
      <c r="J84" s="568"/>
      <c r="K84" s="568"/>
      <c r="L84" s="568"/>
      <c r="M84" s="568"/>
      <c r="N84" s="568">
        <v>1</v>
      </c>
      <c r="O84" s="568">
        <v>169</v>
      </c>
      <c r="P84" s="581"/>
      <c r="Q84" s="569">
        <v>169</v>
      </c>
    </row>
    <row r="85" spans="1:17" ht="14.4" customHeight="1" x14ac:dyDescent="0.3">
      <c r="A85" s="564" t="s">
        <v>2892</v>
      </c>
      <c r="B85" s="565" t="s">
        <v>2893</v>
      </c>
      <c r="C85" s="565" t="s">
        <v>2081</v>
      </c>
      <c r="D85" s="565" t="s">
        <v>2988</v>
      </c>
      <c r="E85" s="565" t="s">
        <v>2989</v>
      </c>
      <c r="F85" s="568"/>
      <c r="G85" s="568"/>
      <c r="H85" s="568"/>
      <c r="I85" s="568"/>
      <c r="J85" s="568"/>
      <c r="K85" s="568"/>
      <c r="L85" s="568"/>
      <c r="M85" s="568"/>
      <c r="N85" s="568">
        <v>1</v>
      </c>
      <c r="O85" s="568">
        <v>166</v>
      </c>
      <c r="P85" s="581"/>
      <c r="Q85" s="569">
        <v>166</v>
      </c>
    </row>
    <row r="86" spans="1:17" ht="14.4" customHeight="1" x14ac:dyDescent="0.3">
      <c r="A86" s="564" t="s">
        <v>2892</v>
      </c>
      <c r="B86" s="565" t="s">
        <v>2893</v>
      </c>
      <c r="C86" s="565" t="s">
        <v>2081</v>
      </c>
      <c r="D86" s="565" t="s">
        <v>2990</v>
      </c>
      <c r="E86" s="565" t="s">
        <v>2991</v>
      </c>
      <c r="F86" s="568"/>
      <c r="G86" s="568"/>
      <c r="H86" s="568"/>
      <c r="I86" s="568"/>
      <c r="J86" s="568"/>
      <c r="K86" s="568"/>
      <c r="L86" s="568"/>
      <c r="M86" s="568"/>
      <c r="N86" s="568">
        <v>1</v>
      </c>
      <c r="O86" s="568">
        <v>172</v>
      </c>
      <c r="P86" s="581"/>
      <c r="Q86" s="569">
        <v>172</v>
      </c>
    </row>
    <row r="87" spans="1:17" ht="14.4" customHeight="1" x14ac:dyDescent="0.3">
      <c r="A87" s="564" t="s">
        <v>2892</v>
      </c>
      <c r="B87" s="565" t="s">
        <v>2893</v>
      </c>
      <c r="C87" s="565" t="s">
        <v>2081</v>
      </c>
      <c r="D87" s="565" t="s">
        <v>2992</v>
      </c>
      <c r="E87" s="565" t="s">
        <v>2993</v>
      </c>
      <c r="F87" s="568">
        <v>1</v>
      </c>
      <c r="G87" s="568">
        <v>165</v>
      </c>
      <c r="H87" s="568">
        <v>1</v>
      </c>
      <c r="I87" s="568">
        <v>165</v>
      </c>
      <c r="J87" s="568">
        <v>1</v>
      </c>
      <c r="K87" s="568">
        <v>165</v>
      </c>
      <c r="L87" s="568">
        <v>1</v>
      </c>
      <c r="M87" s="568">
        <v>165</v>
      </c>
      <c r="N87" s="568"/>
      <c r="O87" s="568"/>
      <c r="P87" s="581"/>
      <c r="Q87" s="569"/>
    </row>
    <row r="88" spans="1:17" ht="14.4" customHeight="1" x14ac:dyDescent="0.3">
      <c r="A88" s="564" t="s">
        <v>2892</v>
      </c>
      <c r="B88" s="565" t="s">
        <v>2893</v>
      </c>
      <c r="C88" s="565" t="s">
        <v>2081</v>
      </c>
      <c r="D88" s="565" t="s">
        <v>2994</v>
      </c>
      <c r="E88" s="565" t="s">
        <v>2995</v>
      </c>
      <c r="F88" s="568">
        <v>1</v>
      </c>
      <c r="G88" s="568">
        <v>176</v>
      </c>
      <c r="H88" s="568">
        <v>1</v>
      </c>
      <c r="I88" s="568">
        <v>176</v>
      </c>
      <c r="J88" s="568"/>
      <c r="K88" s="568"/>
      <c r="L88" s="568"/>
      <c r="M88" s="568"/>
      <c r="N88" s="568">
        <v>1</v>
      </c>
      <c r="O88" s="568">
        <v>176</v>
      </c>
      <c r="P88" s="581">
        <v>1</v>
      </c>
      <c r="Q88" s="569">
        <v>176</v>
      </c>
    </row>
    <row r="89" spans="1:17" ht="14.4" customHeight="1" x14ac:dyDescent="0.3">
      <c r="A89" s="564" t="s">
        <v>2892</v>
      </c>
      <c r="B89" s="565" t="s">
        <v>2893</v>
      </c>
      <c r="C89" s="565" t="s">
        <v>2081</v>
      </c>
      <c r="D89" s="565" t="s">
        <v>2996</v>
      </c>
      <c r="E89" s="565" t="s">
        <v>2997</v>
      </c>
      <c r="F89" s="568">
        <v>28</v>
      </c>
      <c r="G89" s="568">
        <v>4116</v>
      </c>
      <c r="H89" s="568">
        <v>1</v>
      </c>
      <c r="I89" s="568">
        <v>147</v>
      </c>
      <c r="J89" s="568">
        <v>13</v>
      </c>
      <c r="K89" s="568">
        <v>1911</v>
      </c>
      <c r="L89" s="568">
        <v>0.4642857142857143</v>
      </c>
      <c r="M89" s="568">
        <v>147</v>
      </c>
      <c r="N89" s="568">
        <v>42</v>
      </c>
      <c r="O89" s="568">
        <v>6174</v>
      </c>
      <c r="P89" s="581">
        <v>1.5</v>
      </c>
      <c r="Q89" s="569">
        <v>147</v>
      </c>
    </row>
    <row r="90" spans="1:17" ht="14.4" customHeight="1" x14ac:dyDescent="0.3">
      <c r="A90" s="564" t="s">
        <v>2892</v>
      </c>
      <c r="B90" s="565" t="s">
        <v>2893</v>
      </c>
      <c r="C90" s="565" t="s">
        <v>2081</v>
      </c>
      <c r="D90" s="565" t="s">
        <v>1321</v>
      </c>
      <c r="E90" s="565" t="s">
        <v>2998</v>
      </c>
      <c r="F90" s="568"/>
      <c r="G90" s="568"/>
      <c r="H90" s="568"/>
      <c r="I90" s="568"/>
      <c r="J90" s="568"/>
      <c r="K90" s="568"/>
      <c r="L90" s="568"/>
      <c r="M90" s="568"/>
      <c r="N90" s="568">
        <v>1</v>
      </c>
      <c r="O90" s="568">
        <v>266</v>
      </c>
      <c r="P90" s="581"/>
      <c r="Q90" s="569">
        <v>266</v>
      </c>
    </row>
    <row r="91" spans="1:17" ht="14.4" customHeight="1" x14ac:dyDescent="0.3">
      <c r="A91" s="564" t="s">
        <v>2892</v>
      </c>
      <c r="B91" s="565" t="s">
        <v>2893</v>
      </c>
      <c r="C91" s="565" t="s">
        <v>2081</v>
      </c>
      <c r="D91" s="565" t="s">
        <v>2999</v>
      </c>
      <c r="E91" s="565" t="s">
        <v>3000</v>
      </c>
      <c r="F91" s="568">
        <v>1</v>
      </c>
      <c r="G91" s="568">
        <v>1205</v>
      </c>
      <c r="H91" s="568">
        <v>1</v>
      </c>
      <c r="I91" s="568">
        <v>1205</v>
      </c>
      <c r="J91" s="568"/>
      <c r="K91" s="568"/>
      <c r="L91" s="568"/>
      <c r="M91" s="568"/>
      <c r="N91" s="568"/>
      <c r="O91" s="568"/>
      <c r="P91" s="581"/>
      <c r="Q91" s="569"/>
    </row>
    <row r="92" spans="1:17" ht="14.4" customHeight="1" x14ac:dyDescent="0.3">
      <c r="A92" s="564" t="s">
        <v>2892</v>
      </c>
      <c r="B92" s="565" t="s">
        <v>2893</v>
      </c>
      <c r="C92" s="565" t="s">
        <v>2081</v>
      </c>
      <c r="D92" s="565" t="s">
        <v>3001</v>
      </c>
      <c r="E92" s="565" t="s">
        <v>3002</v>
      </c>
      <c r="F92" s="568"/>
      <c r="G92" s="568"/>
      <c r="H92" s="568"/>
      <c r="I92" s="568"/>
      <c r="J92" s="568">
        <v>2</v>
      </c>
      <c r="K92" s="568">
        <v>498</v>
      </c>
      <c r="L92" s="568"/>
      <c r="M92" s="568">
        <v>249</v>
      </c>
      <c r="N92" s="568"/>
      <c r="O92" s="568"/>
      <c r="P92" s="581"/>
      <c r="Q92" s="569"/>
    </row>
    <row r="93" spans="1:17" ht="14.4" customHeight="1" x14ac:dyDescent="0.3">
      <c r="A93" s="564" t="s">
        <v>2892</v>
      </c>
      <c r="B93" s="565" t="s">
        <v>2893</v>
      </c>
      <c r="C93" s="565" t="s">
        <v>2081</v>
      </c>
      <c r="D93" s="565" t="s">
        <v>3003</v>
      </c>
      <c r="E93" s="565" t="s">
        <v>3004</v>
      </c>
      <c r="F93" s="568"/>
      <c r="G93" s="568"/>
      <c r="H93" s="568"/>
      <c r="I93" s="568"/>
      <c r="J93" s="568"/>
      <c r="K93" s="568"/>
      <c r="L93" s="568"/>
      <c r="M93" s="568"/>
      <c r="N93" s="568">
        <v>1</v>
      </c>
      <c r="O93" s="568">
        <v>186</v>
      </c>
      <c r="P93" s="581"/>
      <c r="Q93" s="569">
        <v>186</v>
      </c>
    </row>
    <row r="94" spans="1:17" ht="14.4" customHeight="1" x14ac:dyDescent="0.3">
      <c r="A94" s="564" t="s">
        <v>2892</v>
      </c>
      <c r="B94" s="565" t="s">
        <v>2893</v>
      </c>
      <c r="C94" s="565" t="s">
        <v>2081</v>
      </c>
      <c r="D94" s="565" t="s">
        <v>3005</v>
      </c>
      <c r="E94" s="565" t="s">
        <v>3006</v>
      </c>
      <c r="F94" s="568"/>
      <c r="G94" s="568"/>
      <c r="H94" s="568"/>
      <c r="I94" s="568"/>
      <c r="J94" s="568">
        <v>1</v>
      </c>
      <c r="K94" s="568">
        <v>291</v>
      </c>
      <c r="L94" s="568"/>
      <c r="M94" s="568">
        <v>291</v>
      </c>
      <c r="N94" s="568"/>
      <c r="O94" s="568"/>
      <c r="P94" s="581"/>
      <c r="Q94" s="569"/>
    </row>
    <row r="95" spans="1:17" ht="14.4" customHeight="1" x14ac:dyDescent="0.3">
      <c r="A95" s="564" t="s">
        <v>2892</v>
      </c>
      <c r="B95" s="565" t="s">
        <v>2893</v>
      </c>
      <c r="C95" s="565" t="s">
        <v>2081</v>
      </c>
      <c r="D95" s="565" t="s">
        <v>3007</v>
      </c>
      <c r="E95" s="565" t="s">
        <v>3008</v>
      </c>
      <c r="F95" s="568"/>
      <c r="G95" s="568"/>
      <c r="H95" s="568"/>
      <c r="I95" s="568"/>
      <c r="J95" s="568">
        <v>3</v>
      </c>
      <c r="K95" s="568">
        <v>678</v>
      </c>
      <c r="L95" s="568"/>
      <c r="M95" s="568">
        <v>226</v>
      </c>
      <c r="N95" s="568"/>
      <c r="O95" s="568"/>
      <c r="P95" s="581"/>
      <c r="Q95" s="569"/>
    </row>
    <row r="96" spans="1:17" ht="14.4" customHeight="1" x14ac:dyDescent="0.3">
      <c r="A96" s="564" t="s">
        <v>2892</v>
      </c>
      <c r="B96" s="565" t="s">
        <v>2893</v>
      </c>
      <c r="C96" s="565" t="s">
        <v>2081</v>
      </c>
      <c r="D96" s="565" t="s">
        <v>3009</v>
      </c>
      <c r="E96" s="565" t="s">
        <v>3010</v>
      </c>
      <c r="F96" s="568"/>
      <c r="G96" s="568"/>
      <c r="H96" s="568"/>
      <c r="I96" s="568"/>
      <c r="J96" s="568">
        <v>1</v>
      </c>
      <c r="K96" s="568">
        <v>559</v>
      </c>
      <c r="L96" s="568"/>
      <c r="M96" s="568">
        <v>559</v>
      </c>
      <c r="N96" s="568">
        <v>1</v>
      </c>
      <c r="O96" s="568">
        <v>560</v>
      </c>
      <c r="P96" s="581"/>
      <c r="Q96" s="569">
        <v>560</v>
      </c>
    </row>
    <row r="97" spans="1:17" ht="14.4" customHeight="1" x14ac:dyDescent="0.3">
      <c r="A97" s="564" t="s">
        <v>2892</v>
      </c>
      <c r="B97" s="565" t="s">
        <v>2893</v>
      </c>
      <c r="C97" s="565" t="s">
        <v>2081</v>
      </c>
      <c r="D97" s="565" t="s">
        <v>3011</v>
      </c>
      <c r="E97" s="565" t="s">
        <v>3012</v>
      </c>
      <c r="F97" s="568"/>
      <c r="G97" s="568"/>
      <c r="H97" s="568"/>
      <c r="I97" s="568"/>
      <c r="J97" s="568">
        <v>1</v>
      </c>
      <c r="K97" s="568">
        <v>130</v>
      </c>
      <c r="L97" s="568"/>
      <c r="M97" s="568">
        <v>130</v>
      </c>
      <c r="N97" s="568"/>
      <c r="O97" s="568"/>
      <c r="P97" s="581"/>
      <c r="Q97" s="569"/>
    </row>
    <row r="98" spans="1:17" ht="14.4" customHeight="1" x14ac:dyDescent="0.3">
      <c r="A98" s="564" t="s">
        <v>2892</v>
      </c>
      <c r="B98" s="565" t="s">
        <v>2893</v>
      </c>
      <c r="C98" s="565" t="s">
        <v>2081</v>
      </c>
      <c r="D98" s="565" t="s">
        <v>3013</v>
      </c>
      <c r="E98" s="565" t="s">
        <v>3014</v>
      </c>
      <c r="F98" s="568"/>
      <c r="G98" s="568"/>
      <c r="H98" s="568"/>
      <c r="I98" s="568"/>
      <c r="J98" s="568"/>
      <c r="K98" s="568"/>
      <c r="L98" s="568"/>
      <c r="M98" s="568"/>
      <c r="N98" s="568">
        <v>1</v>
      </c>
      <c r="O98" s="568">
        <v>181</v>
      </c>
      <c r="P98" s="581"/>
      <c r="Q98" s="569">
        <v>181</v>
      </c>
    </row>
    <row r="99" spans="1:17" ht="14.4" customHeight="1" x14ac:dyDescent="0.3">
      <c r="A99" s="564" t="s">
        <v>2892</v>
      </c>
      <c r="B99" s="565" t="s">
        <v>2893</v>
      </c>
      <c r="C99" s="565" t="s">
        <v>2081</v>
      </c>
      <c r="D99" s="565" t="s">
        <v>3015</v>
      </c>
      <c r="E99" s="565" t="s">
        <v>3016</v>
      </c>
      <c r="F99" s="568"/>
      <c r="G99" s="568"/>
      <c r="H99" s="568"/>
      <c r="I99" s="568"/>
      <c r="J99" s="568">
        <v>4</v>
      </c>
      <c r="K99" s="568">
        <v>692</v>
      </c>
      <c r="L99" s="568"/>
      <c r="M99" s="568">
        <v>173</v>
      </c>
      <c r="N99" s="568">
        <v>1</v>
      </c>
      <c r="O99" s="568">
        <v>174</v>
      </c>
      <c r="P99" s="581"/>
      <c r="Q99" s="569">
        <v>174</v>
      </c>
    </row>
    <row r="100" spans="1:17" ht="14.4" customHeight="1" x14ac:dyDescent="0.3">
      <c r="A100" s="564" t="s">
        <v>2892</v>
      </c>
      <c r="B100" s="565" t="s">
        <v>2893</v>
      </c>
      <c r="C100" s="565" t="s">
        <v>2081</v>
      </c>
      <c r="D100" s="565" t="s">
        <v>3017</v>
      </c>
      <c r="E100" s="565" t="s">
        <v>3018</v>
      </c>
      <c r="F100" s="568"/>
      <c r="G100" s="568"/>
      <c r="H100" s="568"/>
      <c r="I100" s="568"/>
      <c r="J100" s="568">
        <v>1</v>
      </c>
      <c r="K100" s="568">
        <v>250</v>
      </c>
      <c r="L100" s="568"/>
      <c r="M100" s="568">
        <v>250</v>
      </c>
      <c r="N100" s="568"/>
      <c r="O100" s="568"/>
      <c r="P100" s="581"/>
      <c r="Q100" s="569"/>
    </row>
    <row r="101" spans="1:17" ht="14.4" customHeight="1" x14ac:dyDescent="0.3">
      <c r="A101" s="564" t="s">
        <v>2892</v>
      </c>
      <c r="B101" s="565" t="s">
        <v>2893</v>
      </c>
      <c r="C101" s="565" t="s">
        <v>2081</v>
      </c>
      <c r="D101" s="565" t="s">
        <v>3019</v>
      </c>
      <c r="E101" s="565" t="s">
        <v>3020</v>
      </c>
      <c r="F101" s="568">
        <v>1</v>
      </c>
      <c r="G101" s="568">
        <v>183</v>
      </c>
      <c r="H101" s="568">
        <v>1</v>
      </c>
      <c r="I101" s="568">
        <v>183</v>
      </c>
      <c r="J101" s="568"/>
      <c r="K101" s="568"/>
      <c r="L101" s="568"/>
      <c r="M101" s="568"/>
      <c r="N101" s="568"/>
      <c r="O101" s="568"/>
      <c r="P101" s="581"/>
      <c r="Q101" s="569"/>
    </row>
    <row r="102" spans="1:17" ht="14.4" customHeight="1" x14ac:dyDescent="0.3">
      <c r="A102" s="564" t="s">
        <v>2892</v>
      </c>
      <c r="B102" s="565" t="s">
        <v>2893</v>
      </c>
      <c r="C102" s="565" t="s">
        <v>2081</v>
      </c>
      <c r="D102" s="565" t="s">
        <v>3021</v>
      </c>
      <c r="E102" s="565" t="s">
        <v>3022</v>
      </c>
      <c r="F102" s="568"/>
      <c r="G102" s="568"/>
      <c r="H102" s="568"/>
      <c r="I102" s="568"/>
      <c r="J102" s="568">
        <v>1</v>
      </c>
      <c r="K102" s="568">
        <v>253</v>
      </c>
      <c r="L102" s="568"/>
      <c r="M102" s="568">
        <v>253</v>
      </c>
      <c r="N102" s="568"/>
      <c r="O102" s="568"/>
      <c r="P102" s="581"/>
      <c r="Q102" s="569"/>
    </row>
    <row r="103" spans="1:17" ht="14.4" customHeight="1" x14ac:dyDescent="0.3">
      <c r="A103" s="564" t="s">
        <v>2892</v>
      </c>
      <c r="B103" s="565" t="s">
        <v>2893</v>
      </c>
      <c r="C103" s="565" t="s">
        <v>2081</v>
      </c>
      <c r="D103" s="565" t="s">
        <v>3023</v>
      </c>
      <c r="E103" s="565" t="s">
        <v>3024</v>
      </c>
      <c r="F103" s="568"/>
      <c r="G103" s="568"/>
      <c r="H103" s="568"/>
      <c r="I103" s="568"/>
      <c r="J103" s="568">
        <v>2</v>
      </c>
      <c r="K103" s="568">
        <v>1876</v>
      </c>
      <c r="L103" s="568"/>
      <c r="M103" s="568">
        <v>938</v>
      </c>
      <c r="N103" s="568"/>
      <c r="O103" s="568"/>
      <c r="P103" s="581"/>
      <c r="Q103" s="569"/>
    </row>
    <row r="104" spans="1:17" ht="14.4" customHeight="1" x14ac:dyDescent="0.3">
      <c r="A104" s="564" t="s">
        <v>2892</v>
      </c>
      <c r="B104" s="565" t="s">
        <v>2893</v>
      </c>
      <c r="C104" s="565" t="s">
        <v>2081</v>
      </c>
      <c r="D104" s="565" t="s">
        <v>3025</v>
      </c>
      <c r="E104" s="565" t="s">
        <v>3026</v>
      </c>
      <c r="F104" s="568">
        <v>1</v>
      </c>
      <c r="G104" s="568">
        <v>649</v>
      </c>
      <c r="H104" s="568">
        <v>1</v>
      </c>
      <c r="I104" s="568">
        <v>649</v>
      </c>
      <c r="J104" s="568">
        <v>1</v>
      </c>
      <c r="K104" s="568">
        <v>649</v>
      </c>
      <c r="L104" s="568">
        <v>1</v>
      </c>
      <c r="M104" s="568">
        <v>649</v>
      </c>
      <c r="N104" s="568"/>
      <c r="O104" s="568"/>
      <c r="P104" s="581"/>
      <c r="Q104" s="569"/>
    </row>
    <row r="105" spans="1:17" ht="14.4" customHeight="1" x14ac:dyDescent="0.3">
      <c r="A105" s="564" t="s">
        <v>2892</v>
      </c>
      <c r="B105" s="565" t="s">
        <v>2893</v>
      </c>
      <c r="C105" s="565" t="s">
        <v>2081</v>
      </c>
      <c r="D105" s="565" t="s">
        <v>3027</v>
      </c>
      <c r="E105" s="565" t="s">
        <v>3028</v>
      </c>
      <c r="F105" s="568">
        <v>2</v>
      </c>
      <c r="G105" s="568">
        <v>1118</v>
      </c>
      <c r="H105" s="568">
        <v>1</v>
      </c>
      <c r="I105" s="568">
        <v>559</v>
      </c>
      <c r="J105" s="568">
        <v>1</v>
      </c>
      <c r="K105" s="568">
        <v>562</v>
      </c>
      <c r="L105" s="568">
        <v>0.50268336314847939</v>
      </c>
      <c r="M105" s="568">
        <v>562</v>
      </c>
      <c r="N105" s="568"/>
      <c r="O105" s="568"/>
      <c r="P105" s="581"/>
      <c r="Q105" s="569"/>
    </row>
    <row r="106" spans="1:17" ht="14.4" customHeight="1" x14ac:dyDescent="0.3">
      <c r="A106" s="564" t="s">
        <v>2892</v>
      </c>
      <c r="B106" s="565" t="s">
        <v>2893</v>
      </c>
      <c r="C106" s="565" t="s">
        <v>2081</v>
      </c>
      <c r="D106" s="565" t="s">
        <v>2851</v>
      </c>
      <c r="E106" s="565" t="s">
        <v>2852</v>
      </c>
      <c r="F106" s="568"/>
      <c r="G106" s="568"/>
      <c r="H106" s="568"/>
      <c r="I106" s="568"/>
      <c r="J106" s="568">
        <v>1</v>
      </c>
      <c r="K106" s="568">
        <v>365</v>
      </c>
      <c r="L106" s="568"/>
      <c r="M106" s="568">
        <v>365</v>
      </c>
      <c r="N106" s="568"/>
      <c r="O106" s="568"/>
      <c r="P106" s="581"/>
      <c r="Q106" s="569"/>
    </row>
    <row r="107" spans="1:17" ht="14.4" customHeight="1" x14ac:dyDescent="0.3">
      <c r="A107" s="564" t="s">
        <v>2892</v>
      </c>
      <c r="B107" s="565" t="s">
        <v>2893</v>
      </c>
      <c r="C107" s="565" t="s">
        <v>2081</v>
      </c>
      <c r="D107" s="565" t="s">
        <v>2853</v>
      </c>
      <c r="E107" s="565" t="s">
        <v>2854</v>
      </c>
      <c r="F107" s="568">
        <v>2</v>
      </c>
      <c r="G107" s="568">
        <v>1996</v>
      </c>
      <c r="H107" s="568">
        <v>1</v>
      </c>
      <c r="I107" s="568">
        <v>998</v>
      </c>
      <c r="J107" s="568">
        <v>1</v>
      </c>
      <c r="K107" s="568">
        <v>1000</v>
      </c>
      <c r="L107" s="568">
        <v>0.50100200400801598</v>
      </c>
      <c r="M107" s="568">
        <v>1000</v>
      </c>
      <c r="N107" s="568"/>
      <c r="O107" s="568"/>
      <c r="P107" s="581"/>
      <c r="Q107" s="569"/>
    </row>
    <row r="108" spans="1:17" ht="14.4" customHeight="1" x14ac:dyDescent="0.3">
      <c r="A108" s="564" t="s">
        <v>2892</v>
      </c>
      <c r="B108" s="565" t="s">
        <v>3029</v>
      </c>
      <c r="C108" s="565" t="s">
        <v>2081</v>
      </c>
      <c r="D108" s="565" t="s">
        <v>3030</v>
      </c>
      <c r="E108" s="565" t="s">
        <v>3031</v>
      </c>
      <c r="F108" s="568"/>
      <c r="G108" s="568"/>
      <c r="H108" s="568"/>
      <c r="I108" s="568"/>
      <c r="J108" s="568"/>
      <c r="K108" s="568"/>
      <c r="L108" s="568"/>
      <c r="M108" s="568"/>
      <c r="N108" s="568">
        <v>1</v>
      </c>
      <c r="O108" s="568">
        <v>1035</v>
      </c>
      <c r="P108" s="581"/>
      <c r="Q108" s="569">
        <v>1035</v>
      </c>
    </row>
    <row r="109" spans="1:17" ht="14.4" customHeight="1" x14ac:dyDescent="0.3">
      <c r="A109" s="564" t="s">
        <v>2892</v>
      </c>
      <c r="B109" s="565" t="s">
        <v>3029</v>
      </c>
      <c r="C109" s="565" t="s">
        <v>2081</v>
      </c>
      <c r="D109" s="565" t="s">
        <v>2839</v>
      </c>
      <c r="E109" s="565" t="s">
        <v>2840</v>
      </c>
      <c r="F109" s="568">
        <v>1</v>
      </c>
      <c r="G109" s="568">
        <v>1228</v>
      </c>
      <c r="H109" s="568">
        <v>1</v>
      </c>
      <c r="I109" s="568">
        <v>1228</v>
      </c>
      <c r="J109" s="568">
        <v>1</v>
      </c>
      <c r="K109" s="568">
        <v>1236</v>
      </c>
      <c r="L109" s="568">
        <v>1.006514657980456</v>
      </c>
      <c r="M109" s="568">
        <v>1236</v>
      </c>
      <c r="N109" s="568"/>
      <c r="O109" s="568"/>
      <c r="P109" s="581"/>
      <c r="Q109" s="569"/>
    </row>
    <row r="110" spans="1:17" ht="14.4" customHeight="1" x14ac:dyDescent="0.3">
      <c r="A110" s="564" t="s">
        <v>3032</v>
      </c>
      <c r="B110" s="565" t="s">
        <v>2648</v>
      </c>
      <c r="C110" s="565" t="s">
        <v>2199</v>
      </c>
      <c r="D110" s="565" t="s">
        <v>3033</v>
      </c>
      <c r="E110" s="565" t="s">
        <v>3034</v>
      </c>
      <c r="F110" s="568">
        <v>2.2000000000000002</v>
      </c>
      <c r="G110" s="568">
        <v>3194.77</v>
      </c>
      <c r="H110" s="568">
        <v>1</v>
      </c>
      <c r="I110" s="568">
        <v>1452.1681818181817</v>
      </c>
      <c r="J110" s="568">
        <v>3.6999999999999997</v>
      </c>
      <c r="K110" s="568">
        <v>4595.5499999999993</v>
      </c>
      <c r="L110" s="568">
        <v>1.4384603586486662</v>
      </c>
      <c r="M110" s="568">
        <v>1242.0405405405404</v>
      </c>
      <c r="N110" s="568"/>
      <c r="O110" s="568"/>
      <c r="P110" s="581"/>
      <c r="Q110" s="569"/>
    </row>
    <row r="111" spans="1:17" ht="14.4" customHeight="1" x14ac:dyDescent="0.3">
      <c r="A111" s="564" t="s">
        <v>3032</v>
      </c>
      <c r="B111" s="565" t="s">
        <v>2648</v>
      </c>
      <c r="C111" s="565" t="s">
        <v>2199</v>
      </c>
      <c r="D111" s="565" t="s">
        <v>3035</v>
      </c>
      <c r="E111" s="565" t="s">
        <v>3036</v>
      </c>
      <c r="F111" s="568">
        <v>0.03</v>
      </c>
      <c r="G111" s="568">
        <v>411.1</v>
      </c>
      <c r="H111" s="568">
        <v>1</v>
      </c>
      <c r="I111" s="568">
        <v>13703.333333333334</v>
      </c>
      <c r="J111" s="568"/>
      <c r="K111" s="568"/>
      <c r="L111" s="568"/>
      <c r="M111" s="568"/>
      <c r="N111" s="568"/>
      <c r="O111" s="568"/>
      <c r="P111" s="581"/>
      <c r="Q111" s="569"/>
    </row>
    <row r="112" spans="1:17" ht="14.4" customHeight="1" x14ac:dyDescent="0.3">
      <c r="A112" s="564" t="s">
        <v>3032</v>
      </c>
      <c r="B112" s="565" t="s">
        <v>2648</v>
      </c>
      <c r="C112" s="565" t="s">
        <v>2199</v>
      </c>
      <c r="D112" s="565" t="s">
        <v>3037</v>
      </c>
      <c r="E112" s="565" t="s">
        <v>3038</v>
      </c>
      <c r="F112" s="568">
        <v>0.34</v>
      </c>
      <c r="G112" s="568">
        <v>5851.65</v>
      </c>
      <c r="H112" s="568">
        <v>1</v>
      </c>
      <c r="I112" s="568">
        <v>17210.735294117643</v>
      </c>
      <c r="J112" s="568">
        <v>0.35</v>
      </c>
      <c r="K112" s="568">
        <v>4514.96</v>
      </c>
      <c r="L112" s="568">
        <v>0.77157041176420327</v>
      </c>
      <c r="M112" s="568">
        <v>12899.885714285716</v>
      </c>
      <c r="N112" s="568">
        <v>0.04</v>
      </c>
      <c r="O112" s="568">
        <v>413.49</v>
      </c>
      <c r="P112" s="581">
        <v>7.0662120940247625E-2</v>
      </c>
      <c r="Q112" s="569">
        <v>10337.25</v>
      </c>
    </row>
    <row r="113" spans="1:17" ht="14.4" customHeight="1" x14ac:dyDescent="0.3">
      <c r="A113" s="564" t="s">
        <v>3032</v>
      </c>
      <c r="B113" s="565" t="s">
        <v>2648</v>
      </c>
      <c r="C113" s="565" t="s">
        <v>2199</v>
      </c>
      <c r="D113" s="565" t="s">
        <v>3039</v>
      </c>
      <c r="E113" s="565" t="s">
        <v>3038</v>
      </c>
      <c r="F113" s="568">
        <v>0.12000000000000001</v>
      </c>
      <c r="G113" s="568">
        <v>2091.12</v>
      </c>
      <c r="H113" s="568">
        <v>1</v>
      </c>
      <c r="I113" s="568">
        <v>17425.999999999996</v>
      </c>
      <c r="J113" s="568"/>
      <c r="K113" s="568"/>
      <c r="L113" s="568"/>
      <c r="M113" s="568"/>
      <c r="N113" s="568"/>
      <c r="O113" s="568"/>
      <c r="P113" s="581"/>
      <c r="Q113" s="569"/>
    </row>
    <row r="114" spans="1:17" ht="14.4" customHeight="1" x14ac:dyDescent="0.3">
      <c r="A114" s="564" t="s">
        <v>3032</v>
      </c>
      <c r="B114" s="565" t="s">
        <v>2648</v>
      </c>
      <c r="C114" s="565" t="s">
        <v>2199</v>
      </c>
      <c r="D114" s="565" t="s">
        <v>3040</v>
      </c>
      <c r="E114" s="565" t="s">
        <v>3041</v>
      </c>
      <c r="F114" s="568">
        <v>0.1</v>
      </c>
      <c r="G114" s="568">
        <v>508.5</v>
      </c>
      <c r="H114" s="568">
        <v>1</v>
      </c>
      <c r="I114" s="568">
        <v>5085</v>
      </c>
      <c r="J114" s="568"/>
      <c r="K114" s="568"/>
      <c r="L114" s="568"/>
      <c r="M114" s="568"/>
      <c r="N114" s="568"/>
      <c r="O114" s="568"/>
      <c r="P114" s="581"/>
      <c r="Q114" s="569"/>
    </row>
    <row r="115" spans="1:17" ht="14.4" customHeight="1" x14ac:dyDescent="0.3">
      <c r="A115" s="564" t="s">
        <v>3032</v>
      </c>
      <c r="B115" s="565" t="s">
        <v>2648</v>
      </c>
      <c r="C115" s="565" t="s">
        <v>2199</v>
      </c>
      <c r="D115" s="565" t="s">
        <v>3042</v>
      </c>
      <c r="E115" s="565" t="s">
        <v>2827</v>
      </c>
      <c r="F115" s="568">
        <v>0.64</v>
      </c>
      <c r="G115" s="568">
        <v>7114.84</v>
      </c>
      <c r="H115" s="568">
        <v>1</v>
      </c>
      <c r="I115" s="568">
        <v>11116.9375</v>
      </c>
      <c r="J115" s="568">
        <v>0.4</v>
      </c>
      <c r="K115" s="568">
        <v>4330.63</v>
      </c>
      <c r="L115" s="568">
        <v>0.60867566944583429</v>
      </c>
      <c r="M115" s="568">
        <v>10826.574999999999</v>
      </c>
      <c r="N115" s="568">
        <v>0.41000000000000003</v>
      </c>
      <c r="O115" s="568">
        <v>4461.68</v>
      </c>
      <c r="P115" s="581">
        <v>0.62709491710284426</v>
      </c>
      <c r="Q115" s="569">
        <v>10882.146341463415</v>
      </c>
    </row>
    <row r="116" spans="1:17" ht="14.4" customHeight="1" x14ac:dyDescent="0.3">
      <c r="A116" s="564" t="s">
        <v>3032</v>
      </c>
      <c r="B116" s="565" t="s">
        <v>2648</v>
      </c>
      <c r="C116" s="565" t="s">
        <v>2356</v>
      </c>
      <c r="D116" s="565" t="s">
        <v>3043</v>
      </c>
      <c r="E116" s="565" t="s">
        <v>3044</v>
      </c>
      <c r="F116" s="568"/>
      <c r="G116" s="568"/>
      <c r="H116" s="568"/>
      <c r="I116" s="568"/>
      <c r="J116" s="568">
        <v>1</v>
      </c>
      <c r="K116" s="568">
        <v>2066.3000000000002</v>
      </c>
      <c r="L116" s="568"/>
      <c r="M116" s="568">
        <v>2066.3000000000002</v>
      </c>
      <c r="N116" s="568"/>
      <c r="O116" s="568"/>
      <c r="P116" s="581"/>
      <c r="Q116" s="569"/>
    </row>
    <row r="117" spans="1:17" ht="14.4" customHeight="1" x14ac:dyDescent="0.3">
      <c r="A117" s="564" t="s">
        <v>3032</v>
      </c>
      <c r="B117" s="565" t="s">
        <v>2648</v>
      </c>
      <c r="C117" s="565" t="s">
        <v>2356</v>
      </c>
      <c r="D117" s="565" t="s">
        <v>3045</v>
      </c>
      <c r="E117" s="565" t="s">
        <v>3046</v>
      </c>
      <c r="F117" s="568"/>
      <c r="G117" s="568"/>
      <c r="H117" s="568"/>
      <c r="I117" s="568"/>
      <c r="J117" s="568">
        <v>1</v>
      </c>
      <c r="K117" s="568">
        <v>1027.76</v>
      </c>
      <c r="L117" s="568"/>
      <c r="M117" s="568">
        <v>1027.76</v>
      </c>
      <c r="N117" s="568"/>
      <c r="O117" s="568"/>
      <c r="P117" s="581"/>
      <c r="Q117" s="569"/>
    </row>
    <row r="118" spans="1:17" ht="14.4" customHeight="1" x14ac:dyDescent="0.3">
      <c r="A118" s="564" t="s">
        <v>3032</v>
      </c>
      <c r="B118" s="565" t="s">
        <v>2648</v>
      </c>
      <c r="C118" s="565" t="s">
        <v>2356</v>
      </c>
      <c r="D118" s="565" t="s">
        <v>3047</v>
      </c>
      <c r="E118" s="565" t="s">
        <v>3048</v>
      </c>
      <c r="F118" s="568"/>
      <c r="G118" s="568"/>
      <c r="H118" s="568"/>
      <c r="I118" s="568"/>
      <c r="J118" s="568">
        <v>2</v>
      </c>
      <c r="K118" s="568">
        <v>13781.56</v>
      </c>
      <c r="L118" s="568"/>
      <c r="M118" s="568">
        <v>6890.78</v>
      </c>
      <c r="N118" s="568"/>
      <c r="O118" s="568"/>
      <c r="P118" s="581"/>
      <c r="Q118" s="569"/>
    </row>
    <row r="119" spans="1:17" ht="14.4" customHeight="1" x14ac:dyDescent="0.3">
      <c r="A119" s="564" t="s">
        <v>3032</v>
      </c>
      <c r="B119" s="565" t="s">
        <v>2648</v>
      </c>
      <c r="C119" s="565" t="s">
        <v>2356</v>
      </c>
      <c r="D119" s="565" t="s">
        <v>3049</v>
      </c>
      <c r="E119" s="565" t="s">
        <v>3050</v>
      </c>
      <c r="F119" s="568"/>
      <c r="G119" s="568"/>
      <c r="H119" s="568"/>
      <c r="I119" s="568"/>
      <c r="J119" s="568">
        <v>1</v>
      </c>
      <c r="K119" s="568">
        <v>34900</v>
      </c>
      <c r="L119" s="568"/>
      <c r="M119" s="568">
        <v>34900</v>
      </c>
      <c r="N119" s="568"/>
      <c r="O119" s="568"/>
      <c r="P119" s="581"/>
      <c r="Q119" s="569"/>
    </row>
    <row r="120" spans="1:17" ht="14.4" customHeight="1" x14ac:dyDescent="0.3">
      <c r="A120" s="564" t="s">
        <v>3032</v>
      </c>
      <c r="B120" s="565" t="s">
        <v>2648</v>
      </c>
      <c r="C120" s="565" t="s">
        <v>2356</v>
      </c>
      <c r="D120" s="565" t="s">
        <v>3051</v>
      </c>
      <c r="E120" s="565" t="s">
        <v>3052</v>
      </c>
      <c r="F120" s="568"/>
      <c r="G120" s="568"/>
      <c r="H120" s="568"/>
      <c r="I120" s="568"/>
      <c r="J120" s="568">
        <v>1</v>
      </c>
      <c r="K120" s="568">
        <v>831.16</v>
      </c>
      <c r="L120" s="568"/>
      <c r="M120" s="568">
        <v>831.16</v>
      </c>
      <c r="N120" s="568"/>
      <c r="O120" s="568"/>
      <c r="P120" s="581"/>
      <c r="Q120" s="569"/>
    </row>
    <row r="121" spans="1:17" ht="14.4" customHeight="1" x14ac:dyDescent="0.3">
      <c r="A121" s="564" t="s">
        <v>3032</v>
      </c>
      <c r="B121" s="565" t="s">
        <v>2648</v>
      </c>
      <c r="C121" s="565" t="s">
        <v>2356</v>
      </c>
      <c r="D121" s="565" t="s">
        <v>3053</v>
      </c>
      <c r="E121" s="565" t="s">
        <v>3054</v>
      </c>
      <c r="F121" s="568"/>
      <c r="G121" s="568"/>
      <c r="H121" s="568"/>
      <c r="I121" s="568"/>
      <c r="J121" s="568">
        <v>1</v>
      </c>
      <c r="K121" s="568">
        <v>1305.82</v>
      </c>
      <c r="L121" s="568"/>
      <c r="M121" s="568">
        <v>1305.82</v>
      </c>
      <c r="N121" s="568"/>
      <c r="O121" s="568"/>
      <c r="P121" s="581"/>
      <c r="Q121" s="569"/>
    </row>
    <row r="122" spans="1:17" ht="14.4" customHeight="1" x14ac:dyDescent="0.3">
      <c r="A122" s="564" t="s">
        <v>3032</v>
      </c>
      <c r="B122" s="565" t="s">
        <v>2648</v>
      </c>
      <c r="C122" s="565" t="s">
        <v>2081</v>
      </c>
      <c r="D122" s="565" t="s">
        <v>3055</v>
      </c>
      <c r="E122" s="565" t="s">
        <v>3056</v>
      </c>
      <c r="F122" s="568">
        <v>2</v>
      </c>
      <c r="G122" s="568">
        <v>298</v>
      </c>
      <c r="H122" s="568">
        <v>1</v>
      </c>
      <c r="I122" s="568">
        <v>149</v>
      </c>
      <c r="J122" s="568">
        <v>2</v>
      </c>
      <c r="K122" s="568">
        <v>298</v>
      </c>
      <c r="L122" s="568">
        <v>1</v>
      </c>
      <c r="M122" s="568">
        <v>149</v>
      </c>
      <c r="N122" s="568">
        <v>3</v>
      </c>
      <c r="O122" s="568">
        <v>450</v>
      </c>
      <c r="P122" s="581">
        <v>1.5100671140939597</v>
      </c>
      <c r="Q122" s="569">
        <v>150</v>
      </c>
    </row>
    <row r="123" spans="1:17" ht="14.4" customHeight="1" x14ac:dyDescent="0.3">
      <c r="A123" s="564" t="s">
        <v>3032</v>
      </c>
      <c r="B123" s="565" t="s">
        <v>2648</v>
      </c>
      <c r="C123" s="565" t="s">
        <v>2081</v>
      </c>
      <c r="D123" s="565" t="s">
        <v>3057</v>
      </c>
      <c r="E123" s="565" t="s">
        <v>3058</v>
      </c>
      <c r="F123" s="568">
        <v>98</v>
      </c>
      <c r="G123" s="568">
        <v>19992</v>
      </c>
      <c r="H123" s="568">
        <v>1</v>
      </c>
      <c r="I123" s="568">
        <v>204</v>
      </c>
      <c r="J123" s="568">
        <v>82</v>
      </c>
      <c r="K123" s="568">
        <v>16728</v>
      </c>
      <c r="L123" s="568">
        <v>0.83673469387755106</v>
      </c>
      <c r="M123" s="568">
        <v>204</v>
      </c>
      <c r="N123" s="568">
        <v>51</v>
      </c>
      <c r="O123" s="568">
        <v>10455</v>
      </c>
      <c r="P123" s="581">
        <v>0.52295918367346939</v>
      </c>
      <c r="Q123" s="569">
        <v>205</v>
      </c>
    </row>
    <row r="124" spans="1:17" ht="14.4" customHeight="1" x14ac:dyDescent="0.3">
      <c r="A124" s="564" t="s">
        <v>3032</v>
      </c>
      <c r="B124" s="565" t="s">
        <v>2648</v>
      </c>
      <c r="C124" s="565" t="s">
        <v>2081</v>
      </c>
      <c r="D124" s="565" t="s">
        <v>3059</v>
      </c>
      <c r="E124" s="565" t="s">
        <v>3060</v>
      </c>
      <c r="F124" s="568">
        <v>74</v>
      </c>
      <c r="G124" s="568">
        <v>11618</v>
      </c>
      <c r="H124" s="568">
        <v>1</v>
      </c>
      <c r="I124" s="568">
        <v>157</v>
      </c>
      <c r="J124" s="568">
        <v>58</v>
      </c>
      <c r="K124" s="568">
        <v>9106</v>
      </c>
      <c r="L124" s="568">
        <v>0.78378378378378377</v>
      </c>
      <c r="M124" s="568">
        <v>157</v>
      </c>
      <c r="N124" s="568">
        <v>31</v>
      </c>
      <c r="O124" s="568">
        <v>4898</v>
      </c>
      <c r="P124" s="581">
        <v>0.4215871922878292</v>
      </c>
      <c r="Q124" s="569">
        <v>158</v>
      </c>
    </row>
    <row r="125" spans="1:17" ht="14.4" customHeight="1" x14ac:dyDescent="0.3">
      <c r="A125" s="564" t="s">
        <v>3032</v>
      </c>
      <c r="B125" s="565" t="s">
        <v>2648</v>
      </c>
      <c r="C125" s="565" t="s">
        <v>2081</v>
      </c>
      <c r="D125" s="565" t="s">
        <v>3061</v>
      </c>
      <c r="E125" s="565" t="s">
        <v>3062</v>
      </c>
      <c r="F125" s="568">
        <v>10</v>
      </c>
      <c r="G125" s="568">
        <v>1490</v>
      </c>
      <c r="H125" s="568">
        <v>1</v>
      </c>
      <c r="I125" s="568">
        <v>149</v>
      </c>
      <c r="J125" s="568">
        <v>4</v>
      </c>
      <c r="K125" s="568">
        <v>596</v>
      </c>
      <c r="L125" s="568">
        <v>0.4</v>
      </c>
      <c r="M125" s="568">
        <v>149</v>
      </c>
      <c r="N125" s="568">
        <v>3</v>
      </c>
      <c r="O125" s="568">
        <v>450</v>
      </c>
      <c r="P125" s="581">
        <v>0.30201342281879195</v>
      </c>
      <c r="Q125" s="569">
        <v>150</v>
      </c>
    </row>
    <row r="126" spans="1:17" ht="14.4" customHeight="1" x14ac:dyDescent="0.3">
      <c r="A126" s="564" t="s">
        <v>3032</v>
      </c>
      <c r="B126" s="565" t="s">
        <v>2648</v>
      </c>
      <c r="C126" s="565" t="s">
        <v>2081</v>
      </c>
      <c r="D126" s="565" t="s">
        <v>3063</v>
      </c>
      <c r="E126" s="565" t="s">
        <v>3064</v>
      </c>
      <c r="F126" s="568"/>
      <c r="G126" s="568"/>
      <c r="H126" s="568"/>
      <c r="I126" s="568"/>
      <c r="J126" s="568">
        <v>1</v>
      </c>
      <c r="K126" s="568">
        <v>181</v>
      </c>
      <c r="L126" s="568"/>
      <c r="M126" s="568">
        <v>181</v>
      </c>
      <c r="N126" s="568"/>
      <c r="O126" s="568"/>
      <c r="P126" s="581"/>
      <c r="Q126" s="569"/>
    </row>
    <row r="127" spans="1:17" ht="14.4" customHeight="1" x14ac:dyDescent="0.3">
      <c r="A127" s="564" t="s">
        <v>3032</v>
      </c>
      <c r="B127" s="565" t="s">
        <v>2648</v>
      </c>
      <c r="C127" s="565" t="s">
        <v>2081</v>
      </c>
      <c r="D127" s="565" t="s">
        <v>3065</v>
      </c>
      <c r="E127" s="565" t="s">
        <v>3066</v>
      </c>
      <c r="F127" s="568">
        <v>1</v>
      </c>
      <c r="G127" s="568">
        <v>123</v>
      </c>
      <c r="H127" s="568">
        <v>1</v>
      </c>
      <c r="I127" s="568">
        <v>123</v>
      </c>
      <c r="J127" s="568"/>
      <c r="K127" s="568"/>
      <c r="L127" s="568"/>
      <c r="M127" s="568"/>
      <c r="N127" s="568"/>
      <c r="O127" s="568"/>
      <c r="P127" s="581"/>
      <c r="Q127" s="569"/>
    </row>
    <row r="128" spans="1:17" ht="14.4" customHeight="1" x14ac:dyDescent="0.3">
      <c r="A128" s="564" t="s">
        <v>3032</v>
      </c>
      <c r="B128" s="565" t="s">
        <v>2648</v>
      </c>
      <c r="C128" s="565" t="s">
        <v>2081</v>
      </c>
      <c r="D128" s="565" t="s">
        <v>3067</v>
      </c>
      <c r="E128" s="565" t="s">
        <v>3068</v>
      </c>
      <c r="F128" s="568">
        <v>4</v>
      </c>
      <c r="G128" s="568">
        <v>768</v>
      </c>
      <c r="H128" s="568">
        <v>1</v>
      </c>
      <c r="I128" s="568">
        <v>192</v>
      </c>
      <c r="J128" s="568"/>
      <c r="K128" s="568"/>
      <c r="L128" s="568"/>
      <c r="M128" s="568"/>
      <c r="N128" s="568"/>
      <c r="O128" s="568"/>
      <c r="P128" s="581"/>
      <c r="Q128" s="569"/>
    </row>
    <row r="129" spans="1:17" ht="14.4" customHeight="1" x14ac:dyDescent="0.3">
      <c r="A129" s="564" t="s">
        <v>3032</v>
      </c>
      <c r="B129" s="565" t="s">
        <v>2648</v>
      </c>
      <c r="C129" s="565" t="s">
        <v>2081</v>
      </c>
      <c r="D129" s="565" t="s">
        <v>3069</v>
      </c>
      <c r="E129" s="565" t="s">
        <v>3070</v>
      </c>
      <c r="F129" s="568">
        <v>8</v>
      </c>
      <c r="G129" s="568">
        <v>1728</v>
      </c>
      <c r="H129" s="568">
        <v>1</v>
      </c>
      <c r="I129" s="568">
        <v>216</v>
      </c>
      <c r="J129" s="568">
        <v>4</v>
      </c>
      <c r="K129" s="568">
        <v>864</v>
      </c>
      <c r="L129" s="568">
        <v>0.5</v>
      </c>
      <c r="M129" s="568">
        <v>216</v>
      </c>
      <c r="N129" s="568">
        <v>7</v>
      </c>
      <c r="O129" s="568">
        <v>1519</v>
      </c>
      <c r="P129" s="581">
        <v>0.87905092592592593</v>
      </c>
      <c r="Q129" s="569">
        <v>217</v>
      </c>
    </row>
    <row r="130" spans="1:17" ht="14.4" customHeight="1" x14ac:dyDescent="0.3">
      <c r="A130" s="564" t="s">
        <v>3032</v>
      </c>
      <c r="B130" s="565" t="s">
        <v>2648</v>
      </c>
      <c r="C130" s="565" t="s">
        <v>2081</v>
      </c>
      <c r="D130" s="565" t="s">
        <v>3071</v>
      </c>
      <c r="E130" s="565" t="s">
        <v>3072</v>
      </c>
      <c r="F130" s="568">
        <v>1</v>
      </c>
      <c r="G130" s="568">
        <v>216</v>
      </c>
      <c r="H130" s="568">
        <v>1</v>
      </c>
      <c r="I130" s="568">
        <v>216</v>
      </c>
      <c r="J130" s="568">
        <v>1</v>
      </c>
      <c r="K130" s="568">
        <v>216</v>
      </c>
      <c r="L130" s="568">
        <v>1</v>
      </c>
      <c r="M130" s="568">
        <v>216</v>
      </c>
      <c r="N130" s="568">
        <v>2</v>
      </c>
      <c r="O130" s="568">
        <v>434</v>
      </c>
      <c r="P130" s="581">
        <v>2.0092592592592591</v>
      </c>
      <c r="Q130" s="569">
        <v>217</v>
      </c>
    </row>
    <row r="131" spans="1:17" ht="14.4" customHeight="1" x14ac:dyDescent="0.3">
      <c r="A131" s="564" t="s">
        <v>3032</v>
      </c>
      <c r="B131" s="565" t="s">
        <v>2648</v>
      </c>
      <c r="C131" s="565" t="s">
        <v>2081</v>
      </c>
      <c r="D131" s="565" t="s">
        <v>3073</v>
      </c>
      <c r="E131" s="565" t="s">
        <v>3074</v>
      </c>
      <c r="F131" s="568">
        <v>47</v>
      </c>
      <c r="G131" s="568">
        <v>8084</v>
      </c>
      <c r="H131" s="568">
        <v>1</v>
      </c>
      <c r="I131" s="568">
        <v>172</v>
      </c>
      <c r="J131" s="568">
        <v>46</v>
      </c>
      <c r="K131" s="568">
        <v>7912</v>
      </c>
      <c r="L131" s="568">
        <v>0.97872340425531912</v>
      </c>
      <c r="M131" s="568">
        <v>172</v>
      </c>
      <c r="N131" s="568">
        <v>33</v>
      </c>
      <c r="O131" s="568">
        <v>5709</v>
      </c>
      <c r="P131" s="581">
        <v>0.70620979713013354</v>
      </c>
      <c r="Q131" s="569">
        <v>173</v>
      </c>
    </row>
    <row r="132" spans="1:17" ht="14.4" customHeight="1" x14ac:dyDescent="0.3">
      <c r="A132" s="564" t="s">
        <v>3032</v>
      </c>
      <c r="B132" s="565" t="s">
        <v>2648</v>
      </c>
      <c r="C132" s="565" t="s">
        <v>2081</v>
      </c>
      <c r="D132" s="565" t="s">
        <v>3075</v>
      </c>
      <c r="E132" s="565" t="s">
        <v>3076</v>
      </c>
      <c r="F132" s="568">
        <v>2</v>
      </c>
      <c r="G132" s="568">
        <v>436</v>
      </c>
      <c r="H132" s="568">
        <v>1</v>
      </c>
      <c r="I132" s="568">
        <v>218</v>
      </c>
      <c r="J132" s="568"/>
      <c r="K132" s="568"/>
      <c r="L132" s="568"/>
      <c r="M132" s="568"/>
      <c r="N132" s="568"/>
      <c r="O132" s="568"/>
      <c r="P132" s="581"/>
      <c r="Q132" s="569"/>
    </row>
    <row r="133" spans="1:17" ht="14.4" customHeight="1" x14ac:dyDescent="0.3">
      <c r="A133" s="564" t="s">
        <v>3032</v>
      </c>
      <c r="B133" s="565" t="s">
        <v>2648</v>
      </c>
      <c r="C133" s="565" t="s">
        <v>2081</v>
      </c>
      <c r="D133" s="565" t="s">
        <v>3077</v>
      </c>
      <c r="E133" s="565" t="s">
        <v>3078</v>
      </c>
      <c r="F133" s="568">
        <v>1</v>
      </c>
      <c r="G133" s="568">
        <v>197</v>
      </c>
      <c r="H133" s="568">
        <v>1</v>
      </c>
      <c r="I133" s="568">
        <v>197</v>
      </c>
      <c r="J133" s="568"/>
      <c r="K133" s="568"/>
      <c r="L133" s="568"/>
      <c r="M133" s="568"/>
      <c r="N133" s="568"/>
      <c r="O133" s="568"/>
      <c r="P133" s="581"/>
      <c r="Q133" s="569"/>
    </row>
    <row r="134" spans="1:17" ht="14.4" customHeight="1" x14ac:dyDescent="0.3">
      <c r="A134" s="564" t="s">
        <v>3032</v>
      </c>
      <c r="B134" s="565" t="s">
        <v>2648</v>
      </c>
      <c r="C134" s="565" t="s">
        <v>2081</v>
      </c>
      <c r="D134" s="565" t="s">
        <v>3079</v>
      </c>
      <c r="E134" s="565" t="s">
        <v>3080</v>
      </c>
      <c r="F134" s="568"/>
      <c r="G134" s="568"/>
      <c r="H134" s="568"/>
      <c r="I134" s="568"/>
      <c r="J134" s="568">
        <v>2</v>
      </c>
      <c r="K134" s="568">
        <v>650</v>
      </c>
      <c r="L134" s="568"/>
      <c r="M134" s="568">
        <v>325</v>
      </c>
      <c r="N134" s="568"/>
      <c r="O134" s="568"/>
      <c r="P134" s="581"/>
      <c r="Q134" s="569"/>
    </row>
    <row r="135" spans="1:17" ht="14.4" customHeight="1" x14ac:dyDescent="0.3">
      <c r="A135" s="564" t="s">
        <v>3032</v>
      </c>
      <c r="B135" s="565" t="s">
        <v>2648</v>
      </c>
      <c r="C135" s="565" t="s">
        <v>2081</v>
      </c>
      <c r="D135" s="565" t="s">
        <v>3081</v>
      </c>
      <c r="E135" s="565" t="s">
        <v>3082</v>
      </c>
      <c r="F135" s="568">
        <v>5</v>
      </c>
      <c r="G135" s="568">
        <v>20590</v>
      </c>
      <c r="H135" s="568">
        <v>1</v>
      </c>
      <c r="I135" s="568">
        <v>4118</v>
      </c>
      <c r="J135" s="568">
        <v>3</v>
      </c>
      <c r="K135" s="568">
        <v>12366</v>
      </c>
      <c r="L135" s="568">
        <v>0.60058280718795531</v>
      </c>
      <c r="M135" s="568">
        <v>4122</v>
      </c>
      <c r="N135" s="568">
        <v>1</v>
      </c>
      <c r="O135" s="568">
        <v>4127</v>
      </c>
      <c r="P135" s="581">
        <v>0.20043710539096649</v>
      </c>
      <c r="Q135" s="569">
        <v>4127</v>
      </c>
    </row>
    <row r="136" spans="1:17" ht="14.4" customHeight="1" x14ac:dyDescent="0.3">
      <c r="A136" s="564" t="s">
        <v>3032</v>
      </c>
      <c r="B136" s="565" t="s">
        <v>2648</v>
      </c>
      <c r="C136" s="565" t="s">
        <v>2081</v>
      </c>
      <c r="D136" s="565" t="s">
        <v>3083</v>
      </c>
      <c r="E136" s="565" t="s">
        <v>3084</v>
      </c>
      <c r="F136" s="568"/>
      <c r="G136" s="568"/>
      <c r="H136" s="568"/>
      <c r="I136" s="568"/>
      <c r="J136" s="568">
        <v>1</v>
      </c>
      <c r="K136" s="568">
        <v>2074</v>
      </c>
      <c r="L136" s="568"/>
      <c r="M136" s="568">
        <v>2074</v>
      </c>
      <c r="N136" s="568"/>
      <c r="O136" s="568"/>
      <c r="P136" s="581"/>
      <c r="Q136" s="569"/>
    </row>
    <row r="137" spans="1:17" ht="14.4" customHeight="1" x14ac:dyDescent="0.3">
      <c r="A137" s="564" t="s">
        <v>3032</v>
      </c>
      <c r="B137" s="565" t="s">
        <v>2648</v>
      </c>
      <c r="C137" s="565" t="s">
        <v>2081</v>
      </c>
      <c r="D137" s="565" t="s">
        <v>3085</v>
      </c>
      <c r="E137" s="565" t="s">
        <v>3086</v>
      </c>
      <c r="F137" s="568">
        <v>1</v>
      </c>
      <c r="G137" s="568">
        <v>8374</v>
      </c>
      <c r="H137" s="568">
        <v>1</v>
      </c>
      <c r="I137" s="568">
        <v>8374</v>
      </c>
      <c r="J137" s="568"/>
      <c r="K137" s="568"/>
      <c r="L137" s="568"/>
      <c r="M137" s="568"/>
      <c r="N137" s="568"/>
      <c r="O137" s="568"/>
      <c r="P137" s="581"/>
      <c r="Q137" s="569"/>
    </row>
    <row r="138" spans="1:17" ht="14.4" customHeight="1" x14ac:dyDescent="0.3">
      <c r="A138" s="564" t="s">
        <v>3032</v>
      </c>
      <c r="B138" s="565" t="s">
        <v>2648</v>
      </c>
      <c r="C138" s="565" t="s">
        <v>2081</v>
      </c>
      <c r="D138" s="565" t="s">
        <v>3087</v>
      </c>
      <c r="E138" s="565" t="s">
        <v>3088</v>
      </c>
      <c r="F138" s="568">
        <v>2</v>
      </c>
      <c r="G138" s="568">
        <v>3720</v>
      </c>
      <c r="H138" s="568">
        <v>1</v>
      </c>
      <c r="I138" s="568">
        <v>1860</v>
      </c>
      <c r="J138" s="568">
        <v>2</v>
      </c>
      <c r="K138" s="568">
        <v>3724</v>
      </c>
      <c r="L138" s="568">
        <v>1.0010752688172042</v>
      </c>
      <c r="M138" s="568">
        <v>1862</v>
      </c>
      <c r="N138" s="568"/>
      <c r="O138" s="568"/>
      <c r="P138" s="581"/>
      <c r="Q138" s="569"/>
    </row>
    <row r="139" spans="1:17" ht="14.4" customHeight="1" x14ac:dyDescent="0.3">
      <c r="A139" s="564" t="s">
        <v>3032</v>
      </c>
      <c r="B139" s="565" t="s">
        <v>2648</v>
      </c>
      <c r="C139" s="565" t="s">
        <v>2081</v>
      </c>
      <c r="D139" s="565" t="s">
        <v>3089</v>
      </c>
      <c r="E139" s="565" t="s">
        <v>3088</v>
      </c>
      <c r="F139" s="568">
        <v>2</v>
      </c>
      <c r="G139" s="568">
        <v>7618</v>
      </c>
      <c r="H139" s="568">
        <v>1</v>
      </c>
      <c r="I139" s="568">
        <v>3809</v>
      </c>
      <c r="J139" s="568">
        <v>2</v>
      </c>
      <c r="K139" s="568">
        <v>7622</v>
      </c>
      <c r="L139" s="568">
        <v>1.0005250721974273</v>
      </c>
      <c r="M139" s="568">
        <v>3811</v>
      </c>
      <c r="N139" s="568"/>
      <c r="O139" s="568"/>
      <c r="P139" s="581"/>
      <c r="Q139" s="569"/>
    </row>
    <row r="140" spans="1:17" ht="14.4" customHeight="1" x14ac:dyDescent="0.3">
      <c r="A140" s="564" t="s">
        <v>3032</v>
      </c>
      <c r="B140" s="565" t="s">
        <v>2648</v>
      </c>
      <c r="C140" s="565" t="s">
        <v>2081</v>
      </c>
      <c r="D140" s="565" t="s">
        <v>3090</v>
      </c>
      <c r="E140" s="565" t="s">
        <v>3091</v>
      </c>
      <c r="F140" s="568">
        <v>5</v>
      </c>
      <c r="G140" s="568">
        <v>25705</v>
      </c>
      <c r="H140" s="568">
        <v>1</v>
      </c>
      <c r="I140" s="568">
        <v>5141</v>
      </c>
      <c r="J140" s="568">
        <v>4</v>
      </c>
      <c r="K140" s="568">
        <v>20580</v>
      </c>
      <c r="L140" s="568">
        <v>0.80062244699474805</v>
      </c>
      <c r="M140" s="568">
        <v>5145</v>
      </c>
      <c r="N140" s="568">
        <v>1</v>
      </c>
      <c r="O140" s="568">
        <v>5150</v>
      </c>
      <c r="P140" s="581">
        <v>0.20035012643454581</v>
      </c>
      <c r="Q140" s="569">
        <v>5150</v>
      </c>
    </row>
    <row r="141" spans="1:17" ht="14.4" customHeight="1" x14ac:dyDescent="0.3">
      <c r="A141" s="564" t="s">
        <v>3032</v>
      </c>
      <c r="B141" s="565" t="s">
        <v>2648</v>
      </c>
      <c r="C141" s="565" t="s">
        <v>2081</v>
      </c>
      <c r="D141" s="565" t="s">
        <v>3092</v>
      </c>
      <c r="E141" s="565" t="s">
        <v>3093</v>
      </c>
      <c r="F141" s="568"/>
      <c r="G141" s="568"/>
      <c r="H141" s="568"/>
      <c r="I141" s="568"/>
      <c r="J141" s="568">
        <v>2</v>
      </c>
      <c r="K141" s="568">
        <v>15656</v>
      </c>
      <c r="L141" s="568"/>
      <c r="M141" s="568">
        <v>7828</v>
      </c>
      <c r="N141" s="568"/>
      <c r="O141" s="568"/>
      <c r="P141" s="581"/>
      <c r="Q141" s="569"/>
    </row>
    <row r="142" spans="1:17" ht="14.4" customHeight="1" x14ac:dyDescent="0.3">
      <c r="A142" s="564" t="s">
        <v>3032</v>
      </c>
      <c r="B142" s="565" t="s">
        <v>2648</v>
      </c>
      <c r="C142" s="565" t="s">
        <v>2081</v>
      </c>
      <c r="D142" s="565" t="s">
        <v>3094</v>
      </c>
      <c r="E142" s="565" t="s">
        <v>3095</v>
      </c>
      <c r="F142" s="568">
        <v>10</v>
      </c>
      <c r="G142" s="568">
        <v>21140</v>
      </c>
      <c r="H142" s="568">
        <v>1</v>
      </c>
      <c r="I142" s="568">
        <v>2114</v>
      </c>
      <c r="J142" s="568">
        <v>11</v>
      </c>
      <c r="K142" s="568">
        <v>23276</v>
      </c>
      <c r="L142" s="568">
        <v>1.1010406811731315</v>
      </c>
      <c r="M142" s="568">
        <v>2116</v>
      </c>
      <c r="N142" s="568">
        <v>7</v>
      </c>
      <c r="O142" s="568">
        <v>14826</v>
      </c>
      <c r="P142" s="581">
        <v>0.70132450331125828</v>
      </c>
      <c r="Q142" s="569">
        <v>2118</v>
      </c>
    </row>
    <row r="143" spans="1:17" ht="14.4" customHeight="1" x14ac:dyDescent="0.3">
      <c r="A143" s="564" t="s">
        <v>3032</v>
      </c>
      <c r="B143" s="565" t="s">
        <v>2648</v>
      </c>
      <c r="C143" s="565" t="s">
        <v>2081</v>
      </c>
      <c r="D143" s="565" t="s">
        <v>3096</v>
      </c>
      <c r="E143" s="565" t="s">
        <v>3097</v>
      </c>
      <c r="F143" s="568">
        <v>7</v>
      </c>
      <c r="G143" s="568">
        <v>7294</v>
      </c>
      <c r="H143" s="568">
        <v>1</v>
      </c>
      <c r="I143" s="568">
        <v>1042</v>
      </c>
      <c r="J143" s="568"/>
      <c r="K143" s="568"/>
      <c r="L143" s="568"/>
      <c r="M143" s="568"/>
      <c r="N143" s="568"/>
      <c r="O143" s="568"/>
      <c r="P143" s="581"/>
      <c r="Q143" s="569"/>
    </row>
    <row r="144" spans="1:17" ht="14.4" customHeight="1" x14ac:dyDescent="0.3">
      <c r="A144" s="564" t="s">
        <v>3032</v>
      </c>
      <c r="B144" s="565" t="s">
        <v>2648</v>
      </c>
      <c r="C144" s="565" t="s">
        <v>2081</v>
      </c>
      <c r="D144" s="565" t="s">
        <v>3098</v>
      </c>
      <c r="E144" s="565" t="s">
        <v>3099</v>
      </c>
      <c r="F144" s="568">
        <v>16</v>
      </c>
      <c r="G144" s="568">
        <v>31872</v>
      </c>
      <c r="H144" s="568">
        <v>1</v>
      </c>
      <c r="I144" s="568">
        <v>1992</v>
      </c>
      <c r="J144" s="568">
        <v>30</v>
      </c>
      <c r="K144" s="568">
        <v>59820</v>
      </c>
      <c r="L144" s="568">
        <v>1.8768825301204819</v>
      </c>
      <c r="M144" s="568">
        <v>1994</v>
      </c>
      <c r="N144" s="568">
        <v>20</v>
      </c>
      <c r="O144" s="568">
        <v>39920</v>
      </c>
      <c r="P144" s="581">
        <v>1.2525100401606426</v>
      </c>
      <c r="Q144" s="569">
        <v>1996</v>
      </c>
    </row>
    <row r="145" spans="1:17" ht="14.4" customHeight="1" x14ac:dyDescent="0.3">
      <c r="A145" s="564" t="s">
        <v>3032</v>
      </c>
      <c r="B145" s="565" t="s">
        <v>2648</v>
      </c>
      <c r="C145" s="565" t="s">
        <v>2081</v>
      </c>
      <c r="D145" s="565" t="s">
        <v>3100</v>
      </c>
      <c r="E145" s="565" t="s">
        <v>3101</v>
      </c>
      <c r="F145" s="568">
        <v>1</v>
      </c>
      <c r="G145" s="568">
        <v>1274</v>
      </c>
      <c r="H145" s="568">
        <v>1</v>
      </c>
      <c r="I145" s="568">
        <v>1274</v>
      </c>
      <c r="J145" s="568">
        <v>1</v>
      </c>
      <c r="K145" s="568">
        <v>1276</v>
      </c>
      <c r="L145" s="568">
        <v>1.0015698587127158</v>
      </c>
      <c r="M145" s="568">
        <v>1276</v>
      </c>
      <c r="N145" s="568"/>
      <c r="O145" s="568"/>
      <c r="P145" s="581"/>
      <c r="Q145" s="569"/>
    </row>
    <row r="146" spans="1:17" ht="14.4" customHeight="1" x14ac:dyDescent="0.3">
      <c r="A146" s="564" t="s">
        <v>3032</v>
      </c>
      <c r="B146" s="565" t="s">
        <v>2648</v>
      </c>
      <c r="C146" s="565" t="s">
        <v>2081</v>
      </c>
      <c r="D146" s="565" t="s">
        <v>3102</v>
      </c>
      <c r="E146" s="565" t="s">
        <v>3103</v>
      </c>
      <c r="F146" s="568">
        <v>1</v>
      </c>
      <c r="G146" s="568">
        <v>1162</v>
      </c>
      <c r="H146" s="568">
        <v>1</v>
      </c>
      <c r="I146" s="568">
        <v>1162</v>
      </c>
      <c r="J146" s="568">
        <v>1</v>
      </c>
      <c r="K146" s="568">
        <v>1163</v>
      </c>
      <c r="L146" s="568">
        <v>1.0008605851979346</v>
      </c>
      <c r="M146" s="568">
        <v>1163</v>
      </c>
      <c r="N146" s="568"/>
      <c r="O146" s="568"/>
      <c r="P146" s="581"/>
      <c r="Q146" s="569"/>
    </row>
    <row r="147" spans="1:17" ht="14.4" customHeight="1" x14ac:dyDescent="0.3">
      <c r="A147" s="564" t="s">
        <v>3032</v>
      </c>
      <c r="B147" s="565" t="s">
        <v>2648</v>
      </c>
      <c r="C147" s="565" t="s">
        <v>2081</v>
      </c>
      <c r="D147" s="565" t="s">
        <v>3104</v>
      </c>
      <c r="E147" s="565" t="s">
        <v>3105</v>
      </c>
      <c r="F147" s="568">
        <v>4</v>
      </c>
      <c r="G147" s="568">
        <v>20252</v>
      </c>
      <c r="H147" s="568">
        <v>1</v>
      </c>
      <c r="I147" s="568">
        <v>5063</v>
      </c>
      <c r="J147" s="568">
        <v>2</v>
      </c>
      <c r="K147" s="568">
        <v>10130</v>
      </c>
      <c r="L147" s="568">
        <v>0.50019751135690305</v>
      </c>
      <c r="M147" s="568">
        <v>5065</v>
      </c>
      <c r="N147" s="568"/>
      <c r="O147" s="568"/>
      <c r="P147" s="581"/>
      <c r="Q147" s="569"/>
    </row>
    <row r="148" spans="1:17" ht="14.4" customHeight="1" x14ac:dyDescent="0.3">
      <c r="A148" s="564" t="s">
        <v>3032</v>
      </c>
      <c r="B148" s="565" t="s">
        <v>2648</v>
      </c>
      <c r="C148" s="565" t="s">
        <v>2081</v>
      </c>
      <c r="D148" s="565" t="s">
        <v>3106</v>
      </c>
      <c r="E148" s="565" t="s">
        <v>3107</v>
      </c>
      <c r="F148" s="568"/>
      <c r="G148" s="568"/>
      <c r="H148" s="568"/>
      <c r="I148" s="568"/>
      <c r="J148" s="568"/>
      <c r="K148" s="568"/>
      <c r="L148" s="568"/>
      <c r="M148" s="568"/>
      <c r="N148" s="568">
        <v>1</v>
      </c>
      <c r="O148" s="568">
        <v>5180</v>
      </c>
      <c r="P148" s="581"/>
      <c r="Q148" s="569">
        <v>5180</v>
      </c>
    </row>
    <row r="149" spans="1:17" ht="14.4" customHeight="1" x14ac:dyDescent="0.3">
      <c r="A149" s="564" t="s">
        <v>3108</v>
      </c>
      <c r="B149" s="565" t="s">
        <v>3109</v>
      </c>
      <c r="C149" s="565" t="s">
        <v>2081</v>
      </c>
      <c r="D149" s="565" t="s">
        <v>3110</v>
      </c>
      <c r="E149" s="565" t="s">
        <v>3111</v>
      </c>
      <c r="F149" s="568">
        <v>6</v>
      </c>
      <c r="G149" s="568">
        <v>1554</v>
      </c>
      <c r="H149" s="568">
        <v>1</v>
      </c>
      <c r="I149" s="568">
        <v>259</v>
      </c>
      <c r="J149" s="568">
        <v>6</v>
      </c>
      <c r="K149" s="568">
        <v>1566</v>
      </c>
      <c r="L149" s="568">
        <v>1.0077220077220077</v>
      </c>
      <c r="M149" s="568">
        <v>261</v>
      </c>
      <c r="N149" s="568">
        <v>9</v>
      </c>
      <c r="O149" s="568">
        <v>2358</v>
      </c>
      <c r="P149" s="581">
        <v>1.5173745173745175</v>
      </c>
      <c r="Q149" s="569">
        <v>262</v>
      </c>
    </row>
    <row r="150" spans="1:17" ht="14.4" customHeight="1" x14ac:dyDescent="0.3">
      <c r="A150" s="564" t="s">
        <v>3108</v>
      </c>
      <c r="B150" s="565" t="s">
        <v>3109</v>
      </c>
      <c r="C150" s="565" t="s">
        <v>2081</v>
      </c>
      <c r="D150" s="565" t="s">
        <v>3112</v>
      </c>
      <c r="E150" s="565" t="s">
        <v>3113</v>
      </c>
      <c r="F150" s="568">
        <v>9</v>
      </c>
      <c r="G150" s="568">
        <v>1431</v>
      </c>
      <c r="H150" s="568">
        <v>1</v>
      </c>
      <c r="I150" s="568">
        <v>159</v>
      </c>
      <c r="J150" s="568">
        <v>17</v>
      </c>
      <c r="K150" s="568">
        <v>2703</v>
      </c>
      <c r="L150" s="568">
        <v>1.8888888888888888</v>
      </c>
      <c r="M150" s="568">
        <v>159</v>
      </c>
      <c r="N150" s="568">
        <v>24</v>
      </c>
      <c r="O150" s="568">
        <v>3840</v>
      </c>
      <c r="P150" s="581">
        <v>2.6834381551362685</v>
      </c>
      <c r="Q150" s="569">
        <v>160</v>
      </c>
    </row>
    <row r="151" spans="1:17" ht="14.4" customHeight="1" x14ac:dyDescent="0.3">
      <c r="A151" s="564" t="s">
        <v>3108</v>
      </c>
      <c r="B151" s="565" t="s">
        <v>3109</v>
      </c>
      <c r="C151" s="565" t="s">
        <v>2081</v>
      </c>
      <c r="D151" s="565" t="s">
        <v>3114</v>
      </c>
      <c r="E151" s="565" t="s">
        <v>3115</v>
      </c>
      <c r="F151" s="568">
        <v>12</v>
      </c>
      <c r="G151" s="568">
        <v>840</v>
      </c>
      <c r="H151" s="568">
        <v>1</v>
      </c>
      <c r="I151" s="568">
        <v>70</v>
      </c>
      <c r="J151" s="568">
        <v>22</v>
      </c>
      <c r="K151" s="568">
        <v>1540</v>
      </c>
      <c r="L151" s="568">
        <v>1.8333333333333333</v>
      </c>
      <c r="M151" s="568">
        <v>70</v>
      </c>
      <c r="N151" s="568">
        <v>57</v>
      </c>
      <c r="O151" s="568">
        <v>3990</v>
      </c>
      <c r="P151" s="581">
        <v>4.75</v>
      </c>
      <c r="Q151" s="569">
        <v>70</v>
      </c>
    </row>
    <row r="152" spans="1:17" ht="14.4" customHeight="1" x14ac:dyDescent="0.3">
      <c r="A152" s="564" t="s">
        <v>3108</v>
      </c>
      <c r="B152" s="565" t="s">
        <v>3109</v>
      </c>
      <c r="C152" s="565" t="s">
        <v>2081</v>
      </c>
      <c r="D152" s="565" t="s">
        <v>3116</v>
      </c>
      <c r="E152" s="565" t="s">
        <v>3115</v>
      </c>
      <c r="F152" s="568">
        <v>28</v>
      </c>
      <c r="G152" s="568">
        <v>5656</v>
      </c>
      <c r="H152" s="568">
        <v>1</v>
      </c>
      <c r="I152" s="568">
        <v>202</v>
      </c>
      <c r="J152" s="568">
        <v>18</v>
      </c>
      <c r="K152" s="568">
        <v>3636</v>
      </c>
      <c r="L152" s="568">
        <v>0.6428571428571429</v>
      </c>
      <c r="M152" s="568">
        <v>202</v>
      </c>
      <c r="N152" s="568">
        <v>24</v>
      </c>
      <c r="O152" s="568">
        <v>4872</v>
      </c>
      <c r="P152" s="581">
        <v>0.86138613861386137</v>
      </c>
      <c r="Q152" s="569">
        <v>203</v>
      </c>
    </row>
    <row r="153" spans="1:17" ht="14.4" customHeight="1" x14ac:dyDescent="0.3">
      <c r="A153" s="564" t="s">
        <v>3108</v>
      </c>
      <c r="B153" s="565" t="s">
        <v>3109</v>
      </c>
      <c r="C153" s="565" t="s">
        <v>2081</v>
      </c>
      <c r="D153" s="565" t="s">
        <v>3117</v>
      </c>
      <c r="E153" s="565" t="s">
        <v>3118</v>
      </c>
      <c r="F153" s="568"/>
      <c r="G153" s="568"/>
      <c r="H153" s="568"/>
      <c r="I153" s="568"/>
      <c r="J153" s="568"/>
      <c r="K153" s="568"/>
      <c r="L153" s="568"/>
      <c r="M153" s="568"/>
      <c r="N153" s="568">
        <v>97</v>
      </c>
      <c r="O153" s="568">
        <v>28324</v>
      </c>
      <c r="P153" s="581"/>
      <c r="Q153" s="569">
        <v>292</v>
      </c>
    </row>
    <row r="154" spans="1:17" ht="14.4" customHeight="1" x14ac:dyDescent="0.3">
      <c r="A154" s="564" t="s">
        <v>3108</v>
      </c>
      <c r="B154" s="565" t="s">
        <v>3109</v>
      </c>
      <c r="C154" s="565" t="s">
        <v>2081</v>
      </c>
      <c r="D154" s="565" t="s">
        <v>3119</v>
      </c>
      <c r="E154" s="565" t="s">
        <v>3120</v>
      </c>
      <c r="F154" s="568"/>
      <c r="G154" s="568"/>
      <c r="H154" s="568"/>
      <c r="I154" s="568"/>
      <c r="J154" s="568"/>
      <c r="K154" s="568"/>
      <c r="L154" s="568"/>
      <c r="M154" s="568"/>
      <c r="N154" s="568">
        <v>1</v>
      </c>
      <c r="O154" s="568">
        <v>216</v>
      </c>
      <c r="P154" s="581"/>
      <c r="Q154" s="569">
        <v>216</v>
      </c>
    </row>
    <row r="155" spans="1:17" ht="14.4" customHeight="1" x14ac:dyDescent="0.3">
      <c r="A155" s="564" t="s">
        <v>3108</v>
      </c>
      <c r="B155" s="565" t="s">
        <v>3109</v>
      </c>
      <c r="C155" s="565" t="s">
        <v>2081</v>
      </c>
      <c r="D155" s="565" t="s">
        <v>3121</v>
      </c>
      <c r="E155" s="565" t="s">
        <v>3122</v>
      </c>
      <c r="F155" s="568">
        <v>1</v>
      </c>
      <c r="G155" s="568">
        <v>107</v>
      </c>
      <c r="H155" s="568">
        <v>1</v>
      </c>
      <c r="I155" s="568">
        <v>107</v>
      </c>
      <c r="J155" s="568"/>
      <c r="K155" s="568"/>
      <c r="L155" s="568"/>
      <c r="M155" s="568"/>
      <c r="N155" s="568">
        <v>4</v>
      </c>
      <c r="O155" s="568">
        <v>432</v>
      </c>
      <c r="P155" s="581">
        <v>4.037383177570093</v>
      </c>
      <c r="Q155" s="569">
        <v>108</v>
      </c>
    </row>
    <row r="156" spans="1:17" ht="14.4" customHeight="1" x14ac:dyDescent="0.3">
      <c r="A156" s="564" t="s">
        <v>3108</v>
      </c>
      <c r="B156" s="565" t="s">
        <v>3109</v>
      </c>
      <c r="C156" s="565" t="s">
        <v>2081</v>
      </c>
      <c r="D156" s="565" t="s">
        <v>3123</v>
      </c>
      <c r="E156" s="565" t="s">
        <v>3124</v>
      </c>
      <c r="F156" s="568">
        <v>5</v>
      </c>
      <c r="G156" s="568">
        <v>1505</v>
      </c>
      <c r="H156" s="568">
        <v>1</v>
      </c>
      <c r="I156" s="568">
        <v>301</v>
      </c>
      <c r="J156" s="568">
        <v>5</v>
      </c>
      <c r="K156" s="568">
        <v>1510</v>
      </c>
      <c r="L156" s="568">
        <v>1.0033222591362125</v>
      </c>
      <c r="M156" s="568">
        <v>302</v>
      </c>
      <c r="N156" s="568">
        <v>9</v>
      </c>
      <c r="O156" s="568">
        <v>2727</v>
      </c>
      <c r="P156" s="581">
        <v>1.8119601328903654</v>
      </c>
      <c r="Q156" s="569">
        <v>303</v>
      </c>
    </row>
    <row r="157" spans="1:17" ht="14.4" customHeight="1" x14ac:dyDescent="0.3">
      <c r="A157" s="564" t="s">
        <v>3108</v>
      </c>
      <c r="B157" s="565" t="s">
        <v>3109</v>
      </c>
      <c r="C157" s="565" t="s">
        <v>2081</v>
      </c>
      <c r="D157" s="565" t="s">
        <v>3125</v>
      </c>
      <c r="E157" s="565" t="s">
        <v>3126</v>
      </c>
      <c r="F157" s="568">
        <v>8</v>
      </c>
      <c r="G157" s="568">
        <v>1064</v>
      </c>
      <c r="H157" s="568">
        <v>1</v>
      </c>
      <c r="I157" s="568">
        <v>133</v>
      </c>
      <c r="J157" s="568">
        <v>11</v>
      </c>
      <c r="K157" s="568">
        <v>1463</v>
      </c>
      <c r="L157" s="568">
        <v>1.375</v>
      </c>
      <c r="M157" s="568">
        <v>133</v>
      </c>
      <c r="N157" s="568">
        <v>28</v>
      </c>
      <c r="O157" s="568">
        <v>3752</v>
      </c>
      <c r="P157" s="581">
        <v>3.5263157894736841</v>
      </c>
      <c r="Q157" s="569">
        <v>134</v>
      </c>
    </row>
    <row r="158" spans="1:17" ht="14.4" customHeight="1" x14ac:dyDescent="0.3">
      <c r="A158" s="564" t="s">
        <v>3108</v>
      </c>
      <c r="B158" s="565" t="s">
        <v>3109</v>
      </c>
      <c r="C158" s="565" t="s">
        <v>2081</v>
      </c>
      <c r="D158" s="565" t="s">
        <v>3127</v>
      </c>
      <c r="E158" s="565" t="s">
        <v>3126</v>
      </c>
      <c r="F158" s="568"/>
      <c r="G158" s="568"/>
      <c r="H158" s="568"/>
      <c r="I158" s="568"/>
      <c r="J158" s="568"/>
      <c r="K158" s="568"/>
      <c r="L158" s="568"/>
      <c r="M158" s="568"/>
      <c r="N158" s="568">
        <v>1</v>
      </c>
      <c r="O158" s="568">
        <v>175</v>
      </c>
      <c r="P158" s="581"/>
      <c r="Q158" s="569">
        <v>175</v>
      </c>
    </row>
    <row r="159" spans="1:17" ht="14.4" customHeight="1" x14ac:dyDescent="0.3">
      <c r="A159" s="564" t="s">
        <v>3108</v>
      </c>
      <c r="B159" s="565" t="s">
        <v>3109</v>
      </c>
      <c r="C159" s="565" t="s">
        <v>2081</v>
      </c>
      <c r="D159" s="565" t="s">
        <v>3128</v>
      </c>
      <c r="E159" s="565" t="s">
        <v>3129</v>
      </c>
      <c r="F159" s="568">
        <v>5</v>
      </c>
      <c r="G159" s="568">
        <v>700</v>
      </c>
      <c r="H159" s="568">
        <v>1</v>
      </c>
      <c r="I159" s="568">
        <v>140</v>
      </c>
      <c r="J159" s="568">
        <v>6</v>
      </c>
      <c r="K159" s="568">
        <v>840</v>
      </c>
      <c r="L159" s="568">
        <v>1.2</v>
      </c>
      <c r="M159" s="568">
        <v>140</v>
      </c>
      <c r="N159" s="568">
        <v>9</v>
      </c>
      <c r="O159" s="568">
        <v>1269</v>
      </c>
      <c r="P159" s="581">
        <v>1.8128571428571429</v>
      </c>
      <c r="Q159" s="569">
        <v>141</v>
      </c>
    </row>
    <row r="160" spans="1:17" ht="14.4" customHeight="1" x14ac:dyDescent="0.3">
      <c r="A160" s="564" t="s">
        <v>3108</v>
      </c>
      <c r="B160" s="565" t="s">
        <v>3109</v>
      </c>
      <c r="C160" s="565" t="s">
        <v>2081</v>
      </c>
      <c r="D160" s="565" t="s">
        <v>3130</v>
      </c>
      <c r="E160" s="565" t="s">
        <v>3129</v>
      </c>
      <c r="F160" s="568">
        <v>8</v>
      </c>
      <c r="G160" s="568">
        <v>624</v>
      </c>
      <c r="H160" s="568">
        <v>1</v>
      </c>
      <c r="I160" s="568">
        <v>78</v>
      </c>
      <c r="J160" s="568">
        <v>11</v>
      </c>
      <c r="K160" s="568">
        <v>858</v>
      </c>
      <c r="L160" s="568">
        <v>1.375</v>
      </c>
      <c r="M160" s="568">
        <v>78</v>
      </c>
      <c r="N160" s="568">
        <v>28</v>
      </c>
      <c r="O160" s="568">
        <v>2184</v>
      </c>
      <c r="P160" s="581">
        <v>3.5</v>
      </c>
      <c r="Q160" s="569">
        <v>78</v>
      </c>
    </row>
    <row r="161" spans="1:17" ht="14.4" customHeight="1" x14ac:dyDescent="0.3">
      <c r="A161" s="564" t="s">
        <v>3108</v>
      </c>
      <c r="B161" s="565" t="s">
        <v>3109</v>
      </c>
      <c r="C161" s="565" t="s">
        <v>2081</v>
      </c>
      <c r="D161" s="565" t="s">
        <v>3131</v>
      </c>
      <c r="E161" s="565" t="s">
        <v>3132</v>
      </c>
      <c r="F161" s="568"/>
      <c r="G161" s="568"/>
      <c r="H161" s="568"/>
      <c r="I161" s="568"/>
      <c r="J161" s="568"/>
      <c r="K161" s="568"/>
      <c r="L161" s="568"/>
      <c r="M161" s="568"/>
      <c r="N161" s="568">
        <v>2</v>
      </c>
      <c r="O161" s="568">
        <v>1224</v>
      </c>
      <c r="P161" s="581"/>
      <c r="Q161" s="569">
        <v>612</v>
      </c>
    </row>
    <row r="162" spans="1:17" ht="14.4" customHeight="1" x14ac:dyDescent="0.3">
      <c r="A162" s="564" t="s">
        <v>3108</v>
      </c>
      <c r="B162" s="565" t="s">
        <v>3109</v>
      </c>
      <c r="C162" s="565" t="s">
        <v>2081</v>
      </c>
      <c r="D162" s="565" t="s">
        <v>3133</v>
      </c>
      <c r="E162" s="565" t="s">
        <v>3134</v>
      </c>
      <c r="F162" s="568"/>
      <c r="G162" s="568"/>
      <c r="H162" s="568"/>
      <c r="I162" s="568"/>
      <c r="J162" s="568"/>
      <c r="K162" s="568"/>
      <c r="L162" s="568"/>
      <c r="M162" s="568"/>
      <c r="N162" s="568">
        <v>3</v>
      </c>
      <c r="O162" s="568">
        <v>3567</v>
      </c>
      <c r="P162" s="581"/>
      <c r="Q162" s="569">
        <v>1189</v>
      </c>
    </row>
    <row r="163" spans="1:17" ht="14.4" customHeight="1" x14ac:dyDescent="0.3">
      <c r="A163" s="564" t="s">
        <v>3108</v>
      </c>
      <c r="B163" s="565" t="s">
        <v>3109</v>
      </c>
      <c r="C163" s="565" t="s">
        <v>2081</v>
      </c>
      <c r="D163" s="565" t="s">
        <v>3135</v>
      </c>
      <c r="E163" s="565" t="s">
        <v>3136</v>
      </c>
      <c r="F163" s="568"/>
      <c r="G163" s="568"/>
      <c r="H163" s="568"/>
      <c r="I163" s="568"/>
      <c r="J163" s="568"/>
      <c r="K163" s="568"/>
      <c r="L163" s="568"/>
      <c r="M163" s="568"/>
      <c r="N163" s="568">
        <v>4</v>
      </c>
      <c r="O163" s="568">
        <v>636</v>
      </c>
      <c r="P163" s="581"/>
      <c r="Q163" s="569">
        <v>159</v>
      </c>
    </row>
    <row r="164" spans="1:17" ht="14.4" customHeight="1" x14ac:dyDescent="0.3">
      <c r="A164" s="564" t="s">
        <v>3137</v>
      </c>
      <c r="B164" s="565" t="s">
        <v>3138</v>
      </c>
      <c r="C164" s="565" t="s">
        <v>2081</v>
      </c>
      <c r="D164" s="565" t="s">
        <v>3139</v>
      </c>
      <c r="E164" s="565" t="s">
        <v>3140</v>
      </c>
      <c r="F164" s="568"/>
      <c r="G164" s="568"/>
      <c r="H164" s="568"/>
      <c r="I164" s="568"/>
      <c r="J164" s="568">
        <v>1</v>
      </c>
      <c r="K164" s="568">
        <v>265</v>
      </c>
      <c r="L164" s="568"/>
      <c r="M164" s="568">
        <v>265</v>
      </c>
      <c r="N164" s="568"/>
      <c r="O164" s="568"/>
      <c r="P164" s="581"/>
      <c r="Q164" s="569"/>
    </row>
    <row r="165" spans="1:17" ht="14.4" customHeight="1" x14ac:dyDescent="0.3">
      <c r="A165" s="564" t="s">
        <v>3137</v>
      </c>
      <c r="B165" s="565" t="s">
        <v>3138</v>
      </c>
      <c r="C165" s="565" t="s">
        <v>2081</v>
      </c>
      <c r="D165" s="565" t="s">
        <v>3141</v>
      </c>
      <c r="E165" s="565" t="s">
        <v>3142</v>
      </c>
      <c r="F165" s="568">
        <v>368</v>
      </c>
      <c r="G165" s="568">
        <v>19504</v>
      </c>
      <c r="H165" s="568">
        <v>1</v>
      </c>
      <c r="I165" s="568">
        <v>53</v>
      </c>
      <c r="J165" s="568">
        <v>336</v>
      </c>
      <c r="K165" s="568">
        <v>17808</v>
      </c>
      <c r="L165" s="568">
        <v>0.91304347826086951</v>
      </c>
      <c r="M165" s="568">
        <v>53</v>
      </c>
      <c r="N165" s="568">
        <v>282</v>
      </c>
      <c r="O165" s="568">
        <v>14946</v>
      </c>
      <c r="P165" s="581">
        <v>0.76630434782608692</v>
      </c>
      <c r="Q165" s="569">
        <v>53</v>
      </c>
    </row>
    <row r="166" spans="1:17" ht="14.4" customHeight="1" x14ac:dyDescent="0.3">
      <c r="A166" s="564" t="s">
        <v>3137</v>
      </c>
      <c r="B166" s="565" t="s">
        <v>3138</v>
      </c>
      <c r="C166" s="565" t="s">
        <v>2081</v>
      </c>
      <c r="D166" s="565" t="s">
        <v>3143</v>
      </c>
      <c r="E166" s="565" t="s">
        <v>3144</v>
      </c>
      <c r="F166" s="568">
        <v>72</v>
      </c>
      <c r="G166" s="568">
        <v>3816</v>
      </c>
      <c r="H166" s="568">
        <v>1</v>
      </c>
      <c r="I166" s="568">
        <v>53</v>
      </c>
      <c r="J166" s="568">
        <v>96</v>
      </c>
      <c r="K166" s="568">
        <v>5088</v>
      </c>
      <c r="L166" s="568">
        <v>1.3333333333333333</v>
      </c>
      <c r="M166" s="568">
        <v>53</v>
      </c>
      <c r="N166" s="568">
        <v>36</v>
      </c>
      <c r="O166" s="568">
        <v>1908</v>
      </c>
      <c r="P166" s="581">
        <v>0.5</v>
      </c>
      <c r="Q166" s="569">
        <v>53</v>
      </c>
    </row>
    <row r="167" spans="1:17" ht="14.4" customHeight="1" x14ac:dyDescent="0.3">
      <c r="A167" s="564" t="s">
        <v>3137</v>
      </c>
      <c r="B167" s="565" t="s">
        <v>3138</v>
      </c>
      <c r="C167" s="565" t="s">
        <v>2081</v>
      </c>
      <c r="D167" s="565" t="s">
        <v>3145</v>
      </c>
      <c r="E167" s="565" t="s">
        <v>3146</v>
      </c>
      <c r="F167" s="568">
        <v>66</v>
      </c>
      <c r="G167" s="568">
        <v>7920</v>
      </c>
      <c r="H167" s="568">
        <v>1</v>
      </c>
      <c r="I167" s="568">
        <v>120</v>
      </c>
      <c r="J167" s="568">
        <v>62</v>
      </c>
      <c r="K167" s="568">
        <v>7440</v>
      </c>
      <c r="L167" s="568">
        <v>0.93939393939393945</v>
      </c>
      <c r="M167" s="568">
        <v>120</v>
      </c>
      <c r="N167" s="568">
        <v>77</v>
      </c>
      <c r="O167" s="568">
        <v>9317</v>
      </c>
      <c r="P167" s="581">
        <v>1.1763888888888889</v>
      </c>
      <c r="Q167" s="569">
        <v>121</v>
      </c>
    </row>
    <row r="168" spans="1:17" ht="14.4" customHeight="1" x14ac:dyDescent="0.3">
      <c r="A168" s="564" t="s">
        <v>3137</v>
      </c>
      <c r="B168" s="565" t="s">
        <v>3138</v>
      </c>
      <c r="C168" s="565" t="s">
        <v>2081</v>
      </c>
      <c r="D168" s="565" t="s">
        <v>3147</v>
      </c>
      <c r="E168" s="565" t="s">
        <v>3148</v>
      </c>
      <c r="F168" s="568">
        <v>4</v>
      </c>
      <c r="G168" s="568">
        <v>7916</v>
      </c>
      <c r="H168" s="568">
        <v>1</v>
      </c>
      <c r="I168" s="568">
        <v>1979</v>
      </c>
      <c r="J168" s="568">
        <v>1</v>
      </c>
      <c r="K168" s="568">
        <v>1985</v>
      </c>
      <c r="L168" s="568">
        <v>0.25075795856493177</v>
      </c>
      <c r="M168" s="568">
        <v>1985</v>
      </c>
      <c r="N168" s="568"/>
      <c r="O168" s="568"/>
      <c r="P168" s="581"/>
      <c r="Q168" s="569"/>
    </row>
    <row r="169" spans="1:17" ht="14.4" customHeight="1" x14ac:dyDescent="0.3">
      <c r="A169" s="564" t="s">
        <v>3137</v>
      </c>
      <c r="B169" s="565" t="s">
        <v>3138</v>
      </c>
      <c r="C169" s="565" t="s">
        <v>2081</v>
      </c>
      <c r="D169" s="565" t="s">
        <v>3149</v>
      </c>
      <c r="E169" s="565" t="s">
        <v>3150</v>
      </c>
      <c r="F169" s="568"/>
      <c r="G169" s="568"/>
      <c r="H169" s="568"/>
      <c r="I169" s="568"/>
      <c r="J169" s="568"/>
      <c r="K169" s="568"/>
      <c r="L169" s="568"/>
      <c r="M169" s="568"/>
      <c r="N169" s="568">
        <v>6</v>
      </c>
      <c r="O169" s="568">
        <v>2280</v>
      </c>
      <c r="P169" s="581"/>
      <c r="Q169" s="569">
        <v>380</v>
      </c>
    </row>
    <row r="170" spans="1:17" ht="14.4" customHeight="1" x14ac:dyDescent="0.3">
      <c r="A170" s="564" t="s">
        <v>3137</v>
      </c>
      <c r="B170" s="565" t="s">
        <v>3138</v>
      </c>
      <c r="C170" s="565" t="s">
        <v>2081</v>
      </c>
      <c r="D170" s="565" t="s">
        <v>3151</v>
      </c>
      <c r="E170" s="565" t="s">
        <v>3152</v>
      </c>
      <c r="F170" s="568">
        <v>339</v>
      </c>
      <c r="G170" s="568">
        <v>54918</v>
      </c>
      <c r="H170" s="568">
        <v>1</v>
      </c>
      <c r="I170" s="568">
        <v>162</v>
      </c>
      <c r="J170" s="568">
        <v>254</v>
      </c>
      <c r="K170" s="568">
        <v>41656</v>
      </c>
      <c r="L170" s="568">
        <v>0.75851269164936819</v>
      </c>
      <c r="M170" s="568">
        <v>164</v>
      </c>
      <c r="N170" s="568">
        <v>357</v>
      </c>
      <c r="O170" s="568">
        <v>58905</v>
      </c>
      <c r="P170" s="581">
        <v>1.0725991478203867</v>
      </c>
      <c r="Q170" s="569">
        <v>165</v>
      </c>
    </row>
    <row r="171" spans="1:17" ht="14.4" customHeight="1" x14ac:dyDescent="0.3">
      <c r="A171" s="564" t="s">
        <v>3137</v>
      </c>
      <c r="B171" s="565" t="s">
        <v>3138</v>
      </c>
      <c r="C171" s="565" t="s">
        <v>2081</v>
      </c>
      <c r="D171" s="565" t="s">
        <v>3153</v>
      </c>
      <c r="E171" s="565" t="s">
        <v>3154</v>
      </c>
      <c r="F171" s="568">
        <v>72</v>
      </c>
      <c r="G171" s="568">
        <v>11880</v>
      </c>
      <c r="H171" s="568">
        <v>1</v>
      </c>
      <c r="I171" s="568">
        <v>165</v>
      </c>
      <c r="J171" s="568">
        <v>28</v>
      </c>
      <c r="K171" s="568">
        <v>4676</v>
      </c>
      <c r="L171" s="568">
        <v>0.39360269360269362</v>
      </c>
      <c r="M171" s="568">
        <v>167</v>
      </c>
      <c r="N171" s="568">
        <v>38</v>
      </c>
      <c r="O171" s="568">
        <v>6384</v>
      </c>
      <c r="P171" s="581">
        <v>0.53737373737373739</v>
      </c>
      <c r="Q171" s="569">
        <v>168</v>
      </c>
    </row>
    <row r="172" spans="1:17" ht="14.4" customHeight="1" x14ac:dyDescent="0.3">
      <c r="A172" s="564" t="s">
        <v>3137</v>
      </c>
      <c r="B172" s="565" t="s">
        <v>3138</v>
      </c>
      <c r="C172" s="565" t="s">
        <v>2081</v>
      </c>
      <c r="D172" s="565" t="s">
        <v>3155</v>
      </c>
      <c r="E172" s="565" t="s">
        <v>3156</v>
      </c>
      <c r="F172" s="568">
        <v>17</v>
      </c>
      <c r="G172" s="568">
        <v>2686</v>
      </c>
      <c r="H172" s="568">
        <v>1</v>
      </c>
      <c r="I172" s="568">
        <v>158</v>
      </c>
      <c r="J172" s="568">
        <v>9</v>
      </c>
      <c r="K172" s="568">
        <v>1431</v>
      </c>
      <c r="L172" s="568">
        <v>0.53276247207743854</v>
      </c>
      <c r="M172" s="568">
        <v>159</v>
      </c>
      <c r="N172" s="568">
        <v>9</v>
      </c>
      <c r="O172" s="568">
        <v>1440</v>
      </c>
      <c r="P172" s="581">
        <v>0.53611317944899484</v>
      </c>
      <c r="Q172" s="569">
        <v>160</v>
      </c>
    </row>
    <row r="173" spans="1:17" ht="14.4" customHeight="1" x14ac:dyDescent="0.3">
      <c r="A173" s="564" t="s">
        <v>3137</v>
      </c>
      <c r="B173" s="565" t="s">
        <v>3138</v>
      </c>
      <c r="C173" s="565" t="s">
        <v>2081</v>
      </c>
      <c r="D173" s="565" t="s">
        <v>3157</v>
      </c>
      <c r="E173" s="565" t="s">
        <v>3158</v>
      </c>
      <c r="F173" s="568">
        <v>25</v>
      </c>
      <c r="G173" s="568">
        <v>7775</v>
      </c>
      <c r="H173" s="568">
        <v>1</v>
      </c>
      <c r="I173" s="568">
        <v>311</v>
      </c>
      <c r="J173" s="568">
        <v>15</v>
      </c>
      <c r="K173" s="568">
        <v>4695</v>
      </c>
      <c r="L173" s="568">
        <v>0.60385852090032155</v>
      </c>
      <c r="M173" s="568">
        <v>313</v>
      </c>
      <c r="N173" s="568">
        <v>11</v>
      </c>
      <c r="O173" s="568">
        <v>3476</v>
      </c>
      <c r="P173" s="581">
        <v>0.44707395498392283</v>
      </c>
      <c r="Q173" s="569">
        <v>316</v>
      </c>
    </row>
    <row r="174" spans="1:17" ht="14.4" customHeight="1" x14ac:dyDescent="0.3">
      <c r="A174" s="564" t="s">
        <v>3137</v>
      </c>
      <c r="B174" s="565" t="s">
        <v>3138</v>
      </c>
      <c r="C174" s="565" t="s">
        <v>2081</v>
      </c>
      <c r="D174" s="565" t="s">
        <v>3159</v>
      </c>
      <c r="E174" s="565" t="s">
        <v>3160</v>
      </c>
      <c r="F174" s="568">
        <v>9</v>
      </c>
      <c r="G174" s="568">
        <v>3807</v>
      </c>
      <c r="H174" s="568">
        <v>1</v>
      </c>
      <c r="I174" s="568">
        <v>423</v>
      </c>
      <c r="J174" s="568">
        <v>8</v>
      </c>
      <c r="K174" s="568">
        <v>3400</v>
      </c>
      <c r="L174" s="568">
        <v>0.89309167323351724</v>
      </c>
      <c r="M174" s="568">
        <v>425</v>
      </c>
      <c r="N174" s="568">
        <v>12</v>
      </c>
      <c r="O174" s="568">
        <v>5148</v>
      </c>
      <c r="P174" s="581">
        <v>1.3522458628841607</v>
      </c>
      <c r="Q174" s="569">
        <v>429</v>
      </c>
    </row>
    <row r="175" spans="1:17" ht="14.4" customHeight="1" x14ac:dyDescent="0.3">
      <c r="A175" s="564" t="s">
        <v>3137</v>
      </c>
      <c r="B175" s="565" t="s">
        <v>3138</v>
      </c>
      <c r="C175" s="565" t="s">
        <v>2081</v>
      </c>
      <c r="D175" s="565" t="s">
        <v>3161</v>
      </c>
      <c r="E175" s="565" t="s">
        <v>3162</v>
      </c>
      <c r="F175" s="568"/>
      <c r="G175" s="568"/>
      <c r="H175" s="568"/>
      <c r="I175" s="568"/>
      <c r="J175" s="568"/>
      <c r="K175" s="568"/>
      <c r="L175" s="568"/>
      <c r="M175" s="568"/>
      <c r="N175" s="568">
        <v>1</v>
      </c>
      <c r="O175" s="568">
        <v>435</v>
      </c>
      <c r="P175" s="581"/>
      <c r="Q175" s="569">
        <v>435</v>
      </c>
    </row>
    <row r="176" spans="1:17" ht="14.4" customHeight="1" x14ac:dyDescent="0.3">
      <c r="A176" s="564" t="s">
        <v>3137</v>
      </c>
      <c r="B176" s="565" t="s">
        <v>3138</v>
      </c>
      <c r="C176" s="565" t="s">
        <v>2081</v>
      </c>
      <c r="D176" s="565" t="s">
        <v>3163</v>
      </c>
      <c r="E176" s="565" t="s">
        <v>3164</v>
      </c>
      <c r="F176" s="568">
        <v>127</v>
      </c>
      <c r="G176" s="568">
        <v>42799</v>
      </c>
      <c r="H176" s="568">
        <v>1</v>
      </c>
      <c r="I176" s="568">
        <v>337</v>
      </c>
      <c r="J176" s="568">
        <v>44</v>
      </c>
      <c r="K176" s="568">
        <v>14828</v>
      </c>
      <c r="L176" s="568">
        <v>0.34645669291338582</v>
      </c>
      <c r="M176" s="568">
        <v>337</v>
      </c>
      <c r="N176" s="568">
        <v>43</v>
      </c>
      <c r="O176" s="568">
        <v>14534</v>
      </c>
      <c r="P176" s="581">
        <v>0.33958737353676488</v>
      </c>
      <c r="Q176" s="569">
        <v>338</v>
      </c>
    </row>
    <row r="177" spans="1:17" ht="14.4" customHeight="1" x14ac:dyDescent="0.3">
      <c r="A177" s="564" t="s">
        <v>3137</v>
      </c>
      <c r="B177" s="565" t="s">
        <v>3138</v>
      </c>
      <c r="C177" s="565" t="s">
        <v>2081</v>
      </c>
      <c r="D177" s="565" t="s">
        <v>3165</v>
      </c>
      <c r="E177" s="565" t="s">
        <v>3166</v>
      </c>
      <c r="F177" s="568">
        <v>8</v>
      </c>
      <c r="G177" s="568">
        <v>816</v>
      </c>
      <c r="H177" s="568">
        <v>1</v>
      </c>
      <c r="I177" s="568">
        <v>102</v>
      </c>
      <c r="J177" s="568">
        <v>2</v>
      </c>
      <c r="K177" s="568">
        <v>204</v>
      </c>
      <c r="L177" s="568">
        <v>0.25</v>
      </c>
      <c r="M177" s="568">
        <v>102</v>
      </c>
      <c r="N177" s="568">
        <v>7</v>
      </c>
      <c r="O177" s="568">
        <v>721</v>
      </c>
      <c r="P177" s="581">
        <v>0.88357843137254899</v>
      </c>
      <c r="Q177" s="569">
        <v>103</v>
      </c>
    </row>
    <row r="178" spans="1:17" ht="14.4" customHeight="1" x14ac:dyDescent="0.3">
      <c r="A178" s="564" t="s">
        <v>3137</v>
      </c>
      <c r="B178" s="565" t="s">
        <v>3138</v>
      </c>
      <c r="C178" s="565" t="s">
        <v>2081</v>
      </c>
      <c r="D178" s="565" t="s">
        <v>3167</v>
      </c>
      <c r="E178" s="565" t="s">
        <v>3168</v>
      </c>
      <c r="F178" s="568"/>
      <c r="G178" s="568"/>
      <c r="H178" s="568"/>
      <c r="I178" s="568"/>
      <c r="J178" s="568"/>
      <c r="K178" s="568"/>
      <c r="L178" s="568"/>
      <c r="M178" s="568"/>
      <c r="N178" s="568">
        <v>7</v>
      </c>
      <c r="O178" s="568">
        <v>1561</v>
      </c>
      <c r="P178" s="581"/>
      <c r="Q178" s="569">
        <v>223</v>
      </c>
    </row>
    <row r="179" spans="1:17" ht="14.4" customHeight="1" x14ac:dyDescent="0.3">
      <c r="A179" s="564" t="s">
        <v>3137</v>
      </c>
      <c r="B179" s="565" t="s">
        <v>3138</v>
      </c>
      <c r="C179" s="565" t="s">
        <v>2081</v>
      </c>
      <c r="D179" s="565" t="s">
        <v>3169</v>
      </c>
      <c r="E179" s="565" t="s">
        <v>3170</v>
      </c>
      <c r="F179" s="568"/>
      <c r="G179" s="568"/>
      <c r="H179" s="568"/>
      <c r="I179" s="568"/>
      <c r="J179" s="568"/>
      <c r="K179" s="568"/>
      <c r="L179" s="568"/>
      <c r="M179" s="568"/>
      <c r="N179" s="568">
        <v>1</v>
      </c>
      <c r="O179" s="568">
        <v>108</v>
      </c>
      <c r="P179" s="581"/>
      <c r="Q179" s="569">
        <v>108</v>
      </c>
    </row>
    <row r="180" spans="1:17" ht="14.4" customHeight="1" x14ac:dyDescent="0.3">
      <c r="A180" s="564" t="s">
        <v>3137</v>
      </c>
      <c r="B180" s="565" t="s">
        <v>3138</v>
      </c>
      <c r="C180" s="565" t="s">
        <v>2081</v>
      </c>
      <c r="D180" s="565" t="s">
        <v>3171</v>
      </c>
      <c r="E180" s="565" t="s">
        <v>3172</v>
      </c>
      <c r="F180" s="568"/>
      <c r="G180" s="568"/>
      <c r="H180" s="568"/>
      <c r="I180" s="568"/>
      <c r="J180" s="568"/>
      <c r="K180" s="568"/>
      <c r="L180" s="568"/>
      <c r="M180" s="568"/>
      <c r="N180" s="568">
        <v>1</v>
      </c>
      <c r="O180" s="568">
        <v>164</v>
      </c>
      <c r="P180" s="581"/>
      <c r="Q180" s="569">
        <v>164</v>
      </c>
    </row>
    <row r="181" spans="1:17" ht="14.4" customHeight="1" x14ac:dyDescent="0.3">
      <c r="A181" s="564" t="s">
        <v>3137</v>
      </c>
      <c r="B181" s="565" t="s">
        <v>3138</v>
      </c>
      <c r="C181" s="565" t="s">
        <v>2081</v>
      </c>
      <c r="D181" s="565" t="s">
        <v>3173</v>
      </c>
      <c r="E181" s="565" t="s">
        <v>3174</v>
      </c>
      <c r="F181" s="568"/>
      <c r="G181" s="568"/>
      <c r="H181" s="568"/>
      <c r="I181" s="568"/>
      <c r="J181" s="568"/>
      <c r="K181" s="568"/>
      <c r="L181" s="568"/>
      <c r="M181" s="568"/>
      <c r="N181" s="568">
        <v>1</v>
      </c>
      <c r="O181" s="568">
        <v>37</v>
      </c>
      <c r="P181" s="581"/>
      <c r="Q181" s="569">
        <v>37</v>
      </c>
    </row>
    <row r="182" spans="1:17" ht="14.4" customHeight="1" x14ac:dyDescent="0.3">
      <c r="A182" s="564" t="s">
        <v>3137</v>
      </c>
      <c r="B182" s="565" t="s">
        <v>3138</v>
      </c>
      <c r="C182" s="565" t="s">
        <v>2081</v>
      </c>
      <c r="D182" s="565" t="s">
        <v>3175</v>
      </c>
      <c r="E182" s="565" t="s">
        <v>3176</v>
      </c>
      <c r="F182" s="568"/>
      <c r="G182" s="568"/>
      <c r="H182" s="568"/>
      <c r="I182" s="568"/>
      <c r="J182" s="568"/>
      <c r="K182" s="568"/>
      <c r="L182" s="568"/>
      <c r="M182" s="568"/>
      <c r="N182" s="568">
        <v>1</v>
      </c>
      <c r="O182" s="568">
        <v>167</v>
      </c>
      <c r="P182" s="581"/>
      <c r="Q182" s="569">
        <v>167</v>
      </c>
    </row>
    <row r="183" spans="1:17" ht="14.4" customHeight="1" x14ac:dyDescent="0.3">
      <c r="A183" s="564" t="s">
        <v>3137</v>
      </c>
      <c r="B183" s="565" t="s">
        <v>3138</v>
      </c>
      <c r="C183" s="565" t="s">
        <v>2081</v>
      </c>
      <c r="D183" s="565" t="s">
        <v>3177</v>
      </c>
      <c r="E183" s="565" t="s">
        <v>3178</v>
      </c>
      <c r="F183" s="568">
        <v>8</v>
      </c>
      <c r="G183" s="568">
        <v>912</v>
      </c>
      <c r="H183" s="568">
        <v>1</v>
      </c>
      <c r="I183" s="568">
        <v>114</v>
      </c>
      <c r="J183" s="568">
        <v>13</v>
      </c>
      <c r="K183" s="568">
        <v>1495</v>
      </c>
      <c r="L183" s="568">
        <v>1.6392543859649122</v>
      </c>
      <c r="M183" s="568">
        <v>115</v>
      </c>
      <c r="N183" s="568">
        <v>12</v>
      </c>
      <c r="O183" s="568">
        <v>1380</v>
      </c>
      <c r="P183" s="581">
        <v>1.513157894736842</v>
      </c>
      <c r="Q183" s="569">
        <v>115</v>
      </c>
    </row>
    <row r="184" spans="1:17" ht="14.4" customHeight="1" x14ac:dyDescent="0.3">
      <c r="A184" s="564" t="s">
        <v>3137</v>
      </c>
      <c r="B184" s="565" t="s">
        <v>3138</v>
      </c>
      <c r="C184" s="565" t="s">
        <v>2081</v>
      </c>
      <c r="D184" s="565" t="s">
        <v>3179</v>
      </c>
      <c r="E184" s="565" t="s">
        <v>3180</v>
      </c>
      <c r="F184" s="568">
        <v>164</v>
      </c>
      <c r="G184" s="568">
        <v>45592</v>
      </c>
      <c r="H184" s="568">
        <v>1</v>
      </c>
      <c r="I184" s="568">
        <v>278</v>
      </c>
      <c r="J184" s="568">
        <v>165</v>
      </c>
      <c r="K184" s="568">
        <v>46200</v>
      </c>
      <c r="L184" s="568">
        <v>1.0133356729250746</v>
      </c>
      <c r="M184" s="568">
        <v>280</v>
      </c>
      <c r="N184" s="568">
        <v>114</v>
      </c>
      <c r="O184" s="568">
        <v>32034</v>
      </c>
      <c r="P184" s="581">
        <v>0.70262326723986668</v>
      </c>
      <c r="Q184" s="569">
        <v>281</v>
      </c>
    </row>
    <row r="185" spans="1:17" ht="14.4" customHeight="1" x14ac:dyDescent="0.3">
      <c r="A185" s="564" t="s">
        <v>3137</v>
      </c>
      <c r="B185" s="565" t="s">
        <v>3138</v>
      </c>
      <c r="C185" s="565" t="s">
        <v>2081</v>
      </c>
      <c r="D185" s="565" t="s">
        <v>3181</v>
      </c>
      <c r="E185" s="565" t="s">
        <v>3182</v>
      </c>
      <c r="F185" s="568">
        <v>57</v>
      </c>
      <c r="G185" s="568">
        <v>25707</v>
      </c>
      <c r="H185" s="568">
        <v>1</v>
      </c>
      <c r="I185" s="568">
        <v>451</v>
      </c>
      <c r="J185" s="568">
        <v>51</v>
      </c>
      <c r="K185" s="568">
        <v>23103</v>
      </c>
      <c r="L185" s="568">
        <v>0.89870463297934411</v>
      </c>
      <c r="M185" s="568">
        <v>453</v>
      </c>
      <c r="N185" s="568">
        <v>48</v>
      </c>
      <c r="O185" s="568">
        <v>21888</v>
      </c>
      <c r="P185" s="581">
        <v>0.85144124168514412</v>
      </c>
      <c r="Q185" s="569">
        <v>456</v>
      </c>
    </row>
    <row r="186" spans="1:17" ht="14.4" customHeight="1" x14ac:dyDescent="0.3">
      <c r="A186" s="564" t="s">
        <v>3137</v>
      </c>
      <c r="B186" s="565" t="s">
        <v>3138</v>
      </c>
      <c r="C186" s="565" t="s">
        <v>2081</v>
      </c>
      <c r="D186" s="565" t="s">
        <v>3183</v>
      </c>
      <c r="E186" s="565" t="s">
        <v>3184</v>
      </c>
      <c r="F186" s="568"/>
      <c r="G186" s="568"/>
      <c r="H186" s="568"/>
      <c r="I186" s="568"/>
      <c r="J186" s="568"/>
      <c r="K186" s="568"/>
      <c r="L186" s="568"/>
      <c r="M186" s="568"/>
      <c r="N186" s="568">
        <v>2</v>
      </c>
      <c r="O186" s="568">
        <v>914</v>
      </c>
      <c r="P186" s="581"/>
      <c r="Q186" s="569">
        <v>457</v>
      </c>
    </row>
    <row r="187" spans="1:17" ht="14.4" customHeight="1" x14ac:dyDescent="0.3">
      <c r="A187" s="564" t="s">
        <v>3137</v>
      </c>
      <c r="B187" s="565" t="s">
        <v>3138</v>
      </c>
      <c r="C187" s="565" t="s">
        <v>2081</v>
      </c>
      <c r="D187" s="565" t="s">
        <v>3185</v>
      </c>
      <c r="E187" s="565" t="s">
        <v>3186</v>
      </c>
      <c r="F187" s="568"/>
      <c r="G187" s="568"/>
      <c r="H187" s="568"/>
      <c r="I187" s="568"/>
      <c r="J187" s="568"/>
      <c r="K187" s="568"/>
      <c r="L187" s="568"/>
      <c r="M187" s="568"/>
      <c r="N187" s="568">
        <v>1</v>
      </c>
      <c r="O187" s="568">
        <v>404</v>
      </c>
      <c r="P187" s="581"/>
      <c r="Q187" s="569">
        <v>404</v>
      </c>
    </row>
    <row r="188" spans="1:17" ht="14.4" customHeight="1" x14ac:dyDescent="0.3">
      <c r="A188" s="564" t="s">
        <v>3137</v>
      </c>
      <c r="B188" s="565" t="s">
        <v>3138</v>
      </c>
      <c r="C188" s="565" t="s">
        <v>2081</v>
      </c>
      <c r="D188" s="565" t="s">
        <v>3187</v>
      </c>
      <c r="E188" s="565" t="s">
        <v>3188</v>
      </c>
      <c r="F188" s="568">
        <v>197</v>
      </c>
      <c r="G188" s="568">
        <v>67571</v>
      </c>
      <c r="H188" s="568">
        <v>1</v>
      </c>
      <c r="I188" s="568">
        <v>343</v>
      </c>
      <c r="J188" s="568">
        <v>210</v>
      </c>
      <c r="K188" s="568">
        <v>72450</v>
      </c>
      <c r="L188" s="568">
        <v>1.0722055319589765</v>
      </c>
      <c r="M188" s="568">
        <v>345</v>
      </c>
      <c r="N188" s="568">
        <v>162</v>
      </c>
      <c r="O188" s="568">
        <v>56376</v>
      </c>
      <c r="P188" s="581">
        <v>0.83432241642124583</v>
      </c>
      <c r="Q188" s="569">
        <v>348</v>
      </c>
    </row>
    <row r="189" spans="1:17" ht="14.4" customHeight="1" x14ac:dyDescent="0.3">
      <c r="A189" s="564" t="s">
        <v>3137</v>
      </c>
      <c r="B189" s="565" t="s">
        <v>3138</v>
      </c>
      <c r="C189" s="565" t="s">
        <v>2081</v>
      </c>
      <c r="D189" s="565" t="s">
        <v>2839</v>
      </c>
      <c r="E189" s="565" t="s">
        <v>2840</v>
      </c>
      <c r="F189" s="568">
        <v>1</v>
      </c>
      <c r="G189" s="568">
        <v>1228</v>
      </c>
      <c r="H189" s="568">
        <v>1</v>
      </c>
      <c r="I189" s="568">
        <v>1228</v>
      </c>
      <c r="J189" s="568"/>
      <c r="K189" s="568"/>
      <c r="L189" s="568"/>
      <c r="M189" s="568"/>
      <c r="N189" s="568"/>
      <c r="O189" s="568"/>
      <c r="P189" s="581"/>
      <c r="Q189" s="569"/>
    </row>
    <row r="190" spans="1:17" ht="14.4" customHeight="1" x14ac:dyDescent="0.3">
      <c r="A190" s="564" t="s">
        <v>3137</v>
      </c>
      <c r="B190" s="565" t="s">
        <v>3138</v>
      </c>
      <c r="C190" s="565" t="s">
        <v>2081</v>
      </c>
      <c r="D190" s="565" t="s">
        <v>2841</v>
      </c>
      <c r="E190" s="565" t="s">
        <v>2842</v>
      </c>
      <c r="F190" s="568">
        <v>4</v>
      </c>
      <c r="G190" s="568">
        <v>8844</v>
      </c>
      <c r="H190" s="568">
        <v>1</v>
      </c>
      <c r="I190" s="568">
        <v>2211</v>
      </c>
      <c r="J190" s="568"/>
      <c r="K190" s="568"/>
      <c r="L190" s="568"/>
      <c r="M190" s="568"/>
      <c r="N190" s="568"/>
      <c r="O190" s="568"/>
      <c r="P190" s="581"/>
      <c r="Q190" s="569"/>
    </row>
    <row r="191" spans="1:17" ht="14.4" customHeight="1" x14ac:dyDescent="0.3">
      <c r="A191" s="564" t="s">
        <v>3137</v>
      </c>
      <c r="B191" s="565" t="s">
        <v>3138</v>
      </c>
      <c r="C191" s="565" t="s">
        <v>2081</v>
      </c>
      <c r="D191" s="565" t="s">
        <v>2853</v>
      </c>
      <c r="E191" s="565" t="s">
        <v>2854</v>
      </c>
      <c r="F191" s="568">
        <v>4</v>
      </c>
      <c r="G191" s="568">
        <v>3992</v>
      </c>
      <c r="H191" s="568">
        <v>1</v>
      </c>
      <c r="I191" s="568">
        <v>998</v>
      </c>
      <c r="J191" s="568"/>
      <c r="K191" s="568"/>
      <c r="L191" s="568"/>
      <c r="M191" s="568"/>
      <c r="N191" s="568"/>
      <c r="O191" s="568"/>
      <c r="P191" s="581"/>
      <c r="Q191" s="569"/>
    </row>
    <row r="192" spans="1:17" ht="14.4" customHeight="1" x14ac:dyDescent="0.3">
      <c r="A192" s="564" t="s">
        <v>3189</v>
      </c>
      <c r="B192" s="565" t="s">
        <v>3190</v>
      </c>
      <c r="C192" s="565" t="s">
        <v>2081</v>
      </c>
      <c r="D192" s="565" t="s">
        <v>3191</v>
      </c>
      <c r="E192" s="565" t="s">
        <v>3192</v>
      </c>
      <c r="F192" s="568">
        <v>90</v>
      </c>
      <c r="G192" s="568">
        <v>14220</v>
      </c>
      <c r="H192" s="568">
        <v>1</v>
      </c>
      <c r="I192" s="568">
        <v>158</v>
      </c>
      <c r="J192" s="568">
        <v>110</v>
      </c>
      <c r="K192" s="568">
        <v>17380</v>
      </c>
      <c r="L192" s="568">
        <v>1.2222222222222223</v>
      </c>
      <c r="M192" s="568">
        <v>158</v>
      </c>
      <c r="N192" s="568">
        <v>118</v>
      </c>
      <c r="O192" s="568">
        <v>18762</v>
      </c>
      <c r="P192" s="581">
        <v>1.319409282700422</v>
      </c>
      <c r="Q192" s="569">
        <v>159</v>
      </c>
    </row>
    <row r="193" spans="1:17" ht="14.4" customHeight="1" x14ac:dyDescent="0.3">
      <c r="A193" s="564" t="s">
        <v>3189</v>
      </c>
      <c r="B193" s="565" t="s">
        <v>3190</v>
      </c>
      <c r="C193" s="565" t="s">
        <v>2081</v>
      </c>
      <c r="D193" s="565" t="s">
        <v>3193</v>
      </c>
      <c r="E193" s="565" t="s">
        <v>3194</v>
      </c>
      <c r="F193" s="568">
        <v>5</v>
      </c>
      <c r="G193" s="568">
        <v>415</v>
      </c>
      <c r="H193" s="568">
        <v>1</v>
      </c>
      <c r="I193" s="568">
        <v>83</v>
      </c>
      <c r="J193" s="568">
        <v>4</v>
      </c>
      <c r="K193" s="568">
        <v>332</v>
      </c>
      <c r="L193" s="568">
        <v>0.8</v>
      </c>
      <c r="M193" s="568">
        <v>83</v>
      </c>
      <c r="N193" s="568">
        <v>6</v>
      </c>
      <c r="O193" s="568">
        <v>504</v>
      </c>
      <c r="P193" s="581">
        <v>1.2144578313253012</v>
      </c>
      <c r="Q193" s="569">
        <v>84</v>
      </c>
    </row>
    <row r="194" spans="1:17" ht="14.4" customHeight="1" x14ac:dyDescent="0.3">
      <c r="A194" s="564" t="s">
        <v>3189</v>
      </c>
      <c r="B194" s="565" t="s">
        <v>3190</v>
      </c>
      <c r="C194" s="565" t="s">
        <v>2081</v>
      </c>
      <c r="D194" s="565" t="s">
        <v>3195</v>
      </c>
      <c r="E194" s="565" t="s">
        <v>3196</v>
      </c>
      <c r="F194" s="568">
        <v>27</v>
      </c>
      <c r="G194" s="568">
        <v>1026</v>
      </c>
      <c r="H194" s="568">
        <v>1</v>
      </c>
      <c r="I194" s="568">
        <v>38</v>
      </c>
      <c r="J194" s="568">
        <v>26</v>
      </c>
      <c r="K194" s="568">
        <v>1014</v>
      </c>
      <c r="L194" s="568">
        <v>0.98830409356725146</v>
      </c>
      <c r="M194" s="568">
        <v>39</v>
      </c>
      <c r="N194" s="568">
        <v>31</v>
      </c>
      <c r="O194" s="568">
        <v>1209</v>
      </c>
      <c r="P194" s="581">
        <v>1.1783625730994152</v>
      </c>
      <c r="Q194" s="569">
        <v>39</v>
      </c>
    </row>
    <row r="195" spans="1:17" ht="14.4" customHeight="1" x14ac:dyDescent="0.3">
      <c r="A195" s="564" t="s">
        <v>3189</v>
      </c>
      <c r="B195" s="565" t="s">
        <v>3190</v>
      </c>
      <c r="C195" s="565" t="s">
        <v>2081</v>
      </c>
      <c r="D195" s="565" t="s">
        <v>3197</v>
      </c>
      <c r="E195" s="565" t="s">
        <v>3198</v>
      </c>
      <c r="F195" s="568">
        <v>1</v>
      </c>
      <c r="G195" s="568">
        <v>403</v>
      </c>
      <c r="H195" s="568">
        <v>1</v>
      </c>
      <c r="I195" s="568">
        <v>403</v>
      </c>
      <c r="J195" s="568">
        <v>2</v>
      </c>
      <c r="K195" s="568">
        <v>808</v>
      </c>
      <c r="L195" s="568">
        <v>2.0049627791563274</v>
      </c>
      <c r="M195" s="568">
        <v>404</v>
      </c>
      <c r="N195" s="568"/>
      <c r="O195" s="568"/>
      <c r="P195" s="581"/>
      <c r="Q195" s="569"/>
    </row>
    <row r="196" spans="1:17" ht="14.4" customHeight="1" x14ac:dyDescent="0.3">
      <c r="A196" s="564" t="s">
        <v>3189</v>
      </c>
      <c r="B196" s="565" t="s">
        <v>3190</v>
      </c>
      <c r="C196" s="565" t="s">
        <v>2081</v>
      </c>
      <c r="D196" s="565" t="s">
        <v>3199</v>
      </c>
      <c r="E196" s="565" t="s">
        <v>3200</v>
      </c>
      <c r="F196" s="568">
        <v>12</v>
      </c>
      <c r="G196" s="568">
        <v>468</v>
      </c>
      <c r="H196" s="568">
        <v>1</v>
      </c>
      <c r="I196" s="568">
        <v>39</v>
      </c>
      <c r="J196" s="568">
        <v>12</v>
      </c>
      <c r="K196" s="568">
        <v>480</v>
      </c>
      <c r="L196" s="568">
        <v>1.0256410256410255</v>
      </c>
      <c r="M196" s="568">
        <v>40</v>
      </c>
      <c r="N196" s="568">
        <v>20</v>
      </c>
      <c r="O196" s="568">
        <v>800</v>
      </c>
      <c r="P196" s="581">
        <v>1.7094017094017093</v>
      </c>
      <c r="Q196" s="569">
        <v>40</v>
      </c>
    </row>
    <row r="197" spans="1:17" ht="14.4" customHeight="1" x14ac:dyDescent="0.3">
      <c r="A197" s="564" t="s">
        <v>3189</v>
      </c>
      <c r="B197" s="565" t="s">
        <v>3190</v>
      </c>
      <c r="C197" s="565" t="s">
        <v>2081</v>
      </c>
      <c r="D197" s="565" t="s">
        <v>3201</v>
      </c>
      <c r="E197" s="565" t="s">
        <v>3202</v>
      </c>
      <c r="F197" s="568">
        <v>21</v>
      </c>
      <c r="G197" s="568">
        <v>2331</v>
      </c>
      <c r="H197" s="568">
        <v>1</v>
      </c>
      <c r="I197" s="568">
        <v>111</v>
      </c>
      <c r="J197" s="568">
        <v>31</v>
      </c>
      <c r="K197" s="568">
        <v>3472</v>
      </c>
      <c r="L197" s="568">
        <v>1.4894894894894894</v>
      </c>
      <c r="M197" s="568">
        <v>112</v>
      </c>
      <c r="N197" s="568">
        <v>44</v>
      </c>
      <c r="O197" s="568">
        <v>4972</v>
      </c>
      <c r="P197" s="581">
        <v>2.1329901329901331</v>
      </c>
      <c r="Q197" s="569">
        <v>113</v>
      </c>
    </row>
    <row r="198" spans="1:17" ht="14.4" customHeight="1" x14ac:dyDescent="0.3">
      <c r="A198" s="564" t="s">
        <v>3189</v>
      </c>
      <c r="B198" s="565" t="s">
        <v>3190</v>
      </c>
      <c r="C198" s="565" t="s">
        <v>2081</v>
      </c>
      <c r="D198" s="565" t="s">
        <v>3203</v>
      </c>
      <c r="E198" s="565" t="s">
        <v>3204</v>
      </c>
      <c r="F198" s="568">
        <v>2</v>
      </c>
      <c r="G198" s="568">
        <v>42</v>
      </c>
      <c r="H198" s="568">
        <v>1</v>
      </c>
      <c r="I198" s="568">
        <v>21</v>
      </c>
      <c r="J198" s="568">
        <v>1</v>
      </c>
      <c r="K198" s="568">
        <v>21</v>
      </c>
      <c r="L198" s="568">
        <v>0.5</v>
      </c>
      <c r="M198" s="568">
        <v>21</v>
      </c>
      <c r="N198" s="568">
        <v>1</v>
      </c>
      <c r="O198" s="568">
        <v>21</v>
      </c>
      <c r="P198" s="581">
        <v>0.5</v>
      </c>
      <c r="Q198" s="569">
        <v>21</v>
      </c>
    </row>
    <row r="199" spans="1:17" ht="14.4" customHeight="1" x14ac:dyDescent="0.3">
      <c r="A199" s="564" t="s">
        <v>3189</v>
      </c>
      <c r="B199" s="565" t="s">
        <v>3190</v>
      </c>
      <c r="C199" s="565" t="s">
        <v>2081</v>
      </c>
      <c r="D199" s="565" t="s">
        <v>3205</v>
      </c>
      <c r="E199" s="565" t="s">
        <v>3206</v>
      </c>
      <c r="F199" s="568">
        <v>6</v>
      </c>
      <c r="G199" s="568">
        <v>2292</v>
      </c>
      <c r="H199" s="568">
        <v>1</v>
      </c>
      <c r="I199" s="568">
        <v>382</v>
      </c>
      <c r="J199" s="568">
        <v>9</v>
      </c>
      <c r="K199" s="568">
        <v>3438</v>
      </c>
      <c r="L199" s="568">
        <v>1.5</v>
      </c>
      <c r="M199" s="568">
        <v>382</v>
      </c>
      <c r="N199" s="568">
        <v>1</v>
      </c>
      <c r="O199" s="568">
        <v>382</v>
      </c>
      <c r="P199" s="581">
        <v>0.16666666666666666</v>
      </c>
      <c r="Q199" s="569">
        <v>382</v>
      </c>
    </row>
    <row r="200" spans="1:17" ht="14.4" customHeight="1" x14ac:dyDescent="0.3">
      <c r="A200" s="564" t="s">
        <v>3189</v>
      </c>
      <c r="B200" s="565" t="s">
        <v>3190</v>
      </c>
      <c r="C200" s="565" t="s">
        <v>2081</v>
      </c>
      <c r="D200" s="565" t="s">
        <v>3207</v>
      </c>
      <c r="E200" s="565" t="s">
        <v>3208</v>
      </c>
      <c r="F200" s="568"/>
      <c r="G200" s="568"/>
      <c r="H200" s="568"/>
      <c r="I200" s="568"/>
      <c r="J200" s="568"/>
      <c r="K200" s="568"/>
      <c r="L200" s="568"/>
      <c r="M200" s="568"/>
      <c r="N200" s="568">
        <v>2</v>
      </c>
      <c r="O200" s="568">
        <v>972</v>
      </c>
      <c r="P200" s="581"/>
      <c r="Q200" s="569">
        <v>486</v>
      </c>
    </row>
    <row r="201" spans="1:17" ht="14.4" customHeight="1" x14ac:dyDescent="0.3">
      <c r="A201" s="564" t="s">
        <v>3189</v>
      </c>
      <c r="B201" s="565" t="s">
        <v>3190</v>
      </c>
      <c r="C201" s="565" t="s">
        <v>2081</v>
      </c>
      <c r="D201" s="565" t="s">
        <v>3209</v>
      </c>
      <c r="E201" s="565" t="s">
        <v>3210</v>
      </c>
      <c r="F201" s="568"/>
      <c r="G201" s="568"/>
      <c r="H201" s="568"/>
      <c r="I201" s="568"/>
      <c r="J201" s="568">
        <v>3</v>
      </c>
      <c r="K201" s="568">
        <v>1332</v>
      </c>
      <c r="L201" s="568"/>
      <c r="M201" s="568">
        <v>444</v>
      </c>
      <c r="N201" s="568">
        <v>3</v>
      </c>
      <c r="O201" s="568">
        <v>1332</v>
      </c>
      <c r="P201" s="581"/>
      <c r="Q201" s="569">
        <v>444</v>
      </c>
    </row>
    <row r="202" spans="1:17" ht="14.4" customHeight="1" x14ac:dyDescent="0.3">
      <c r="A202" s="564" t="s">
        <v>3189</v>
      </c>
      <c r="B202" s="565" t="s">
        <v>3190</v>
      </c>
      <c r="C202" s="565" t="s">
        <v>2081</v>
      </c>
      <c r="D202" s="565" t="s">
        <v>3211</v>
      </c>
      <c r="E202" s="565" t="s">
        <v>3212</v>
      </c>
      <c r="F202" s="568">
        <v>1</v>
      </c>
      <c r="G202" s="568">
        <v>40</v>
      </c>
      <c r="H202" s="568">
        <v>1</v>
      </c>
      <c r="I202" s="568">
        <v>40</v>
      </c>
      <c r="J202" s="568">
        <v>2</v>
      </c>
      <c r="K202" s="568">
        <v>80</v>
      </c>
      <c r="L202" s="568">
        <v>2</v>
      </c>
      <c r="M202" s="568">
        <v>40</v>
      </c>
      <c r="N202" s="568"/>
      <c r="O202" s="568"/>
      <c r="P202" s="581"/>
      <c r="Q202" s="569"/>
    </row>
    <row r="203" spans="1:17" ht="14.4" customHeight="1" x14ac:dyDescent="0.3">
      <c r="A203" s="564" t="s">
        <v>3189</v>
      </c>
      <c r="B203" s="565" t="s">
        <v>3190</v>
      </c>
      <c r="C203" s="565" t="s">
        <v>2081</v>
      </c>
      <c r="D203" s="565" t="s">
        <v>3213</v>
      </c>
      <c r="E203" s="565" t="s">
        <v>3214</v>
      </c>
      <c r="F203" s="568"/>
      <c r="G203" s="568"/>
      <c r="H203" s="568"/>
      <c r="I203" s="568"/>
      <c r="J203" s="568">
        <v>3</v>
      </c>
      <c r="K203" s="568">
        <v>1470</v>
      </c>
      <c r="L203" s="568"/>
      <c r="M203" s="568">
        <v>490</v>
      </c>
      <c r="N203" s="568"/>
      <c r="O203" s="568"/>
      <c r="P203" s="581"/>
      <c r="Q203" s="569"/>
    </row>
    <row r="204" spans="1:17" ht="14.4" customHeight="1" x14ac:dyDescent="0.3">
      <c r="A204" s="564" t="s">
        <v>3189</v>
      </c>
      <c r="B204" s="565" t="s">
        <v>3190</v>
      </c>
      <c r="C204" s="565" t="s">
        <v>2081</v>
      </c>
      <c r="D204" s="565" t="s">
        <v>3215</v>
      </c>
      <c r="E204" s="565" t="s">
        <v>3216</v>
      </c>
      <c r="F204" s="568">
        <v>2</v>
      </c>
      <c r="G204" s="568">
        <v>62</v>
      </c>
      <c r="H204" s="568">
        <v>1</v>
      </c>
      <c r="I204" s="568">
        <v>31</v>
      </c>
      <c r="J204" s="568">
        <v>1</v>
      </c>
      <c r="K204" s="568">
        <v>31</v>
      </c>
      <c r="L204" s="568">
        <v>0.5</v>
      </c>
      <c r="M204" s="568">
        <v>31</v>
      </c>
      <c r="N204" s="568">
        <v>7</v>
      </c>
      <c r="O204" s="568">
        <v>217</v>
      </c>
      <c r="P204" s="581">
        <v>3.5</v>
      </c>
      <c r="Q204" s="569">
        <v>31</v>
      </c>
    </row>
    <row r="205" spans="1:17" ht="14.4" customHeight="1" x14ac:dyDescent="0.3">
      <c r="A205" s="564" t="s">
        <v>3217</v>
      </c>
      <c r="B205" s="565" t="s">
        <v>3029</v>
      </c>
      <c r="C205" s="565" t="s">
        <v>2081</v>
      </c>
      <c r="D205" s="565" t="s">
        <v>3218</v>
      </c>
      <c r="E205" s="565" t="s">
        <v>3219</v>
      </c>
      <c r="F205" s="568">
        <v>1</v>
      </c>
      <c r="G205" s="568">
        <v>823</v>
      </c>
      <c r="H205" s="568">
        <v>1</v>
      </c>
      <c r="I205" s="568">
        <v>823</v>
      </c>
      <c r="J205" s="568"/>
      <c r="K205" s="568"/>
      <c r="L205" s="568"/>
      <c r="M205" s="568"/>
      <c r="N205" s="568"/>
      <c r="O205" s="568"/>
      <c r="P205" s="581"/>
      <c r="Q205" s="569"/>
    </row>
    <row r="206" spans="1:17" ht="14.4" customHeight="1" x14ac:dyDescent="0.3">
      <c r="A206" s="564" t="s">
        <v>3217</v>
      </c>
      <c r="B206" s="565" t="s">
        <v>3029</v>
      </c>
      <c r="C206" s="565" t="s">
        <v>2081</v>
      </c>
      <c r="D206" s="565" t="s">
        <v>2986</v>
      </c>
      <c r="E206" s="565" t="s">
        <v>2987</v>
      </c>
      <c r="F206" s="568">
        <v>1</v>
      </c>
      <c r="G206" s="568">
        <v>169</v>
      </c>
      <c r="H206" s="568">
        <v>1</v>
      </c>
      <c r="I206" s="568">
        <v>169</v>
      </c>
      <c r="J206" s="568"/>
      <c r="K206" s="568"/>
      <c r="L206" s="568"/>
      <c r="M206" s="568"/>
      <c r="N206" s="568"/>
      <c r="O206" s="568"/>
      <c r="P206" s="581"/>
      <c r="Q206" s="569"/>
    </row>
    <row r="207" spans="1:17" ht="14.4" customHeight="1" x14ac:dyDescent="0.3">
      <c r="A207" s="564" t="s">
        <v>3217</v>
      </c>
      <c r="B207" s="565" t="s">
        <v>3029</v>
      </c>
      <c r="C207" s="565" t="s">
        <v>2081</v>
      </c>
      <c r="D207" s="565" t="s">
        <v>2988</v>
      </c>
      <c r="E207" s="565" t="s">
        <v>2989</v>
      </c>
      <c r="F207" s="568">
        <v>1</v>
      </c>
      <c r="G207" s="568">
        <v>166</v>
      </c>
      <c r="H207" s="568">
        <v>1</v>
      </c>
      <c r="I207" s="568">
        <v>166</v>
      </c>
      <c r="J207" s="568"/>
      <c r="K207" s="568"/>
      <c r="L207" s="568"/>
      <c r="M207" s="568"/>
      <c r="N207" s="568"/>
      <c r="O207" s="568"/>
      <c r="P207" s="581"/>
      <c r="Q207" s="569"/>
    </row>
    <row r="208" spans="1:17" ht="14.4" customHeight="1" thickBot="1" x14ac:dyDescent="0.35">
      <c r="A208" s="570" t="s">
        <v>3217</v>
      </c>
      <c r="B208" s="571" t="s">
        <v>3029</v>
      </c>
      <c r="C208" s="571" t="s">
        <v>2081</v>
      </c>
      <c r="D208" s="571" t="s">
        <v>2990</v>
      </c>
      <c r="E208" s="571" t="s">
        <v>2991</v>
      </c>
      <c r="F208" s="574">
        <v>1</v>
      </c>
      <c r="G208" s="574">
        <v>172</v>
      </c>
      <c r="H208" s="574">
        <v>1</v>
      </c>
      <c r="I208" s="574">
        <v>172</v>
      </c>
      <c r="J208" s="574"/>
      <c r="K208" s="574"/>
      <c r="L208" s="574"/>
      <c r="M208" s="574"/>
      <c r="N208" s="574"/>
      <c r="O208" s="574"/>
      <c r="P208" s="582"/>
      <c r="Q208" s="575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269" bestFit="1" customWidth="1"/>
    <col min="2" max="2" width="15.6640625" style="269" bestFit="1" customWidth="1"/>
    <col min="3" max="5" width="8.33203125" style="279" customWidth="1"/>
    <col min="6" max="6" width="6.109375" style="280" customWidth="1"/>
    <col min="7" max="9" width="8.33203125" style="281" customWidth="1"/>
    <col min="10" max="10" width="6.109375" style="280" customWidth="1"/>
    <col min="11" max="13" width="8.33203125" style="281" customWidth="1"/>
    <col min="14" max="14" width="8.33203125" style="279" customWidth="1"/>
    <col min="15" max="16384" width="8.88671875" style="269"/>
  </cols>
  <sheetData>
    <row r="1" spans="1:14" ht="18.600000000000001" customHeight="1" thickBot="1" x14ac:dyDescent="0.4">
      <c r="A1" s="513" t="s">
        <v>224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</row>
    <row r="2" spans="1:14" ht="14.4" customHeight="1" thickBot="1" x14ac:dyDescent="0.35">
      <c r="A2" s="521" t="s">
        <v>245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</row>
    <row r="3" spans="1:14" ht="14.4" customHeight="1" thickBot="1" x14ac:dyDescent="0.35">
      <c r="A3" s="271"/>
      <c r="B3" s="272" t="s">
        <v>204</v>
      </c>
      <c r="C3" s="273">
        <f>SUBTOTAL(9,C6:C1048576)</f>
        <v>1921</v>
      </c>
      <c r="D3" s="274">
        <f>SUBTOTAL(9,D6:D1048576)</f>
        <v>2039</v>
      </c>
      <c r="E3" s="274">
        <f>SUBTOTAL(9,E6:E1048576)</f>
        <v>1554</v>
      </c>
      <c r="F3" s="275">
        <f>IF(OR(E3=0,C3=0),"",E3/C3)</f>
        <v>0.80895366996356066</v>
      </c>
      <c r="G3" s="276">
        <f>SUBTOTAL(9,G6:G1048576)</f>
        <v>1834887</v>
      </c>
      <c r="H3" s="277">
        <f>SUBTOTAL(9,H6:H1048576)</f>
        <v>1954796</v>
      </c>
      <c r="I3" s="277">
        <f>SUBTOTAL(9,I6:I1048576)</f>
        <v>1483562</v>
      </c>
      <c r="J3" s="275">
        <f>IF(OR(I3=0,G3=0),"",I3/G3)</f>
        <v>0.80853044356409953</v>
      </c>
      <c r="K3" s="276">
        <f>SUBTOTAL(9,K6:K1048576)</f>
        <v>67235</v>
      </c>
      <c r="L3" s="277">
        <f>SUBTOTAL(9,L6:L1048576)</f>
        <v>71365</v>
      </c>
      <c r="M3" s="277">
        <f>SUBTOTAL(9,M6:M1048576)</f>
        <v>54390</v>
      </c>
      <c r="N3" s="278">
        <f>IF(OR(M3=0,E3=0),"",M3/E3)</f>
        <v>35</v>
      </c>
    </row>
    <row r="4" spans="1:14" ht="14.4" customHeight="1" x14ac:dyDescent="0.3">
      <c r="A4" s="515" t="s">
        <v>128</v>
      </c>
      <c r="B4" s="516" t="s">
        <v>14</v>
      </c>
      <c r="C4" s="517" t="s">
        <v>129</v>
      </c>
      <c r="D4" s="517"/>
      <c r="E4" s="517"/>
      <c r="F4" s="518"/>
      <c r="G4" s="519" t="s">
        <v>17</v>
      </c>
      <c r="H4" s="517"/>
      <c r="I4" s="517"/>
      <c r="J4" s="518"/>
      <c r="K4" s="519" t="s">
        <v>130</v>
      </c>
      <c r="L4" s="517"/>
      <c r="M4" s="517"/>
      <c r="N4" s="520"/>
    </row>
    <row r="5" spans="1:14" ht="14.4" customHeight="1" thickBot="1" x14ac:dyDescent="0.35">
      <c r="A5" s="745"/>
      <c r="B5" s="746"/>
      <c r="C5" s="749">
        <v>2011</v>
      </c>
      <c r="D5" s="749">
        <v>2012</v>
      </c>
      <c r="E5" s="749">
        <v>2013</v>
      </c>
      <c r="F5" s="750" t="s">
        <v>5</v>
      </c>
      <c r="G5" s="754">
        <v>2011</v>
      </c>
      <c r="H5" s="749">
        <v>2012</v>
      </c>
      <c r="I5" s="749">
        <v>2013</v>
      </c>
      <c r="J5" s="750" t="s">
        <v>5</v>
      </c>
      <c r="K5" s="754">
        <v>2011</v>
      </c>
      <c r="L5" s="749">
        <v>2012</v>
      </c>
      <c r="M5" s="749">
        <v>2013</v>
      </c>
      <c r="N5" s="757" t="s">
        <v>131</v>
      </c>
    </row>
    <row r="6" spans="1:14" ht="14.4" customHeight="1" thickBot="1" x14ac:dyDescent="0.35">
      <c r="A6" s="747" t="s">
        <v>2417</v>
      </c>
      <c r="B6" s="748" t="s">
        <v>3220</v>
      </c>
      <c r="C6" s="751">
        <v>1921</v>
      </c>
      <c r="D6" s="752">
        <v>2039</v>
      </c>
      <c r="E6" s="752">
        <v>1554</v>
      </c>
      <c r="F6" s="753">
        <v>0.80895366996356066</v>
      </c>
      <c r="G6" s="755">
        <v>1834887</v>
      </c>
      <c r="H6" s="756">
        <v>1954796</v>
      </c>
      <c r="I6" s="756">
        <v>1483562</v>
      </c>
      <c r="J6" s="753">
        <v>0.80853044356409953</v>
      </c>
      <c r="K6" s="755">
        <v>67235</v>
      </c>
      <c r="L6" s="756">
        <v>71365</v>
      </c>
      <c r="M6" s="756">
        <v>54390</v>
      </c>
      <c r="N6" s="758">
        <v>35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7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4.21875" style="69" bestFit="1" customWidth="1"/>
    <col min="2" max="4" width="8.88671875" style="69" customWidth="1"/>
    <col min="5" max="5" width="2.44140625" style="69" customWidth="1"/>
    <col min="6" max="6" width="8.88671875" style="69" customWidth="1"/>
    <col min="7" max="7" width="9.44140625" style="69" bestFit="1" customWidth="1"/>
    <col min="8" max="16384" width="8.88671875" style="69"/>
  </cols>
  <sheetData>
    <row r="1" spans="1:7" ht="18.600000000000001" customHeight="1" thickBot="1" x14ac:dyDescent="0.4">
      <c r="A1" s="392" t="s">
        <v>215</v>
      </c>
      <c r="B1" s="392"/>
      <c r="C1" s="392"/>
      <c r="D1" s="392"/>
      <c r="E1" s="392"/>
      <c r="F1" s="392"/>
      <c r="G1" s="392"/>
    </row>
    <row r="2" spans="1:7" ht="14.4" customHeight="1" thickBot="1" x14ac:dyDescent="0.35">
      <c r="A2" s="521" t="s">
        <v>245</v>
      </c>
      <c r="B2" s="70"/>
      <c r="C2" s="70"/>
      <c r="D2" s="70"/>
      <c r="E2" s="70"/>
      <c r="F2" s="70"/>
      <c r="G2" s="70"/>
    </row>
    <row r="3" spans="1:7" ht="14.4" customHeight="1" x14ac:dyDescent="0.3">
      <c r="A3" s="395"/>
      <c r="B3" s="397" t="s">
        <v>132</v>
      </c>
      <c r="C3" s="398"/>
      <c r="D3" s="399"/>
      <c r="E3" s="14"/>
      <c r="F3" s="52" t="s">
        <v>133</v>
      </c>
      <c r="G3" s="53" t="s">
        <v>134</v>
      </c>
    </row>
    <row r="4" spans="1:7" ht="14.4" customHeight="1" thickBot="1" x14ac:dyDescent="0.35">
      <c r="A4" s="396"/>
      <c r="B4" s="59">
        <v>2011</v>
      </c>
      <c r="C4" s="50">
        <v>2012</v>
      </c>
      <c r="D4" s="51">
        <v>2013</v>
      </c>
      <c r="E4" s="14"/>
      <c r="F4" s="400">
        <v>2013</v>
      </c>
      <c r="G4" s="401"/>
    </row>
    <row r="5" spans="1:7" ht="14.4" customHeight="1" x14ac:dyDescent="0.3">
      <c r="A5" s="365" t="str">
        <f>HYPERLINK("#'Léky Žádanky'!A1","Léky (Kč)")</f>
        <v>Léky (Kč)</v>
      </c>
      <c r="B5" s="37">
        <v>902.24864414760304</v>
      </c>
      <c r="C5" s="38">
        <v>601.00639000000001</v>
      </c>
      <c r="D5" s="39">
        <v>970.49830999999995</v>
      </c>
      <c r="E5" s="15"/>
      <c r="F5" s="16">
        <v>618</v>
      </c>
      <c r="G5" s="17">
        <f>IF(F5&lt;0.00000001,"",D5/F5)</f>
        <v>1.5703856148867312</v>
      </c>
    </row>
    <row r="6" spans="1:7" ht="14.4" customHeight="1" x14ac:dyDescent="0.3">
      <c r="A6" s="365" t="str">
        <f>HYPERLINK("#'Materiál Žádanky'!A1","Materiál - SZM (Kč)")</f>
        <v>Materiál - SZM (Kč)</v>
      </c>
      <c r="B6" s="18">
        <v>1079.0522190816</v>
      </c>
      <c r="C6" s="40">
        <v>1849.7228299999999</v>
      </c>
      <c r="D6" s="41">
        <v>1174.30582</v>
      </c>
      <c r="E6" s="15"/>
      <c r="F6" s="18">
        <v>2261</v>
      </c>
      <c r="G6" s="19">
        <f>IF(F6&lt;0.00000001,"",D6/F6)</f>
        <v>0.51937453339230433</v>
      </c>
    </row>
    <row r="7" spans="1:7" ht="14.4" customHeight="1" x14ac:dyDescent="0.3">
      <c r="A7" s="365" t="str">
        <f>HYPERLINK("#'Osobní náklady'!A1","Osobní náklady (Kč)")</f>
        <v>Osobní náklady (Kč)</v>
      </c>
      <c r="B7" s="18">
        <v>13239.7260006382</v>
      </c>
      <c r="C7" s="40">
        <v>14292.69743</v>
      </c>
      <c r="D7" s="41">
        <v>14989.42915</v>
      </c>
      <c r="E7" s="15"/>
      <c r="F7" s="18">
        <v>14049</v>
      </c>
      <c r="G7" s="19">
        <f>IF(F7&lt;0.00000001,"",D7/F7)</f>
        <v>1.0669392234322728</v>
      </c>
    </row>
    <row r="8" spans="1:7" ht="14.4" customHeight="1" thickBot="1" x14ac:dyDescent="0.35">
      <c r="A8" s="1" t="s">
        <v>135</v>
      </c>
      <c r="B8" s="20">
        <v>5287.07262850795</v>
      </c>
      <c r="C8" s="42">
        <v>5249.5321299999996</v>
      </c>
      <c r="D8" s="43">
        <v>4518.3337199999996</v>
      </c>
      <c r="E8" s="15"/>
      <c r="F8" s="20">
        <v>4857</v>
      </c>
      <c r="G8" s="21">
        <f>IF(F8&lt;0.00000001,"",D8/F8)</f>
        <v>0.93027253860407655</v>
      </c>
    </row>
    <row r="9" spans="1:7" ht="14.4" customHeight="1" thickBot="1" x14ac:dyDescent="0.35">
      <c r="A9" s="2" t="s">
        <v>136</v>
      </c>
      <c r="B9" s="3">
        <v>20508.099492375401</v>
      </c>
      <c r="C9" s="44">
        <v>21992.958780000001</v>
      </c>
      <c r="D9" s="45">
        <v>21652.566999999999</v>
      </c>
      <c r="E9" s="15"/>
      <c r="F9" s="3">
        <v>21785</v>
      </c>
      <c r="G9" s="4">
        <f>IF(F9&lt;0.00000001,"",D9/F9)</f>
        <v>0.99392090888225837</v>
      </c>
    </row>
    <row r="10" spans="1:7" ht="14.4" customHeight="1" thickBot="1" x14ac:dyDescent="0.35">
      <c r="A10" s="22"/>
      <c r="B10" s="22"/>
      <c r="C10" s="22"/>
      <c r="D10" s="22"/>
      <c r="E10" s="15"/>
      <c r="F10" s="22"/>
      <c r="G10" s="23"/>
    </row>
    <row r="11" spans="1:7" ht="14.4" customHeight="1" x14ac:dyDescent="0.3">
      <c r="A11" s="367" t="str">
        <f>HYPERLINK("#'ZV Vykáz.-A'!A1","Ambulance (body)")</f>
        <v>Ambulance (body)</v>
      </c>
      <c r="B11" s="16">
        <f>IF(ISERROR(VLOOKUP("Celkem:",'ZV Vykáz.-A'!A:F,2,0)),0,VLOOKUP("Celkem:",'ZV Vykáz.-A'!A:F,2,0)/1000)</f>
        <v>12480.882519999997</v>
      </c>
      <c r="C11" s="38">
        <f>IF(ISERROR(VLOOKUP("Celkem:",'ZV Vykáz.-A'!A:F,4,0)),0,VLOOKUP("Celkem:",'ZV Vykáz.-A'!A:F,4,0)/1000)</f>
        <v>12362.908069999999</v>
      </c>
      <c r="D11" s="39">
        <f>IF(ISERROR(VLOOKUP("Celkem:",'ZV Vykáz.-A'!A:F,6,0)),0,VLOOKUP("Celkem:",'ZV Vykáz.-A'!A:F,6,0)/1000)</f>
        <v>12436.171459999996</v>
      </c>
      <c r="E11" s="15"/>
      <c r="F11" s="16">
        <f>B11*0.98</f>
        <v>12231.264869599998</v>
      </c>
      <c r="G11" s="17">
        <f>IF(F11=0,"",D11/F11)</f>
        <v>1.0167526901415798</v>
      </c>
    </row>
    <row r="12" spans="1:7" ht="14.4" customHeight="1" thickBot="1" x14ac:dyDescent="0.35">
      <c r="A12" s="368" t="str">
        <f>HYPERLINK("#CaseMix!A1","Hospitalizace (casemix * 29500)")</f>
        <v>Hospitalizace (casemix * 29500)</v>
      </c>
      <c r="B12" s="20">
        <f>IF(ISERROR(VLOOKUP("Celkem",CaseMix!A:D,2,0)),0,VLOOKUP("Celkem",CaseMix!A:D,2,0)*29.5)</f>
        <v>16491.355500000001</v>
      </c>
      <c r="C12" s="42">
        <f>IF(ISERROR(VLOOKUP("Celkem",CaseMix!A:D,3,0)),0,VLOOKUP("Celkem",CaseMix!A:D,3,0)*29.5)</f>
        <v>13200.66</v>
      </c>
      <c r="D12" s="43">
        <f>IF(ISERROR(VLOOKUP("Celkem",CaseMix!A:D,4,0)),0,VLOOKUP("Celkem",CaseMix!A:D,4,0)*29.5)</f>
        <v>11117.753500000001</v>
      </c>
      <c r="E12" s="15"/>
      <c r="F12" s="20">
        <f>B12*0.95</f>
        <v>15666.787725</v>
      </c>
      <c r="G12" s="21">
        <f>IF(F12=0,"",D12/F12)</f>
        <v>0.70963835695935562</v>
      </c>
    </row>
    <row r="13" spans="1:7" ht="14.4" customHeight="1" thickBot="1" x14ac:dyDescent="0.35">
      <c r="A13" s="5" t="s">
        <v>139</v>
      </c>
      <c r="B13" s="10">
        <f>SUM(B11:B12)</f>
        <v>28972.238019999997</v>
      </c>
      <c r="C13" s="46">
        <f>SUM(C11:C12)</f>
        <v>25563.568070000001</v>
      </c>
      <c r="D13" s="47">
        <f>SUM(D11:D12)</f>
        <v>23553.924959999997</v>
      </c>
      <c r="E13" s="15"/>
      <c r="F13" s="10">
        <f>SUM(F11:F12)</f>
        <v>27898.052594599998</v>
      </c>
      <c r="G13" s="11">
        <f>IF(F13=0,"",D13/F13)</f>
        <v>0.84428563177055382</v>
      </c>
    </row>
    <row r="14" spans="1:7" ht="14.4" customHeight="1" thickBot="1" x14ac:dyDescent="0.35">
      <c r="A14" s="22"/>
      <c r="B14" s="22"/>
      <c r="C14" s="22"/>
      <c r="D14" s="22"/>
      <c r="E14" s="15"/>
      <c r="F14" s="22"/>
      <c r="G14" s="23"/>
    </row>
    <row r="15" spans="1:7" ht="14.4" customHeight="1" thickBot="1" x14ac:dyDescent="0.35">
      <c r="A15" s="376" t="str">
        <f>HYPERLINK("#'HI Graf'!A1","Hospodářský index (Výnosy / Náklady)")</f>
        <v>Hospodářský index (Výnosy / Náklady)</v>
      </c>
      <c r="B15" s="12">
        <f>IF(B9=0,"",B13/B9)</f>
        <v>1.4127217410258535</v>
      </c>
      <c r="C15" s="48">
        <f>IF(C9=0,"",C13/C9)</f>
        <v>1.1623523840387973</v>
      </c>
      <c r="D15" s="49">
        <f>IF(D9=0,"",D13/D9)</f>
        <v>1.0878121268485164</v>
      </c>
      <c r="E15" s="15"/>
      <c r="F15" s="12">
        <f>IF(F9=0,"",F13/F9)</f>
        <v>1.2806083357631397</v>
      </c>
      <c r="G15" s="13">
        <f>IF(OR(F15=0,F15=""),"",D15/F15)</f>
        <v>0.8494495127585342</v>
      </c>
    </row>
    <row r="17" spans="1:1" ht="14.4" customHeight="1" x14ac:dyDescent="0.3">
      <c r="A17" s="366"/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75" priority="6" operator="greaterThan">
      <formula>1</formula>
    </cfRule>
  </conditionalFormatting>
  <conditionalFormatting sqref="G11:G15">
    <cfRule type="cellIs" dxfId="74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49"/>
    <col min="2" max="13" width="8.88671875" style="149" customWidth="1"/>
    <col min="14" max="16384" width="8.88671875" style="149"/>
  </cols>
  <sheetData>
    <row r="1" spans="1:13" ht="18.600000000000001" customHeight="1" thickBot="1" x14ac:dyDescent="0.4">
      <c r="A1" s="392" t="s">
        <v>170</v>
      </c>
      <c r="B1" s="392"/>
      <c r="C1" s="392"/>
      <c r="D1" s="392"/>
      <c r="E1" s="392"/>
      <c r="F1" s="392"/>
      <c r="G1" s="392"/>
      <c r="H1" s="402"/>
      <c r="I1" s="402"/>
      <c r="J1" s="402"/>
      <c r="K1" s="402"/>
      <c r="L1" s="402"/>
      <c r="M1" s="402"/>
    </row>
    <row r="2" spans="1:13" ht="14.4" customHeight="1" x14ac:dyDescent="0.3">
      <c r="A2" s="521" t="s">
        <v>245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</row>
    <row r="3" spans="1:13" ht="14.4" customHeight="1" x14ac:dyDescent="0.3">
      <c r="A3" s="300"/>
      <c r="B3" s="301" t="s">
        <v>141</v>
      </c>
      <c r="C3" s="302" t="s">
        <v>142</v>
      </c>
      <c r="D3" s="302" t="s">
        <v>143</v>
      </c>
      <c r="E3" s="301" t="s">
        <v>144</v>
      </c>
      <c r="F3" s="302" t="s">
        <v>145</v>
      </c>
      <c r="G3" s="302" t="s">
        <v>146</v>
      </c>
      <c r="H3" s="302" t="s">
        <v>147</v>
      </c>
      <c r="I3" s="302" t="s">
        <v>148</v>
      </c>
      <c r="J3" s="302" t="s">
        <v>149</v>
      </c>
      <c r="K3" s="302" t="s">
        <v>150</v>
      </c>
      <c r="L3" s="302" t="s">
        <v>151</v>
      </c>
      <c r="M3" s="302" t="s">
        <v>152</v>
      </c>
    </row>
    <row r="4" spans="1:13" ht="14.4" customHeight="1" x14ac:dyDescent="0.3">
      <c r="A4" s="300" t="s">
        <v>140</v>
      </c>
      <c r="B4" s="303">
        <f>(B10+B8)/B6</f>
        <v>0.90294613732082107</v>
      </c>
      <c r="C4" s="303">
        <f t="shared" ref="C4:M4" si="0">(C10+C8)/C6</f>
        <v>1.0308908601461249</v>
      </c>
      <c r="D4" s="303">
        <f t="shared" si="0"/>
        <v>1.104143785000588</v>
      </c>
      <c r="E4" s="303">
        <f t="shared" si="0"/>
        <v>1.1229423993240064</v>
      </c>
      <c r="F4" s="303">
        <f t="shared" si="0"/>
        <v>1.1328945935611983</v>
      </c>
      <c r="G4" s="303">
        <f t="shared" si="0"/>
        <v>1.1184499245160011</v>
      </c>
      <c r="H4" s="303">
        <f t="shared" si="0"/>
        <v>1.079748427736229</v>
      </c>
      <c r="I4" s="303">
        <f t="shared" si="0"/>
        <v>1.0878121268485164</v>
      </c>
      <c r="J4" s="303">
        <f t="shared" si="0"/>
        <v>0.57435090536840272</v>
      </c>
      <c r="K4" s="303">
        <f t="shared" si="0"/>
        <v>0.57435090536840272</v>
      </c>
      <c r="L4" s="303">
        <f t="shared" si="0"/>
        <v>0.57435090536840272</v>
      </c>
      <c r="M4" s="303">
        <f t="shared" si="0"/>
        <v>0.57435090536840272</v>
      </c>
    </row>
    <row r="5" spans="1:13" ht="14.4" customHeight="1" x14ac:dyDescent="0.3">
      <c r="A5" s="304" t="s">
        <v>70</v>
      </c>
      <c r="B5" s="303">
        <f>IF(ISERROR(VLOOKUP($A5,'Man Tab'!$A:$Q,COLUMN()+2,0)),0,VLOOKUP($A5,'Man Tab'!$A:$Q,COLUMN()+2,0))</f>
        <v>2582.0822899999998</v>
      </c>
      <c r="C5" s="303">
        <f>IF(ISERROR(VLOOKUP($A5,'Man Tab'!$A:$Q,COLUMN()+2,0)),0,VLOOKUP($A5,'Man Tab'!$A:$Q,COLUMN()+2,0))</f>
        <v>2463.8672000000001</v>
      </c>
      <c r="D5" s="303">
        <f>IF(ISERROR(VLOOKUP($A5,'Man Tab'!$A:$Q,COLUMN()+2,0)),0,VLOOKUP($A5,'Man Tab'!$A:$Q,COLUMN()+2,0))</f>
        <v>2717.0432799999999</v>
      </c>
      <c r="E5" s="303">
        <f>IF(ISERROR(VLOOKUP($A5,'Man Tab'!$A:$Q,COLUMN()+2,0)),0,VLOOKUP($A5,'Man Tab'!$A:$Q,COLUMN()+2,0))</f>
        <v>3091.8794899999998</v>
      </c>
      <c r="F5" s="303">
        <f>IF(ISERROR(VLOOKUP($A5,'Man Tab'!$A:$Q,COLUMN()+2,0)),0,VLOOKUP($A5,'Man Tab'!$A:$Q,COLUMN()+2,0))</f>
        <v>2464.2895100000001</v>
      </c>
      <c r="G5" s="303">
        <f>IF(ISERROR(VLOOKUP($A5,'Man Tab'!$A:$Q,COLUMN()+2,0)),0,VLOOKUP($A5,'Man Tab'!$A:$Q,COLUMN()+2,0))</f>
        <v>2537.4636999999998</v>
      </c>
      <c r="H5" s="303">
        <f>IF(ISERROR(VLOOKUP($A5,'Man Tab'!$A:$Q,COLUMN()+2,0)),0,VLOOKUP($A5,'Man Tab'!$A:$Q,COLUMN()+2,0))</f>
        <v>3188.32141</v>
      </c>
      <c r="I5" s="303">
        <f>IF(ISERROR(VLOOKUP($A5,'Man Tab'!$A:$Q,COLUMN()+2,0)),0,VLOOKUP($A5,'Man Tab'!$A:$Q,COLUMN()+2,0))</f>
        <v>2607.62012</v>
      </c>
      <c r="J5" s="303">
        <f>IF(ISERROR(VLOOKUP($A5,'Man Tab'!$A:$Q,COLUMN()+2,0)),0,VLOOKUP($A5,'Man Tab'!$A:$Q,COLUMN()+2,0))</f>
        <v>4.9406564584124654E-324</v>
      </c>
      <c r="K5" s="303">
        <f>IF(ISERROR(VLOOKUP($A5,'Man Tab'!$A:$Q,COLUMN()+2,0)),0,VLOOKUP($A5,'Man Tab'!$A:$Q,COLUMN()+2,0))</f>
        <v>4.9406564584124654E-324</v>
      </c>
      <c r="L5" s="303">
        <f>IF(ISERROR(VLOOKUP($A5,'Man Tab'!$A:$Q,COLUMN()+2,0)),0,VLOOKUP($A5,'Man Tab'!$A:$Q,COLUMN()+2,0))</f>
        <v>4.9406564584124654E-324</v>
      </c>
      <c r="M5" s="303">
        <f>IF(ISERROR(VLOOKUP($A5,'Man Tab'!$A:$Q,COLUMN()+2,0)),0,VLOOKUP($A5,'Man Tab'!$A:$Q,COLUMN()+2,0))</f>
        <v>4.9406564584124654E-324</v>
      </c>
    </row>
    <row r="6" spans="1:13" ht="14.4" customHeight="1" x14ac:dyDescent="0.3">
      <c r="A6" s="304" t="s">
        <v>136</v>
      </c>
      <c r="B6" s="305">
        <f>B5</f>
        <v>2582.0822899999998</v>
      </c>
      <c r="C6" s="305">
        <f t="shared" ref="C6:M6" si="1">C5+B6</f>
        <v>5045.94949</v>
      </c>
      <c r="D6" s="305">
        <f t="shared" si="1"/>
        <v>7762.9927699999998</v>
      </c>
      <c r="E6" s="305">
        <f t="shared" si="1"/>
        <v>10854.87226</v>
      </c>
      <c r="F6" s="305">
        <f t="shared" si="1"/>
        <v>13319.161770000001</v>
      </c>
      <c r="G6" s="305">
        <f t="shared" si="1"/>
        <v>15856.625470000001</v>
      </c>
      <c r="H6" s="305">
        <f t="shared" si="1"/>
        <v>19044.94688</v>
      </c>
      <c r="I6" s="305">
        <f t="shared" si="1"/>
        <v>21652.566999999999</v>
      </c>
      <c r="J6" s="305">
        <f t="shared" si="1"/>
        <v>21652.566999999999</v>
      </c>
      <c r="K6" s="305">
        <f t="shared" si="1"/>
        <v>21652.566999999999</v>
      </c>
      <c r="L6" s="305">
        <f t="shared" si="1"/>
        <v>21652.566999999999</v>
      </c>
      <c r="M6" s="305">
        <f t="shared" si="1"/>
        <v>21652.566999999999</v>
      </c>
    </row>
    <row r="7" spans="1:13" ht="14.4" customHeight="1" x14ac:dyDescent="0.3">
      <c r="A7" s="304" t="s">
        <v>168</v>
      </c>
      <c r="B7" s="304">
        <v>22.173999999999999</v>
      </c>
      <c r="C7" s="304">
        <v>69.353999999999999</v>
      </c>
      <c r="D7" s="304">
        <v>128.64699999999999</v>
      </c>
      <c r="E7" s="304">
        <v>192.50200000000001</v>
      </c>
      <c r="F7" s="304">
        <v>233.922</v>
      </c>
      <c r="G7" s="304">
        <v>271.62299999999999</v>
      </c>
      <c r="H7" s="304">
        <v>315.31900000000002</v>
      </c>
      <c r="I7" s="304">
        <v>376.87299999999999</v>
      </c>
      <c r="J7" s="304"/>
      <c r="K7" s="304"/>
      <c r="L7" s="304"/>
      <c r="M7" s="304"/>
    </row>
    <row r="8" spans="1:13" ht="14.4" customHeight="1" x14ac:dyDescent="0.3">
      <c r="A8" s="304" t="s">
        <v>137</v>
      </c>
      <c r="B8" s="305">
        <f>B7*29.5</f>
        <v>654.13300000000004</v>
      </c>
      <c r="C8" s="305">
        <f t="shared" ref="C8:M8" si="2">C7*29.5</f>
        <v>2045.943</v>
      </c>
      <c r="D8" s="305">
        <f t="shared" si="2"/>
        <v>3795.0864999999999</v>
      </c>
      <c r="E8" s="305">
        <f t="shared" si="2"/>
        <v>5678.8090000000002</v>
      </c>
      <c r="F8" s="305">
        <f t="shared" si="2"/>
        <v>6900.6989999999996</v>
      </c>
      <c r="G8" s="305">
        <f t="shared" si="2"/>
        <v>8012.8784999999998</v>
      </c>
      <c r="H8" s="305">
        <f t="shared" si="2"/>
        <v>9301.9105</v>
      </c>
      <c r="I8" s="305">
        <f t="shared" si="2"/>
        <v>11117.753499999999</v>
      </c>
      <c r="J8" s="305">
        <f t="shared" si="2"/>
        <v>0</v>
      </c>
      <c r="K8" s="305">
        <f t="shared" si="2"/>
        <v>0</v>
      </c>
      <c r="L8" s="305">
        <f t="shared" si="2"/>
        <v>0</v>
      </c>
      <c r="M8" s="305">
        <f t="shared" si="2"/>
        <v>0</v>
      </c>
    </row>
    <row r="9" spans="1:13" ht="14.4" customHeight="1" x14ac:dyDescent="0.3">
      <c r="A9" s="304" t="s">
        <v>169</v>
      </c>
      <c r="B9" s="304">
        <v>1677348.2299999997</v>
      </c>
      <c r="C9" s="304">
        <v>1478531.98</v>
      </c>
      <c r="D9" s="304">
        <v>1620493.5100000002</v>
      </c>
      <c r="E9" s="304">
        <v>1734213.58</v>
      </c>
      <c r="F9" s="304">
        <v>1677920.06</v>
      </c>
      <c r="G9" s="304">
        <v>1533455.6999999997</v>
      </c>
      <c r="H9" s="304">
        <v>1539877.8899999997</v>
      </c>
      <c r="I9" s="304">
        <v>1174330.5099999998</v>
      </c>
      <c r="J9" s="304">
        <v>0</v>
      </c>
      <c r="K9" s="304">
        <v>0</v>
      </c>
      <c r="L9" s="304">
        <v>0</v>
      </c>
      <c r="M9" s="304">
        <v>0</v>
      </c>
    </row>
    <row r="10" spans="1:13" ht="14.4" customHeight="1" x14ac:dyDescent="0.3">
      <c r="A10" s="304" t="s">
        <v>138</v>
      </c>
      <c r="B10" s="305">
        <f>B9/1000</f>
        <v>1677.3482299999998</v>
      </c>
      <c r="C10" s="305">
        <f t="shared" ref="C10:M10" si="3">C9/1000+B10</f>
        <v>3155.8802099999998</v>
      </c>
      <c r="D10" s="305">
        <f t="shared" si="3"/>
        <v>4776.3737199999996</v>
      </c>
      <c r="E10" s="305">
        <f t="shared" si="3"/>
        <v>6510.5872999999992</v>
      </c>
      <c r="F10" s="305">
        <f t="shared" si="3"/>
        <v>8188.5073599999996</v>
      </c>
      <c r="G10" s="305">
        <f t="shared" si="3"/>
        <v>9721.96306</v>
      </c>
      <c r="H10" s="305">
        <f t="shared" si="3"/>
        <v>11261.84095</v>
      </c>
      <c r="I10" s="305">
        <f t="shared" si="3"/>
        <v>12436.17146</v>
      </c>
      <c r="J10" s="305">
        <f t="shared" si="3"/>
        <v>12436.17146</v>
      </c>
      <c r="K10" s="305">
        <f t="shared" si="3"/>
        <v>12436.17146</v>
      </c>
      <c r="L10" s="305">
        <f t="shared" si="3"/>
        <v>12436.17146</v>
      </c>
      <c r="M10" s="305">
        <f t="shared" si="3"/>
        <v>12436.17146</v>
      </c>
    </row>
    <row r="11" spans="1:13" ht="14.4" customHeight="1" x14ac:dyDescent="0.3">
      <c r="A11" s="300"/>
      <c r="B11" s="300" t="s">
        <v>154</v>
      </c>
      <c r="C11" s="300">
        <f>COUNTIF(B7:M7,"&lt;&gt;")</f>
        <v>8</v>
      </c>
      <c r="D11" s="300"/>
      <c r="E11" s="300"/>
      <c r="F11" s="300"/>
      <c r="G11" s="300"/>
      <c r="H11" s="300"/>
      <c r="I11" s="300"/>
      <c r="J11" s="300"/>
      <c r="K11" s="300"/>
      <c r="L11" s="300"/>
      <c r="M11" s="300"/>
    </row>
    <row r="12" spans="1:13" ht="14.4" customHeight="1" x14ac:dyDescent="0.3">
      <c r="A12" s="300">
        <v>0</v>
      </c>
      <c r="B12" s="303">
        <f>IF(ISERROR(HI!F15),#REF!,HI!F15)</f>
        <v>1.2806083357631397</v>
      </c>
      <c r="C12" s="300"/>
      <c r="D12" s="300"/>
      <c r="E12" s="300"/>
      <c r="F12" s="300"/>
      <c r="G12" s="300"/>
      <c r="H12" s="300"/>
      <c r="I12" s="300"/>
      <c r="J12" s="300"/>
      <c r="K12" s="300"/>
      <c r="L12" s="300"/>
      <c r="M12" s="300"/>
    </row>
    <row r="13" spans="1:13" ht="14.4" customHeight="1" x14ac:dyDescent="0.3">
      <c r="A13" s="300">
        <v>1</v>
      </c>
      <c r="B13" s="303">
        <f>IF(ISERROR(HI!F15),#REF!,HI!F15)</f>
        <v>1.2806083357631397</v>
      </c>
      <c r="C13" s="300"/>
      <c r="D13" s="300"/>
      <c r="E13" s="300"/>
      <c r="F13" s="300"/>
      <c r="G13" s="300"/>
      <c r="H13" s="300"/>
      <c r="I13" s="300"/>
      <c r="J13" s="300"/>
      <c r="K13" s="300"/>
      <c r="L13" s="300"/>
      <c r="M13" s="30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9" bestFit="1" customWidth="1"/>
    <col min="2" max="2" width="12.77734375" style="69" bestFit="1" customWidth="1"/>
    <col min="3" max="3" width="13.6640625" style="69" bestFit="1" customWidth="1"/>
    <col min="4" max="15" width="7.77734375" style="69" bestFit="1" customWidth="1"/>
    <col min="16" max="16" width="8.88671875" style="69" customWidth="1"/>
    <col min="17" max="17" width="6.6640625" style="69" bestFit="1" customWidth="1"/>
    <col min="18" max="16384" width="8.88671875" style="69"/>
  </cols>
  <sheetData>
    <row r="1" spans="1:17" s="71" customFormat="1" ht="18.600000000000001" customHeight="1" thickBot="1" x14ac:dyDescent="0.4">
      <c r="A1" s="404" t="s">
        <v>247</v>
      </c>
      <c r="B1" s="404"/>
      <c r="C1" s="404"/>
      <c r="D1" s="404"/>
      <c r="E1" s="404"/>
      <c r="F1" s="404"/>
      <c r="G1" s="404"/>
      <c r="H1" s="393"/>
      <c r="I1" s="393"/>
      <c r="J1" s="393"/>
      <c r="K1" s="393"/>
      <c r="L1" s="393"/>
      <c r="M1" s="393"/>
      <c r="N1" s="393"/>
      <c r="O1" s="393"/>
      <c r="P1" s="393"/>
      <c r="Q1" s="393"/>
    </row>
    <row r="2" spans="1:17" s="71" customFormat="1" ht="14.4" customHeight="1" thickBot="1" x14ac:dyDescent="0.35">
      <c r="A2" s="521" t="s">
        <v>245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17" ht="14.4" customHeight="1" x14ac:dyDescent="0.3">
      <c r="A3" s="152"/>
      <c r="B3" s="405" t="s">
        <v>33</v>
      </c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60"/>
      <c r="Q3" s="62"/>
    </row>
    <row r="4" spans="1:17" ht="14.4" customHeight="1" x14ac:dyDescent="0.3">
      <c r="A4" s="153"/>
      <c r="B4" s="30" t="s">
        <v>34</v>
      </c>
      <c r="C4" s="61" t="s">
        <v>35</v>
      </c>
      <c r="D4" s="61" t="s">
        <v>36</v>
      </c>
      <c r="E4" s="61" t="s">
        <v>37</v>
      </c>
      <c r="F4" s="61" t="s">
        <v>38</v>
      </c>
      <c r="G4" s="61" t="s">
        <v>39</v>
      </c>
      <c r="H4" s="61" t="s">
        <v>40</v>
      </c>
      <c r="I4" s="61" t="s">
        <v>41</v>
      </c>
      <c r="J4" s="61" t="s">
        <v>42</v>
      </c>
      <c r="K4" s="61" t="s">
        <v>43</v>
      </c>
      <c r="L4" s="61" t="s">
        <v>44</v>
      </c>
      <c r="M4" s="61" t="s">
        <v>45</v>
      </c>
      <c r="N4" s="61" t="s">
        <v>46</v>
      </c>
      <c r="O4" s="61" t="s">
        <v>47</v>
      </c>
      <c r="P4" s="407" t="s">
        <v>6</v>
      </c>
      <c r="Q4" s="408"/>
    </row>
    <row r="5" spans="1:17" ht="14.4" customHeight="1" thickBot="1" x14ac:dyDescent="0.35">
      <c r="A5" s="154"/>
      <c r="B5" s="31" t="s">
        <v>48</v>
      </c>
      <c r="C5" s="32" t="s">
        <v>48</v>
      </c>
      <c r="D5" s="32" t="s">
        <v>49</v>
      </c>
      <c r="E5" s="32" t="s">
        <v>49</v>
      </c>
      <c r="F5" s="32" t="s">
        <v>49</v>
      </c>
      <c r="G5" s="32" t="s">
        <v>49</v>
      </c>
      <c r="H5" s="32" t="s">
        <v>49</v>
      </c>
      <c r="I5" s="32" t="s">
        <v>49</v>
      </c>
      <c r="J5" s="32" t="s">
        <v>49</v>
      </c>
      <c r="K5" s="32" t="s">
        <v>49</v>
      </c>
      <c r="L5" s="32" t="s">
        <v>49</v>
      </c>
      <c r="M5" s="32" t="s">
        <v>49</v>
      </c>
      <c r="N5" s="32" t="s">
        <v>49</v>
      </c>
      <c r="O5" s="32" t="s">
        <v>49</v>
      </c>
      <c r="P5" s="32" t="s">
        <v>49</v>
      </c>
      <c r="Q5" s="33" t="s">
        <v>50</v>
      </c>
    </row>
    <row r="6" spans="1:17" ht="14.4" customHeight="1" x14ac:dyDescent="0.3">
      <c r="A6" s="24" t="s">
        <v>51</v>
      </c>
      <c r="B6" s="73">
        <v>4.9406564584124654E-324</v>
      </c>
      <c r="C6" s="74">
        <v>0</v>
      </c>
      <c r="D6" s="74">
        <v>4.9406564584124654E-324</v>
      </c>
      <c r="E6" s="74">
        <v>4.9406564584124654E-324</v>
      </c>
      <c r="F6" s="74">
        <v>4.9406564584124654E-324</v>
      </c>
      <c r="G6" s="74">
        <v>4.9406564584124654E-324</v>
      </c>
      <c r="H6" s="74">
        <v>4.9406564584124654E-324</v>
      </c>
      <c r="I6" s="74">
        <v>4.9406564584124654E-324</v>
      </c>
      <c r="J6" s="74">
        <v>4.9406564584124654E-324</v>
      </c>
      <c r="K6" s="74">
        <v>4.9406564584124654E-324</v>
      </c>
      <c r="L6" s="74">
        <v>4.9406564584124654E-324</v>
      </c>
      <c r="M6" s="74">
        <v>4.9406564584124654E-324</v>
      </c>
      <c r="N6" s="74">
        <v>4.9406564584124654E-324</v>
      </c>
      <c r="O6" s="74">
        <v>4.9406564584124654E-324</v>
      </c>
      <c r="P6" s="75">
        <v>3.9525251667299724E-323</v>
      </c>
      <c r="Q6" s="264" t="s">
        <v>246</v>
      </c>
    </row>
    <row r="7" spans="1:17" ht="14.4" customHeight="1" x14ac:dyDescent="0.3">
      <c r="A7" s="25" t="s">
        <v>52</v>
      </c>
      <c r="B7" s="76">
        <v>949.37426472320601</v>
      </c>
      <c r="C7" s="77">
        <v>79.114522060267007</v>
      </c>
      <c r="D7" s="77">
        <v>56.424439999999997</v>
      </c>
      <c r="E7" s="77">
        <v>67.730180000000004</v>
      </c>
      <c r="F7" s="77">
        <v>243.19431</v>
      </c>
      <c r="G7" s="77">
        <v>216.44575</v>
      </c>
      <c r="H7" s="77">
        <v>81.229780000000005</v>
      </c>
      <c r="I7" s="77">
        <v>123.77437999999999</v>
      </c>
      <c r="J7" s="77">
        <v>106.56694</v>
      </c>
      <c r="K7" s="77">
        <v>75.132530000000003</v>
      </c>
      <c r="L7" s="77">
        <v>4.9406564584124654E-324</v>
      </c>
      <c r="M7" s="77">
        <v>4.9406564584124654E-324</v>
      </c>
      <c r="N7" s="77">
        <v>4.9406564584124654E-324</v>
      </c>
      <c r="O7" s="77">
        <v>4.9406564584124654E-324</v>
      </c>
      <c r="P7" s="78">
        <v>970.49830999999995</v>
      </c>
      <c r="Q7" s="265">
        <v>1.533375739255</v>
      </c>
    </row>
    <row r="8" spans="1:17" ht="14.4" customHeight="1" x14ac:dyDescent="0.3">
      <c r="A8" s="25" t="s">
        <v>53</v>
      </c>
      <c r="B8" s="76">
        <v>91</v>
      </c>
      <c r="C8" s="77">
        <v>7.583333333333</v>
      </c>
      <c r="D8" s="77">
        <v>3.22</v>
      </c>
      <c r="E8" s="77">
        <v>6.44</v>
      </c>
      <c r="F8" s="77">
        <v>15.018000000000001</v>
      </c>
      <c r="G8" s="77">
        <v>4.9406564584124654E-324</v>
      </c>
      <c r="H8" s="77">
        <v>11.7</v>
      </c>
      <c r="I8" s="77">
        <v>4.9406564584124654E-324</v>
      </c>
      <c r="J8" s="77">
        <v>15.458</v>
      </c>
      <c r="K8" s="77">
        <v>3.6259999999999999</v>
      </c>
      <c r="L8" s="77">
        <v>4.9406564584124654E-324</v>
      </c>
      <c r="M8" s="77">
        <v>4.9406564584124654E-324</v>
      </c>
      <c r="N8" s="77">
        <v>4.9406564584124654E-324</v>
      </c>
      <c r="O8" s="77">
        <v>4.9406564584124654E-324</v>
      </c>
      <c r="P8" s="78">
        <v>55.462000000000003</v>
      </c>
      <c r="Q8" s="265">
        <v>0.91420879120800003</v>
      </c>
    </row>
    <row r="9" spans="1:17" ht="14.4" customHeight="1" x14ac:dyDescent="0.3">
      <c r="A9" s="25" t="s">
        <v>54</v>
      </c>
      <c r="B9" s="76">
        <v>3388.6616653358801</v>
      </c>
      <c r="C9" s="77">
        <v>282.38847211132298</v>
      </c>
      <c r="D9" s="77">
        <v>126.34627</v>
      </c>
      <c r="E9" s="77">
        <v>130.60786999999999</v>
      </c>
      <c r="F9" s="77">
        <v>112.98095000000001</v>
      </c>
      <c r="G9" s="77">
        <v>196.68465</v>
      </c>
      <c r="H9" s="77">
        <v>137.91435999999999</v>
      </c>
      <c r="I9" s="77">
        <v>147.51891000000001</v>
      </c>
      <c r="J9" s="77">
        <v>147.19335000000001</v>
      </c>
      <c r="K9" s="77">
        <v>175.05946</v>
      </c>
      <c r="L9" s="77">
        <v>4.9406564584124654E-324</v>
      </c>
      <c r="M9" s="77">
        <v>4.9406564584124654E-324</v>
      </c>
      <c r="N9" s="77">
        <v>4.9406564584124654E-324</v>
      </c>
      <c r="O9" s="77">
        <v>4.9406564584124654E-324</v>
      </c>
      <c r="P9" s="78">
        <v>1174.30582</v>
      </c>
      <c r="Q9" s="265">
        <v>0.51980956022199998</v>
      </c>
    </row>
    <row r="10" spans="1:17" ht="14.4" customHeight="1" x14ac:dyDescent="0.3">
      <c r="A10" s="25" t="s">
        <v>55</v>
      </c>
      <c r="B10" s="76">
        <v>216.01172607755899</v>
      </c>
      <c r="C10" s="77">
        <v>18.000977173129002</v>
      </c>
      <c r="D10" s="77">
        <v>14.677099999999999</v>
      </c>
      <c r="E10" s="77">
        <v>18.807230000000001</v>
      </c>
      <c r="F10" s="77">
        <v>24.154800000000002</v>
      </c>
      <c r="G10" s="77">
        <v>26.57235</v>
      </c>
      <c r="H10" s="77">
        <v>23.432700000000001</v>
      </c>
      <c r="I10" s="77">
        <v>22.999030000000001</v>
      </c>
      <c r="J10" s="77">
        <v>27.08755</v>
      </c>
      <c r="K10" s="77">
        <v>24.845500000000001</v>
      </c>
      <c r="L10" s="77">
        <v>4.9406564584124654E-324</v>
      </c>
      <c r="M10" s="77">
        <v>4.9406564584124654E-324</v>
      </c>
      <c r="N10" s="77">
        <v>4.9406564584124654E-324</v>
      </c>
      <c r="O10" s="77">
        <v>4.9406564584124654E-324</v>
      </c>
      <c r="P10" s="78">
        <v>182.57625999999999</v>
      </c>
      <c r="Q10" s="265">
        <v>1.267821867696</v>
      </c>
    </row>
    <row r="11" spans="1:17" ht="14.4" customHeight="1" x14ac:dyDescent="0.3">
      <c r="A11" s="25" t="s">
        <v>56</v>
      </c>
      <c r="B11" s="76">
        <v>473.14394890767198</v>
      </c>
      <c r="C11" s="77">
        <v>39.428662408972002</v>
      </c>
      <c r="D11" s="77">
        <v>43.111980000000003</v>
      </c>
      <c r="E11" s="77">
        <v>62.836489999999998</v>
      </c>
      <c r="F11" s="77">
        <v>20.759499999999999</v>
      </c>
      <c r="G11" s="77">
        <v>40.173829999999001</v>
      </c>
      <c r="H11" s="77">
        <v>38.254019999999997</v>
      </c>
      <c r="I11" s="77">
        <v>39.447450000000003</v>
      </c>
      <c r="J11" s="77">
        <v>39.17465</v>
      </c>
      <c r="K11" s="77">
        <v>45.7834</v>
      </c>
      <c r="L11" s="77">
        <v>4.9406564584124654E-324</v>
      </c>
      <c r="M11" s="77">
        <v>4.9406564584124654E-324</v>
      </c>
      <c r="N11" s="77">
        <v>4.9406564584124654E-324</v>
      </c>
      <c r="O11" s="77">
        <v>4.9406564584124654E-324</v>
      </c>
      <c r="P11" s="78">
        <v>329.54131999999998</v>
      </c>
      <c r="Q11" s="265">
        <v>1.0447390929139999</v>
      </c>
    </row>
    <row r="12" spans="1:17" ht="14.4" customHeight="1" x14ac:dyDescent="0.3">
      <c r="A12" s="25" t="s">
        <v>57</v>
      </c>
      <c r="B12" s="76">
        <v>15.345047383733</v>
      </c>
      <c r="C12" s="77">
        <v>1.278753948644</v>
      </c>
      <c r="D12" s="77">
        <v>1.9110799999999999</v>
      </c>
      <c r="E12" s="77">
        <v>0.82269999999999999</v>
      </c>
      <c r="F12" s="77">
        <v>4.9406564584124654E-324</v>
      </c>
      <c r="G12" s="77">
        <v>1.17601</v>
      </c>
      <c r="H12" s="77">
        <v>2.3857699999999999</v>
      </c>
      <c r="I12" s="77">
        <v>0.25750000000000001</v>
      </c>
      <c r="J12" s="77">
        <v>7.3895200000000001</v>
      </c>
      <c r="K12" s="77">
        <v>0.18479000000000001</v>
      </c>
      <c r="L12" s="77">
        <v>4.9406564584124654E-324</v>
      </c>
      <c r="M12" s="77">
        <v>4.9406564584124654E-324</v>
      </c>
      <c r="N12" s="77">
        <v>4.9406564584124654E-324</v>
      </c>
      <c r="O12" s="77">
        <v>4.9406564584124654E-324</v>
      </c>
      <c r="P12" s="78">
        <v>14.127370000000001</v>
      </c>
      <c r="Q12" s="265">
        <v>1.3809703202650001</v>
      </c>
    </row>
    <row r="13" spans="1:17" ht="14.4" customHeight="1" x14ac:dyDescent="0.3">
      <c r="A13" s="25" t="s">
        <v>58</v>
      </c>
      <c r="B13" s="76">
        <v>51.458517786347002</v>
      </c>
      <c r="C13" s="77">
        <v>4.288209815528</v>
      </c>
      <c r="D13" s="77">
        <v>3.09897</v>
      </c>
      <c r="E13" s="77">
        <v>2.2504</v>
      </c>
      <c r="F13" s="77">
        <v>4.1977500000000001</v>
      </c>
      <c r="G13" s="77">
        <v>3.3315299999999999</v>
      </c>
      <c r="H13" s="77">
        <v>4.06792</v>
      </c>
      <c r="I13" s="77">
        <v>3.1795399999999998</v>
      </c>
      <c r="J13" s="77">
        <v>2.2101600000000001</v>
      </c>
      <c r="K13" s="77">
        <v>4.4530099999999999</v>
      </c>
      <c r="L13" s="77">
        <v>4.9406564584124654E-324</v>
      </c>
      <c r="M13" s="77">
        <v>4.9406564584124654E-324</v>
      </c>
      <c r="N13" s="77">
        <v>4.9406564584124654E-324</v>
      </c>
      <c r="O13" s="77">
        <v>4.9406564584124654E-324</v>
      </c>
      <c r="P13" s="78">
        <v>26.789280000000002</v>
      </c>
      <c r="Q13" s="265">
        <v>0.78089928992500002</v>
      </c>
    </row>
    <row r="14" spans="1:17" ht="14.4" customHeight="1" x14ac:dyDescent="0.3">
      <c r="A14" s="25" t="s">
        <v>59</v>
      </c>
      <c r="B14" s="76">
        <v>2775.1072898236398</v>
      </c>
      <c r="C14" s="77">
        <v>231.25894081863601</v>
      </c>
      <c r="D14" s="77">
        <v>333.79300000000001</v>
      </c>
      <c r="E14" s="77">
        <v>285.27551</v>
      </c>
      <c r="F14" s="77">
        <v>303.36799999999999</v>
      </c>
      <c r="G14" s="77">
        <v>199.81399999999999</v>
      </c>
      <c r="H14" s="77">
        <v>149.64400000000001</v>
      </c>
      <c r="I14" s="77">
        <v>162.916</v>
      </c>
      <c r="J14" s="77">
        <v>154.08099999999999</v>
      </c>
      <c r="K14" s="77">
        <v>146.10900000000001</v>
      </c>
      <c r="L14" s="77">
        <v>4.9406564584124654E-324</v>
      </c>
      <c r="M14" s="77">
        <v>4.9406564584124654E-324</v>
      </c>
      <c r="N14" s="77">
        <v>4.9406564584124654E-324</v>
      </c>
      <c r="O14" s="77">
        <v>4.9406564584124654E-324</v>
      </c>
      <c r="P14" s="78">
        <v>1735.0005100000001</v>
      </c>
      <c r="Q14" s="265">
        <v>0.93780185528000004</v>
      </c>
    </row>
    <row r="15" spans="1:17" ht="14.4" customHeight="1" x14ac:dyDescent="0.3">
      <c r="A15" s="25" t="s">
        <v>60</v>
      </c>
      <c r="B15" s="76">
        <v>4.9406564584124654E-324</v>
      </c>
      <c r="C15" s="77">
        <v>0</v>
      </c>
      <c r="D15" s="77">
        <v>4.9406564584124654E-324</v>
      </c>
      <c r="E15" s="77">
        <v>4.9406564584124654E-324</v>
      </c>
      <c r="F15" s="77">
        <v>4.9406564584124654E-324</v>
      </c>
      <c r="G15" s="77">
        <v>4.9406564584124654E-324</v>
      </c>
      <c r="H15" s="77">
        <v>4.9406564584124654E-324</v>
      </c>
      <c r="I15" s="77">
        <v>4.9406564584124654E-324</v>
      </c>
      <c r="J15" s="77">
        <v>4.9406564584124654E-324</v>
      </c>
      <c r="K15" s="77">
        <v>4.9406564584124654E-324</v>
      </c>
      <c r="L15" s="77">
        <v>4.9406564584124654E-324</v>
      </c>
      <c r="M15" s="77">
        <v>4.9406564584124654E-324</v>
      </c>
      <c r="N15" s="77">
        <v>4.9406564584124654E-324</v>
      </c>
      <c r="O15" s="77">
        <v>4.9406564584124654E-324</v>
      </c>
      <c r="P15" s="78">
        <v>3.9525251667299724E-323</v>
      </c>
      <c r="Q15" s="265" t="s">
        <v>246</v>
      </c>
    </row>
    <row r="16" spans="1:17" ht="14.4" customHeight="1" x14ac:dyDescent="0.3">
      <c r="A16" s="25" t="s">
        <v>61</v>
      </c>
      <c r="B16" s="76">
        <v>0</v>
      </c>
      <c r="C16" s="77">
        <v>0</v>
      </c>
      <c r="D16" s="77">
        <v>4.9406564584124654E-324</v>
      </c>
      <c r="E16" s="77">
        <v>4.9406564584124654E-324</v>
      </c>
      <c r="F16" s="77">
        <v>4.9406564584124654E-324</v>
      </c>
      <c r="G16" s="77">
        <v>4.9406564584124654E-324</v>
      </c>
      <c r="H16" s="77">
        <v>4.9406564584124654E-324</v>
      </c>
      <c r="I16" s="77">
        <v>4.9406564584124654E-324</v>
      </c>
      <c r="J16" s="77">
        <v>4.9406564584124654E-324</v>
      </c>
      <c r="K16" s="77">
        <v>4.9406564584124654E-324</v>
      </c>
      <c r="L16" s="77">
        <v>4.9406564584124654E-324</v>
      </c>
      <c r="M16" s="77">
        <v>4.9406564584124654E-324</v>
      </c>
      <c r="N16" s="77">
        <v>4.9406564584124654E-324</v>
      </c>
      <c r="O16" s="77">
        <v>4.9406564584124654E-324</v>
      </c>
      <c r="P16" s="78">
        <v>3.9525251667299724E-323</v>
      </c>
      <c r="Q16" s="265" t="s">
        <v>246</v>
      </c>
    </row>
    <row r="17" spans="1:17" ht="14.4" customHeight="1" x14ac:dyDescent="0.3">
      <c r="A17" s="25" t="s">
        <v>62</v>
      </c>
      <c r="B17" s="76">
        <v>754.11257572653506</v>
      </c>
      <c r="C17" s="77">
        <v>62.842714643877002</v>
      </c>
      <c r="D17" s="77">
        <v>100.73992</v>
      </c>
      <c r="E17" s="77">
        <v>59.388379999999998</v>
      </c>
      <c r="F17" s="77">
        <v>-1.6843399999999999</v>
      </c>
      <c r="G17" s="77">
        <v>47.714899999998998</v>
      </c>
      <c r="H17" s="77">
        <v>59.228380000000001</v>
      </c>
      <c r="I17" s="77">
        <v>40.114579999999997</v>
      </c>
      <c r="J17" s="77">
        <v>65.521810000000002</v>
      </c>
      <c r="K17" s="77">
        <v>12.84464</v>
      </c>
      <c r="L17" s="77">
        <v>4.9406564584124654E-324</v>
      </c>
      <c r="M17" s="77">
        <v>4.9406564584124654E-324</v>
      </c>
      <c r="N17" s="77">
        <v>4.9406564584124654E-324</v>
      </c>
      <c r="O17" s="77">
        <v>4.9406564584124654E-324</v>
      </c>
      <c r="P17" s="78">
        <v>383.86827</v>
      </c>
      <c r="Q17" s="265">
        <v>0.76354966557199999</v>
      </c>
    </row>
    <row r="18" spans="1:17" ht="14.4" customHeight="1" x14ac:dyDescent="0.3">
      <c r="A18" s="25" t="s">
        <v>63</v>
      </c>
      <c r="B18" s="76">
        <v>0</v>
      </c>
      <c r="C18" s="77">
        <v>0</v>
      </c>
      <c r="D18" s="77">
        <v>4.9406564584124654E-324</v>
      </c>
      <c r="E18" s="77">
        <v>4.9406564584124654E-324</v>
      </c>
      <c r="F18" s="77">
        <v>4.9406564584124654E-324</v>
      </c>
      <c r="G18" s="77">
        <v>1.54</v>
      </c>
      <c r="H18" s="77">
        <v>4.9406564584124654E-324</v>
      </c>
      <c r="I18" s="77">
        <v>4.9406564584124654E-324</v>
      </c>
      <c r="J18" s="77">
        <v>4.9406564584124654E-324</v>
      </c>
      <c r="K18" s="77">
        <v>4.9406564584124654E-324</v>
      </c>
      <c r="L18" s="77">
        <v>4.9406564584124654E-324</v>
      </c>
      <c r="M18" s="77">
        <v>4.9406564584124654E-324</v>
      </c>
      <c r="N18" s="77">
        <v>4.9406564584124654E-324</v>
      </c>
      <c r="O18" s="77">
        <v>4.9406564584124654E-324</v>
      </c>
      <c r="P18" s="78">
        <v>1.54</v>
      </c>
      <c r="Q18" s="265" t="s">
        <v>246</v>
      </c>
    </row>
    <row r="19" spans="1:17" ht="14.4" customHeight="1" x14ac:dyDescent="0.3">
      <c r="A19" s="25" t="s">
        <v>64</v>
      </c>
      <c r="B19" s="76">
        <v>1766.4922534453401</v>
      </c>
      <c r="C19" s="77">
        <v>147.20768778711201</v>
      </c>
      <c r="D19" s="77">
        <v>144.12465</v>
      </c>
      <c r="E19" s="77">
        <v>108.37844</v>
      </c>
      <c r="F19" s="77">
        <v>139.3888</v>
      </c>
      <c r="G19" s="77">
        <v>174.6574</v>
      </c>
      <c r="H19" s="77">
        <v>151.61485999999999</v>
      </c>
      <c r="I19" s="77">
        <v>117.83153</v>
      </c>
      <c r="J19" s="77">
        <v>106.24672</v>
      </c>
      <c r="K19" s="77">
        <v>166.37081000000001</v>
      </c>
      <c r="L19" s="77">
        <v>4.9406564584124654E-324</v>
      </c>
      <c r="M19" s="77">
        <v>4.9406564584124654E-324</v>
      </c>
      <c r="N19" s="77">
        <v>4.9406564584124654E-324</v>
      </c>
      <c r="O19" s="77">
        <v>4.9406564584124654E-324</v>
      </c>
      <c r="P19" s="78">
        <v>1108.61321</v>
      </c>
      <c r="Q19" s="265">
        <v>0.94136830306300001</v>
      </c>
    </row>
    <row r="20" spans="1:17" ht="14.4" customHeight="1" x14ac:dyDescent="0.3">
      <c r="A20" s="25" t="s">
        <v>65</v>
      </c>
      <c r="B20" s="76">
        <v>21079.9951392763</v>
      </c>
      <c r="C20" s="77">
        <v>1756.66626160635</v>
      </c>
      <c r="D20" s="77">
        <v>1674.40588</v>
      </c>
      <c r="E20" s="77">
        <v>1646.28</v>
      </c>
      <c r="F20" s="77">
        <v>1754.08851</v>
      </c>
      <c r="G20" s="77">
        <v>2097.8160699999999</v>
      </c>
      <c r="H20" s="77">
        <v>1726.1397199999999</v>
      </c>
      <c r="I20" s="77">
        <v>1798.04955</v>
      </c>
      <c r="J20" s="77">
        <v>2425.4437499999999</v>
      </c>
      <c r="K20" s="77">
        <v>1867.2056700000001</v>
      </c>
      <c r="L20" s="77">
        <v>4.9406564584124654E-324</v>
      </c>
      <c r="M20" s="77">
        <v>4.9406564584124654E-324</v>
      </c>
      <c r="N20" s="77">
        <v>4.9406564584124654E-324</v>
      </c>
      <c r="O20" s="77">
        <v>4.9406564584124654E-324</v>
      </c>
      <c r="P20" s="78">
        <v>14989.42915</v>
      </c>
      <c r="Q20" s="265">
        <v>1.0666104795769999</v>
      </c>
    </row>
    <row r="21" spans="1:17" ht="14.4" customHeight="1" x14ac:dyDescent="0.3">
      <c r="A21" s="26" t="s">
        <v>66</v>
      </c>
      <c r="B21" s="76">
        <v>1240.99999999993</v>
      </c>
      <c r="C21" s="77">
        <v>103.416666666661</v>
      </c>
      <c r="D21" s="77">
        <v>74.900999999999996</v>
      </c>
      <c r="E21" s="77">
        <v>75.05</v>
      </c>
      <c r="F21" s="77">
        <v>77.409000000000006</v>
      </c>
      <c r="G21" s="77">
        <v>78.678999999998993</v>
      </c>
      <c r="H21" s="77">
        <v>78.677999999999997</v>
      </c>
      <c r="I21" s="77">
        <v>78.677000000000007</v>
      </c>
      <c r="J21" s="77">
        <v>86.004000000000005</v>
      </c>
      <c r="K21" s="77">
        <v>86.004000000000005</v>
      </c>
      <c r="L21" s="77">
        <v>1.4821969375237396E-323</v>
      </c>
      <c r="M21" s="77">
        <v>1.4821969375237396E-323</v>
      </c>
      <c r="N21" s="77">
        <v>1.4821969375237396E-323</v>
      </c>
      <c r="O21" s="77">
        <v>1.4821969375237396E-323</v>
      </c>
      <c r="P21" s="78">
        <v>635.40200000000004</v>
      </c>
      <c r="Q21" s="265">
        <v>0.76801208702599999</v>
      </c>
    </row>
    <row r="22" spans="1:17" ht="14.4" customHeight="1" x14ac:dyDescent="0.3">
      <c r="A22" s="25" t="s">
        <v>67</v>
      </c>
      <c r="B22" s="76">
        <v>0</v>
      </c>
      <c r="C22" s="77">
        <v>0</v>
      </c>
      <c r="D22" s="77">
        <v>4.9406564584124654E-324</v>
      </c>
      <c r="E22" s="77">
        <v>4.9406564584124654E-324</v>
      </c>
      <c r="F22" s="77">
        <v>4.9406564584124654E-324</v>
      </c>
      <c r="G22" s="77">
        <v>4.9406564584124654E-324</v>
      </c>
      <c r="H22" s="77">
        <v>4.9406564584124654E-324</v>
      </c>
      <c r="I22" s="77">
        <v>4.9406564584124654E-324</v>
      </c>
      <c r="J22" s="77">
        <v>4.9406564584124654E-324</v>
      </c>
      <c r="K22" s="77">
        <v>4.9406564584124654E-324</v>
      </c>
      <c r="L22" s="77">
        <v>4.9406564584124654E-324</v>
      </c>
      <c r="M22" s="77">
        <v>4.9406564584124654E-324</v>
      </c>
      <c r="N22" s="77">
        <v>4.9406564584124654E-324</v>
      </c>
      <c r="O22" s="77">
        <v>4.9406564584124654E-324</v>
      </c>
      <c r="P22" s="78">
        <v>3.9525251667299724E-323</v>
      </c>
      <c r="Q22" s="265" t="s">
        <v>246</v>
      </c>
    </row>
    <row r="23" spans="1:17" ht="14.4" customHeight="1" x14ac:dyDescent="0.3">
      <c r="A23" s="26" t="s">
        <v>68</v>
      </c>
      <c r="B23" s="76">
        <v>1.9762625833649862E-323</v>
      </c>
      <c r="C23" s="77">
        <v>0</v>
      </c>
      <c r="D23" s="77">
        <v>1.9762625833649862E-323</v>
      </c>
      <c r="E23" s="77">
        <v>1.9762625833649862E-323</v>
      </c>
      <c r="F23" s="77">
        <v>1.9762625833649862E-323</v>
      </c>
      <c r="G23" s="77">
        <v>1.9762625833649862E-323</v>
      </c>
      <c r="H23" s="77">
        <v>1.9762625833649862E-323</v>
      </c>
      <c r="I23" s="77">
        <v>1.9762625833649862E-323</v>
      </c>
      <c r="J23" s="77">
        <v>1.9762625833649862E-323</v>
      </c>
      <c r="K23" s="77">
        <v>1.9762625833649862E-323</v>
      </c>
      <c r="L23" s="77">
        <v>1.9762625833649862E-323</v>
      </c>
      <c r="M23" s="77">
        <v>1.9762625833649862E-323</v>
      </c>
      <c r="N23" s="77">
        <v>1.9762625833649862E-323</v>
      </c>
      <c r="O23" s="77">
        <v>1.9762625833649862E-323</v>
      </c>
      <c r="P23" s="78">
        <v>1.5810100666919889E-322</v>
      </c>
      <c r="Q23" s="265" t="s">
        <v>246</v>
      </c>
    </row>
    <row r="24" spans="1:17" ht="14.4" customHeight="1" x14ac:dyDescent="0.3">
      <c r="A24" s="26" t="s">
        <v>69</v>
      </c>
      <c r="B24" s="76">
        <v>0</v>
      </c>
      <c r="C24" s="77">
        <v>0</v>
      </c>
      <c r="D24" s="77">
        <v>5.3280000000000003</v>
      </c>
      <c r="E24" s="77">
        <v>-9.0949470177292804E-13</v>
      </c>
      <c r="F24" s="77">
        <v>24.167999999999001</v>
      </c>
      <c r="G24" s="77">
        <v>7.2739999999989999</v>
      </c>
      <c r="H24" s="77">
        <v>0</v>
      </c>
      <c r="I24" s="77">
        <v>2.698229999999</v>
      </c>
      <c r="J24" s="77">
        <v>5.9439599999999997</v>
      </c>
      <c r="K24" s="77">
        <v>1.31E-3</v>
      </c>
      <c r="L24" s="77">
        <v>-1.0869444208507424E-322</v>
      </c>
      <c r="M24" s="77">
        <v>-1.0869444208507424E-322</v>
      </c>
      <c r="N24" s="77">
        <v>-1.0869444208507424E-322</v>
      </c>
      <c r="O24" s="77">
        <v>-1.0869444208507424E-322</v>
      </c>
      <c r="P24" s="78">
        <v>45.413499999998002</v>
      </c>
      <c r="Q24" s="265"/>
    </row>
    <row r="25" spans="1:17" ht="14.4" customHeight="1" x14ac:dyDescent="0.3">
      <c r="A25" s="27" t="s">
        <v>70</v>
      </c>
      <c r="B25" s="79">
        <v>32801.702428486104</v>
      </c>
      <c r="C25" s="80">
        <v>2733.4752023738401</v>
      </c>
      <c r="D25" s="80">
        <v>2582.0822899999998</v>
      </c>
      <c r="E25" s="80">
        <v>2463.8672000000001</v>
      </c>
      <c r="F25" s="80">
        <v>2717.0432799999999</v>
      </c>
      <c r="G25" s="80">
        <v>3091.8794899999998</v>
      </c>
      <c r="H25" s="80">
        <v>2464.2895100000001</v>
      </c>
      <c r="I25" s="80">
        <v>2537.4636999999998</v>
      </c>
      <c r="J25" s="80">
        <v>3188.32141</v>
      </c>
      <c r="K25" s="80">
        <v>2607.62012</v>
      </c>
      <c r="L25" s="80">
        <v>4.9406564584124654E-324</v>
      </c>
      <c r="M25" s="80">
        <v>4.9406564584124654E-324</v>
      </c>
      <c r="N25" s="80">
        <v>4.9406564584124654E-324</v>
      </c>
      <c r="O25" s="80">
        <v>4.9406564584124654E-324</v>
      </c>
      <c r="P25" s="81">
        <v>21652.566999999999</v>
      </c>
      <c r="Q25" s="266">
        <v>0.99015746425899998</v>
      </c>
    </row>
    <row r="26" spans="1:17" ht="14.4" customHeight="1" x14ac:dyDescent="0.3">
      <c r="A26" s="25" t="s">
        <v>71</v>
      </c>
      <c r="B26" s="76">
        <v>3943.99380794014</v>
      </c>
      <c r="C26" s="77">
        <v>328.66615066167799</v>
      </c>
      <c r="D26" s="77">
        <v>321.63202000000001</v>
      </c>
      <c r="E26" s="77">
        <v>292.32159000000001</v>
      </c>
      <c r="F26" s="77">
        <v>318.6764</v>
      </c>
      <c r="G26" s="77">
        <v>375.49914999999999</v>
      </c>
      <c r="H26" s="77">
        <v>327.10404999999997</v>
      </c>
      <c r="I26" s="77">
        <v>410.13207999999997</v>
      </c>
      <c r="J26" s="77">
        <v>414.85151999999999</v>
      </c>
      <c r="K26" s="77">
        <v>310.48593</v>
      </c>
      <c r="L26" s="77">
        <v>4.9406564584124654E-324</v>
      </c>
      <c r="M26" s="77">
        <v>4.9406564584124654E-324</v>
      </c>
      <c r="N26" s="77">
        <v>4.9406564584124654E-324</v>
      </c>
      <c r="O26" s="77">
        <v>4.9406564584124654E-324</v>
      </c>
      <c r="P26" s="78">
        <v>2770.7027400000002</v>
      </c>
      <c r="Q26" s="265">
        <v>1.053767909481</v>
      </c>
    </row>
    <row r="27" spans="1:17" ht="14.4" customHeight="1" x14ac:dyDescent="0.3">
      <c r="A27" s="28" t="s">
        <v>72</v>
      </c>
      <c r="B27" s="79">
        <v>36745.6962364262</v>
      </c>
      <c r="C27" s="80">
        <v>3062.1413530355198</v>
      </c>
      <c r="D27" s="80">
        <v>2903.7143099999998</v>
      </c>
      <c r="E27" s="80">
        <v>2756.1887900000002</v>
      </c>
      <c r="F27" s="80">
        <v>3035.7196800000002</v>
      </c>
      <c r="G27" s="80">
        <v>3467.3786399999999</v>
      </c>
      <c r="H27" s="80">
        <v>2791.39356</v>
      </c>
      <c r="I27" s="80">
        <v>2947.5957800000001</v>
      </c>
      <c r="J27" s="80">
        <v>3603.1729300000002</v>
      </c>
      <c r="K27" s="80">
        <v>2918.1060499999999</v>
      </c>
      <c r="L27" s="80">
        <v>9.8813129168249309E-324</v>
      </c>
      <c r="M27" s="80">
        <v>9.8813129168249309E-324</v>
      </c>
      <c r="N27" s="80">
        <v>9.8813129168249309E-324</v>
      </c>
      <c r="O27" s="80">
        <v>9.8813129168249309E-324</v>
      </c>
      <c r="P27" s="81">
        <v>24423.26974</v>
      </c>
      <c r="Q27" s="266">
        <v>0.99698490877000001</v>
      </c>
    </row>
    <row r="28" spans="1:17" ht="14.4" customHeight="1" x14ac:dyDescent="0.3">
      <c r="A28" s="26" t="s">
        <v>73</v>
      </c>
      <c r="B28" s="76">
        <v>1627.46795665171</v>
      </c>
      <c r="C28" s="77">
        <v>135.62232972097601</v>
      </c>
      <c r="D28" s="77">
        <v>0.62</v>
      </c>
      <c r="E28" s="77">
        <v>213.44843</v>
      </c>
      <c r="F28" s="77">
        <v>197.62792999999999</v>
      </c>
      <c r="G28" s="77">
        <v>167.97626</v>
      </c>
      <c r="H28" s="77">
        <v>105.14156</v>
      </c>
      <c r="I28" s="77">
        <v>170.53727000000001</v>
      </c>
      <c r="J28" s="77">
        <v>79.575779999999995</v>
      </c>
      <c r="K28" s="77">
        <v>97.304029999999003</v>
      </c>
      <c r="L28" s="77">
        <v>1.2351641146031164E-322</v>
      </c>
      <c r="M28" s="77">
        <v>1.2351641146031164E-322</v>
      </c>
      <c r="N28" s="77">
        <v>1.2351641146031164E-322</v>
      </c>
      <c r="O28" s="77">
        <v>1.2351641146031164E-322</v>
      </c>
      <c r="P28" s="78">
        <v>1032.23126</v>
      </c>
      <c r="Q28" s="265">
        <v>0.95138394809600002</v>
      </c>
    </row>
    <row r="29" spans="1:17" ht="14.4" customHeight="1" x14ac:dyDescent="0.3">
      <c r="A29" s="26" t="s">
        <v>74</v>
      </c>
      <c r="B29" s="76">
        <v>9.8813129168249309E-324</v>
      </c>
      <c r="C29" s="77">
        <v>0</v>
      </c>
      <c r="D29" s="77">
        <v>9.8813129168249309E-324</v>
      </c>
      <c r="E29" s="77">
        <v>9.8813129168249309E-324</v>
      </c>
      <c r="F29" s="77">
        <v>9.8813129168249309E-324</v>
      </c>
      <c r="G29" s="77">
        <v>9.8813129168249309E-324</v>
      </c>
      <c r="H29" s="77">
        <v>9.8813129168249309E-324</v>
      </c>
      <c r="I29" s="77">
        <v>9.8813129168249309E-324</v>
      </c>
      <c r="J29" s="77">
        <v>9.8813129168249309E-324</v>
      </c>
      <c r="K29" s="77">
        <v>9.8813129168249309E-324</v>
      </c>
      <c r="L29" s="77">
        <v>9.8813129168249309E-324</v>
      </c>
      <c r="M29" s="77">
        <v>9.8813129168249309E-324</v>
      </c>
      <c r="N29" s="77">
        <v>9.8813129168249309E-324</v>
      </c>
      <c r="O29" s="77">
        <v>9.8813129168249309E-324</v>
      </c>
      <c r="P29" s="78">
        <v>7.9050503334599447E-323</v>
      </c>
      <c r="Q29" s="265" t="s">
        <v>246</v>
      </c>
    </row>
    <row r="30" spans="1:17" ht="14.4" customHeight="1" x14ac:dyDescent="0.3">
      <c r="A30" s="26" t="s">
        <v>75</v>
      </c>
      <c r="B30" s="76">
        <v>4.9406564584124654E-323</v>
      </c>
      <c r="C30" s="77">
        <v>0</v>
      </c>
      <c r="D30" s="77">
        <v>4.9406564584124654E-323</v>
      </c>
      <c r="E30" s="77">
        <v>4.9406564584124654E-323</v>
      </c>
      <c r="F30" s="77">
        <v>4.9406564584124654E-323</v>
      </c>
      <c r="G30" s="77">
        <v>4.9406564584124654E-323</v>
      </c>
      <c r="H30" s="77">
        <v>4.9406564584124654E-323</v>
      </c>
      <c r="I30" s="77">
        <v>4.9406564584124654E-323</v>
      </c>
      <c r="J30" s="77">
        <v>4.9406564584124654E-323</v>
      </c>
      <c r="K30" s="77">
        <v>4.9406564584124654E-323</v>
      </c>
      <c r="L30" s="77">
        <v>4.9406564584124654E-323</v>
      </c>
      <c r="M30" s="77">
        <v>4.9406564584124654E-323</v>
      </c>
      <c r="N30" s="77">
        <v>4.9406564584124654E-323</v>
      </c>
      <c r="O30" s="77">
        <v>4.9406564584124654E-323</v>
      </c>
      <c r="P30" s="78">
        <v>3.9525251667299724E-322</v>
      </c>
      <c r="Q30" s="265">
        <v>0</v>
      </c>
    </row>
    <row r="31" spans="1:17" ht="14.4" customHeight="1" thickBot="1" x14ac:dyDescent="0.35">
      <c r="A31" s="29" t="s">
        <v>76</v>
      </c>
      <c r="B31" s="82">
        <v>1.9762625833649862E-323</v>
      </c>
      <c r="C31" s="83">
        <v>0</v>
      </c>
      <c r="D31" s="83">
        <v>2.4703282292062327E-323</v>
      </c>
      <c r="E31" s="83">
        <v>2.4703282292062327E-323</v>
      </c>
      <c r="F31" s="83">
        <v>2.4703282292062327E-323</v>
      </c>
      <c r="G31" s="83">
        <v>2.4703282292062327E-323</v>
      </c>
      <c r="H31" s="83">
        <v>2.4703282292062327E-323</v>
      </c>
      <c r="I31" s="83">
        <v>2.4703282292062327E-323</v>
      </c>
      <c r="J31" s="83">
        <v>2.4703282292062327E-323</v>
      </c>
      <c r="K31" s="83">
        <v>2.4703282292062327E-323</v>
      </c>
      <c r="L31" s="83">
        <v>2.4703282292062327E-323</v>
      </c>
      <c r="M31" s="83">
        <v>2.4703282292062327E-323</v>
      </c>
      <c r="N31" s="83">
        <v>2.4703282292062327E-323</v>
      </c>
      <c r="O31" s="83">
        <v>2.4703282292062327E-323</v>
      </c>
      <c r="P31" s="84">
        <v>1.9762625833649862E-322</v>
      </c>
      <c r="Q31" s="267" t="s">
        <v>246</v>
      </c>
    </row>
    <row r="32" spans="1:17" ht="14.4" customHeight="1" x14ac:dyDescent="0.3">
      <c r="A32" s="409" t="s">
        <v>77</v>
      </c>
      <c r="B32" s="403"/>
      <c r="C32" s="403"/>
      <c r="D32" s="403"/>
      <c r="E32" s="403"/>
      <c r="F32" s="403"/>
      <c r="G32" s="403"/>
      <c r="H32" s="403"/>
      <c r="I32" s="403"/>
      <c r="J32" s="403"/>
      <c r="K32" s="403"/>
      <c r="L32" s="403"/>
      <c r="M32" s="403"/>
      <c r="N32" s="403"/>
      <c r="O32" s="403"/>
      <c r="P32" s="403"/>
      <c r="Q32" s="403"/>
    </row>
    <row r="33" spans="1:17" ht="14.4" customHeight="1" x14ac:dyDescent="0.3">
      <c r="A33" s="403"/>
      <c r="B33" s="403"/>
      <c r="C33" s="403"/>
      <c r="D33" s="403"/>
      <c r="E33" s="403"/>
      <c r="F33" s="403"/>
      <c r="G33" s="403"/>
      <c r="H33" s="403"/>
      <c r="I33" s="403"/>
      <c r="J33" s="403"/>
      <c r="K33" s="403"/>
      <c r="L33" s="403"/>
      <c r="M33" s="403"/>
      <c r="N33" s="403"/>
      <c r="O33" s="403"/>
      <c r="P33" s="403"/>
      <c r="Q33" s="403"/>
    </row>
    <row r="34" spans="1:17" ht="14.4" customHeight="1" x14ac:dyDescent="0.3">
      <c r="A34" s="409" t="s">
        <v>78</v>
      </c>
      <c r="B34" s="403"/>
      <c r="C34" s="403"/>
      <c r="D34" s="403"/>
      <c r="E34" s="403"/>
      <c r="F34" s="403"/>
      <c r="G34" s="403"/>
      <c r="H34" s="403"/>
      <c r="I34" s="403"/>
      <c r="J34" s="403"/>
      <c r="K34" s="403"/>
      <c r="L34" s="403"/>
      <c r="M34" s="403"/>
      <c r="N34" s="403"/>
      <c r="O34" s="403"/>
      <c r="P34" s="403"/>
      <c r="Q34" s="403"/>
    </row>
    <row r="35" spans="1:17" ht="14.4" customHeight="1" x14ac:dyDescent="0.3">
      <c r="A35" s="403"/>
      <c r="B35" s="403"/>
      <c r="C35" s="403"/>
      <c r="D35" s="403"/>
      <c r="E35" s="403"/>
      <c r="F35" s="403"/>
      <c r="G35" s="403"/>
      <c r="H35" s="403"/>
      <c r="I35" s="403"/>
      <c r="J35" s="403"/>
      <c r="K35" s="403"/>
      <c r="L35" s="403"/>
      <c r="M35" s="403"/>
      <c r="N35" s="403"/>
      <c r="O35" s="403"/>
      <c r="P35" s="403"/>
      <c r="Q35" s="403"/>
    </row>
    <row r="36" spans="1:17" ht="14.4" customHeight="1" x14ac:dyDescent="0.3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403"/>
      <c r="Q36" s="403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2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9" customWidth="1"/>
    <col min="2" max="11" width="10" style="69" customWidth="1"/>
    <col min="12" max="16384" width="8.88671875" style="69"/>
  </cols>
  <sheetData>
    <row r="1" spans="1:11" s="85" customFormat="1" ht="18.600000000000001" customHeight="1" thickBot="1" x14ac:dyDescent="0.4">
      <c r="A1" s="404" t="s">
        <v>79</v>
      </c>
      <c r="B1" s="404"/>
      <c r="C1" s="404"/>
      <c r="D1" s="404"/>
      <c r="E1" s="404"/>
      <c r="F1" s="404"/>
      <c r="G1" s="404"/>
      <c r="H1" s="410"/>
      <c r="I1" s="410"/>
      <c r="J1" s="410"/>
      <c r="K1" s="410"/>
    </row>
    <row r="2" spans="1:11" s="85" customFormat="1" ht="14.4" customHeight="1" thickBot="1" x14ac:dyDescent="0.35">
      <c r="A2" s="521" t="s">
        <v>245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1" ht="14.4" customHeight="1" x14ac:dyDescent="0.3">
      <c r="A3" s="152"/>
      <c r="B3" s="405" t="s">
        <v>80</v>
      </c>
      <c r="C3" s="406"/>
      <c r="D3" s="406"/>
      <c r="E3" s="406"/>
      <c r="F3" s="413" t="s">
        <v>81</v>
      </c>
      <c r="G3" s="406"/>
      <c r="H3" s="406"/>
      <c r="I3" s="406"/>
      <c r="J3" s="406"/>
      <c r="K3" s="414"/>
    </row>
    <row r="4" spans="1:11" ht="14.4" customHeight="1" x14ac:dyDescent="0.3">
      <c r="A4" s="153"/>
      <c r="B4" s="411"/>
      <c r="C4" s="412"/>
      <c r="D4" s="412"/>
      <c r="E4" s="412"/>
      <c r="F4" s="415" t="s">
        <v>166</v>
      </c>
      <c r="G4" s="417" t="s">
        <v>82</v>
      </c>
      <c r="H4" s="63" t="s">
        <v>226</v>
      </c>
      <c r="I4" s="415" t="s">
        <v>83</v>
      </c>
      <c r="J4" s="417" t="s">
        <v>84</v>
      </c>
      <c r="K4" s="418" t="s">
        <v>85</v>
      </c>
    </row>
    <row r="5" spans="1:11" ht="42" thickBot="1" x14ac:dyDescent="0.35">
      <c r="A5" s="154"/>
      <c r="B5" s="34" t="s">
        <v>167</v>
      </c>
      <c r="C5" s="35" t="s">
        <v>86</v>
      </c>
      <c r="D5" s="36" t="s">
        <v>87</v>
      </c>
      <c r="E5" s="36" t="s">
        <v>88</v>
      </c>
      <c r="F5" s="416"/>
      <c r="G5" s="416"/>
      <c r="H5" s="35" t="s">
        <v>89</v>
      </c>
      <c r="I5" s="416"/>
      <c r="J5" s="416"/>
      <c r="K5" s="419"/>
    </row>
    <row r="6" spans="1:11" ht="14.4" customHeight="1" thickBot="1" x14ac:dyDescent="0.35">
      <c r="A6" s="540" t="s">
        <v>248</v>
      </c>
      <c r="B6" s="522">
        <v>29564.867149865098</v>
      </c>
      <c r="C6" s="522">
        <v>33281.558279999997</v>
      </c>
      <c r="D6" s="523">
        <v>3716.6911301350001</v>
      </c>
      <c r="E6" s="524">
        <v>1.1257131010020001</v>
      </c>
      <c r="F6" s="522">
        <v>32801.702250533199</v>
      </c>
      <c r="G6" s="523">
        <v>21867.801500355501</v>
      </c>
      <c r="H6" s="525">
        <v>2607.62012</v>
      </c>
      <c r="I6" s="522">
        <v>21652.566999999999</v>
      </c>
      <c r="J6" s="523">
        <v>-215.23450035549101</v>
      </c>
      <c r="K6" s="526">
        <v>0.66010497975399995</v>
      </c>
    </row>
    <row r="7" spans="1:11" ht="14.4" customHeight="1" thickBot="1" x14ac:dyDescent="0.35">
      <c r="A7" s="541" t="s">
        <v>249</v>
      </c>
      <c r="B7" s="522">
        <v>7282.0306915404799</v>
      </c>
      <c r="C7" s="522">
        <v>7241.0788499999999</v>
      </c>
      <c r="D7" s="523">
        <v>-40.951841540484999</v>
      </c>
      <c r="E7" s="524">
        <v>0.994376315718</v>
      </c>
      <c r="F7" s="522">
        <v>7960.1022820851604</v>
      </c>
      <c r="G7" s="523">
        <v>5306.7348547234396</v>
      </c>
      <c r="H7" s="525">
        <v>475.19499999999999</v>
      </c>
      <c r="I7" s="522">
        <v>4488.3024699999996</v>
      </c>
      <c r="J7" s="523">
        <v>-818.43238472344501</v>
      </c>
      <c r="K7" s="526">
        <v>0.56384984902699997</v>
      </c>
    </row>
    <row r="8" spans="1:11" ht="14.4" customHeight="1" thickBot="1" x14ac:dyDescent="0.35">
      <c r="A8" s="542" t="s">
        <v>250</v>
      </c>
      <c r="B8" s="522">
        <v>4574.5167045630396</v>
      </c>
      <c r="C8" s="522">
        <v>4546.8513700000003</v>
      </c>
      <c r="D8" s="523">
        <v>-27.665334563045999</v>
      </c>
      <c r="E8" s="524">
        <v>0.993952293466</v>
      </c>
      <c r="F8" s="522">
        <v>5184.9949922615297</v>
      </c>
      <c r="G8" s="523">
        <v>3456.6633281743502</v>
      </c>
      <c r="H8" s="525">
        <v>329.08600000000001</v>
      </c>
      <c r="I8" s="522">
        <v>2753.3019599999998</v>
      </c>
      <c r="J8" s="523">
        <v>-703.36136817435397</v>
      </c>
      <c r="K8" s="526">
        <v>0.53101342703400001</v>
      </c>
    </row>
    <row r="9" spans="1:11" ht="14.4" customHeight="1" thickBot="1" x14ac:dyDescent="0.35">
      <c r="A9" s="543" t="s">
        <v>251</v>
      </c>
      <c r="B9" s="527">
        <v>4.9406564584124654E-324</v>
      </c>
      <c r="C9" s="527">
        <v>4.9406564584124654E-324</v>
      </c>
      <c r="D9" s="528">
        <v>0</v>
      </c>
      <c r="E9" s="529">
        <v>1</v>
      </c>
      <c r="F9" s="527">
        <v>4.9406564584124654E-324</v>
      </c>
      <c r="G9" s="528">
        <v>0</v>
      </c>
      <c r="H9" s="530">
        <v>1.31E-3</v>
      </c>
      <c r="I9" s="527">
        <v>1.6000000000000001E-3</v>
      </c>
      <c r="J9" s="528">
        <v>1.6000000000000001E-3</v>
      </c>
      <c r="K9" s="531" t="s">
        <v>252</v>
      </c>
    </row>
    <row r="10" spans="1:11" ht="14.4" customHeight="1" thickBot="1" x14ac:dyDescent="0.35">
      <c r="A10" s="544" t="s">
        <v>253</v>
      </c>
      <c r="B10" s="522">
        <v>4.9406564584124654E-324</v>
      </c>
      <c r="C10" s="522">
        <v>4.9406564584124654E-324</v>
      </c>
      <c r="D10" s="523">
        <v>0</v>
      </c>
      <c r="E10" s="524">
        <v>1</v>
      </c>
      <c r="F10" s="522">
        <v>4.9406564584124654E-324</v>
      </c>
      <c r="G10" s="523">
        <v>0</v>
      </c>
      <c r="H10" s="525">
        <v>1.31E-3</v>
      </c>
      <c r="I10" s="522">
        <v>1.6000000000000001E-3</v>
      </c>
      <c r="J10" s="523">
        <v>1.6000000000000001E-3</v>
      </c>
      <c r="K10" s="532" t="s">
        <v>252</v>
      </c>
    </row>
    <row r="11" spans="1:11" ht="14.4" customHeight="1" thickBot="1" x14ac:dyDescent="0.35">
      <c r="A11" s="543" t="s">
        <v>254</v>
      </c>
      <c r="B11" s="527">
        <v>914.23825495265396</v>
      </c>
      <c r="C11" s="527">
        <v>957.23945000000003</v>
      </c>
      <c r="D11" s="528">
        <v>43.001195047346002</v>
      </c>
      <c r="E11" s="529">
        <v>1.0470349986059999</v>
      </c>
      <c r="F11" s="527">
        <v>949.37408677033898</v>
      </c>
      <c r="G11" s="528">
        <v>632.91605784689295</v>
      </c>
      <c r="H11" s="530">
        <v>75.132530000000003</v>
      </c>
      <c r="I11" s="527">
        <v>970.49830999999995</v>
      </c>
      <c r="J11" s="528">
        <v>337.58225215310699</v>
      </c>
      <c r="K11" s="533">
        <v>1.022250684449</v>
      </c>
    </row>
    <row r="12" spans="1:11" ht="14.4" customHeight="1" thickBot="1" x14ac:dyDescent="0.35">
      <c r="A12" s="544" t="s">
        <v>255</v>
      </c>
      <c r="B12" s="522">
        <v>545.96233712697403</v>
      </c>
      <c r="C12" s="522">
        <v>631.57201999999995</v>
      </c>
      <c r="D12" s="523">
        <v>85.609682873024994</v>
      </c>
      <c r="E12" s="524">
        <v>1.1568051073329999</v>
      </c>
      <c r="F12" s="522">
        <v>615.64879194825096</v>
      </c>
      <c r="G12" s="523">
        <v>410.43252796550098</v>
      </c>
      <c r="H12" s="525">
        <v>42.151339999999998</v>
      </c>
      <c r="I12" s="522">
        <v>380.50864000000001</v>
      </c>
      <c r="J12" s="523">
        <v>-29.923887965500999</v>
      </c>
      <c r="K12" s="526">
        <v>0.61806121440700001</v>
      </c>
    </row>
    <row r="13" spans="1:11" ht="14.4" customHeight="1" thickBot="1" x14ac:dyDescent="0.35">
      <c r="A13" s="544" t="s">
        <v>256</v>
      </c>
      <c r="B13" s="522">
        <v>2.9893198200089999</v>
      </c>
      <c r="C13" s="522">
        <v>6.40008</v>
      </c>
      <c r="D13" s="523">
        <v>3.41076017999</v>
      </c>
      <c r="E13" s="524">
        <v>2.1409820244589999</v>
      </c>
      <c r="F13" s="522">
        <v>15.491485606792001</v>
      </c>
      <c r="G13" s="523">
        <v>10.327657071194</v>
      </c>
      <c r="H13" s="525">
        <v>8.3818800000000007</v>
      </c>
      <c r="I13" s="522">
        <v>11.61694</v>
      </c>
      <c r="J13" s="523">
        <v>1.2892829288050001</v>
      </c>
      <c r="K13" s="526">
        <v>0.74989192740199995</v>
      </c>
    </row>
    <row r="14" spans="1:11" ht="14.4" customHeight="1" thickBot="1" x14ac:dyDescent="0.35">
      <c r="A14" s="544" t="s">
        <v>257</v>
      </c>
      <c r="B14" s="522">
        <v>50.000036989439003</v>
      </c>
      <c r="C14" s="522">
        <v>43.091999999999999</v>
      </c>
      <c r="D14" s="523">
        <v>-6.9080369894390001</v>
      </c>
      <c r="E14" s="524">
        <v>0.86183936242000003</v>
      </c>
      <c r="F14" s="522">
        <v>39.999583895983001</v>
      </c>
      <c r="G14" s="523">
        <v>26.666389263989</v>
      </c>
      <c r="H14" s="525">
        <v>4.9406564584124654E-324</v>
      </c>
      <c r="I14" s="522">
        <v>396.83071000000001</v>
      </c>
      <c r="J14" s="523">
        <v>370.16432073601101</v>
      </c>
      <c r="K14" s="526">
        <v>9.9208709528559993</v>
      </c>
    </row>
    <row r="15" spans="1:11" ht="14.4" customHeight="1" thickBot="1" x14ac:dyDescent="0.35">
      <c r="A15" s="544" t="s">
        <v>258</v>
      </c>
      <c r="B15" s="522">
        <v>205.28664763945301</v>
      </c>
      <c r="C15" s="522">
        <v>177.13810000000001</v>
      </c>
      <c r="D15" s="523">
        <v>-28.148547639452001</v>
      </c>
      <c r="E15" s="524">
        <v>0.862881741393</v>
      </c>
      <c r="F15" s="522">
        <v>177.00279887423599</v>
      </c>
      <c r="G15" s="523">
        <v>118.001865916157</v>
      </c>
      <c r="H15" s="525">
        <v>8.1901700000000002</v>
      </c>
      <c r="I15" s="522">
        <v>108.20529000000001</v>
      </c>
      <c r="J15" s="523">
        <v>-9.7965759161569999</v>
      </c>
      <c r="K15" s="526">
        <v>0.61131965532800003</v>
      </c>
    </row>
    <row r="16" spans="1:11" ht="14.4" customHeight="1" thickBot="1" x14ac:dyDescent="0.35">
      <c r="A16" s="544" t="s">
        <v>259</v>
      </c>
      <c r="B16" s="522">
        <v>4.9406564584124654E-324</v>
      </c>
      <c r="C16" s="522">
        <v>4.3258900000000002</v>
      </c>
      <c r="D16" s="523">
        <v>4.3258900000000002</v>
      </c>
      <c r="E16" s="534" t="s">
        <v>252</v>
      </c>
      <c r="F16" s="522">
        <v>3.9934664777890001</v>
      </c>
      <c r="G16" s="523">
        <v>2.6623109851929998</v>
      </c>
      <c r="H16" s="525">
        <v>4.9406564584124654E-324</v>
      </c>
      <c r="I16" s="522">
        <v>4.8495900000000001</v>
      </c>
      <c r="J16" s="523">
        <v>2.1872790148060002</v>
      </c>
      <c r="K16" s="526">
        <v>1.2143810463839999</v>
      </c>
    </row>
    <row r="17" spans="1:11" ht="14.4" customHeight="1" thickBot="1" x14ac:dyDescent="0.35">
      <c r="A17" s="544" t="s">
        <v>260</v>
      </c>
      <c r="B17" s="522">
        <v>102.999953798253</v>
      </c>
      <c r="C17" s="522">
        <v>94.711359999999999</v>
      </c>
      <c r="D17" s="523">
        <v>-8.2885937982530002</v>
      </c>
      <c r="E17" s="524">
        <v>0.91952817945400001</v>
      </c>
      <c r="F17" s="522">
        <v>97.237959967286002</v>
      </c>
      <c r="G17" s="523">
        <v>64.825306644856994</v>
      </c>
      <c r="H17" s="525">
        <v>16.409140000000001</v>
      </c>
      <c r="I17" s="522">
        <v>68.487139999999997</v>
      </c>
      <c r="J17" s="523">
        <v>3.6618333551419999</v>
      </c>
      <c r="K17" s="526">
        <v>0.70432514239300004</v>
      </c>
    </row>
    <row r="18" spans="1:11" ht="14.4" customHeight="1" thickBot="1" x14ac:dyDescent="0.35">
      <c r="A18" s="543" t="s">
        <v>261</v>
      </c>
      <c r="B18" s="527">
        <v>101.99999385846201</v>
      </c>
      <c r="C18" s="527">
        <v>48.113999999999997</v>
      </c>
      <c r="D18" s="528">
        <v>-53.885993858462001</v>
      </c>
      <c r="E18" s="529">
        <v>0.47170591075399998</v>
      </c>
      <c r="F18" s="527">
        <v>91</v>
      </c>
      <c r="G18" s="528">
        <v>60.666666666666003</v>
      </c>
      <c r="H18" s="530">
        <v>3.6259999999999999</v>
      </c>
      <c r="I18" s="527">
        <v>55.462000000000003</v>
      </c>
      <c r="J18" s="528">
        <v>-5.2046666666660002</v>
      </c>
      <c r="K18" s="533">
        <v>0.60947252747199998</v>
      </c>
    </row>
    <row r="19" spans="1:11" ht="14.4" customHeight="1" thickBot="1" x14ac:dyDescent="0.35">
      <c r="A19" s="544" t="s">
        <v>262</v>
      </c>
      <c r="B19" s="522">
        <v>80.000035183104998</v>
      </c>
      <c r="C19" s="522">
        <v>37.871000000000002</v>
      </c>
      <c r="D19" s="523">
        <v>-42.129035183105003</v>
      </c>
      <c r="E19" s="524">
        <v>0.47338729180900002</v>
      </c>
      <c r="F19" s="522">
        <v>70.777777777777004</v>
      </c>
      <c r="G19" s="523">
        <v>47.185185185184999</v>
      </c>
      <c r="H19" s="525">
        <v>3.6259999999999999</v>
      </c>
      <c r="I19" s="522">
        <v>44.814</v>
      </c>
      <c r="J19" s="523">
        <v>-2.3711851851849999</v>
      </c>
      <c r="K19" s="526">
        <v>0.63316483516400002</v>
      </c>
    </row>
    <row r="20" spans="1:11" ht="14.4" customHeight="1" thickBot="1" x14ac:dyDescent="0.35">
      <c r="A20" s="544" t="s">
        <v>263</v>
      </c>
      <c r="B20" s="522">
        <v>21.999958675357</v>
      </c>
      <c r="C20" s="522">
        <v>10.243</v>
      </c>
      <c r="D20" s="523">
        <v>-11.756958675357</v>
      </c>
      <c r="E20" s="524">
        <v>0.46559178365499998</v>
      </c>
      <c r="F20" s="522">
        <v>20.222222222222001</v>
      </c>
      <c r="G20" s="523">
        <v>13.481481481481</v>
      </c>
      <c r="H20" s="525">
        <v>4.9406564584124654E-324</v>
      </c>
      <c r="I20" s="522">
        <v>10.648</v>
      </c>
      <c r="J20" s="523">
        <v>-2.8334814814809999</v>
      </c>
      <c r="K20" s="526">
        <v>0.52654945054900004</v>
      </c>
    </row>
    <row r="21" spans="1:11" ht="14.4" customHeight="1" thickBot="1" x14ac:dyDescent="0.35">
      <c r="A21" s="543" t="s">
        <v>264</v>
      </c>
      <c r="B21" s="527">
        <v>2491.8107999651802</v>
      </c>
      <c r="C21" s="527">
        <v>2520.6352700000002</v>
      </c>
      <c r="D21" s="528">
        <v>28.824470034817999</v>
      </c>
      <c r="E21" s="529">
        <v>1.0115676800319999</v>
      </c>
      <c r="F21" s="527">
        <v>3388.6616653358801</v>
      </c>
      <c r="G21" s="528">
        <v>2259.1077768905802</v>
      </c>
      <c r="H21" s="530">
        <v>175.05946</v>
      </c>
      <c r="I21" s="527">
        <v>1174.30582</v>
      </c>
      <c r="J21" s="528">
        <v>-1084.80195689059</v>
      </c>
      <c r="K21" s="533">
        <v>0.34653970681399998</v>
      </c>
    </row>
    <row r="22" spans="1:11" ht="14.4" customHeight="1" thickBot="1" x14ac:dyDescent="0.35">
      <c r="A22" s="544" t="s">
        <v>265</v>
      </c>
      <c r="B22" s="522">
        <v>35.920417837190001</v>
      </c>
      <c r="C22" s="522">
        <v>12.32817</v>
      </c>
      <c r="D22" s="523">
        <v>-23.592247837190001</v>
      </c>
      <c r="E22" s="524">
        <v>0.34320786734300002</v>
      </c>
      <c r="F22" s="522">
        <v>33.124566148088</v>
      </c>
      <c r="G22" s="523">
        <v>22.083044098725001</v>
      </c>
      <c r="H22" s="525">
        <v>0.84711000000000003</v>
      </c>
      <c r="I22" s="522">
        <v>7.5940300000000001</v>
      </c>
      <c r="J22" s="523">
        <v>-14.489014098725001</v>
      </c>
      <c r="K22" s="526">
        <v>0.229256738519</v>
      </c>
    </row>
    <row r="23" spans="1:11" ht="14.4" customHeight="1" thickBot="1" x14ac:dyDescent="0.35">
      <c r="A23" s="544" t="s">
        <v>266</v>
      </c>
      <c r="B23" s="522">
        <v>4.9406564584124654E-324</v>
      </c>
      <c r="C23" s="522">
        <v>400.20634000000001</v>
      </c>
      <c r="D23" s="523">
        <v>400.20634000000001</v>
      </c>
      <c r="E23" s="534" t="s">
        <v>252</v>
      </c>
      <c r="F23" s="522">
        <v>404.665276530585</v>
      </c>
      <c r="G23" s="523">
        <v>269.77685102038998</v>
      </c>
      <c r="H23" s="525">
        <v>4.9406564584124654E-324</v>
      </c>
      <c r="I23" s="522">
        <v>3.9525251667299724E-323</v>
      </c>
      <c r="J23" s="523">
        <v>-269.77685102038998</v>
      </c>
      <c r="K23" s="526">
        <v>0</v>
      </c>
    </row>
    <row r="24" spans="1:11" ht="14.4" customHeight="1" thickBot="1" x14ac:dyDescent="0.35">
      <c r="A24" s="544" t="s">
        <v>267</v>
      </c>
      <c r="B24" s="522">
        <v>37.511147741409999</v>
      </c>
      <c r="C24" s="522">
        <v>34.003</v>
      </c>
      <c r="D24" s="523">
        <v>-3.5081477414100002</v>
      </c>
      <c r="E24" s="524">
        <v>0.90647719537600002</v>
      </c>
      <c r="F24" s="522">
        <v>54.99044485476</v>
      </c>
      <c r="G24" s="523">
        <v>36.66029656984</v>
      </c>
      <c r="H24" s="525">
        <v>4.9406564584124654E-324</v>
      </c>
      <c r="I24" s="522">
        <v>21.466249999999999</v>
      </c>
      <c r="J24" s="523">
        <v>-15.194046569839999</v>
      </c>
      <c r="K24" s="526">
        <v>0.39036327232200002</v>
      </c>
    </row>
    <row r="25" spans="1:11" ht="14.4" customHeight="1" thickBot="1" x14ac:dyDescent="0.35">
      <c r="A25" s="544" t="s">
        <v>268</v>
      </c>
      <c r="B25" s="522">
        <v>0.96683994178499999</v>
      </c>
      <c r="C25" s="522">
        <v>0.17788000000000001</v>
      </c>
      <c r="D25" s="523">
        <v>-0.78895994178499995</v>
      </c>
      <c r="E25" s="524">
        <v>0.183980814519</v>
      </c>
      <c r="F25" s="522">
        <v>0.91849790972099998</v>
      </c>
      <c r="G25" s="523">
        <v>0.61233193981400003</v>
      </c>
      <c r="H25" s="525">
        <v>0.43134</v>
      </c>
      <c r="I25" s="522">
        <v>0.46633000000000002</v>
      </c>
      <c r="J25" s="523">
        <v>-0.146001939814</v>
      </c>
      <c r="K25" s="526">
        <v>0.50770937534399996</v>
      </c>
    </row>
    <row r="26" spans="1:11" ht="14.4" customHeight="1" thickBot="1" x14ac:dyDescent="0.35">
      <c r="A26" s="544" t="s">
        <v>269</v>
      </c>
      <c r="B26" s="522">
        <v>183.241898966793</v>
      </c>
      <c r="C26" s="522">
        <v>201.75122999999999</v>
      </c>
      <c r="D26" s="523">
        <v>18.509331033207001</v>
      </c>
      <c r="E26" s="524">
        <v>1.1010103646460001</v>
      </c>
      <c r="F26" s="522">
        <v>268.434547640613</v>
      </c>
      <c r="G26" s="523">
        <v>178.95636509374199</v>
      </c>
      <c r="H26" s="525">
        <v>16.993010000000002</v>
      </c>
      <c r="I26" s="522">
        <v>145.43819999999999</v>
      </c>
      <c r="J26" s="523">
        <v>-33.518165093741999</v>
      </c>
      <c r="K26" s="526">
        <v>0.54180134888800002</v>
      </c>
    </row>
    <row r="27" spans="1:11" ht="14.4" customHeight="1" thickBot="1" x14ac:dyDescent="0.35">
      <c r="A27" s="544" t="s">
        <v>270</v>
      </c>
      <c r="B27" s="522">
        <v>926.77061419806603</v>
      </c>
      <c r="C27" s="522">
        <v>847.39300000000003</v>
      </c>
      <c r="D27" s="523">
        <v>-79.377614198065999</v>
      </c>
      <c r="E27" s="524">
        <v>0.91435031173600001</v>
      </c>
      <c r="F27" s="522">
        <v>859.53876992008099</v>
      </c>
      <c r="G27" s="523">
        <v>573.02584661338699</v>
      </c>
      <c r="H27" s="525">
        <v>43.041629999999998</v>
      </c>
      <c r="I27" s="522">
        <v>170.12157999999999</v>
      </c>
      <c r="J27" s="523">
        <v>-402.90426661338699</v>
      </c>
      <c r="K27" s="526">
        <v>0.19792193901300001</v>
      </c>
    </row>
    <row r="28" spans="1:11" ht="14.4" customHeight="1" thickBot="1" x14ac:dyDescent="0.35">
      <c r="A28" s="544" t="s">
        <v>271</v>
      </c>
      <c r="B28" s="522">
        <v>25.749958449565</v>
      </c>
      <c r="C28" s="522">
        <v>19.292999999999999</v>
      </c>
      <c r="D28" s="523">
        <v>-6.4569584495649996</v>
      </c>
      <c r="E28" s="524">
        <v>0.74924392743299995</v>
      </c>
      <c r="F28" s="522">
        <v>25.958363731504001</v>
      </c>
      <c r="G28" s="523">
        <v>17.305575821002002</v>
      </c>
      <c r="H28" s="525">
        <v>4.9406564584124654E-324</v>
      </c>
      <c r="I28" s="522">
        <v>13.832000000000001</v>
      </c>
      <c r="J28" s="523">
        <v>-3.473575821002</v>
      </c>
      <c r="K28" s="526">
        <v>0.53285330859299995</v>
      </c>
    </row>
    <row r="29" spans="1:11" ht="14.4" customHeight="1" thickBot="1" x14ac:dyDescent="0.35">
      <c r="A29" s="544" t="s">
        <v>272</v>
      </c>
      <c r="B29" s="522">
        <v>259.21668439226301</v>
      </c>
      <c r="C29" s="522">
        <v>281.52672999999999</v>
      </c>
      <c r="D29" s="523">
        <v>22.310045607736999</v>
      </c>
      <c r="E29" s="524">
        <v>1.0860671667790001</v>
      </c>
      <c r="F29" s="522">
        <v>304.87633985980898</v>
      </c>
      <c r="G29" s="523">
        <v>203.25089323987299</v>
      </c>
      <c r="H29" s="525">
        <v>16.226680000000002</v>
      </c>
      <c r="I29" s="522">
        <v>209.89430999999999</v>
      </c>
      <c r="J29" s="523">
        <v>6.6434167601259997</v>
      </c>
      <c r="K29" s="526">
        <v>0.68845719578099995</v>
      </c>
    </row>
    <row r="30" spans="1:11" ht="14.4" customHeight="1" thickBot="1" x14ac:dyDescent="0.35">
      <c r="A30" s="544" t="s">
        <v>273</v>
      </c>
      <c r="B30" s="522">
        <v>5.9165896437549996</v>
      </c>
      <c r="C30" s="522">
        <v>6.8</v>
      </c>
      <c r="D30" s="523">
        <v>0.88341035624399999</v>
      </c>
      <c r="E30" s="524">
        <v>1.1493107363249999</v>
      </c>
      <c r="F30" s="522">
        <v>5.6215702320769996</v>
      </c>
      <c r="G30" s="523">
        <v>3.7477134880510001</v>
      </c>
      <c r="H30" s="525">
        <v>0.51700000000000002</v>
      </c>
      <c r="I30" s="522">
        <v>4.851</v>
      </c>
      <c r="J30" s="523">
        <v>1.103286511948</v>
      </c>
      <c r="K30" s="526">
        <v>0.862926157591</v>
      </c>
    </row>
    <row r="31" spans="1:11" ht="14.4" customHeight="1" thickBot="1" x14ac:dyDescent="0.35">
      <c r="A31" s="544" t="s">
        <v>274</v>
      </c>
      <c r="B31" s="522">
        <v>108.58344346206501</v>
      </c>
      <c r="C31" s="522">
        <v>108.48884</v>
      </c>
      <c r="D31" s="523">
        <v>-9.4603462063999999E-2</v>
      </c>
      <c r="E31" s="524">
        <v>0.99912874873799995</v>
      </c>
      <c r="F31" s="522">
        <v>119.195457558466</v>
      </c>
      <c r="G31" s="523">
        <v>79.463638372310001</v>
      </c>
      <c r="H31" s="525">
        <v>10.98381</v>
      </c>
      <c r="I31" s="522">
        <v>79.937749999999994</v>
      </c>
      <c r="J31" s="523">
        <v>0.474111627689</v>
      </c>
      <c r="K31" s="526">
        <v>0.67064426478399997</v>
      </c>
    </row>
    <row r="32" spans="1:11" ht="14.4" customHeight="1" thickBot="1" x14ac:dyDescent="0.35">
      <c r="A32" s="544" t="s">
        <v>275</v>
      </c>
      <c r="B32" s="522">
        <v>4.9406564584124654E-324</v>
      </c>
      <c r="C32" s="522">
        <v>0.87451000000000001</v>
      </c>
      <c r="D32" s="523">
        <v>0.87451000000000001</v>
      </c>
      <c r="E32" s="534" t="s">
        <v>252</v>
      </c>
      <c r="F32" s="522">
        <v>0</v>
      </c>
      <c r="G32" s="523">
        <v>0</v>
      </c>
      <c r="H32" s="525">
        <v>4.9406564584124654E-324</v>
      </c>
      <c r="I32" s="522">
        <v>3.9525251667299724E-323</v>
      </c>
      <c r="J32" s="523">
        <v>3.9525251667299724E-323</v>
      </c>
      <c r="K32" s="532" t="s">
        <v>246</v>
      </c>
    </row>
    <row r="33" spans="1:11" ht="14.4" customHeight="1" thickBot="1" x14ac:dyDescent="0.35">
      <c r="A33" s="544" t="s">
        <v>276</v>
      </c>
      <c r="B33" s="522">
        <v>907.93320533228803</v>
      </c>
      <c r="C33" s="522">
        <v>607.79256999999996</v>
      </c>
      <c r="D33" s="523">
        <v>-300.14063533228801</v>
      </c>
      <c r="E33" s="524">
        <v>0.66942432155800002</v>
      </c>
      <c r="F33" s="522">
        <v>1311.33783095017</v>
      </c>
      <c r="G33" s="523">
        <v>874.22522063344695</v>
      </c>
      <c r="H33" s="525">
        <v>86.018879999999996</v>
      </c>
      <c r="I33" s="522">
        <v>520.70437000000004</v>
      </c>
      <c r="J33" s="523">
        <v>-353.52085063344703</v>
      </c>
      <c r="K33" s="526">
        <v>0.39707873723300002</v>
      </c>
    </row>
    <row r="34" spans="1:11" ht="14.4" customHeight="1" thickBot="1" x14ac:dyDescent="0.35">
      <c r="A34" s="543" t="s">
        <v>277</v>
      </c>
      <c r="B34" s="527">
        <v>368.00001784229198</v>
      </c>
      <c r="C34" s="527">
        <v>398.66057000000001</v>
      </c>
      <c r="D34" s="528">
        <v>30.660552157708</v>
      </c>
      <c r="E34" s="529">
        <v>1.0833167137799999</v>
      </c>
      <c r="F34" s="527">
        <v>216.01172607755899</v>
      </c>
      <c r="G34" s="528">
        <v>144.007817385039</v>
      </c>
      <c r="H34" s="530">
        <v>24.845500000000001</v>
      </c>
      <c r="I34" s="527">
        <v>182.57625999999999</v>
      </c>
      <c r="J34" s="528">
        <v>38.568442614959999</v>
      </c>
      <c r="K34" s="533">
        <v>0.84521457846400005</v>
      </c>
    </row>
    <row r="35" spans="1:11" ht="14.4" customHeight="1" thickBot="1" x14ac:dyDescent="0.35">
      <c r="A35" s="544" t="s">
        <v>278</v>
      </c>
      <c r="B35" s="522">
        <v>323.99998049158501</v>
      </c>
      <c r="C35" s="522">
        <v>319.02472999999998</v>
      </c>
      <c r="D35" s="523">
        <v>-4.9752504915850002</v>
      </c>
      <c r="E35" s="524">
        <v>0.98464428768099999</v>
      </c>
      <c r="F35" s="522">
        <v>188.012694886356</v>
      </c>
      <c r="G35" s="523">
        <v>125.341796590904</v>
      </c>
      <c r="H35" s="525">
        <v>18.9925</v>
      </c>
      <c r="I35" s="522">
        <v>136.66292000000001</v>
      </c>
      <c r="J35" s="523">
        <v>11.321123409095</v>
      </c>
      <c r="K35" s="526">
        <v>0.72688134214800004</v>
      </c>
    </row>
    <row r="36" spans="1:11" ht="14.4" customHeight="1" thickBot="1" x14ac:dyDescent="0.35">
      <c r="A36" s="544" t="s">
        <v>279</v>
      </c>
      <c r="B36" s="522">
        <v>44.000037350706002</v>
      </c>
      <c r="C36" s="522">
        <v>78.237200000000001</v>
      </c>
      <c r="D36" s="523">
        <v>34.237162649292998</v>
      </c>
      <c r="E36" s="524">
        <v>1.778116672411</v>
      </c>
      <c r="F36" s="522">
        <v>27.999031191202</v>
      </c>
      <c r="G36" s="523">
        <v>18.666020794135001</v>
      </c>
      <c r="H36" s="525">
        <v>5.26152</v>
      </c>
      <c r="I36" s="522">
        <v>42.850499999999997</v>
      </c>
      <c r="J36" s="523">
        <v>24.184479205864001</v>
      </c>
      <c r="K36" s="526">
        <v>1.5304279532880001</v>
      </c>
    </row>
    <row r="37" spans="1:11" ht="14.4" customHeight="1" thickBot="1" x14ac:dyDescent="0.35">
      <c r="A37" s="544" t="s">
        <v>280</v>
      </c>
      <c r="B37" s="522">
        <v>4.9406564584124654E-324</v>
      </c>
      <c r="C37" s="522">
        <v>1.3986400000000001</v>
      </c>
      <c r="D37" s="523">
        <v>1.3986400000000001</v>
      </c>
      <c r="E37" s="534" t="s">
        <v>252</v>
      </c>
      <c r="F37" s="522">
        <v>0</v>
      </c>
      <c r="G37" s="523">
        <v>0</v>
      </c>
      <c r="H37" s="525">
        <v>0.59148000000000001</v>
      </c>
      <c r="I37" s="522">
        <v>3.06284</v>
      </c>
      <c r="J37" s="523">
        <v>3.06284</v>
      </c>
      <c r="K37" s="532" t="s">
        <v>246</v>
      </c>
    </row>
    <row r="38" spans="1:11" ht="14.4" customHeight="1" thickBot="1" x14ac:dyDescent="0.35">
      <c r="A38" s="543" t="s">
        <v>281</v>
      </c>
      <c r="B38" s="527">
        <v>572.44376553249697</v>
      </c>
      <c r="C38" s="527">
        <v>552.69055000000003</v>
      </c>
      <c r="D38" s="528">
        <v>-19.753215532496</v>
      </c>
      <c r="E38" s="529">
        <v>0.96549317728299999</v>
      </c>
      <c r="F38" s="527">
        <v>473.14394890767198</v>
      </c>
      <c r="G38" s="528">
        <v>315.42929927178199</v>
      </c>
      <c r="H38" s="530">
        <v>45.7834</v>
      </c>
      <c r="I38" s="527">
        <v>329.54131999999998</v>
      </c>
      <c r="J38" s="528">
        <v>14.112020728218001</v>
      </c>
      <c r="K38" s="533">
        <v>0.69649272860900002</v>
      </c>
    </row>
    <row r="39" spans="1:11" ht="14.4" customHeight="1" thickBot="1" x14ac:dyDescent="0.35">
      <c r="A39" s="544" t="s">
        <v>282</v>
      </c>
      <c r="B39" s="522">
        <v>85.999914821844996</v>
      </c>
      <c r="C39" s="522">
        <v>85.276600000000002</v>
      </c>
      <c r="D39" s="523">
        <v>-0.72331482184499996</v>
      </c>
      <c r="E39" s="524">
        <v>0.99158935420600003</v>
      </c>
      <c r="F39" s="522">
        <v>83.568086291003993</v>
      </c>
      <c r="G39" s="523">
        <v>55.712057527336</v>
      </c>
      <c r="H39" s="525">
        <v>4.9406564584124654E-324</v>
      </c>
      <c r="I39" s="522">
        <v>1.7763568394002501E-15</v>
      </c>
      <c r="J39" s="523">
        <v>-55.712057527336</v>
      </c>
      <c r="K39" s="526">
        <v>2.1256402033840299E-17</v>
      </c>
    </row>
    <row r="40" spans="1:11" ht="14.4" customHeight="1" thickBot="1" x14ac:dyDescent="0.35">
      <c r="A40" s="544" t="s">
        <v>283</v>
      </c>
      <c r="B40" s="522">
        <v>14.999999096831999</v>
      </c>
      <c r="C40" s="522">
        <v>13.94298</v>
      </c>
      <c r="D40" s="523">
        <v>-1.0570190968319999</v>
      </c>
      <c r="E40" s="524">
        <v>0.92953205596800004</v>
      </c>
      <c r="F40" s="522">
        <v>13.096562241102999</v>
      </c>
      <c r="G40" s="523">
        <v>8.7310414940680001</v>
      </c>
      <c r="H40" s="525">
        <v>1.87043</v>
      </c>
      <c r="I40" s="522">
        <v>13.069509999999999</v>
      </c>
      <c r="J40" s="523">
        <v>4.338468505931</v>
      </c>
      <c r="K40" s="526">
        <v>0.99793440136300005</v>
      </c>
    </row>
    <row r="41" spans="1:11" ht="14.4" customHeight="1" thickBot="1" x14ac:dyDescent="0.35">
      <c r="A41" s="544" t="s">
        <v>284</v>
      </c>
      <c r="B41" s="522">
        <v>197.999988078191</v>
      </c>
      <c r="C41" s="522">
        <v>218.66568000000001</v>
      </c>
      <c r="D41" s="523">
        <v>20.665691921809</v>
      </c>
      <c r="E41" s="524">
        <v>1.1043721877070001</v>
      </c>
      <c r="F41" s="522">
        <v>145.97487812684301</v>
      </c>
      <c r="G41" s="523">
        <v>97.316585417894998</v>
      </c>
      <c r="H41" s="525">
        <v>15.152089999999999</v>
      </c>
      <c r="I41" s="522">
        <v>135.77739</v>
      </c>
      <c r="J41" s="523">
        <v>38.460804582103997</v>
      </c>
      <c r="K41" s="526">
        <v>0.93014217064100002</v>
      </c>
    </row>
    <row r="42" spans="1:11" ht="14.4" customHeight="1" thickBot="1" x14ac:dyDescent="0.35">
      <c r="A42" s="544" t="s">
        <v>285</v>
      </c>
      <c r="B42" s="522">
        <v>62.000036266904999</v>
      </c>
      <c r="C42" s="522">
        <v>47.950890000000001</v>
      </c>
      <c r="D42" s="523">
        <v>-14.049146266905</v>
      </c>
      <c r="E42" s="524">
        <v>0.77340099921100003</v>
      </c>
      <c r="F42" s="522">
        <v>47.882025205687</v>
      </c>
      <c r="G42" s="523">
        <v>31.921350137125</v>
      </c>
      <c r="H42" s="525">
        <v>4.0340499999999997</v>
      </c>
      <c r="I42" s="522">
        <v>21.27216</v>
      </c>
      <c r="J42" s="523">
        <v>-10.649190137125</v>
      </c>
      <c r="K42" s="526">
        <v>0.44426191057300002</v>
      </c>
    </row>
    <row r="43" spans="1:11" ht="14.4" customHeight="1" thickBot="1" x14ac:dyDescent="0.35">
      <c r="A43" s="544" t="s">
        <v>286</v>
      </c>
      <c r="B43" s="522">
        <v>21.111118728874999</v>
      </c>
      <c r="C43" s="522">
        <v>22.21435</v>
      </c>
      <c r="D43" s="523">
        <v>1.103231271124</v>
      </c>
      <c r="E43" s="524">
        <v>1.052258304512</v>
      </c>
      <c r="F43" s="522">
        <v>21.663742951865999</v>
      </c>
      <c r="G43" s="523">
        <v>14.442495301244</v>
      </c>
      <c r="H43" s="525">
        <v>0.84245000000000003</v>
      </c>
      <c r="I43" s="522">
        <v>11.789870000000001</v>
      </c>
      <c r="J43" s="523">
        <v>-2.652625301244</v>
      </c>
      <c r="K43" s="526">
        <v>0.54422128374500001</v>
      </c>
    </row>
    <row r="44" spans="1:11" ht="14.4" customHeight="1" thickBot="1" x14ac:dyDescent="0.35">
      <c r="A44" s="544" t="s">
        <v>287</v>
      </c>
      <c r="B44" s="522">
        <v>4.9406564584124654E-324</v>
      </c>
      <c r="C44" s="522">
        <v>9.9599999999999994E-2</v>
      </c>
      <c r="D44" s="523">
        <v>9.9599999999999994E-2</v>
      </c>
      <c r="E44" s="534" t="s">
        <v>252</v>
      </c>
      <c r="F44" s="522">
        <v>8.8551099576000006E-2</v>
      </c>
      <c r="G44" s="523">
        <v>5.9034066384000002E-2</v>
      </c>
      <c r="H44" s="525">
        <v>4.9406564584124654E-324</v>
      </c>
      <c r="I44" s="522">
        <v>0.36299999999999999</v>
      </c>
      <c r="J44" s="523">
        <v>0.30396593361500002</v>
      </c>
      <c r="K44" s="526">
        <v>4.0993279782660004</v>
      </c>
    </row>
    <row r="45" spans="1:11" ht="14.4" customHeight="1" thickBot="1" x14ac:dyDescent="0.35">
      <c r="A45" s="544" t="s">
        <v>288</v>
      </c>
      <c r="B45" s="522">
        <v>1.3328399197480001</v>
      </c>
      <c r="C45" s="522">
        <v>2.91249</v>
      </c>
      <c r="D45" s="523">
        <v>1.5796500802510001</v>
      </c>
      <c r="E45" s="524">
        <v>2.1851761466970001</v>
      </c>
      <c r="F45" s="522">
        <v>1.7116489040639999</v>
      </c>
      <c r="G45" s="523">
        <v>1.141099269376</v>
      </c>
      <c r="H45" s="525">
        <v>4.9406564584124654E-324</v>
      </c>
      <c r="I45" s="522">
        <v>1.1180300000000001</v>
      </c>
      <c r="J45" s="523">
        <v>-2.3069269375999998E-2</v>
      </c>
      <c r="K45" s="526">
        <v>0.653188862122</v>
      </c>
    </row>
    <row r="46" spans="1:11" ht="14.4" customHeight="1" thickBot="1" x14ac:dyDescent="0.35">
      <c r="A46" s="544" t="s">
        <v>289</v>
      </c>
      <c r="B46" s="522">
        <v>168.99994982431701</v>
      </c>
      <c r="C46" s="522">
        <v>130.45396</v>
      </c>
      <c r="D46" s="523">
        <v>-38.545989824316003</v>
      </c>
      <c r="E46" s="524">
        <v>0.77191715225699997</v>
      </c>
      <c r="F46" s="522">
        <v>131.461015364427</v>
      </c>
      <c r="G46" s="523">
        <v>87.640676909617994</v>
      </c>
      <c r="H46" s="525">
        <v>17.65118</v>
      </c>
      <c r="I46" s="522">
        <v>99.269559999999998</v>
      </c>
      <c r="J46" s="523">
        <v>11.628883090381001</v>
      </c>
      <c r="K46" s="526">
        <v>0.75512546228800004</v>
      </c>
    </row>
    <row r="47" spans="1:11" ht="14.4" customHeight="1" thickBot="1" x14ac:dyDescent="0.35">
      <c r="A47" s="544" t="s">
        <v>290</v>
      </c>
      <c r="B47" s="522">
        <v>19.999918795780999</v>
      </c>
      <c r="C47" s="522">
        <v>31.173999999999999</v>
      </c>
      <c r="D47" s="523">
        <v>11.174081204218</v>
      </c>
      <c r="E47" s="524">
        <v>1.5587063286759999</v>
      </c>
      <c r="F47" s="522">
        <v>27.697438723099001</v>
      </c>
      <c r="G47" s="523">
        <v>18.464959148732</v>
      </c>
      <c r="H47" s="525">
        <v>1.20495</v>
      </c>
      <c r="I47" s="522">
        <v>11.6691</v>
      </c>
      <c r="J47" s="523">
        <v>-6.7958591487320001</v>
      </c>
      <c r="K47" s="526">
        <v>0.42130610402800001</v>
      </c>
    </row>
    <row r="48" spans="1:11" ht="14.4" customHeight="1" thickBot="1" x14ac:dyDescent="0.35">
      <c r="A48" s="544" t="s">
        <v>291</v>
      </c>
      <c r="B48" s="522">
        <v>4.9406564584124654E-324</v>
      </c>
      <c r="C48" s="522">
        <v>4.9406564584124654E-324</v>
      </c>
      <c r="D48" s="523">
        <v>0</v>
      </c>
      <c r="E48" s="524">
        <v>1</v>
      </c>
      <c r="F48" s="522">
        <v>4.9406564584124654E-324</v>
      </c>
      <c r="G48" s="523">
        <v>0</v>
      </c>
      <c r="H48" s="525">
        <v>4.9406564584124654E-324</v>
      </c>
      <c r="I48" s="522">
        <v>4.5104800000000003</v>
      </c>
      <c r="J48" s="523">
        <v>4.5104800000000003</v>
      </c>
      <c r="K48" s="532" t="s">
        <v>252</v>
      </c>
    </row>
    <row r="49" spans="1:11" ht="14.4" customHeight="1" thickBot="1" x14ac:dyDescent="0.35">
      <c r="A49" s="544" t="s">
        <v>292</v>
      </c>
      <c r="B49" s="522">
        <v>4.9406564584124654E-324</v>
      </c>
      <c r="C49" s="522">
        <v>4.9406564584124654E-324</v>
      </c>
      <c r="D49" s="523">
        <v>0</v>
      </c>
      <c r="E49" s="524">
        <v>1</v>
      </c>
      <c r="F49" s="522">
        <v>4.9406564584124654E-324</v>
      </c>
      <c r="G49" s="523">
        <v>0</v>
      </c>
      <c r="H49" s="525">
        <v>4.9406564584124654E-324</v>
      </c>
      <c r="I49" s="522">
        <v>5.0291300000000003</v>
      </c>
      <c r="J49" s="523">
        <v>5.0291300000000003</v>
      </c>
      <c r="K49" s="532" t="s">
        <v>252</v>
      </c>
    </row>
    <row r="50" spans="1:11" ht="14.4" customHeight="1" thickBot="1" x14ac:dyDescent="0.35">
      <c r="A50" s="544" t="s">
        <v>293</v>
      </c>
      <c r="B50" s="522">
        <v>4.9406564584124654E-324</v>
      </c>
      <c r="C50" s="522">
        <v>4.9406564584124654E-324</v>
      </c>
      <c r="D50" s="523">
        <v>0</v>
      </c>
      <c r="E50" s="524">
        <v>1</v>
      </c>
      <c r="F50" s="522">
        <v>4.9406564584124654E-324</v>
      </c>
      <c r="G50" s="523">
        <v>0</v>
      </c>
      <c r="H50" s="525">
        <v>5.0282499999999999</v>
      </c>
      <c r="I50" s="522">
        <v>25.673089999999998</v>
      </c>
      <c r="J50" s="523">
        <v>25.673089999999998</v>
      </c>
      <c r="K50" s="532" t="s">
        <v>252</v>
      </c>
    </row>
    <row r="51" spans="1:11" ht="14.4" customHeight="1" thickBot="1" x14ac:dyDescent="0.35">
      <c r="A51" s="543" t="s">
        <v>294</v>
      </c>
      <c r="B51" s="527">
        <v>28.249318299075</v>
      </c>
      <c r="C51" s="527">
        <v>16.705850000000002</v>
      </c>
      <c r="D51" s="528">
        <v>-11.543468299075</v>
      </c>
      <c r="E51" s="529">
        <v>0.59137179252000005</v>
      </c>
      <c r="F51" s="527">
        <v>15.345047383733</v>
      </c>
      <c r="G51" s="528">
        <v>10.230031589155001</v>
      </c>
      <c r="H51" s="530">
        <v>0.18479000000000001</v>
      </c>
      <c r="I51" s="527">
        <v>14.127370000000001</v>
      </c>
      <c r="J51" s="528">
        <v>3.8973384108440001</v>
      </c>
      <c r="K51" s="533">
        <v>0.92064688017600005</v>
      </c>
    </row>
    <row r="52" spans="1:11" ht="14.4" customHeight="1" thickBot="1" x14ac:dyDescent="0.35">
      <c r="A52" s="544" t="s">
        <v>295</v>
      </c>
      <c r="B52" s="522">
        <v>1.9999198795819999</v>
      </c>
      <c r="C52" s="522">
        <v>2.0470000000000002</v>
      </c>
      <c r="D52" s="523">
        <v>4.7080120417E-2</v>
      </c>
      <c r="E52" s="524">
        <v>1.0235410032659999</v>
      </c>
      <c r="F52" s="522">
        <v>1.442748985812</v>
      </c>
      <c r="G52" s="523">
        <v>0.96183265720800004</v>
      </c>
      <c r="H52" s="525">
        <v>4.9406564584124654E-324</v>
      </c>
      <c r="I52" s="522">
        <v>3.9525251667299724E-323</v>
      </c>
      <c r="J52" s="523">
        <v>-0.96183265720800004</v>
      </c>
      <c r="K52" s="526">
        <v>2.9643938750474793E-323</v>
      </c>
    </row>
    <row r="53" spans="1:11" ht="14.4" customHeight="1" thickBot="1" x14ac:dyDescent="0.35">
      <c r="A53" s="544" t="s">
        <v>296</v>
      </c>
      <c r="B53" s="522">
        <v>4.9406564584124654E-324</v>
      </c>
      <c r="C53" s="522">
        <v>3.008</v>
      </c>
      <c r="D53" s="523">
        <v>3.008</v>
      </c>
      <c r="E53" s="534" t="s">
        <v>252</v>
      </c>
      <c r="F53" s="522">
        <v>2.9561687911750001</v>
      </c>
      <c r="G53" s="523">
        <v>1.970779194116</v>
      </c>
      <c r="H53" s="525">
        <v>4.9406564584124654E-324</v>
      </c>
      <c r="I53" s="522">
        <v>5.9509999999999996</v>
      </c>
      <c r="J53" s="523">
        <v>3.980220805883</v>
      </c>
      <c r="K53" s="526">
        <v>2.0130785555149999</v>
      </c>
    </row>
    <row r="54" spans="1:11" ht="14.4" customHeight="1" thickBot="1" x14ac:dyDescent="0.35">
      <c r="A54" s="544" t="s">
        <v>297</v>
      </c>
      <c r="B54" s="522">
        <v>9.2308794441980009</v>
      </c>
      <c r="C54" s="522">
        <v>1.8049999999999999</v>
      </c>
      <c r="D54" s="523">
        <v>-7.4258794441980003</v>
      </c>
      <c r="E54" s="524">
        <v>0.195539331968</v>
      </c>
      <c r="F54" s="522">
        <v>1.841330508804</v>
      </c>
      <c r="G54" s="523">
        <v>1.2275536725359999</v>
      </c>
      <c r="H54" s="525">
        <v>4.9406564584124654E-324</v>
      </c>
      <c r="I54" s="522">
        <v>4.2565</v>
      </c>
      <c r="J54" s="523">
        <v>3.0289463274630002</v>
      </c>
      <c r="K54" s="526">
        <v>2.3116436618230001</v>
      </c>
    </row>
    <row r="55" spans="1:11" ht="14.4" customHeight="1" thickBot="1" x14ac:dyDescent="0.35">
      <c r="A55" s="544" t="s">
        <v>298</v>
      </c>
      <c r="B55" s="522">
        <v>4.9406564584124654E-324</v>
      </c>
      <c r="C55" s="522">
        <v>1.1297999999999999</v>
      </c>
      <c r="D55" s="523">
        <v>1.1297999999999999</v>
      </c>
      <c r="E55" s="534" t="s">
        <v>252</v>
      </c>
      <c r="F55" s="522">
        <v>0</v>
      </c>
      <c r="G55" s="523">
        <v>0</v>
      </c>
      <c r="H55" s="525">
        <v>8.4099999999999994E-2</v>
      </c>
      <c r="I55" s="522">
        <v>8.4099999999999994E-2</v>
      </c>
      <c r="J55" s="523">
        <v>8.4099999999999994E-2</v>
      </c>
      <c r="K55" s="532" t="s">
        <v>246</v>
      </c>
    </row>
    <row r="56" spans="1:11" ht="14.4" customHeight="1" thickBot="1" x14ac:dyDescent="0.35">
      <c r="A56" s="544" t="s">
        <v>299</v>
      </c>
      <c r="B56" s="522">
        <v>10.487879368512001</v>
      </c>
      <c r="C56" s="522">
        <v>8.7160499999999992</v>
      </c>
      <c r="D56" s="523">
        <v>-1.7718293685119999</v>
      </c>
      <c r="E56" s="524">
        <v>0.83105932989300002</v>
      </c>
      <c r="F56" s="522">
        <v>9.1047990979409992</v>
      </c>
      <c r="G56" s="523">
        <v>6.0698660652939997</v>
      </c>
      <c r="H56" s="525">
        <v>0.10069</v>
      </c>
      <c r="I56" s="522">
        <v>3.8357700000000001</v>
      </c>
      <c r="J56" s="523">
        <v>-2.2340960652940001</v>
      </c>
      <c r="K56" s="526">
        <v>0.42129100914099998</v>
      </c>
    </row>
    <row r="57" spans="1:11" ht="14.4" customHeight="1" thickBot="1" x14ac:dyDescent="0.35">
      <c r="A57" s="543" t="s">
        <v>300</v>
      </c>
      <c r="B57" s="527">
        <v>97.774554112879997</v>
      </c>
      <c r="C57" s="527">
        <v>52.805680000000002</v>
      </c>
      <c r="D57" s="528">
        <v>-44.968874112880002</v>
      </c>
      <c r="E57" s="529">
        <v>0.54007589683299995</v>
      </c>
      <c r="F57" s="527">
        <v>51.458517786347002</v>
      </c>
      <c r="G57" s="528">
        <v>34.305678524230999</v>
      </c>
      <c r="H57" s="530">
        <v>4.4530099999999999</v>
      </c>
      <c r="I57" s="527">
        <v>26.789280000000002</v>
      </c>
      <c r="J57" s="528">
        <v>-7.5163985242309996</v>
      </c>
      <c r="K57" s="533">
        <v>0.52059952661700004</v>
      </c>
    </row>
    <row r="58" spans="1:11" ht="14.4" customHeight="1" thickBot="1" x14ac:dyDescent="0.35">
      <c r="A58" s="544" t="s">
        <v>301</v>
      </c>
      <c r="B58" s="522">
        <v>36.000117832390998</v>
      </c>
      <c r="C58" s="522">
        <v>18.365390000000001</v>
      </c>
      <c r="D58" s="523">
        <v>-17.634727832391</v>
      </c>
      <c r="E58" s="524">
        <v>0.51014805244500006</v>
      </c>
      <c r="F58" s="522">
        <v>17.234261504046</v>
      </c>
      <c r="G58" s="523">
        <v>11.489507669364</v>
      </c>
      <c r="H58" s="525">
        <v>0.57955000000000001</v>
      </c>
      <c r="I58" s="522">
        <v>4.9456600000000002</v>
      </c>
      <c r="J58" s="523">
        <v>-6.5438476693640002</v>
      </c>
      <c r="K58" s="526">
        <v>0.28696674927600002</v>
      </c>
    </row>
    <row r="59" spans="1:11" ht="14.4" customHeight="1" thickBot="1" x14ac:dyDescent="0.35">
      <c r="A59" s="544" t="s">
        <v>302</v>
      </c>
      <c r="B59" s="522">
        <v>5.9999996387329997</v>
      </c>
      <c r="C59" s="522">
        <v>2.88266</v>
      </c>
      <c r="D59" s="523">
        <v>-3.1173396387330001</v>
      </c>
      <c r="E59" s="524">
        <v>0.48044336226099998</v>
      </c>
      <c r="F59" s="522">
        <v>2.9234142937679999</v>
      </c>
      <c r="G59" s="523">
        <v>1.948942862512</v>
      </c>
      <c r="H59" s="525">
        <v>0.25555</v>
      </c>
      <c r="I59" s="522">
        <v>1.3606499999999999</v>
      </c>
      <c r="J59" s="523">
        <v>-0.58829286251199997</v>
      </c>
      <c r="K59" s="526">
        <v>0.46543180790299998</v>
      </c>
    </row>
    <row r="60" spans="1:11" ht="14.4" customHeight="1" thickBot="1" x14ac:dyDescent="0.35">
      <c r="A60" s="544" t="s">
        <v>303</v>
      </c>
      <c r="B60" s="522">
        <v>50.774396942814001</v>
      </c>
      <c r="C60" s="522">
        <v>31.55763</v>
      </c>
      <c r="D60" s="523">
        <v>-19.216766942814001</v>
      </c>
      <c r="E60" s="524">
        <v>0.62152643655299999</v>
      </c>
      <c r="F60" s="522">
        <v>31.300841988531001</v>
      </c>
      <c r="G60" s="523">
        <v>20.867227992354</v>
      </c>
      <c r="H60" s="525">
        <v>3.6179100000000002</v>
      </c>
      <c r="I60" s="522">
        <v>20.482970000000002</v>
      </c>
      <c r="J60" s="523">
        <v>-0.38425799235399999</v>
      </c>
      <c r="K60" s="526">
        <v>0.654390383731</v>
      </c>
    </row>
    <row r="61" spans="1:11" ht="14.4" customHeight="1" thickBot="1" x14ac:dyDescent="0.35">
      <c r="A61" s="542" t="s">
        <v>59</v>
      </c>
      <c r="B61" s="522">
        <v>2707.5139869774398</v>
      </c>
      <c r="C61" s="522">
        <v>2694.22748</v>
      </c>
      <c r="D61" s="523">
        <v>-13.28650697744</v>
      </c>
      <c r="E61" s="524">
        <v>0.99509272822100003</v>
      </c>
      <c r="F61" s="522">
        <v>2775.1072898236398</v>
      </c>
      <c r="G61" s="523">
        <v>1850.0715265490901</v>
      </c>
      <c r="H61" s="525">
        <v>146.10900000000001</v>
      </c>
      <c r="I61" s="522">
        <v>1735.0005100000001</v>
      </c>
      <c r="J61" s="523">
        <v>-115.07101654909199</v>
      </c>
      <c r="K61" s="526">
        <v>0.625201236853</v>
      </c>
    </row>
    <row r="62" spans="1:11" ht="14.4" customHeight="1" thickBot="1" x14ac:dyDescent="0.35">
      <c r="A62" s="543" t="s">
        <v>304</v>
      </c>
      <c r="B62" s="527">
        <v>2707.5139869774398</v>
      </c>
      <c r="C62" s="527">
        <v>2694.22748</v>
      </c>
      <c r="D62" s="528">
        <v>-13.28650697744</v>
      </c>
      <c r="E62" s="529">
        <v>0.99509272822100003</v>
      </c>
      <c r="F62" s="527">
        <v>2775.1072898236398</v>
      </c>
      <c r="G62" s="528">
        <v>1850.0715265490901</v>
      </c>
      <c r="H62" s="530">
        <v>146.10900000000001</v>
      </c>
      <c r="I62" s="527">
        <v>1735.0005100000001</v>
      </c>
      <c r="J62" s="528">
        <v>-115.07101654909199</v>
      </c>
      <c r="K62" s="533">
        <v>0.625201236853</v>
      </c>
    </row>
    <row r="63" spans="1:11" ht="14.4" customHeight="1" thickBot="1" x14ac:dyDescent="0.35">
      <c r="A63" s="544" t="s">
        <v>305</v>
      </c>
      <c r="B63" s="522">
        <v>737.51515559335701</v>
      </c>
      <c r="C63" s="522">
        <v>800.44600000000003</v>
      </c>
      <c r="D63" s="523">
        <v>62.930844406642002</v>
      </c>
      <c r="E63" s="524">
        <v>1.085328205026</v>
      </c>
      <c r="F63" s="522">
        <v>786.61400595276098</v>
      </c>
      <c r="G63" s="523">
        <v>524.40933730183997</v>
      </c>
      <c r="H63" s="525">
        <v>71.475999999999999</v>
      </c>
      <c r="I63" s="522">
        <v>536.22299999999996</v>
      </c>
      <c r="J63" s="523">
        <v>11.813662698159</v>
      </c>
      <c r="K63" s="526">
        <v>0.68168503985700002</v>
      </c>
    </row>
    <row r="64" spans="1:11" ht="14.4" customHeight="1" thickBot="1" x14ac:dyDescent="0.35">
      <c r="A64" s="544" t="s">
        <v>306</v>
      </c>
      <c r="B64" s="522">
        <v>249.99994494721301</v>
      </c>
      <c r="C64" s="522">
        <v>257.36599999999999</v>
      </c>
      <c r="D64" s="523">
        <v>7.3660550527859998</v>
      </c>
      <c r="E64" s="524">
        <v>1.029464226699</v>
      </c>
      <c r="F64" s="522">
        <v>250.01074498624601</v>
      </c>
      <c r="G64" s="523">
        <v>166.673829990831</v>
      </c>
      <c r="H64" s="525">
        <v>20.218</v>
      </c>
      <c r="I64" s="522">
        <v>170.495</v>
      </c>
      <c r="J64" s="523">
        <v>3.8211700091690002</v>
      </c>
      <c r="K64" s="526">
        <v>0.68195068979600004</v>
      </c>
    </row>
    <row r="65" spans="1:11" ht="14.4" customHeight="1" thickBot="1" x14ac:dyDescent="0.35">
      <c r="A65" s="544" t="s">
        <v>307</v>
      </c>
      <c r="B65" s="522">
        <v>1674.9988891463699</v>
      </c>
      <c r="C65" s="522">
        <v>1631.9359999999999</v>
      </c>
      <c r="D65" s="523">
        <v>-43.062889146373003</v>
      </c>
      <c r="E65" s="524">
        <v>0.97429079539899999</v>
      </c>
      <c r="F65" s="522">
        <v>1734.13267622525</v>
      </c>
      <c r="G65" s="523">
        <v>1156.0884508168299</v>
      </c>
      <c r="H65" s="525">
        <v>54.314999999999998</v>
      </c>
      <c r="I65" s="522">
        <v>1027.241</v>
      </c>
      <c r="J65" s="523">
        <v>-128.84745081683499</v>
      </c>
      <c r="K65" s="526">
        <v>0.59236586339800001</v>
      </c>
    </row>
    <row r="66" spans="1:11" ht="14.4" customHeight="1" thickBot="1" x14ac:dyDescent="0.35">
      <c r="A66" s="544" t="s">
        <v>308</v>
      </c>
      <c r="B66" s="522">
        <v>44.999997290498001</v>
      </c>
      <c r="C66" s="522">
        <v>4.4794799999999997</v>
      </c>
      <c r="D66" s="523">
        <v>-40.520517290496997</v>
      </c>
      <c r="E66" s="524">
        <v>9.9544005993000007E-2</v>
      </c>
      <c r="F66" s="522">
        <v>4.3498626593780001</v>
      </c>
      <c r="G66" s="523">
        <v>2.8999084395849999</v>
      </c>
      <c r="H66" s="525">
        <v>0.1</v>
      </c>
      <c r="I66" s="522">
        <v>1.0415099999999999</v>
      </c>
      <c r="J66" s="523">
        <v>-1.858398439585</v>
      </c>
      <c r="K66" s="526">
        <v>0.239435145786</v>
      </c>
    </row>
    <row r="67" spans="1:11" ht="14.4" customHeight="1" thickBot="1" x14ac:dyDescent="0.35">
      <c r="A67" s="545" t="s">
        <v>309</v>
      </c>
      <c r="B67" s="527">
        <v>2646.8976306272202</v>
      </c>
      <c r="C67" s="527">
        <v>2821.62878</v>
      </c>
      <c r="D67" s="528">
        <v>174.731149372777</v>
      </c>
      <c r="E67" s="529">
        <v>1.0660135652210001</v>
      </c>
      <c r="F67" s="527">
        <v>2520.6048291718698</v>
      </c>
      <c r="G67" s="528">
        <v>1680.40321944792</v>
      </c>
      <c r="H67" s="530">
        <v>179.21545</v>
      </c>
      <c r="I67" s="527">
        <v>1494.0214800000001</v>
      </c>
      <c r="J67" s="528">
        <v>-186.381739447917</v>
      </c>
      <c r="K67" s="533">
        <v>0.59272340618700003</v>
      </c>
    </row>
    <row r="68" spans="1:11" ht="14.4" customHeight="1" thickBot="1" x14ac:dyDescent="0.35">
      <c r="A68" s="542" t="s">
        <v>62</v>
      </c>
      <c r="B68" s="522">
        <v>984.10885074566397</v>
      </c>
      <c r="C68" s="522">
        <v>1057.85734</v>
      </c>
      <c r="D68" s="523">
        <v>73.748489254335993</v>
      </c>
      <c r="E68" s="524">
        <v>1.0749393618380001</v>
      </c>
      <c r="F68" s="522">
        <v>754.11257572653506</v>
      </c>
      <c r="G68" s="523">
        <v>502.74171715102301</v>
      </c>
      <c r="H68" s="525">
        <v>12.84464</v>
      </c>
      <c r="I68" s="522">
        <v>383.86827</v>
      </c>
      <c r="J68" s="523">
        <v>-118.873447151023</v>
      </c>
      <c r="K68" s="526">
        <v>0.50903311038099996</v>
      </c>
    </row>
    <row r="69" spans="1:11" ht="14.4" customHeight="1" thickBot="1" x14ac:dyDescent="0.35">
      <c r="A69" s="543" t="s">
        <v>310</v>
      </c>
      <c r="B69" s="527">
        <v>984.10885074566397</v>
      </c>
      <c r="C69" s="527">
        <v>1057.85734</v>
      </c>
      <c r="D69" s="528">
        <v>73.748489254335993</v>
      </c>
      <c r="E69" s="529">
        <v>1.0749393618380001</v>
      </c>
      <c r="F69" s="527">
        <v>754.11257572653506</v>
      </c>
      <c r="G69" s="528">
        <v>502.74171715102301</v>
      </c>
      <c r="H69" s="530">
        <v>12.84464</v>
      </c>
      <c r="I69" s="527">
        <v>383.86827</v>
      </c>
      <c r="J69" s="528">
        <v>-118.873447151023</v>
      </c>
      <c r="K69" s="533">
        <v>0.50903311038099996</v>
      </c>
    </row>
    <row r="70" spans="1:11" ht="14.4" customHeight="1" thickBot="1" x14ac:dyDescent="0.35">
      <c r="A70" s="544" t="s">
        <v>311</v>
      </c>
      <c r="B70" s="522">
        <v>200.16999794753201</v>
      </c>
      <c r="C70" s="522">
        <v>352.76292999999998</v>
      </c>
      <c r="D70" s="523">
        <v>152.592932052468</v>
      </c>
      <c r="E70" s="524">
        <v>1.762316698891</v>
      </c>
      <c r="F70" s="522">
        <v>303.21721012496999</v>
      </c>
      <c r="G70" s="523">
        <v>202.14480674998001</v>
      </c>
      <c r="H70" s="525">
        <v>3.74</v>
      </c>
      <c r="I70" s="522">
        <v>99.653289999999004</v>
      </c>
      <c r="J70" s="523">
        <v>-102.49151674997999</v>
      </c>
      <c r="K70" s="526">
        <v>0.32865314590400002</v>
      </c>
    </row>
    <row r="71" spans="1:11" ht="14.4" customHeight="1" thickBot="1" x14ac:dyDescent="0.35">
      <c r="A71" s="544" t="s">
        <v>312</v>
      </c>
      <c r="B71" s="522">
        <v>386.93891670195899</v>
      </c>
      <c r="C71" s="522">
        <v>103.3826</v>
      </c>
      <c r="D71" s="523">
        <v>-283.55631670195902</v>
      </c>
      <c r="E71" s="524">
        <v>0.26718067254900002</v>
      </c>
      <c r="F71" s="522">
        <v>87.732831020782001</v>
      </c>
      <c r="G71" s="523">
        <v>58.488554013853999</v>
      </c>
      <c r="H71" s="525">
        <v>4.9406564584124654E-324</v>
      </c>
      <c r="I71" s="522">
        <v>17.088830000000002</v>
      </c>
      <c r="J71" s="523">
        <v>-41.399724013853998</v>
      </c>
      <c r="K71" s="526">
        <v>0.194782612178</v>
      </c>
    </row>
    <row r="72" spans="1:11" ht="14.4" customHeight="1" thickBot="1" x14ac:dyDescent="0.35">
      <c r="A72" s="544" t="s">
        <v>313</v>
      </c>
      <c r="B72" s="522">
        <v>237.00010572994901</v>
      </c>
      <c r="C72" s="522">
        <v>425.73665999999997</v>
      </c>
      <c r="D72" s="523">
        <v>188.73655427005099</v>
      </c>
      <c r="E72" s="524">
        <v>1.7963564138029999</v>
      </c>
      <c r="F72" s="522">
        <v>194.984275018434</v>
      </c>
      <c r="G72" s="523">
        <v>129.98951667895599</v>
      </c>
      <c r="H72" s="525">
        <v>9.1046399999999998</v>
      </c>
      <c r="I72" s="522">
        <v>132.07325</v>
      </c>
      <c r="J72" s="523">
        <v>2.0837333210439999</v>
      </c>
      <c r="K72" s="526">
        <v>0.67735334035200001</v>
      </c>
    </row>
    <row r="73" spans="1:11" ht="14.4" customHeight="1" thickBot="1" x14ac:dyDescent="0.35">
      <c r="A73" s="544" t="s">
        <v>314</v>
      </c>
      <c r="B73" s="522">
        <v>159.99983036622501</v>
      </c>
      <c r="C73" s="522">
        <v>166.05234999999999</v>
      </c>
      <c r="D73" s="523">
        <v>6.0525196337749998</v>
      </c>
      <c r="E73" s="524">
        <v>1.037828287817</v>
      </c>
      <c r="F73" s="522">
        <v>159.98819846624599</v>
      </c>
      <c r="G73" s="523">
        <v>106.658798977497</v>
      </c>
      <c r="H73" s="525">
        <v>4.9406564584124654E-324</v>
      </c>
      <c r="I73" s="522">
        <v>135.05289999999999</v>
      </c>
      <c r="J73" s="523">
        <v>28.394101022501999</v>
      </c>
      <c r="K73" s="526">
        <v>0.844142888629</v>
      </c>
    </row>
    <row r="74" spans="1:11" ht="14.4" customHeight="1" thickBot="1" x14ac:dyDescent="0.35">
      <c r="A74" s="544" t="s">
        <v>315</v>
      </c>
      <c r="B74" s="522">
        <v>4.9406564584124654E-324</v>
      </c>
      <c r="C74" s="522">
        <v>9.9228000000000005</v>
      </c>
      <c r="D74" s="523">
        <v>9.9228000000000005</v>
      </c>
      <c r="E74" s="534" t="s">
        <v>252</v>
      </c>
      <c r="F74" s="522">
        <v>8.1900610961029994</v>
      </c>
      <c r="G74" s="523">
        <v>5.4600407307349998</v>
      </c>
      <c r="H74" s="525">
        <v>4.9406564584124654E-324</v>
      </c>
      <c r="I74" s="522">
        <v>3.9525251667299724E-323</v>
      </c>
      <c r="J74" s="523">
        <v>-5.4600407307349998</v>
      </c>
      <c r="K74" s="526">
        <v>4.9406564584124654E-324</v>
      </c>
    </row>
    <row r="75" spans="1:11" ht="14.4" customHeight="1" thickBot="1" x14ac:dyDescent="0.35">
      <c r="A75" s="546" t="s">
        <v>63</v>
      </c>
      <c r="B75" s="527">
        <v>44.999997290498001</v>
      </c>
      <c r="C75" s="527">
        <v>5.968</v>
      </c>
      <c r="D75" s="528">
        <v>-39.031997290497998</v>
      </c>
      <c r="E75" s="529">
        <v>0.13262223020700001</v>
      </c>
      <c r="F75" s="527">
        <v>0</v>
      </c>
      <c r="G75" s="528">
        <v>0</v>
      </c>
      <c r="H75" s="530">
        <v>4.9406564584124654E-324</v>
      </c>
      <c r="I75" s="527">
        <v>1.54</v>
      </c>
      <c r="J75" s="528">
        <v>1.54</v>
      </c>
      <c r="K75" s="531" t="s">
        <v>246</v>
      </c>
    </row>
    <row r="76" spans="1:11" ht="14.4" customHeight="1" thickBot="1" x14ac:dyDescent="0.35">
      <c r="A76" s="543" t="s">
        <v>316</v>
      </c>
      <c r="B76" s="527">
        <v>44.999997290498001</v>
      </c>
      <c r="C76" s="527">
        <v>5.968</v>
      </c>
      <c r="D76" s="528">
        <v>-39.031997290497998</v>
      </c>
      <c r="E76" s="529">
        <v>0.13262223020700001</v>
      </c>
      <c r="F76" s="527">
        <v>0</v>
      </c>
      <c r="G76" s="528">
        <v>0</v>
      </c>
      <c r="H76" s="530">
        <v>4.9406564584124654E-324</v>
      </c>
      <c r="I76" s="527">
        <v>1.54</v>
      </c>
      <c r="J76" s="528">
        <v>1.54</v>
      </c>
      <c r="K76" s="531" t="s">
        <v>246</v>
      </c>
    </row>
    <row r="77" spans="1:11" ht="14.4" customHeight="1" thickBot="1" x14ac:dyDescent="0.35">
      <c r="A77" s="544" t="s">
        <v>317</v>
      </c>
      <c r="B77" s="522">
        <v>44.999997290498001</v>
      </c>
      <c r="C77" s="522">
        <v>5.968</v>
      </c>
      <c r="D77" s="523">
        <v>-39.031997290497998</v>
      </c>
      <c r="E77" s="524">
        <v>0.13262223020700001</v>
      </c>
      <c r="F77" s="522">
        <v>0</v>
      </c>
      <c r="G77" s="523">
        <v>0</v>
      </c>
      <c r="H77" s="525">
        <v>4.9406564584124654E-324</v>
      </c>
      <c r="I77" s="522">
        <v>3.9525251667299724E-323</v>
      </c>
      <c r="J77" s="523">
        <v>3.9525251667299724E-323</v>
      </c>
      <c r="K77" s="532" t="s">
        <v>246</v>
      </c>
    </row>
    <row r="78" spans="1:11" ht="14.4" customHeight="1" thickBot="1" x14ac:dyDescent="0.35">
      <c r="A78" s="544" t="s">
        <v>318</v>
      </c>
      <c r="B78" s="522">
        <v>4.9406564584124654E-324</v>
      </c>
      <c r="C78" s="522">
        <v>4.9406564584124654E-324</v>
      </c>
      <c r="D78" s="523">
        <v>0</v>
      </c>
      <c r="E78" s="524">
        <v>1</v>
      </c>
      <c r="F78" s="522">
        <v>4.9406564584124654E-324</v>
      </c>
      <c r="G78" s="523">
        <v>0</v>
      </c>
      <c r="H78" s="525">
        <v>4.9406564584124654E-324</v>
      </c>
      <c r="I78" s="522">
        <v>1.54</v>
      </c>
      <c r="J78" s="523">
        <v>1.54</v>
      </c>
      <c r="K78" s="532" t="s">
        <v>252</v>
      </c>
    </row>
    <row r="79" spans="1:11" ht="14.4" customHeight="1" thickBot="1" x14ac:dyDescent="0.35">
      <c r="A79" s="542" t="s">
        <v>64</v>
      </c>
      <c r="B79" s="522">
        <v>1617.78878259106</v>
      </c>
      <c r="C79" s="522">
        <v>1757.8034399999999</v>
      </c>
      <c r="D79" s="523">
        <v>140.014657408939</v>
      </c>
      <c r="E79" s="524">
        <v>1.0865469330199999</v>
      </c>
      <c r="F79" s="522">
        <v>1766.4922534453401</v>
      </c>
      <c r="G79" s="523">
        <v>1177.6615022968899</v>
      </c>
      <c r="H79" s="525">
        <v>166.37081000000001</v>
      </c>
      <c r="I79" s="522">
        <v>1108.61321</v>
      </c>
      <c r="J79" s="523">
        <v>-69.048292296892996</v>
      </c>
      <c r="K79" s="526">
        <v>0.62757886870799995</v>
      </c>
    </row>
    <row r="80" spans="1:11" ht="14.4" customHeight="1" thickBot="1" x14ac:dyDescent="0.35">
      <c r="A80" s="543" t="s">
        <v>319</v>
      </c>
      <c r="B80" s="527">
        <v>2.9998798193730001</v>
      </c>
      <c r="C80" s="527">
        <v>1.8416999999999999</v>
      </c>
      <c r="D80" s="528">
        <v>-1.158179819373</v>
      </c>
      <c r="E80" s="529">
        <v>0.61392459394700005</v>
      </c>
      <c r="F80" s="527">
        <v>1.766652271401</v>
      </c>
      <c r="G80" s="528">
        <v>1.1777681809339999</v>
      </c>
      <c r="H80" s="530">
        <v>0.10299999999999999</v>
      </c>
      <c r="I80" s="527">
        <v>0.35199999999999998</v>
      </c>
      <c r="J80" s="528">
        <v>-0.82576818093399995</v>
      </c>
      <c r="K80" s="533">
        <v>0.19924690653499999</v>
      </c>
    </row>
    <row r="81" spans="1:11" ht="14.4" customHeight="1" thickBot="1" x14ac:dyDescent="0.35">
      <c r="A81" s="544" t="s">
        <v>320</v>
      </c>
      <c r="B81" s="522">
        <v>2.9998798193730001</v>
      </c>
      <c r="C81" s="522">
        <v>1.8416999999999999</v>
      </c>
      <c r="D81" s="523">
        <v>-1.158179819373</v>
      </c>
      <c r="E81" s="524">
        <v>0.61392459394700005</v>
      </c>
      <c r="F81" s="522">
        <v>1.766652271401</v>
      </c>
      <c r="G81" s="523">
        <v>1.1777681809339999</v>
      </c>
      <c r="H81" s="525">
        <v>0.10299999999999999</v>
      </c>
      <c r="I81" s="522">
        <v>0.35199999999999998</v>
      </c>
      <c r="J81" s="523">
        <v>-0.82576818093399995</v>
      </c>
      <c r="K81" s="526">
        <v>0.19924690653499999</v>
      </c>
    </row>
    <row r="82" spans="1:11" ht="14.4" customHeight="1" thickBot="1" x14ac:dyDescent="0.35">
      <c r="A82" s="543" t="s">
        <v>321</v>
      </c>
      <c r="B82" s="527">
        <v>16.498679006595001</v>
      </c>
      <c r="C82" s="527">
        <v>10.49863</v>
      </c>
      <c r="D82" s="528">
        <v>-6.0000490065949998</v>
      </c>
      <c r="E82" s="529">
        <v>0.63633155089500004</v>
      </c>
      <c r="F82" s="527">
        <v>8.8711413237650003</v>
      </c>
      <c r="G82" s="528">
        <v>5.9140942158429999</v>
      </c>
      <c r="H82" s="530">
        <v>0.65459000000000001</v>
      </c>
      <c r="I82" s="527">
        <v>7.9025100000000004</v>
      </c>
      <c r="J82" s="528">
        <v>1.988415784156</v>
      </c>
      <c r="K82" s="533">
        <v>0.89081096913900004</v>
      </c>
    </row>
    <row r="83" spans="1:11" ht="14.4" customHeight="1" thickBot="1" x14ac:dyDescent="0.35">
      <c r="A83" s="544" t="s">
        <v>322</v>
      </c>
      <c r="B83" s="522">
        <v>4.4986797291289999</v>
      </c>
      <c r="C83" s="522">
        <v>1.2977000000000001</v>
      </c>
      <c r="D83" s="523">
        <v>-3.2009797291290001</v>
      </c>
      <c r="E83" s="524">
        <v>0.28846241078099999</v>
      </c>
      <c r="F83" s="522">
        <v>1.498434062107</v>
      </c>
      <c r="G83" s="523">
        <v>0.99895604140399996</v>
      </c>
      <c r="H83" s="525">
        <v>8.9300000000000004E-2</v>
      </c>
      <c r="I83" s="522">
        <v>1.0203</v>
      </c>
      <c r="J83" s="523">
        <v>2.1343958595E-2</v>
      </c>
      <c r="K83" s="526">
        <v>0.680910842726</v>
      </c>
    </row>
    <row r="84" spans="1:11" ht="14.4" customHeight="1" thickBot="1" x14ac:dyDescent="0.35">
      <c r="A84" s="544" t="s">
        <v>323</v>
      </c>
      <c r="B84" s="522">
        <v>4.9406564584124654E-324</v>
      </c>
      <c r="C84" s="522">
        <v>4.9406564584124654E-324</v>
      </c>
      <c r="D84" s="523">
        <v>0</v>
      </c>
      <c r="E84" s="524">
        <v>1</v>
      </c>
      <c r="F84" s="522">
        <v>4.9406564584124654E-324</v>
      </c>
      <c r="G84" s="523">
        <v>0</v>
      </c>
      <c r="H84" s="525">
        <v>4.9406564584124654E-324</v>
      </c>
      <c r="I84" s="522">
        <v>2</v>
      </c>
      <c r="J84" s="523">
        <v>2</v>
      </c>
      <c r="K84" s="532" t="s">
        <v>252</v>
      </c>
    </row>
    <row r="85" spans="1:11" ht="14.4" customHeight="1" thickBot="1" x14ac:dyDescent="0.35">
      <c r="A85" s="544" t="s">
        <v>324</v>
      </c>
      <c r="B85" s="522">
        <v>11.999999277465999</v>
      </c>
      <c r="C85" s="522">
        <v>9.2009299999999996</v>
      </c>
      <c r="D85" s="523">
        <v>-2.7990692774660002</v>
      </c>
      <c r="E85" s="524">
        <v>0.76674421283299998</v>
      </c>
      <c r="F85" s="522">
        <v>7.3727072616580003</v>
      </c>
      <c r="G85" s="523">
        <v>4.9151381744379998</v>
      </c>
      <c r="H85" s="525">
        <v>0.56528999999999996</v>
      </c>
      <c r="I85" s="522">
        <v>4.8822099999999997</v>
      </c>
      <c r="J85" s="523">
        <v>-3.2928174438000002E-2</v>
      </c>
      <c r="K85" s="526">
        <v>0.66220044099499997</v>
      </c>
    </row>
    <row r="86" spans="1:11" ht="14.4" customHeight="1" thickBot="1" x14ac:dyDescent="0.35">
      <c r="A86" s="543" t="s">
        <v>325</v>
      </c>
      <c r="B86" s="527">
        <v>37.374117749661004</v>
      </c>
      <c r="C86" s="527">
        <v>37.191000000000003</v>
      </c>
      <c r="D86" s="528">
        <v>-0.183117749661</v>
      </c>
      <c r="E86" s="529">
        <v>0.99510041278000005</v>
      </c>
      <c r="F86" s="527">
        <v>44.373655213875999</v>
      </c>
      <c r="G86" s="528">
        <v>29.582436809250002</v>
      </c>
      <c r="H86" s="530">
        <v>7.8214399999999999</v>
      </c>
      <c r="I86" s="527">
        <v>44.064039999999999</v>
      </c>
      <c r="J86" s="528">
        <v>14.481603190749</v>
      </c>
      <c r="K86" s="533">
        <v>0.99302254429100001</v>
      </c>
    </row>
    <row r="87" spans="1:11" ht="14.4" customHeight="1" thickBot="1" x14ac:dyDescent="0.35">
      <c r="A87" s="544" t="s">
        <v>326</v>
      </c>
      <c r="B87" s="522">
        <v>22.374238652820999</v>
      </c>
      <c r="C87" s="522">
        <v>19.574999999999999</v>
      </c>
      <c r="D87" s="523">
        <v>-2.7992386528209998</v>
      </c>
      <c r="E87" s="524">
        <v>0.87489010480899998</v>
      </c>
      <c r="F87" s="522">
        <v>27.260256411456002</v>
      </c>
      <c r="G87" s="523">
        <v>18.173504274304001</v>
      </c>
      <c r="H87" s="525">
        <v>4.9406564584124654E-324</v>
      </c>
      <c r="I87" s="522">
        <v>19.844999999999999</v>
      </c>
      <c r="J87" s="523">
        <v>1.671495725695</v>
      </c>
      <c r="K87" s="526">
        <v>0.72798288102800002</v>
      </c>
    </row>
    <row r="88" spans="1:11" ht="14.4" customHeight="1" thickBot="1" x14ac:dyDescent="0.35">
      <c r="A88" s="544" t="s">
        <v>327</v>
      </c>
      <c r="B88" s="522">
        <v>14.999879096839001</v>
      </c>
      <c r="C88" s="522">
        <v>17.616</v>
      </c>
      <c r="D88" s="523">
        <v>2.6161209031600001</v>
      </c>
      <c r="E88" s="524">
        <v>1.1744094659869999</v>
      </c>
      <c r="F88" s="522">
        <v>17.113398802418999</v>
      </c>
      <c r="G88" s="523">
        <v>11.408932534946</v>
      </c>
      <c r="H88" s="525">
        <v>7.8214399999999999</v>
      </c>
      <c r="I88" s="522">
        <v>24.21904</v>
      </c>
      <c r="J88" s="523">
        <v>12.810107465052999</v>
      </c>
      <c r="K88" s="526">
        <v>1.4152092333970001</v>
      </c>
    </row>
    <row r="89" spans="1:11" ht="14.4" customHeight="1" thickBot="1" x14ac:dyDescent="0.35">
      <c r="A89" s="543" t="s">
        <v>328</v>
      </c>
      <c r="B89" s="527">
        <v>4.9406564584124654E-324</v>
      </c>
      <c r="C89" s="527">
        <v>22</v>
      </c>
      <c r="D89" s="528">
        <v>22</v>
      </c>
      <c r="E89" s="535" t="s">
        <v>252</v>
      </c>
      <c r="F89" s="527">
        <v>0</v>
      </c>
      <c r="G89" s="528">
        <v>0</v>
      </c>
      <c r="H89" s="530">
        <v>4.9406564584124654E-324</v>
      </c>
      <c r="I89" s="527">
        <v>9.4</v>
      </c>
      <c r="J89" s="528">
        <v>9.4</v>
      </c>
      <c r="K89" s="531" t="s">
        <v>246</v>
      </c>
    </row>
    <row r="90" spans="1:11" ht="14.4" customHeight="1" thickBot="1" x14ac:dyDescent="0.35">
      <c r="A90" s="544" t="s">
        <v>329</v>
      </c>
      <c r="B90" s="522">
        <v>4.9406564584124654E-324</v>
      </c>
      <c r="C90" s="522">
        <v>22</v>
      </c>
      <c r="D90" s="523">
        <v>22</v>
      </c>
      <c r="E90" s="534" t="s">
        <v>252</v>
      </c>
      <c r="F90" s="522">
        <v>0</v>
      </c>
      <c r="G90" s="523">
        <v>0</v>
      </c>
      <c r="H90" s="525">
        <v>4.9406564584124654E-324</v>
      </c>
      <c r="I90" s="522">
        <v>9.4</v>
      </c>
      <c r="J90" s="523">
        <v>9.4</v>
      </c>
      <c r="K90" s="532" t="s">
        <v>246</v>
      </c>
    </row>
    <row r="91" spans="1:11" ht="14.4" customHeight="1" thickBot="1" x14ac:dyDescent="0.35">
      <c r="A91" s="543" t="s">
        <v>330</v>
      </c>
      <c r="B91" s="527">
        <v>954.20370254628801</v>
      </c>
      <c r="C91" s="527">
        <v>1095.1016199999999</v>
      </c>
      <c r="D91" s="528">
        <v>140.89791745371099</v>
      </c>
      <c r="E91" s="529">
        <v>1.1476602082730001</v>
      </c>
      <c r="F91" s="527">
        <v>1056.96937916094</v>
      </c>
      <c r="G91" s="528">
        <v>704.64625277395999</v>
      </c>
      <c r="H91" s="530">
        <v>93.169079999999994</v>
      </c>
      <c r="I91" s="527">
        <v>730.94602999999995</v>
      </c>
      <c r="J91" s="528">
        <v>26.29977722604</v>
      </c>
      <c r="K91" s="533">
        <v>0.69154891751000003</v>
      </c>
    </row>
    <row r="92" spans="1:11" ht="14.4" customHeight="1" thickBot="1" x14ac:dyDescent="0.35">
      <c r="A92" s="544" t="s">
        <v>331</v>
      </c>
      <c r="B92" s="522">
        <v>869.99994761629398</v>
      </c>
      <c r="C92" s="522">
        <v>1003.14458</v>
      </c>
      <c r="D92" s="523">
        <v>133.14463238370601</v>
      </c>
      <c r="E92" s="524">
        <v>1.1530398165519999</v>
      </c>
      <c r="F92" s="522">
        <v>964.99829506338699</v>
      </c>
      <c r="G92" s="523">
        <v>643.33219670892504</v>
      </c>
      <c r="H92" s="525">
        <v>85.452799999999996</v>
      </c>
      <c r="I92" s="522">
        <v>668.07542000000001</v>
      </c>
      <c r="J92" s="523">
        <v>24.743223291075001</v>
      </c>
      <c r="K92" s="526">
        <v>0.69230735786499997</v>
      </c>
    </row>
    <row r="93" spans="1:11" ht="14.4" customHeight="1" thickBot="1" x14ac:dyDescent="0.35">
      <c r="A93" s="544" t="s">
        <v>332</v>
      </c>
      <c r="B93" s="522">
        <v>2.9769598207530001</v>
      </c>
      <c r="C93" s="522">
        <v>0.97499999999999998</v>
      </c>
      <c r="D93" s="523">
        <v>-2.0019598207530001</v>
      </c>
      <c r="E93" s="524">
        <v>0.32751533735900001</v>
      </c>
      <c r="F93" s="522">
        <v>0.967238496176</v>
      </c>
      <c r="G93" s="523">
        <v>0.64482566411700004</v>
      </c>
      <c r="H93" s="525">
        <v>4.9406564584124654E-324</v>
      </c>
      <c r="I93" s="522">
        <v>3.2320000000000002</v>
      </c>
      <c r="J93" s="523">
        <v>2.5871743358820001</v>
      </c>
      <c r="K93" s="526">
        <v>3.3414716357700001</v>
      </c>
    </row>
    <row r="94" spans="1:11" ht="14.4" customHeight="1" thickBot="1" x14ac:dyDescent="0.35">
      <c r="A94" s="544" t="s">
        <v>333</v>
      </c>
      <c r="B94" s="522">
        <v>81.226795109240001</v>
      </c>
      <c r="C94" s="522">
        <v>90.982039999999998</v>
      </c>
      <c r="D94" s="523">
        <v>9.7552448907590001</v>
      </c>
      <c r="E94" s="524">
        <v>1.1200988525719999</v>
      </c>
      <c r="F94" s="522">
        <v>91.003845601375005</v>
      </c>
      <c r="G94" s="523">
        <v>60.669230400917002</v>
      </c>
      <c r="H94" s="525">
        <v>7.7162800000000002</v>
      </c>
      <c r="I94" s="522">
        <v>59.63861</v>
      </c>
      <c r="J94" s="523">
        <v>-1.0306204009169999</v>
      </c>
      <c r="K94" s="526">
        <v>0.65534164634299996</v>
      </c>
    </row>
    <row r="95" spans="1:11" ht="14.4" customHeight="1" thickBot="1" x14ac:dyDescent="0.35">
      <c r="A95" s="543" t="s">
        <v>334</v>
      </c>
      <c r="B95" s="527">
        <v>238.71238562684999</v>
      </c>
      <c r="C95" s="527">
        <v>277.61998999999997</v>
      </c>
      <c r="D95" s="528">
        <v>38.907604373148999</v>
      </c>
      <c r="E95" s="529">
        <v>1.16298946647</v>
      </c>
      <c r="F95" s="527">
        <v>220.02691621188299</v>
      </c>
      <c r="G95" s="528">
        <v>146.68461080792201</v>
      </c>
      <c r="H95" s="530">
        <v>1.5397000000000001</v>
      </c>
      <c r="I95" s="527">
        <v>94.768630000000002</v>
      </c>
      <c r="J95" s="528">
        <v>-51.915980807921997</v>
      </c>
      <c r="K95" s="533">
        <v>0.43071380370899998</v>
      </c>
    </row>
    <row r="96" spans="1:11" ht="14.4" customHeight="1" thickBot="1" x14ac:dyDescent="0.35">
      <c r="A96" s="544" t="s">
        <v>335</v>
      </c>
      <c r="B96" s="522">
        <v>36.999957772188999</v>
      </c>
      <c r="C96" s="522">
        <v>45.005000000000003</v>
      </c>
      <c r="D96" s="523">
        <v>8.0050422278099997</v>
      </c>
      <c r="E96" s="524">
        <v>1.216352739565</v>
      </c>
      <c r="F96" s="522">
        <v>7.0091279549739998</v>
      </c>
      <c r="G96" s="523">
        <v>4.6727519699820004</v>
      </c>
      <c r="H96" s="525">
        <v>4.9406564584124654E-324</v>
      </c>
      <c r="I96" s="522">
        <v>3.9525251667299724E-323</v>
      </c>
      <c r="J96" s="523">
        <v>-4.6727519699820004</v>
      </c>
      <c r="K96" s="526">
        <v>4.9406564584124654E-324</v>
      </c>
    </row>
    <row r="97" spans="1:11" ht="14.4" customHeight="1" thickBot="1" x14ac:dyDescent="0.35">
      <c r="A97" s="544" t="s">
        <v>336</v>
      </c>
      <c r="B97" s="522">
        <v>196.45150817142701</v>
      </c>
      <c r="C97" s="522">
        <v>219.25558000000001</v>
      </c>
      <c r="D97" s="523">
        <v>22.804071828573001</v>
      </c>
      <c r="E97" s="524">
        <v>1.116079902062</v>
      </c>
      <c r="F97" s="522">
        <v>202.132230419687</v>
      </c>
      <c r="G97" s="523">
        <v>134.754820279792</v>
      </c>
      <c r="H97" s="525">
        <v>4.9406564584124654E-324</v>
      </c>
      <c r="I97" s="522">
        <v>87.099869999999996</v>
      </c>
      <c r="J97" s="523">
        <v>-47.654950279791002</v>
      </c>
      <c r="K97" s="526">
        <v>0.43090540196900001</v>
      </c>
    </row>
    <row r="98" spans="1:11" ht="14.4" customHeight="1" thickBot="1" x14ac:dyDescent="0.35">
      <c r="A98" s="544" t="s">
        <v>337</v>
      </c>
      <c r="B98" s="522">
        <v>2.9999998193659998</v>
      </c>
      <c r="C98" s="522">
        <v>4.694</v>
      </c>
      <c r="D98" s="523">
        <v>1.6940001806330001</v>
      </c>
      <c r="E98" s="524">
        <v>1.564666760877</v>
      </c>
      <c r="F98" s="522">
        <v>1.9989633524720001</v>
      </c>
      <c r="G98" s="523">
        <v>1.3326422349810001</v>
      </c>
      <c r="H98" s="525">
        <v>4.9406564584124654E-324</v>
      </c>
      <c r="I98" s="522">
        <v>3.9525251667299724E-323</v>
      </c>
      <c r="J98" s="523">
        <v>-1.3326422349810001</v>
      </c>
      <c r="K98" s="526">
        <v>1.9762625833649862E-323</v>
      </c>
    </row>
    <row r="99" spans="1:11" ht="14.4" customHeight="1" thickBot="1" x14ac:dyDescent="0.35">
      <c r="A99" s="544" t="s">
        <v>338</v>
      </c>
      <c r="B99" s="522">
        <v>4.9406564584124654E-324</v>
      </c>
      <c r="C99" s="522">
        <v>1.0212000000000001</v>
      </c>
      <c r="D99" s="523">
        <v>1.0212000000000001</v>
      </c>
      <c r="E99" s="534" t="s">
        <v>252</v>
      </c>
      <c r="F99" s="522">
        <v>1.196258063331</v>
      </c>
      <c r="G99" s="523">
        <v>0.79750537555400003</v>
      </c>
      <c r="H99" s="525">
        <v>4.9406564584124654E-324</v>
      </c>
      <c r="I99" s="522">
        <v>1.1896</v>
      </c>
      <c r="J99" s="523">
        <v>0.39209462444499998</v>
      </c>
      <c r="K99" s="526">
        <v>0.99443425834599997</v>
      </c>
    </row>
    <row r="100" spans="1:11" ht="14.4" customHeight="1" thickBot="1" x14ac:dyDescent="0.35">
      <c r="A100" s="544" t="s">
        <v>339</v>
      </c>
      <c r="B100" s="522">
        <v>2.2609198638670001</v>
      </c>
      <c r="C100" s="522">
        <v>7.6442100000000002</v>
      </c>
      <c r="D100" s="523">
        <v>5.3832901361319996</v>
      </c>
      <c r="E100" s="524">
        <v>3.3810176654930002</v>
      </c>
      <c r="F100" s="522">
        <v>7.6903364214180003</v>
      </c>
      <c r="G100" s="523">
        <v>5.1268909476119999</v>
      </c>
      <c r="H100" s="525">
        <v>1.5397000000000001</v>
      </c>
      <c r="I100" s="522">
        <v>6.4791600000000003</v>
      </c>
      <c r="J100" s="523">
        <v>1.352269052387</v>
      </c>
      <c r="K100" s="526">
        <v>0.84250670516199999</v>
      </c>
    </row>
    <row r="101" spans="1:11" ht="14.4" customHeight="1" thickBot="1" x14ac:dyDescent="0.35">
      <c r="A101" s="543" t="s">
        <v>340</v>
      </c>
      <c r="B101" s="527">
        <v>368.00001784229198</v>
      </c>
      <c r="C101" s="527">
        <v>313.5505</v>
      </c>
      <c r="D101" s="528">
        <v>-54.449517842291002</v>
      </c>
      <c r="E101" s="529">
        <v>0.85203936086300003</v>
      </c>
      <c r="F101" s="527">
        <v>434.48450926347402</v>
      </c>
      <c r="G101" s="528">
        <v>289.656339508982</v>
      </c>
      <c r="H101" s="530">
        <v>63.082999999999998</v>
      </c>
      <c r="I101" s="527">
        <v>221.18</v>
      </c>
      <c r="J101" s="528">
        <v>-68.476339508981994</v>
      </c>
      <c r="K101" s="533">
        <v>0.50906302821899996</v>
      </c>
    </row>
    <row r="102" spans="1:11" ht="14.4" customHeight="1" thickBot="1" x14ac:dyDescent="0.35">
      <c r="A102" s="544" t="s">
        <v>341</v>
      </c>
      <c r="B102" s="522">
        <v>368.00001784229198</v>
      </c>
      <c r="C102" s="522">
        <v>313.5505</v>
      </c>
      <c r="D102" s="523">
        <v>-54.449517842291002</v>
      </c>
      <c r="E102" s="524">
        <v>0.85203936086300003</v>
      </c>
      <c r="F102" s="522">
        <v>434.48450926347402</v>
      </c>
      <c r="G102" s="523">
        <v>289.656339508982</v>
      </c>
      <c r="H102" s="525">
        <v>63.082999999999998</v>
      </c>
      <c r="I102" s="522">
        <v>221.18</v>
      </c>
      <c r="J102" s="523">
        <v>-68.476339508981994</v>
      </c>
      <c r="K102" s="526">
        <v>0.50906302821899996</v>
      </c>
    </row>
    <row r="103" spans="1:11" ht="14.4" customHeight="1" thickBot="1" x14ac:dyDescent="0.35">
      <c r="A103" s="541" t="s">
        <v>65</v>
      </c>
      <c r="B103" s="522">
        <v>18314.9987772327</v>
      </c>
      <c r="C103" s="522">
        <v>21689.94817</v>
      </c>
      <c r="D103" s="523">
        <v>3374.9493927673202</v>
      </c>
      <c r="E103" s="524">
        <v>1.1842724334200001</v>
      </c>
      <c r="F103" s="522">
        <v>21079.9951392763</v>
      </c>
      <c r="G103" s="523">
        <v>14053.3300928508</v>
      </c>
      <c r="H103" s="525">
        <v>1867.2056700000001</v>
      </c>
      <c r="I103" s="522">
        <v>14989.42915</v>
      </c>
      <c r="J103" s="523">
        <v>936.09905714915806</v>
      </c>
      <c r="K103" s="526">
        <v>0.71107365305100001</v>
      </c>
    </row>
    <row r="104" spans="1:11" ht="14.4" customHeight="1" thickBot="1" x14ac:dyDescent="0.35">
      <c r="A104" s="546" t="s">
        <v>342</v>
      </c>
      <c r="B104" s="527">
        <v>13560.9991434765</v>
      </c>
      <c r="C104" s="527">
        <v>16082.591</v>
      </c>
      <c r="D104" s="528">
        <v>2521.5918565234902</v>
      </c>
      <c r="E104" s="529">
        <v>1.1859444005440001</v>
      </c>
      <c r="F104" s="527">
        <v>16417.999999999101</v>
      </c>
      <c r="G104" s="528">
        <v>10945.333333332699</v>
      </c>
      <c r="H104" s="530">
        <v>1385.7570000000001</v>
      </c>
      <c r="I104" s="527">
        <v>11130.063</v>
      </c>
      <c r="J104" s="528">
        <v>184.72966666726501</v>
      </c>
      <c r="K104" s="533">
        <v>0.67791832135399999</v>
      </c>
    </row>
    <row r="105" spans="1:11" ht="14.4" customHeight="1" thickBot="1" x14ac:dyDescent="0.35">
      <c r="A105" s="543" t="s">
        <v>343</v>
      </c>
      <c r="B105" s="527">
        <v>13516.999106125801</v>
      </c>
      <c r="C105" s="527">
        <v>14871.048000000001</v>
      </c>
      <c r="D105" s="528">
        <v>1354.0488938742001</v>
      </c>
      <c r="E105" s="529">
        <v>1.1001737799369999</v>
      </c>
      <c r="F105" s="527">
        <v>13317.9999999993</v>
      </c>
      <c r="G105" s="528">
        <v>8878.6666666661804</v>
      </c>
      <c r="H105" s="530">
        <v>1090.0070000000001</v>
      </c>
      <c r="I105" s="527">
        <v>8850.9130000000005</v>
      </c>
      <c r="J105" s="528">
        <v>-27.753666666179001</v>
      </c>
      <c r="K105" s="533">
        <v>0.66458274515600002</v>
      </c>
    </row>
    <row r="106" spans="1:11" ht="14.4" customHeight="1" thickBot="1" x14ac:dyDescent="0.35">
      <c r="A106" s="544" t="s">
        <v>344</v>
      </c>
      <c r="B106" s="522">
        <v>13516.999106125801</v>
      </c>
      <c r="C106" s="522">
        <v>14871.048000000001</v>
      </c>
      <c r="D106" s="523">
        <v>1354.0488938742001</v>
      </c>
      <c r="E106" s="524">
        <v>1.1001737799369999</v>
      </c>
      <c r="F106" s="522">
        <v>13317.9999999993</v>
      </c>
      <c r="G106" s="523">
        <v>8878.6666666661804</v>
      </c>
      <c r="H106" s="525">
        <v>1090.0070000000001</v>
      </c>
      <c r="I106" s="522">
        <v>8850.9130000000005</v>
      </c>
      <c r="J106" s="523">
        <v>-27.753666666179001</v>
      </c>
      <c r="K106" s="526">
        <v>0.66458274515600002</v>
      </c>
    </row>
    <row r="107" spans="1:11" ht="14.4" customHeight="1" thickBot="1" x14ac:dyDescent="0.35">
      <c r="A107" s="543" t="s">
        <v>345</v>
      </c>
      <c r="B107" s="527">
        <v>4.9406564584124654E-324</v>
      </c>
      <c r="C107" s="527">
        <v>0.04</v>
      </c>
      <c r="D107" s="528">
        <v>0.04</v>
      </c>
      <c r="E107" s="535" t="s">
        <v>252</v>
      </c>
      <c r="F107" s="527">
        <v>0</v>
      </c>
      <c r="G107" s="528">
        <v>0</v>
      </c>
      <c r="H107" s="530">
        <v>4.9406564584124654E-324</v>
      </c>
      <c r="I107" s="527">
        <v>9.2999999999999999E-2</v>
      </c>
      <c r="J107" s="528">
        <v>9.2999999999999999E-2</v>
      </c>
      <c r="K107" s="531" t="s">
        <v>246</v>
      </c>
    </row>
    <row r="108" spans="1:11" ht="14.4" customHeight="1" thickBot="1" x14ac:dyDescent="0.35">
      <c r="A108" s="544" t="s">
        <v>346</v>
      </c>
      <c r="B108" s="522">
        <v>4.9406564584124654E-324</v>
      </c>
      <c r="C108" s="522">
        <v>0.04</v>
      </c>
      <c r="D108" s="523">
        <v>0.04</v>
      </c>
      <c r="E108" s="534" t="s">
        <v>252</v>
      </c>
      <c r="F108" s="522">
        <v>0</v>
      </c>
      <c r="G108" s="523">
        <v>0</v>
      </c>
      <c r="H108" s="525">
        <v>4.9406564584124654E-324</v>
      </c>
      <c r="I108" s="522">
        <v>9.2999999999999999E-2</v>
      </c>
      <c r="J108" s="523">
        <v>9.2999999999999999E-2</v>
      </c>
      <c r="K108" s="532" t="s">
        <v>246</v>
      </c>
    </row>
    <row r="109" spans="1:11" ht="14.4" customHeight="1" thickBot="1" x14ac:dyDescent="0.35">
      <c r="A109" s="543" t="s">
        <v>347</v>
      </c>
      <c r="B109" s="527">
        <v>4.9406564584124654E-324</v>
      </c>
      <c r="C109" s="527">
        <v>1189.75</v>
      </c>
      <c r="D109" s="528">
        <v>1189.75</v>
      </c>
      <c r="E109" s="535" t="s">
        <v>252</v>
      </c>
      <c r="F109" s="527">
        <v>3099.9999999998299</v>
      </c>
      <c r="G109" s="528">
        <v>2066.6666666665501</v>
      </c>
      <c r="H109" s="530">
        <v>295.75</v>
      </c>
      <c r="I109" s="527">
        <v>2258.75</v>
      </c>
      <c r="J109" s="528">
        <v>192.08333333344601</v>
      </c>
      <c r="K109" s="533">
        <v>0.72862903225800002</v>
      </c>
    </row>
    <row r="110" spans="1:11" ht="14.4" customHeight="1" thickBot="1" x14ac:dyDescent="0.35">
      <c r="A110" s="544" t="s">
        <v>348</v>
      </c>
      <c r="B110" s="522">
        <v>4.9406564584124654E-324</v>
      </c>
      <c r="C110" s="522">
        <v>1189.75</v>
      </c>
      <c r="D110" s="523">
        <v>1189.75</v>
      </c>
      <c r="E110" s="534" t="s">
        <v>252</v>
      </c>
      <c r="F110" s="522">
        <v>3099.9999999998299</v>
      </c>
      <c r="G110" s="523">
        <v>2066.6666666665501</v>
      </c>
      <c r="H110" s="525">
        <v>295.75</v>
      </c>
      <c r="I110" s="522">
        <v>2258.75</v>
      </c>
      <c r="J110" s="523">
        <v>192.08333333344601</v>
      </c>
      <c r="K110" s="526">
        <v>0.72862903225800002</v>
      </c>
    </row>
    <row r="111" spans="1:11" ht="14.4" customHeight="1" thickBot="1" x14ac:dyDescent="0.35">
      <c r="A111" s="543" t="s">
        <v>349</v>
      </c>
      <c r="B111" s="527">
        <v>44.000037350706002</v>
      </c>
      <c r="C111" s="527">
        <v>21.753</v>
      </c>
      <c r="D111" s="528">
        <v>-22.247037350706002</v>
      </c>
      <c r="E111" s="529">
        <v>0.49438594396199997</v>
      </c>
      <c r="F111" s="527">
        <v>0</v>
      </c>
      <c r="G111" s="528">
        <v>0</v>
      </c>
      <c r="H111" s="530">
        <v>4.9406564584124654E-324</v>
      </c>
      <c r="I111" s="527">
        <v>20.306999999999999</v>
      </c>
      <c r="J111" s="528">
        <v>20.306999999999999</v>
      </c>
      <c r="K111" s="531" t="s">
        <v>246</v>
      </c>
    </row>
    <row r="112" spans="1:11" ht="14.4" customHeight="1" thickBot="1" x14ac:dyDescent="0.35">
      <c r="A112" s="544" t="s">
        <v>350</v>
      </c>
      <c r="B112" s="522">
        <v>44.000037350706002</v>
      </c>
      <c r="C112" s="522">
        <v>21.753</v>
      </c>
      <c r="D112" s="523">
        <v>-22.247037350706002</v>
      </c>
      <c r="E112" s="524">
        <v>0.49438594396199997</v>
      </c>
      <c r="F112" s="522">
        <v>0</v>
      </c>
      <c r="G112" s="523">
        <v>0</v>
      </c>
      <c r="H112" s="525">
        <v>4.9406564584124654E-324</v>
      </c>
      <c r="I112" s="522">
        <v>20.306999999999999</v>
      </c>
      <c r="J112" s="523">
        <v>20.306999999999999</v>
      </c>
      <c r="K112" s="532" t="s">
        <v>246</v>
      </c>
    </row>
    <row r="113" spans="1:11" ht="14.4" customHeight="1" thickBot="1" x14ac:dyDescent="0.35">
      <c r="A113" s="542" t="s">
        <v>351</v>
      </c>
      <c r="B113" s="522">
        <v>4615.9996420653097</v>
      </c>
      <c r="C113" s="522">
        <v>5458.4246199999998</v>
      </c>
      <c r="D113" s="523">
        <v>842.42497793469602</v>
      </c>
      <c r="E113" s="524">
        <v>1.1825010925599999</v>
      </c>
      <c r="F113" s="522">
        <v>4528.99513927716</v>
      </c>
      <c r="G113" s="523">
        <v>3019.33009285144</v>
      </c>
      <c r="H113" s="525">
        <v>470.54858999999999</v>
      </c>
      <c r="I113" s="522">
        <v>3770.65463</v>
      </c>
      <c r="J113" s="523">
        <v>751.32453714855706</v>
      </c>
      <c r="K113" s="526">
        <v>0.83255877165699999</v>
      </c>
    </row>
    <row r="114" spans="1:11" ht="14.4" customHeight="1" thickBot="1" x14ac:dyDescent="0.35">
      <c r="A114" s="543" t="s">
        <v>352</v>
      </c>
      <c r="B114" s="527">
        <v>1222.99996636175</v>
      </c>
      <c r="C114" s="527">
        <v>1445.8475900000001</v>
      </c>
      <c r="D114" s="528">
        <v>222.847623638247</v>
      </c>
      <c r="E114" s="529">
        <v>1.1822139245850001</v>
      </c>
      <c r="F114" s="527">
        <v>1198.9999907714</v>
      </c>
      <c r="G114" s="528">
        <v>799.33332718093095</v>
      </c>
      <c r="H114" s="530">
        <v>124.71908999999999</v>
      </c>
      <c r="I114" s="527">
        <v>999.95403999999996</v>
      </c>
      <c r="J114" s="528">
        <v>200.62071281906901</v>
      </c>
      <c r="K114" s="533">
        <v>0.83399003143999995</v>
      </c>
    </row>
    <row r="115" spans="1:11" ht="14.4" customHeight="1" thickBot="1" x14ac:dyDescent="0.35">
      <c r="A115" s="544" t="s">
        <v>353</v>
      </c>
      <c r="B115" s="522">
        <v>1222.99996636175</v>
      </c>
      <c r="C115" s="522">
        <v>1445.8475900000001</v>
      </c>
      <c r="D115" s="523">
        <v>222.847623638247</v>
      </c>
      <c r="E115" s="524">
        <v>1.1822139245850001</v>
      </c>
      <c r="F115" s="522">
        <v>1198.9999907714</v>
      </c>
      <c r="G115" s="523">
        <v>799.33332718093095</v>
      </c>
      <c r="H115" s="525">
        <v>124.71908999999999</v>
      </c>
      <c r="I115" s="522">
        <v>999.95403999999996</v>
      </c>
      <c r="J115" s="523">
        <v>200.62071281906901</v>
      </c>
      <c r="K115" s="526">
        <v>0.83399003143999995</v>
      </c>
    </row>
    <row r="116" spans="1:11" ht="14.4" customHeight="1" thickBot="1" x14ac:dyDescent="0.35">
      <c r="A116" s="543" t="s">
        <v>354</v>
      </c>
      <c r="B116" s="527">
        <v>3392.9996757035501</v>
      </c>
      <c r="C116" s="527">
        <v>4012.5770299999999</v>
      </c>
      <c r="D116" s="528">
        <v>619.57735429644697</v>
      </c>
      <c r="E116" s="529">
        <v>1.1826046016839999</v>
      </c>
      <c r="F116" s="527">
        <v>3329.99514850577</v>
      </c>
      <c r="G116" s="528">
        <v>2219.9967656705098</v>
      </c>
      <c r="H116" s="530">
        <v>345.8295</v>
      </c>
      <c r="I116" s="527">
        <v>2770.7005899999999</v>
      </c>
      <c r="J116" s="528">
        <v>550.70382432948702</v>
      </c>
      <c r="K116" s="533">
        <v>0.83204343142699999</v>
      </c>
    </row>
    <row r="117" spans="1:11" ht="14.4" customHeight="1" thickBot="1" x14ac:dyDescent="0.35">
      <c r="A117" s="544" t="s">
        <v>355</v>
      </c>
      <c r="B117" s="522">
        <v>3392.9996757035501</v>
      </c>
      <c r="C117" s="522">
        <v>4012.5770299999999</v>
      </c>
      <c r="D117" s="523">
        <v>619.57735429644697</v>
      </c>
      <c r="E117" s="524">
        <v>1.1826046016839999</v>
      </c>
      <c r="F117" s="522">
        <v>3329.99514850577</v>
      </c>
      <c r="G117" s="523">
        <v>2219.9967656705098</v>
      </c>
      <c r="H117" s="525">
        <v>345.8295</v>
      </c>
      <c r="I117" s="522">
        <v>2770.7005899999999</v>
      </c>
      <c r="J117" s="523">
        <v>550.70382432948702</v>
      </c>
      <c r="K117" s="526">
        <v>0.83204343142699999</v>
      </c>
    </row>
    <row r="118" spans="1:11" ht="14.4" customHeight="1" thickBot="1" x14ac:dyDescent="0.35">
      <c r="A118" s="542" t="s">
        <v>356</v>
      </c>
      <c r="B118" s="522">
        <v>137.99999169086001</v>
      </c>
      <c r="C118" s="522">
        <v>148.93254999999999</v>
      </c>
      <c r="D118" s="523">
        <v>10.932558309139001</v>
      </c>
      <c r="E118" s="524">
        <v>1.0792214417920001</v>
      </c>
      <c r="F118" s="522">
        <v>132.99999999999301</v>
      </c>
      <c r="G118" s="523">
        <v>88.666666666661001</v>
      </c>
      <c r="H118" s="525">
        <v>10.900080000000001</v>
      </c>
      <c r="I118" s="522">
        <v>88.711519999999993</v>
      </c>
      <c r="J118" s="523">
        <v>4.4853333337999998E-2</v>
      </c>
      <c r="K118" s="526">
        <v>0.66700390977400004</v>
      </c>
    </row>
    <row r="119" spans="1:11" ht="14.4" customHeight="1" thickBot="1" x14ac:dyDescent="0.35">
      <c r="A119" s="543" t="s">
        <v>357</v>
      </c>
      <c r="B119" s="527">
        <v>137.99999169086001</v>
      </c>
      <c r="C119" s="527">
        <v>148.93254999999999</v>
      </c>
      <c r="D119" s="528">
        <v>10.932558309139001</v>
      </c>
      <c r="E119" s="529">
        <v>1.0792214417920001</v>
      </c>
      <c r="F119" s="527">
        <v>132.99999999999301</v>
      </c>
      <c r="G119" s="528">
        <v>88.666666666661001</v>
      </c>
      <c r="H119" s="530">
        <v>10.900080000000001</v>
      </c>
      <c r="I119" s="527">
        <v>88.711519999999993</v>
      </c>
      <c r="J119" s="528">
        <v>4.4853333337999998E-2</v>
      </c>
      <c r="K119" s="533">
        <v>0.66700390977400004</v>
      </c>
    </row>
    <row r="120" spans="1:11" ht="14.4" customHeight="1" thickBot="1" x14ac:dyDescent="0.35">
      <c r="A120" s="544" t="s">
        <v>358</v>
      </c>
      <c r="B120" s="522">
        <v>137.99999169086001</v>
      </c>
      <c r="C120" s="522">
        <v>148.93254999999999</v>
      </c>
      <c r="D120" s="523">
        <v>10.932558309139001</v>
      </c>
      <c r="E120" s="524">
        <v>1.0792214417920001</v>
      </c>
      <c r="F120" s="522">
        <v>132.99999999999301</v>
      </c>
      <c r="G120" s="523">
        <v>88.666666666661001</v>
      </c>
      <c r="H120" s="525">
        <v>10.900080000000001</v>
      </c>
      <c r="I120" s="522">
        <v>88.711519999999993</v>
      </c>
      <c r="J120" s="523">
        <v>4.4853333337999998E-2</v>
      </c>
      <c r="K120" s="526">
        <v>0.66700390977400004</v>
      </c>
    </row>
    <row r="121" spans="1:11" ht="14.4" customHeight="1" thickBot="1" x14ac:dyDescent="0.35">
      <c r="A121" s="541" t="s">
        <v>359</v>
      </c>
      <c r="B121" s="522">
        <v>4.9406564584124654E-324</v>
      </c>
      <c r="C121" s="522">
        <v>50.4452</v>
      </c>
      <c r="D121" s="523">
        <v>50.4452</v>
      </c>
      <c r="E121" s="534" t="s">
        <v>252</v>
      </c>
      <c r="F121" s="522">
        <v>0</v>
      </c>
      <c r="G121" s="523">
        <v>0</v>
      </c>
      <c r="H121" s="525">
        <v>4.9406564584124654E-324</v>
      </c>
      <c r="I121" s="522">
        <v>45.411900000000003</v>
      </c>
      <c r="J121" s="523">
        <v>45.411900000000003</v>
      </c>
      <c r="K121" s="532" t="s">
        <v>246</v>
      </c>
    </row>
    <row r="122" spans="1:11" ht="14.4" customHeight="1" thickBot="1" x14ac:dyDescent="0.35">
      <c r="A122" s="542" t="s">
        <v>360</v>
      </c>
      <c r="B122" s="522">
        <v>4.9406564584124654E-324</v>
      </c>
      <c r="C122" s="522">
        <v>4.9406564584124654E-324</v>
      </c>
      <c r="D122" s="523">
        <v>0</v>
      </c>
      <c r="E122" s="524">
        <v>1</v>
      </c>
      <c r="F122" s="522">
        <v>4.9406564584124654E-324</v>
      </c>
      <c r="G122" s="523">
        <v>0</v>
      </c>
      <c r="H122" s="525">
        <v>4.9406564584124654E-324</v>
      </c>
      <c r="I122" s="522">
        <v>2.3969999999999998</v>
      </c>
      <c r="J122" s="523">
        <v>2.3969999999999998</v>
      </c>
      <c r="K122" s="532" t="s">
        <v>252</v>
      </c>
    </row>
    <row r="123" spans="1:11" ht="14.4" customHeight="1" thickBot="1" x14ac:dyDescent="0.35">
      <c r="A123" s="543" t="s">
        <v>361</v>
      </c>
      <c r="B123" s="527">
        <v>4.9406564584124654E-324</v>
      </c>
      <c r="C123" s="527">
        <v>4.9406564584124654E-324</v>
      </c>
      <c r="D123" s="528">
        <v>0</v>
      </c>
      <c r="E123" s="529">
        <v>1</v>
      </c>
      <c r="F123" s="527">
        <v>4.9406564584124654E-324</v>
      </c>
      <c r="G123" s="528">
        <v>0</v>
      </c>
      <c r="H123" s="530">
        <v>4.9406564584124654E-324</v>
      </c>
      <c r="I123" s="527">
        <v>2.3969999999999998</v>
      </c>
      <c r="J123" s="528">
        <v>2.3969999999999998</v>
      </c>
      <c r="K123" s="531" t="s">
        <v>252</v>
      </c>
    </row>
    <row r="124" spans="1:11" ht="14.4" customHeight="1" thickBot="1" x14ac:dyDescent="0.35">
      <c r="A124" s="544" t="s">
        <v>362</v>
      </c>
      <c r="B124" s="522">
        <v>4.9406564584124654E-324</v>
      </c>
      <c r="C124" s="522">
        <v>4.9406564584124654E-324</v>
      </c>
      <c r="D124" s="523">
        <v>0</v>
      </c>
      <c r="E124" s="524">
        <v>1</v>
      </c>
      <c r="F124" s="522">
        <v>4.9406564584124654E-324</v>
      </c>
      <c r="G124" s="523">
        <v>0</v>
      </c>
      <c r="H124" s="525">
        <v>4.9406564584124654E-324</v>
      </c>
      <c r="I124" s="522">
        <v>2.3969999999999998</v>
      </c>
      <c r="J124" s="523">
        <v>2.3969999999999998</v>
      </c>
      <c r="K124" s="532" t="s">
        <v>252</v>
      </c>
    </row>
    <row r="125" spans="1:11" ht="14.4" customHeight="1" thickBot="1" x14ac:dyDescent="0.35">
      <c r="A125" s="542" t="s">
        <v>363</v>
      </c>
      <c r="B125" s="522">
        <v>4.9406564584124654E-324</v>
      </c>
      <c r="C125" s="522">
        <v>50.4452</v>
      </c>
      <c r="D125" s="523">
        <v>50.4452</v>
      </c>
      <c r="E125" s="534" t="s">
        <v>252</v>
      </c>
      <c r="F125" s="522">
        <v>0</v>
      </c>
      <c r="G125" s="523">
        <v>0</v>
      </c>
      <c r="H125" s="525">
        <v>4.9406564584124654E-324</v>
      </c>
      <c r="I125" s="522">
        <v>43.014899999999997</v>
      </c>
      <c r="J125" s="523">
        <v>43.014899999999997</v>
      </c>
      <c r="K125" s="532" t="s">
        <v>246</v>
      </c>
    </row>
    <row r="126" spans="1:11" ht="14.4" customHeight="1" thickBot="1" x14ac:dyDescent="0.35">
      <c r="A126" s="543" t="s">
        <v>364</v>
      </c>
      <c r="B126" s="527">
        <v>4.9406564584124654E-324</v>
      </c>
      <c r="C126" s="527">
        <v>50.4452</v>
      </c>
      <c r="D126" s="528">
        <v>50.4452</v>
      </c>
      <c r="E126" s="535" t="s">
        <v>252</v>
      </c>
      <c r="F126" s="527">
        <v>0</v>
      </c>
      <c r="G126" s="528">
        <v>0</v>
      </c>
      <c r="H126" s="530">
        <v>4.9406564584124654E-324</v>
      </c>
      <c r="I126" s="527">
        <v>14.972899999999999</v>
      </c>
      <c r="J126" s="528">
        <v>14.972899999999999</v>
      </c>
      <c r="K126" s="531" t="s">
        <v>246</v>
      </c>
    </row>
    <row r="127" spans="1:11" ht="14.4" customHeight="1" thickBot="1" x14ac:dyDescent="0.35">
      <c r="A127" s="544" t="s">
        <v>365</v>
      </c>
      <c r="B127" s="522">
        <v>4.9406564584124654E-324</v>
      </c>
      <c r="C127" s="522">
        <v>45.8902</v>
      </c>
      <c r="D127" s="523">
        <v>45.8902</v>
      </c>
      <c r="E127" s="534" t="s">
        <v>252</v>
      </c>
      <c r="F127" s="522">
        <v>0</v>
      </c>
      <c r="G127" s="523">
        <v>0</v>
      </c>
      <c r="H127" s="525">
        <v>4.9406564584124654E-324</v>
      </c>
      <c r="I127" s="522">
        <v>11.572900000000001</v>
      </c>
      <c r="J127" s="523">
        <v>11.572900000000001</v>
      </c>
      <c r="K127" s="532" t="s">
        <v>246</v>
      </c>
    </row>
    <row r="128" spans="1:11" ht="14.4" customHeight="1" thickBot="1" x14ac:dyDescent="0.35">
      <c r="A128" s="544" t="s">
        <v>366</v>
      </c>
      <c r="B128" s="522">
        <v>4.9406564584124654E-324</v>
      </c>
      <c r="C128" s="522">
        <v>4.0750000000000002</v>
      </c>
      <c r="D128" s="523">
        <v>4.0750000000000002</v>
      </c>
      <c r="E128" s="534" t="s">
        <v>252</v>
      </c>
      <c r="F128" s="522">
        <v>0</v>
      </c>
      <c r="G128" s="523">
        <v>0</v>
      </c>
      <c r="H128" s="525">
        <v>4.9406564584124654E-324</v>
      </c>
      <c r="I128" s="522">
        <v>3.4</v>
      </c>
      <c r="J128" s="523">
        <v>3.4</v>
      </c>
      <c r="K128" s="532" t="s">
        <v>246</v>
      </c>
    </row>
    <row r="129" spans="1:11" ht="14.4" customHeight="1" thickBot="1" x14ac:dyDescent="0.35">
      <c r="A129" s="544" t="s">
        <v>367</v>
      </c>
      <c r="B129" s="522">
        <v>4.9406564584124654E-324</v>
      </c>
      <c r="C129" s="522">
        <v>0.48</v>
      </c>
      <c r="D129" s="523">
        <v>0.48</v>
      </c>
      <c r="E129" s="534" t="s">
        <v>252</v>
      </c>
      <c r="F129" s="522">
        <v>0</v>
      </c>
      <c r="G129" s="523">
        <v>0</v>
      </c>
      <c r="H129" s="525">
        <v>4.9406564584124654E-324</v>
      </c>
      <c r="I129" s="522">
        <v>3.9525251667299724E-323</v>
      </c>
      <c r="J129" s="523">
        <v>3.9525251667299724E-323</v>
      </c>
      <c r="K129" s="532" t="s">
        <v>246</v>
      </c>
    </row>
    <row r="130" spans="1:11" ht="14.4" customHeight="1" thickBot="1" x14ac:dyDescent="0.35">
      <c r="A130" s="543" t="s">
        <v>368</v>
      </c>
      <c r="B130" s="527">
        <v>4.9406564584124654E-324</v>
      </c>
      <c r="C130" s="527">
        <v>4.9406564584124654E-324</v>
      </c>
      <c r="D130" s="528">
        <v>0</v>
      </c>
      <c r="E130" s="529">
        <v>1</v>
      </c>
      <c r="F130" s="527">
        <v>4.9406564584124654E-324</v>
      </c>
      <c r="G130" s="528">
        <v>0</v>
      </c>
      <c r="H130" s="530">
        <v>4.9406564584124654E-324</v>
      </c>
      <c r="I130" s="527">
        <v>3.873999999999</v>
      </c>
      <c r="J130" s="528">
        <v>3.873999999999</v>
      </c>
      <c r="K130" s="531" t="s">
        <v>252</v>
      </c>
    </row>
    <row r="131" spans="1:11" ht="14.4" customHeight="1" thickBot="1" x14ac:dyDescent="0.35">
      <c r="A131" s="544" t="s">
        <v>369</v>
      </c>
      <c r="B131" s="522">
        <v>4.9406564584124654E-324</v>
      </c>
      <c r="C131" s="522">
        <v>4.9406564584124654E-324</v>
      </c>
      <c r="D131" s="523">
        <v>0</v>
      </c>
      <c r="E131" s="524">
        <v>1</v>
      </c>
      <c r="F131" s="522">
        <v>4.9406564584124654E-324</v>
      </c>
      <c r="G131" s="523">
        <v>0</v>
      </c>
      <c r="H131" s="525">
        <v>4.9406564584124654E-324</v>
      </c>
      <c r="I131" s="522">
        <v>3.873999999999</v>
      </c>
      <c r="J131" s="523">
        <v>3.873999999999</v>
      </c>
      <c r="K131" s="532" t="s">
        <v>252</v>
      </c>
    </row>
    <row r="132" spans="1:11" ht="14.4" customHeight="1" thickBot="1" x14ac:dyDescent="0.35">
      <c r="A132" s="543" t="s">
        <v>370</v>
      </c>
      <c r="B132" s="527">
        <v>4.9406564584124654E-324</v>
      </c>
      <c r="C132" s="527">
        <v>4.9406564584124654E-324</v>
      </c>
      <c r="D132" s="528">
        <v>0</v>
      </c>
      <c r="E132" s="529">
        <v>1</v>
      </c>
      <c r="F132" s="527">
        <v>4.9406564584124654E-324</v>
      </c>
      <c r="G132" s="528">
        <v>0</v>
      </c>
      <c r="H132" s="530">
        <v>4.9406564584124654E-324</v>
      </c>
      <c r="I132" s="527">
        <v>24.167999999999999</v>
      </c>
      <c r="J132" s="528">
        <v>24.167999999999999</v>
      </c>
      <c r="K132" s="531" t="s">
        <v>252</v>
      </c>
    </row>
    <row r="133" spans="1:11" ht="14.4" customHeight="1" thickBot="1" x14ac:dyDescent="0.35">
      <c r="A133" s="544" t="s">
        <v>371</v>
      </c>
      <c r="B133" s="522">
        <v>4.9406564584124654E-324</v>
      </c>
      <c r="C133" s="522">
        <v>4.9406564584124654E-324</v>
      </c>
      <c r="D133" s="523">
        <v>0</v>
      </c>
      <c r="E133" s="524">
        <v>1</v>
      </c>
      <c r="F133" s="522">
        <v>4.9406564584124654E-324</v>
      </c>
      <c r="G133" s="523">
        <v>0</v>
      </c>
      <c r="H133" s="525">
        <v>4.9406564584124654E-324</v>
      </c>
      <c r="I133" s="522">
        <v>24.167999999999999</v>
      </c>
      <c r="J133" s="523">
        <v>24.167999999999999</v>
      </c>
      <c r="K133" s="532" t="s">
        <v>252</v>
      </c>
    </row>
    <row r="134" spans="1:11" ht="14.4" customHeight="1" thickBot="1" x14ac:dyDescent="0.35">
      <c r="A134" s="541" t="s">
        <v>372</v>
      </c>
      <c r="B134" s="522">
        <v>1320.9400504646701</v>
      </c>
      <c r="C134" s="522">
        <v>1478.4572800000001</v>
      </c>
      <c r="D134" s="523">
        <v>157.517229535333</v>
      </c>
      <c r="E134" s="524">
        <v>1.1192463121089999</v>
      </c>
      <c r="F134" s="522">
        <v>1240.99999999993</v>
      </c>
      <c r="G134" s="523">
        <v>827.33333333328801</v>
      </c>
      <c r="H134" s="525">
        <v>86.004000000000005</v>
      </c>
      <c r="I134" s="522">
        <v>635.40200000000004</v>
      </c>
      <c r="J134" s="523">
        <v>-191.93133333328799</v>
      </c>
      <c r="K134" s="526">
        <v>0.512008058017</v>
      </c>
    </row>
    <row r="135" spans="1:11" ht="14.4" customHeight="1" thickBot="1" x14ac:dyDescent="0.35">
      <c r="A135" s="542" t="s">
        <v>373</v>
      </c>
      <c r="B135" s="522">
        <v>1280.99968286952</v>
      </c>
      <c r="C135" s="522">
        <v>1246.1769999999999</v>
      </c>
      <c r="D135" s="523">
        <v>-34.822682869523</v>
      </c>
      <c r="E135" s="524">
        <v>0.97281600976500004</v>
      </c>
      <c r="F135" s="522">
        <v>1240.99999999993</v>
      </c>
      <c r="G135" s="523">
        <v>827.33333333328801</v>
      </c>
      <c r="H135" s="525">
        <v>86.004000000000005</v>
      </c>
      <c r="I135" s="522">
        <v>635.40200000000004</v>
      </c>
      <c r="J135" s="523">
        <v>-191.93133333328799</v>
      </c>
      <c r="K135" s="526">
        <v>0.512008058017</v>
      </c>
    </row>
    <row r="136" spans="1:11" ht="14.4" customHeight="1" thickBot="1" x14ac:dyDescent="0.35">
      <c r="A136" s="543" t="s">
        <v>374</v>
      </c>
      <c r="B136" s="527">
        <v>1280.99968286952</v>
      </c>
      <c r="C136" s="527">
        <v>1235.99</v>
      </c>
      <c r="D136" s="528">
        <v>-45.009682869522997</v>
      </c>
      <c r="E136" s="529">
        <v>0.96486362684399996</v>
      </c>
      <c r="F136" s="527">
        <v>1240.99999999993</v>
      </c>
      <c r="G136" s="528">
        <v>827.33333333328801</v>
      </c>
      <c r="H136" s="530">
        <v>86.004000000000005</v>
      </c>
      <c r="I136" s="527">
        <v>635.40200000000004</v>
      </c>
      <c r="J136" s="528">
        <v>-191.93133333328799</v>
      </c>
      <c r="K136" s="533">
        <v>0.512008058017</v>
      </c>
    </row>
    <row r="137" spans="1:11" ht="14.4" customHeight="1" thickBot="1" x14ac:dyDescent="0.35">
      <c r="A137" s="544" t="s">
        <v>375</v>
      </c>
      <c r="B137" s="522">
        <v>215.99998699439001</v>
      </c>
      <c r="C137" s="522">
        <v>223.214</v>
      </c>
      <c r="D137" s="523">
        <v>7.2140130056089999</v>
      </c>
      <c r="E137" s="524">
        <v>1.0333982103699999</v>
      </c>
      <c r="F137" s="522">
        <v>210.99999999998801</v>
      </c>
      <c r="G137" s="523">
        <v>140.66666666665901</v>
      </c>
      <c r="H137" s="525">
        <v>24.408000000000001</v>
      </c>
      <c r="I137" s="522">
        <v>162.14099999999999</v>
      </c>
      <c r="J137" s="523">
        <v>21.474333333341001</v>
      </c>
      <c r="K137" s="526">
        <v>0.76844075829299996</v>
      </c>
    </row>
    <row r="138" spans="1:11" ht="14.4" customHeight="1" thickBot="1" x14ac:dyDescent="0.35">
      <c r="A138" s="544" t="s">
        <v>376</v>
      </c>
      <c r="B138" s="522">
        <v>813.99979098812798</v>
      </c>
      <c r="C138" s="522">
        <v>752.02300000000002</v>
      </c>
      <c r="D138" s="523">
        <v>-61.976790988128002</v>
      </c>
      <c r="E138" s="524">
        <v>0.92386141658200005</v>
      </c>
      <c r="F138" s="522">
        <v>729.99999999995998</v>
      </c>
      <c r="G138" s="523">
        <v>486.66666666664003</v>
      </c>
      <c r="H138" s="525">
        <v>35.741999999999997</v>
      </c>
      <c r="I138" s="522">
        <v>269.76499999999999</v>
      </c>
      <c r="J138" s="523">
        <v>-216.90166666664001</v>
      </c>
      <c r="K138" s="526">
        <v>0.36954109589</v>
      </c>
    </row>
    <row r="139" spans="1:11" ht="14.4" customHeight="1" thickBot="1" x14ac:dyDescent="0.35">
      <c r="A139" s="544" t="s">
        <v>377</v>
      </c>
      <c r="B139" s="522">
        <v>4.9406564584124654E-324</v>
      </c>
      <c r="C139" s="522">
        <v>4.4610000000000003</v>
      </c>
      <c r="D139" s="523">
        <v>4.4610000000000003</v>
      </c>
      <c r="E139" s="534" t="s">
        <v>252</v>
      </c>
      <c r="F139" s="522">
        <v>17.999999999999002</v>
      </c>
      <c r="G139" s="523">
        <v>11.999999999999</v>
      </c>
      <c r="H139" s="525">
        <v>1.472</v>
      </c>
      <c r="I139" s="522">
        <v>11.776</v>
      </c>
      <c r="J139" s="523">
        <v>-0.223999999999</v>
      </c>
      <c r="K139" s="526">
        <v>0.65422222222199999</v>
      </c>
    </row>
    <row r="140" spans="1:11" ht="14.4" customHeight="1" thickBot="1" x14ac:dyDescent="0.35">
      <c r="A140" s="544" t="s">
        <v>378</v>
      </c>
      <c r="B140" s="522">
        <v>6.9999595785239999</v>
      </c>
      <c r="C140" s="522">
        <v>12.045</v>
      </c>
      <c r="D140" s="523">
        <v>5.045040421475</v>
      </c>
      <c r="E140" s="524">
        <v>1.7207242220300001</v>
      </c>
      <c r="F140" s="522">
        <v>47.999999999997002</v>
      </c>
      <c r="G140" s="523">
        <v>31.999999999998</v>
      </c>
      <c r="H140" s="525">
        <v>4.827</v>
      </c>
      <c r="I140" s="522">
        <v>35.28</v>
      </c>
      <c r="J140" s="523">
        <v>3.2800000000009999</v>
      </c>
      <c r="K140" s="526">
        <v>0.73499999999999999</v>
      </c>
    </row>
    <row r="141" spans="1:11" ht="14.4" customHeight="1" thickBot="1" x14ac:dyDescent="0.35">
      <c r="A141" s="544" t="s">
        <v>379</v>
      </c>
      <c r="B141" s="522">
        <v>243.99994530847999</v>
      </c>
      <c r="C141" s="522">
        <v>244.24700000000001</v>
      </c>
      <c r="D141" s="523">
        <v>0.247054691519</v>
      </c>
      <c r="E141" s="524">
        <v>1.001012519454</v>
      </c>
      <c r="F141" s="522">
        <v>233.99999999998701</v>
      </c>
      <c r="G141" s="523">
        <v>155.99999999999099</v>
      </c>
      <c r="H141" s="525">
        <v>19.555</v>
      </c>
      <c r="I141" s="522">
        <v>156.44</v>
      </c>
      <c r="J141" s="523">
        <v>0.44000000000799999</v>
      </c>
      <c r="K141" s="526">
        <v>0.668547008547</v>
      </c>
    </row>
    <row r="142" spans="1:11" ht="14.4" customHeight="1" thickBot="1" x14ac:dyDescent="0.35">
      <c r="A142" s="543" t="s">
        <v>380</v>
      </c>
      <c r="B142" s="527">
        <v>4.9406564584124654E-324</v>
      </c>
      <c r="C142" s="527">
        <v>10.186999999999999</v>
      </c>
      <c r="D142" s="528">
        <v>10.186999999999999</v>
      </c>
      <c r="E142" s="535" t="s">
        <v>252</v>
      </c>
      <c r="F142" s="527">
        <v>0</v>
      </c>
      <c r="G142" s="528">
        <v>0</v>
      </c>
      <c r="H142" s="530">
        <v>4.9406564584124654E-324</v>
      </c>
      <c r="I142" s="527">
        <v>3.9525251667299724E-323</v>
      </c>
      <c r="J142" s="528">
        <v>3.9525251667299724E-323</v>
      </c>
      <c r="K142" s="531" t="s">
        <v>246</v>
      </c>
    </row>
    <row r="143" spans="1:11" ht="14.4" customHeight="1" thickBot="1" x14ac:dyDescent="0.35">
      <c r="A143" s="544" t="s">
        <v>381</v>
      </c>
      <c r="B143" s="522">
        <v>4.9406564584124654E-324</v>
      </c>
      <c r="C143" s="522">
        <v>10.186999999999999</v>
      </c>
      <c r="D143" s="523">
        <v>10.186999999999999</v>
      </c>
      <c r="E143" s="534" t="s">
        <v>252</v>
      </c>
      <c r="F143" s="522">
        <v>0</v>
      </c>
      <c r="G143" s="523">
        <v>0</v>
      </c>
      <c r="H143" s="525">
        <v>4.9406564584124654E-324</v>
      </c>
      <c r="I143" s="522">
        <v>3.9525251667299724E-323</v>
      </c>
      <c r="J143" s="523">
        <v>3.9525251667299724E-323</v>
      </c>
      <c r="K143" s="532" t="s">
        <v>246</v>
      </c>
    </row>
    <row r="144" spans="1:11" ht="14.4" customHeight="1" thickBot="1" x14ac:dyDescent="0.35">
      <c r="A144" s="542" t="s">
        <v>382</v>
      </c>
      <c r="B144" s="522">
        <v>39.940367595143996</v>
      </c>
      <c r="C144" s="522">
        <v>232.28028</v>
      </c>
      <c r="D144" s="523">
        <v>192.33991240485599</v>
      </c>
      <c r="E144" s="524">
        <v>5.8156770702390004</v>
      </c>
      <c r="F144" s="522">
        <v>0</v>
      </c>
      <c r="G144" s="523">
        <v>0</v>
      </c>
      <c r="H144" s="525">
        <v>4.9406564584124654E-324</v>
      </c>
      <c r="I144" s="522">
        <v>3.9525251667299724E-323</v>
      </c>
      <c r="J144" s="523">
        <v>3.9525251667299724E-323</v>
      </c>
      <c r="K144" s="532" t="s">
        <v>246</v>
      </c>
    </row>
    <row r="145" spans="1:11" ht="14.4" customHeight="1" thickBot="1" x14ac:dyDescent="0.35">
      <c r="A145" s="543" t="s">
        <v>383</v>
      </c>
      <c r="B145" s="527">
        <v>39.940367595143996</v>
      </c>
      <c r="C145" s="527">
        <v>81.954279999999997</v>
      </c>
      <c r="D145" s="528">
        <v>42.013912404854999</v>
      </c>
      <c r="E145" s="529">
        <v>2.051916017166</v>
      </c>
      <c r="F145" s="527">
        <v>0</v>
      </c>
      <c r="G145" s="528">
        <v>0</v>
      </c>
      <c r="H145" s="530">
        <v>4.9406564584124654E-324</v>
      </c>
      <c r="I145" s="527">
        <v>3.9525251667299724E-323</v>
      </c>
      <c r="J145" s="528">
        <v>3.9525251667299724E-323</v>
      </c>
      <c r="K145" s="531" t="s">
        <v>246</v>
      </c>
    </row>
    <row r="146" spans="1:11" ht="14.4" customHeight="1" thickBot="1" x14ac:dyDescent="0.35">
      <c r="A146" s="544" t="s">
        <v>384</v>
      </c>
      <c r="B146" s="522">
        <v>39.940367595143996</v>
      </c>
      <c r="C146" s="522">
        <v>38.610340000000001</v>
      </c>
      <c r="D146" s="523">
        <v>-1.3300275951439999</v>
      </c>
      <c r="E146" s="524">
        <v>0.96669966564499998</v>
      </c>
      <c r="F146" s="522">
        <v>0</v>
      </c>
      <c r="G146" s="523">
        <v>0</v>
      </c>
      <c r="H146" s="525">
        <v>4.9406564584124654E-324</v>
      </c>
      <c r="I146" s="522">
        <v>3.9525251667299724E-323</v>
      </c>
      <c r="J146" s="523">
        <v>3.9525251667299724E-323</v>
      </c>
      <c r="K146" s="532" t="s">
        <v>246</v>
      </c>
    </row>
    <row r="147" spans="1:11" ht="14.4" customHeight="1" thickBot="1" x14ac:dyDescent="0.35">
      <c r="A147" s="544" t="s">
        <v>385</v>
      </c>
      <c r="B147" s="522">
        <v>4.9406564584124654E-324</v>
      </c>
      <c r="C147" s="522">
        <v>43.343940000000003</v>
      </c>
      <c r="D147" s="523">
        <v>43.343940000000003</v>
      </c>
      <c r="E147" s="534" t="s">
        <v>252</v>
      </c>
      <c r="F147" s="522">
        <v>0</v>
      </c>
      <c r="G147" s="523">
        <v>0</v>
      </c>
      <c r="H147" s="525">
        <v>4.9406564584124654E-324</v>
      </c>
      <c r="I147" s="522">
        <v>3.9525251667299724E-323</v>
      </c>
      <c r="J147" s="523">
        <v>3.9525251667299724E-323</v>
      </c>
      <c r="K147" s="532" t="s">
        <v>246</v>
      </c>
    </row>
    <row r="148" spans="1:11" ht="14.4" customHeight="1" thickBot="1" x14ac:dyDescent="0.35">
      <c r="A148" s="543" t="s">
        <v>386</v>
      </c>
      <c r="B148" s="527">
        <v>4.9406564584124654E-324</v>
      </c>
      <c r="C148" s="527">
        <v>17.88</v>
      </c>
      <c r="D148" s="528">
        <v>17.88</v>
      </c>
      <c r="E148" s="535" t="s">
        <v>252</v>
      </c>
      <c r="F148" s="527">
        <v>0</v>
      </c>
      <c r="G148" s="528">
        <v>0</v>
      </c>
      <c r="H148" s="530">
        <v>4.9406564584124654E-324</v>
      </c>
      <c r="I148" s="527">
        <v>3.9525251667299724E-323</v>
      </c>
      <c r="J148" s="528">
        <v>3.9525251667299724E-323</v>
      </c>
      <c r="K148" s="531" t="s">
        <v>246</v>
      </c>
    </row>
    <row r="149" spans="1:11" ht="14.4" customHeight="1" thickBot="1" x14ac:dyDescent="0.35">
      <c r="A149" s="544" t="s">
        <v>387</v>
      </c>
      <c r="B149" s="522">
        <v>4.9406564584124654E-324</v>
      </c>
      <c r="C149" s="522">
        <v>17.88</v>
      </c>
      <c r="D149" s="523">
        <v>17.88</v>
      </c>
      <c r="E149" s="534" t="s">
        <v>252</v>
      </c>
      <c r="F149" s="522">
        <v>0</v>
      </c>
      <c r="G149" s="523">
        <v>0</v>
      </c>
      <c r="H149" s="525">
        <v>4.9406564584124654E-324</v>
      </c>
      <c r="I149" s="522">
        <v>3.9525251667299724E-323</v>
      </c>
      <c r="J149" s="523">
        <v>3.9525251667299724E-323</v>
      </c>
      <c r="K149" s="532" t="s">
        <v>246</v>
      </c>
    </row>
    <row r="150" spans="1:11" ht="14.4" customHeight="1" thickBot="1" x14ac:dyDescent="0.35">
      <c r="A150" s="543" t="s">
        <v>388</v>
      </c>
      <c r="B150" s="527">
        <v>4.9406564584124654E-324</v>
      </c>
      <c r="C150" s="527">
        <v>132.446</v>
      </c>
      <c r="D150" s="528">
        <v>132.446</v>
      </c>
      <c r="E150" s="535" t="s">
        <v>252</v>
      </c>
      <c r="F150" s="527">
        <v>0</v>
      </c>
      <c r="G150" s="528">
        <v>0</v>
      </c>
      <c r="H150" s="530">
        <v>4.9406564584124654E-324</v>
      </c>
      <c r="I150" s="527">
        <v>3.9525251667299724E-323</v>
      </c>
      <c r="J150" s="528">
        <v>3.9525251667299724E-323</v>
      </c>
      <c r="K150" s="531" t="s">
        <v>246</v>
      </c>
    </row>
    <row r="151" spans="1:11" ht="14.4" customHeight="1" thickBot="1" x14ac:dyDescent="0.35">
      <c r="A151" s="544" t="s">
        <v>389</v>
      </c>
      <c r="B151" s="522">
        <v>4.9406564584124654E-324</v>
      </c>
      <c r="C151" s="522">
        <v>132.446</v>
      </c>
      <c r="D151" s="523">
        <v>132.446</v>
      </c>
      <c r="E151" s="534" t="s">
        <v>252</v>
      </c>
      <c r="F151" s="522">
        <v>0</v>
      </c>
      <c r="G151" s="523">
        <v>0</v>
      </c>
      <c r="H151" s="525">
        <v>4.9406564584124654E-324</v>
      </c>
      <c r="I151" s="522">
        <v>3.9525251667299724E-323</v>
      </c>
      <c r="J151" s="523">
        <v>3.9525251667299724E-323</v>
      </c>
      <c r="K151" s="532" t="s">
        <v>246</v>
      </c>
    </row>
    <row r="152" spans="1:11" ht="14.4" customHeight="1" thickBot="1" x14ac:dyDescent="0.35">
      <c r="A152" s="540" t="s">
        <v>390</v>
      </c>
      <c r="B152" s="522">
        <v>34803.679442070003</v>
      </c>
      <c r="C152" s="522">
        <v>27655.208889028101</v>
      </c>
      <c r="D152" s="523">
        <v>-7148.4705530418496</v>
      </c>
      <c r="E152" s="524">
        <v>0.79460589605300003</v>
      </c>
      <c r="F152" s="522">
        <v>29652.0236057853</v>
      </c>
      <c r="G152" s="523">
        <v>19768.015737190199</v>
      </c>
      <c r="H152" s="525">
        <v>2015.91255</v>
      </c>
      <c r="I152" s="522">
        <v>17748.714909999999</v>
      </c>
      <c r="J152" s="523">
        <v>-2019.3008271902199</v>
      </c>
      <c r="K152" s="526">
        <v>0.59856673345300004</v>
      </c>
    </row>
    <row r="153" spans="1:11" ht="14.4" customHeight="1" thickBot="1" x14ac:dyDescent="0.35">
      <c r="A153" s="541" t="s">
        <v>391</v>
      </c>
      <c r="B153" s="522">
        <v>33226.5466204396</v>
      </c>
      <c r="C153" s="522">
        <v>26025.771776375099</v>
      </c>
      <c r="D153" s="523">
        <v>-7200.7748440645801</v>
      </c>
      <c r="E153" s="524">
        <v>0.78328247812399998</v>
      </c>
      <c r="F153" s="522">
        <v>27885.352586193301</v>
      </c>
      <c r="G153" s="523">
        <v>18590.2350574622</v>
      </c>
      <c r="H153" s="525">
        <v>2003.06791</v>
      </c>
      <c r="I153" s="522">
        <v>17319.06366</v>
      </c>
      <c r="J153" s="523">
        <v>-1271.1713974622101</v>
      </c>
      <c r="K153" s="526">
        <v>0.621081035517</v>
      </c>
    </row>
    <row r="154" spans="1:11" ht="14.4" customHeight="1" thickBot="1" x14ac:dyDescent="0.35">
      <c r="A154" s="542" t="s">
        <v>392</v>
      </c>
      <c r="B154" s="522">
        <v>33226.5466204396</v>
      </c>
      <c r="C154" s="522">
        <v>26025.641786387001</v>
      </c>
      <c r="D154" s="523">
        <v>-7200.9048340526797</v>
      </c>
      <c r="E154" s="524">
        <v>0.78327856589099998</v>
      </c>
      <c r="F154" s="522">
        <v>27885.352586193301</v>
      </c>
      <c r="G154" s="523">
        <v>18590.2350574622</v>
      </c>
      <c r="H154" s="525">
        <v>2003.06791</v>
      </c>
      <c r="I154" s="522">
        <v>17319.06366</v>
      </c>
      <c r="J154" s="523">
        <v>-1271.1713974622101</v>
      </c>
      <c r="K154" s="526">
        <v>0.621081035517</v>
      </c>
    </row>
    <row r="155" spans="1:11" ht="14.4" customHeight="1" thickBot="1" x14ac:dyDescent="0.35">
      <c r="A155" s="543" t="s">
        <v>393</v>
      </c>
      <c r="B155" s="527">
        <v>1791.54483408753</v>
      </c>
      <c r="C155" s="527">
        <v>1576.5257471524401</v>
      </c>
      <c r="D155" s="528">
        <v>-215.01908693508801</v>
      </c>
      <c r="E155" s="529">
        <v>0.87998118559799998</v>
      </c>
      <c r="F155" s="527">
        <v>1627.46795665171</v>
      </c>
      <c r="G155" s="528">
        <v>1084.9786377677999</v>
      </c>
      <c r="H155" s="530">
        <v>97.304029999999003</v>
      </c>
      <c r="I155" s="527">
        <v>1032.23126</v>
      </c>
      <c r="J155" s="528">
        <v>-52.747377767803997</v>
      </c>
      <c r="K155" s="533">
        <v>0.63425596539700002</v>
      </c>
    </row>
    <row r="156" spans="1:11" ht="14.4" customHeight="1" thickBot="1" x14ac:dyDescent="0.35">
      <c r="A156" s="544" t="s">
        <v>394</v>
      </c>
      <c r="B156" s="522">
        <v>7.7623204509850003</v>
      </c>
      <c r="C156" s="522">
        <v>14.154298934013999</v>
      </c>
      <c r="D156" s="523">
        <v>6.3919784830289998</v>
      </c>
      <c r="E156" s="524">
        <v>1.8234623297749999</v>
      </c>
      <c r="F156" s="522">
        <v>14.478243181048001</v>
      </c>
      <c r="G156" s="523">
        <v>9.6521621206979997</v>
      </c>
      <c r="H156" s="525">
        <v>0.46278000000000002</v>
      </c>
      <c r="I156" s="522">
        <v>4.1567699999999999</v>
      </c>
      <c r="J156" s="523">
        <v>-5.4953921206979999</v>
      </c>
      <c r="K156" s="526">
        <v>0.28710458499800001</v>
      </c>
    </row>
    <row r="157" spans="1:11" ht="14.4" customHeight="1" thickBot="1" x14ac:dyDescent="0.35">
      <c r="A157" s="544" t="s">
        <v>395</v>
      </c>
      <c r="B157" s="522">
        <v>6.20525036052</v>
      </c>
      <c r="C157" s="522">
        <v>6.097289567482</v>
      </c>
      <c r="D157" s="523">
        <v>-0.107960793037</v>
      </c>
      <c r="E157" s="524">
        <v>0.98260170230599997</v>
      </c>
      <c r="F157" s="522">
        <v>5.8913170388370002</v>
      </c>
      <c r="G157" s="523">
        <v>3.927544692558</v>
      </c>
      <c r="H157" s="525">
        <v>0.23100000000000001</v>
      </c>
      <c r="I157" s="522">
        <v>2.677</v>
      </c>
      <c r="J157" s="523">
        <v>-1.2505446925579999</v>
      </c>
      <c r="K157" s="526">
        <v>0.45439754512399999</v>
      </c>
    </row>
    <row r="158" spans="1:11" ht="14.4" customHeight="1" thickBot="1" x14ac:dyDescent="0.35">
      <c r="A158" s="544" t="s">
        <v>396</v>
      </c>
      <c r="B158" s="522">
        <v>25.348971472757</v>
      </c>
      <c r="C158" s="522">
        <v>60.263514963557</v>
      </c>
      <c r="D158" s="523">
        <v>34.914543490798998</v>
      </c>
      <c r="E158" s="524">
        <v>2.3773554295210002</v>
      </c>
      <c r="F158" s="522">
        <v>83.602265411787002</v>
      </c>
      <c r="G158" s="523">
        <v>55.734843607857997</v>
      </c>
      <c r="H158" s="525">
        <v>4.8697600000000003</v>
      </c>
      <c r="I158" s="522">
        <v>34.783810000000003</v>
      </c>
      <c r="J158" s="523">
        <v>-20.951033607858001</v>
      </c>
      <c r="K158" s="526">
        <v>0.41606300772600002</v>
      </c>
    </row>
    <row r="159" spans="1:11" ht="14.4" customHeight="1" thickBot="1" x14ac:dyDescent="0.35">
      <c r="A159" s="544" t="s">
        <v>397</v>
      </c>
      <c r="B159" s="522">
        <v>101.385435890425</v>
      </c>
      <c r="C159" s="522">
        <v>47.071996242744</v>
      </c>
      <c r="D159" s="523">
        <v>-54.313439647679999</v>
      </c>
      <c r="E159" s="524">
        <v>0.46428755599100002</v>
      </c>
      <c r="F159" s="522">
        <v>38.981819510846002</v>
      </c>
      <c r="G159" s="523">
        <v>25.987879673897002</v>
      </c>
      <c r="H159" s="525">
        <v>11.398490000000001</v>
      </c>
      <c r="I159" s="522">
        <v>44.293089999999999</v>
      </c>
      <c r="J159" s="523">
        <v>18.305210326101999</v>
      </c>
      <c r="K159" s="526">
        <v>1.13624993794</v>
      </c>
    </row>
    <row r="160" spans="1:11" ht="14.4" customHeight="1" thickBot="1" x14ac:dyDescent="0.35">
      <c r="A160" s="544" t="s">
        <v>398</v>
      </c>
      <c r="B160" s="522">
        <v>1650.8428559128399</v>
      </c>
      <c r="C160" s="522">
        <v>1448.9386474446401</v>
      </c>
      <c r="D160" s="523">
        <v>-201.90420846819799</v>
      </c>
      <c r="E160" s="524">
        <v>0.87769628844699998</v>
      </c>
      <c r="F160" s="522">
        <v>1484.5143115091901</v>
      </c>
      <c r="G160" s="523">
        <v>989.67620767279197</v>
      </c>
      <c r="H160" s="525">
        <v>80.341999999999999</v>
      </c>
      <c r="I160" s="522">
        <v>946.32059000000004</v>
      </c>
      <c r="J160" s="523">
        <v>-43.355617672792</v>
      </c>
      <c r="K160" s="526">
        <v>0.63746141257300004</v>
      </c>
    </row>
    <row r="161" spans="1:11" ht="14.4" customHeight="1" thickBot="1" x14ac:dyDescent="0.35">
      <c r="A161" s="543" t="s">
        <v>399</v>
      </c>
      <c r="B161" s="527">
        <v>7238.0004605228796</v>
      </c>
      <c r="C161" s="527">
        <v>6780.5626815446503</v>
      </c>
      <c r="D161" s="528">
        <v>-457.43777897823202</v>
      </c>
      <c r="E161" s="529">
        <v>0.93680053193199997</v>
      </c>
      <c r="F161" s="527">
        <v>6638.0009437825602</v>
      </c>
      <c r="G161" s="528">
        <v>4425.3339625217104</v>
      </c>
      <c r="H161" s="530">
        <v>459.30651</v>
      </c>
      <c r="I161" s="527">
        <v>4451.3186900000001</v>
      </c>
      <c r="J161" s="528">
        <v>25.984727478295</v>
      </c>
      <c r="K161" s="533">
        <v>0.67058120775999996</v>
      </c>
    </row>
    <row r="162" spans="1:11" ht="14.4" customHeight="1" thickBot="1" x14ac:dyDescent="0.35">
      <c r="A162" s="544" t="s">
        <v>400</v>
      </c>
      <c r="B162" s="522">
        <v>2510.0001858292999</v>
      </c>
      <c r="C162" s="522">
        <v>1756.4408695704501</v>
      </c>
      <c r="D162" s="523">
        <v>-753.55931625884205</v>
      </c>
      <c r="E162" s="524">
        <v>0.69977718706400005</v>
      </c>
      <c r="F162" s="522">
        <v>1608.99999999999</v>
      </c>
      <c r="G162" s="523">
        <v>1072.6666666666599</v>
      </c>
      <c r="H162" s="525">
        <v>135.83500000000001</v>
      </c>
      <c r="I162" s="522">
        <v>1114.9960000000001</v>
      </c>
      <c r="J162" s="523">
        <v>42.329333333341999</v>
      </c>
      <c r="K162" s="526">
        <v>0.69297451833400003</v>
      </c>
    </row>
    <row r="163" spans="1:11" ht="14.4" customHeight="1" thickBot="1" x14ac:dyDescent="0.35">
      <c r="A163" s="544" t="s">
        <v>401</v>
      </c>
      <c r="B163" s="522">
        <v>4624.0003486512596</v>
      </c>
      <c r="C163" s="522">
        <v>4985.5400152986804</v>
      </c>
      <c r="D163" s="523">
        <v>361.53966664742001</v>
      </c>
      <c r="E163" s="524">
        <v>1.078187638275</v>
      </c>
      <c r="F163" s="522">
        <v>4951.99999999996</v>
      </c>
      <c r="G163" s="523">
        <v>3301.3333333333098</v>
      </c>
      <c r="H163" s="525">
        <v>323.44900000000001</v>
      </c>
      <c r="I163" s="522">
        <v>3333.826</v>
      </c>
      <c r="J163" s="523">
        <v>32.492666666693999</v>
      </c>
      <c r="K163" s="526">
        <v>0.67322819062999995</v>
      </c>
    </row>
    <row r="164" spans="1:11" ht="14.4" customHeight="1" thickBot="1" x14ac:dyDescent="0.35">
      <c r="A164" s="544" t="s">
        <v>402</v>
      </c>
      <c r="B164" s="522">
        <v>79.999924647940006</v>
      </c>
      <c r="C164" s="522">
        <v>29.576797500112999</v>
      </c>
      <c r="D164" s="523">
        <v>-50.423127147827003</v>
      </c>
      <c r="E164" s="524">
        <v>0.36971031698099999</v>
      </c>
      <c r="F164" s="522">
        <v>68.000946629854994</v>
      </c>
      <c r="G164" s="523">
        <v>45.333964419902998</v>
      </c>
      <c r="H164" s="525">
        <v>2.2509999999999999E-2</v>
      </c>
      <c r="I164" s="522">
        <v>0.18468999999999999</v>
      </c>
      <c r="J164" s="523">
        <v>-45.149274419903001</v>
      </c>
      <c r="K164" s="526">
        <v>2.7159916019999998E-3</v>
      </c>
    </row>
    <row r="165" spans="1:11" ht="14.4" customHeight="1" thickBot="1" x14ac:dyDescent="0.35">
      <c r="A165" s="544" t="s">
        <v>403</v>
      </c>
      <c r="B165" s="522">
        <v>24.000001394382998</v>
      </c>
      <c r="C165" s="522">
        <v>9.0049991754010001</v>
      </c>
      <c r="D165" s="523">
        <v>-14.995002218981</v>
      </c>
      <c r="E165" s="524">
        <v>0.37520827717499999</v>
      </c>
      <c r="F165" s="522">
        <v>8.9999971527580005</v>
      </c>
      <c r="G165" s="523">
        <v>5.9999981018390001</v>
      </c>
      <c r="H165" s="525">
        <v>4.9406564584124654E-324</v>
      </c>
      <c r="I165" s="522">
        <v>2.3119999999999998</v>
      </c>
      <c r="J165" s="523">
        <v>-3.6879981018389998</v>
      </c>
      <c r="K165" s="526">
        <v>0.256888970158</v>
      </c>
    </row>
    <row r="166" spans="1:11" ht="14.4" customHeight="1" thickBot="1" x14ac:dyDescent="0.35">
      <c r="A166" s="543" t="s">
        <v>404</v>
      </c>
      <c r="B166" s="527">
        <v>14158.0007825702</v>
      </c>
      <c r="C166" s="527">
        <v>10241.3522737314</v>
      </c>
      <c r="D166" s="528">
        <v>-3916.6485088387299</v>
      </c>
      <c r="E166" s="529">
        <v>0.723361471087</v>
      </c>
      <c r="F166" s="527">
        <v>10455.883716210899</v>
      </c>
      <c r="G166" s="528">
        <v>6970.5891441406002</v>
      </c>
      <c r="H166" s="530">
        <v>791.04491999999902</v>
      </c>
      <c r="I166" s="527">
        <v>6730.7060000000001</v>
      </c>
      <c r="J166" s="528">
        <v>-239.883144140599</v>
      </c>
      <c r="K166" s="533">
        <v>0.64372425924700005</v>
      </c>
    </row>
    <row r="167" spans="1:11" ht="14.4" customHeight="1" thickBot="1" x14ac:dyDescent="0.35">
      <c r="A167" s="544" t="s">
        <v>405</v>
      </c>
      <c r="B167" s="522">
        <v>8098.0004304882896</v>
      </c>
      <c r="C167" s="522">
        <v>3098.0517700748301</v>
      </c>
      <c r="D167" s="523">
        <v>-4999.9486604134599</v>
      </c>
      <c r="E167" s="524">
        <v>0.38256996855800002</v>
      </c>
      <c r="F167" s="522">
        <v>3663.87599995848</v>
      </c>
      <c r="G167" s="523">
        <v>2442.5839999723198</v>
      </c>
      <c r="H167" s="525">
        <v>258.75900000000001</v>
      </c>
      <c r="I167" s="522">
        <v>1998.7529999999999</v>
      </c>
      <c r="J167" s="523">
        <v>-443.83099997232199</v>
      </c>
      <c r="K167" s="526">
        <v>0.54552965221000005</v>
      </c>
    </row>
    <row r="168" spans="1:11" ht="14.4" customHeight="1" thickBot="1" x14ac:dyDescent="0.35">
      <c r="A168" s="544" t="s">
        <v>406</v>
      </c>
      <c r="B168" s="522">
        <v>6060.00035208188</v>
      </c>
      <c r="C168" s="522">
        <v>7080.4444094124101</v>
      </c>
      <c r="D168" s="523">
        <v>1020.44405733053</v>
      </c>
      <c r="E168" s="524">
        <v>1.1683900986869999</v>
      </c>
      <c r="F168" s="522">
        <v>6752.99999999994</v>
      </c>
      <c r="G168" s="523">
        <v>4501.99999999996</v>
      </c>
      <c r="H168" s="525">
        <v>532.28592000000003</v>
      </c>
      <c r="I168" s="522">
        <v>4731.9530000000004</v>
      </c>
      <c r="J168" s="523">
        <v>229.95300000003701</v>
      </c>
      <c r="K168" s="526">
        <v>0.70071864356500002</v>
      </c>
    </row>
    <row r="169" spans="1:11" ht="14.4" customHeight="1" thickBot="1" x14ac:dyDescent="0.35">
      <c r="A169" s="544" t="s">
        <v>407</v>
      </c>
      <c r="B169" s="522">
        <v>4.9406564584124654E-324</v>
      </c>
      <c r="C169" s="522">
        <v>62.856094244193997</v>
      </c>
      <c r="D169" s="523">
        <v>62.856094244193997</v>
      </c>
      <c r="E169" s="534" t="s">
        <v>252</v>
      </c>
      <c r="F169" s="522">
        <v>39.007716252469997</v>
      </c>
      <c r="G169" s="523">
        <v>26.005144168312999</v>
      </c>
      <c r="H169" s="525">
        <v>4.9406564584124654E-324</v>
      </c>
      <c r="I169" s="522">
        <v>3.9525251667299724E-323</v>
      </c>
      <c r="J169" s="523">
        <v>-26.005144168312999</v>
      </c>
      <c r="K169" s="526">
        <v>0</v>
      </c>
    </row>
    <row r="170" spans="1:11" ht="14.4" customHeight="1" thickBot="1" x14ac:dyDescent="0.35">
      <c r="A170" s="543" t="s">
        <v>408</v>
      </c>
      <c r="B170" s="527">
        <v>4.9406564584124654E-324</v>
      </c>
      <c r="C170" s="527">
        <v>4.9406564584124654E-324</v>
      </c>
      <c r="D170" s="528">
        <v>0</v>
      </c>
      <c r="E170" s="529">
        <v>1</v>
      </c>
      <c r="F170" s="527">
        <v>4.9406564584124654E-324</v>
      </c>
      <c r="G170" s="528">
        <v>0</v>
      </c>
      <c r="H170" s="530">
        <v>4.9406564584124654E-324</v>
      </c>
      <c r="I170" s="527">
        <v>-3.4382299999999999</v>
      </c>
      <c r="J170" s="528">
        <v>-3.4382299999999999</v>
      </c>
      <c r="K170" s="531" t="s">
        <v>252</v>
      </c>
    </row>
    <row r="171" spans="1:11" ht="14.4" customHeight="1" thickBot="1" x14ac:dyDescent="0.35">
      <c r="A171" s="544" t="s">
        <v>409</v>
      </c>
      <c r="B171" s="522">
        <v>4.9406564584124654E-324</v>
      </c>
      <c r="C171" s="522">
        <v>4.9406564584124654E-324</v>
      </c>
      <c r="D171" s="523">
        <v>0</v>
      </c>
      <c r="E171" s="524">
        <v>1</v>
      </c>
      <c r="F171" s="522">
        <v>4.9406564584124654E-324</v>
      </c>
      <c r="G171" s="523">
        <v>0</v>
      </c>
      <c r="H171" s="525">
        <v>4.9406564584124654E-324</v>
      </c>
      <c r="I171" s="522">
        <v>-3.2680400000000001</v>
      </c>
      <c r="J171" s="523">
        <v>-3.2680400000000001</v>
      </c>
      <c r="K171" s="532" t="s">
        <v>252</v>
      </c>
    </row>
    <row r="172" spans="1:11" ht="14.4" customHeight="1" thickBot="1" x14ac:dyDescent="0.35">
      <c r="A172" s="544" t="s">
        <v>410</v>
      </c>
      <c r="B172" s="522">
        <v>4.9406564584124654E-324</v>
      </c>
      <c r="C172" s="522">
        <v>4.9406564584124654E-324</v>
      </c>
      <c r="D172" s="523">
        <v>0</v>
      </c>
      <c r="E172" s="524">
        <v>1</v>
      </c>
      <c r="F172" s="522">
        <v>4.9406564584124654E-324</v>
      </c>
      <c r="G172" s="523">
        <v>0</v>
      </c>
      <c r="H172" s="525">
        <v>4.9406564584124654E-324</v>
      </c>
      <c r="I172" s="522">
        <v>-0.17019000000000001</v>
      </c>
      <c r="J172" s="523">
        <v>-0.17019000000000001</v>
      </c>
      <c r="K172" s="532" t="s">
        <v>252</v>
      </c>
    </row>
    <row r="173" spans="1:11" ht="14.4" customHeight="1" thickBot="1" x14ac:dyDescent="0.35">
      <c r="A173" s="543" t="s">
        <v>411</v>
      </c>
      <c r="B173" s="527">
        <v>10039.000543259101</v>
      </c>
      <c r="C173" s="527">
        <v>7446.8298380962096</v>
      </c>
      <c r="D173" s="528">
        <v>-2592.17070516286</v>
      </c>
      <c r="E173" s="529">
        <v>0.74178996265599995</v>
      </c>
      <c r="F173" s="527">
        <v>9163.9999695481492</v>
      </c>
      <c r="G173" s="528">
        <v>6109.3333130320998</v>
      </c>
      <c r="H173" s="530">
        <v>655.41245000000004</v>
      </c>
      <c r="I173" s="527">
        <v>4774.0841700000001</v>
      </c>
      <c r="J173" s="528">
        <v>-1335.2491430320999</v>
      </c>
      <c r="K173" s="533">
        <v>0.52096073612600002</v>
      </c>
    </row>
    <row r="174" spans="1:11" ht="14.4" customHeight="1" thickBot="1" x14ac:dyDescent="0.35">
      <c r="A174" s="544" t="s">
        <v>412</v>
      </c>
      <c r="B174" s="522">
        <v>6015.0003494674102</v>
      </c>
      <c r="C174" s="522">
        <v>3947.7643222070801</v>
      </c>
      <c r="D174" s="523">
        <v>-2067.23602726033</v>
      </c>
      <c r="E174" s="524">
        <v>0.65631988243399997</v>
      </c>
      <c r="F174" s="522">
        <v>4518.9999863763296</v>
      </c>
      <c r="G174" s="523">
        <v>3012.66665758422</v>
      </c>
      <c r="H174" s="525">
        <v>370.13062000000002</v>
      </c>
      <c r="I174" s="522">
        <v>2517.0919800000001</v>
      </c>
      <c r="J174" s="523">
        <v>-495.57467758422098</v>
      </c>
      <c r="K174" s="526">
        <v>0.55700198884399998</v>
      </c>
    </row>
    <row r="175" spans="1:11" ht="14.4" customHeight="1" thickBot="1" x14ac:dyDescent="0.35">
      <c r="A175" s="544" t="s">
        <v>413</v>
      </c>
      <c r="B175" s="522">
        <v>4024.00019379166</v>
      </c>
      <c r="C175" s="522">
        <v>3499.06551588914</v>
      </c>
      <c r="D175" s="523">
        <v>-524.93467790252498</v>
      </c>
      <c r="E175" s="524">
        <v>0.86954904258800003</v>
      </c>
      <c r="F175" s="522">
        <v>4644.9999831718196</v>
      </c>
      <c r="G175" s="523">
        <v>3096.6666554478802</v>
      </c>
      <c r="H175" s="525">
        <v>285.28183000000001</v>
      </c>
      <c r="I175" s="522">
        <v>2256.9921899999999</v>
      </c>
      <c r="J175" s="523">
        <v>-839.67446544788004</v>
      </c>
      <c r="K175" s="526">
        <v>0.48589713631300002</v>
      </c>
    </row>
    <row r="176" spans="1:11" ht="14.4" customHeight="1" thickBot="1" x14ac:dyDescent="0.35">
      <c r="A176" s="543" t="s">
        <v>414</v>
      </c>
      <c r="B176" s="527">
        <v>4.9406564584124654E-324</v>
      </c>
      <c r="C176" s="527">
        <v>-19.628754137761</v>
      </c>
      <c r="D176" s="528">
        <v>-19.628754137761</v>
      </c>
      <c r="E176" s="535" t="s">
        <v>252</v>
      </c>
      <c r="F176" s="527">
        <v>0</v>
      </c>
      <c r="G176" s="528">
        <v>0</v>
      </c>
      <c r="H176" s="530">
        <v>4.9406564584124654E-324</v>
      </c>
      <c r="I176" s="527">
        <v>334.16176999999999</v>
      </c>
      <c r="J176" s="528">
        <v>334.16176999999999</v>
      </c>
      <c r="K176" s="531" t="s">
        <v>246</v>
      </c>
    </row>
    <row r="177" spans="1:11" ht="14.4" customHeight="1" thickBot="1" x14ac:dyDescent="0.35">
      <c r="A177" s="544" t="s">
        <v>415</v>
      </c>
      <c r="B177" s="522">
        <v>4.9406564584124654E-324</v>
      </c>
      <c r="C177" s="522">
        <v>4.9406564584124654E-324</v>
      </c>
      <c r="D177" s="523">
        <v>0</v>
      </c>
      <c r="E177" s="524">
        <v>1</v>
      </c>
      <c r="F177" s="522">
        <v>4.9406564584124654E-324</v>
      </c>
      <c r="G177" s="523">
        <v>0</v>
      </c>
      <c r="H177" s="525">
        <v>4.9406564584124654E-324</v>
      </c>
      <c r="I177" s="522">
        <v>277.26281</v>
      </c>
      <c r="J177" s="523">
        <v>277.26281</v>
      </c>
      <c r="K177" s="532" t="s">
        <v>252</v>
      </c>
    </row>
    <row r="178" spans="1:11" ht="14.4" customHeight="1" thickBot="1" x14ac:dyDescent="0.35">
      <c r="A178" s="544" t="s">
        <v>416</v>
      </c>
      <c r="B178" s="522">
        <v>4.9406564584124654E-324</v>
      </c>
      <c r="C178" s="522">
        <v>-19.628754137761</v>
      </c>
      <c r="D178" s="523">
        <v>-19.628754137761</v>
      </c>
      <c r="E178" s="534" t="s">
        <v>252</v>
      </c>
      <c r="F178" s="522">
        <v>0</v>
      </c>
      <c r="G178" s="523">
        <v>0</v>
      </c>
      <c r="H178" s="525">
        <v>4.9406564584124654E-324</v>
      </c>
      <c r="I178" s="522">
        <v>56.898960000000002</v>
      </c>
      <c r="J178" s="523">
        <v>56.898960000000002</v>
      </c>
      <c r="K178" s="532" t="s">
        <v>246</v>
      </c>
    </row>
    <row r="179" spans="1:11" ht="14.4" customHeight="1" thickBot="1" x14ac:dyDescent="0.35">
      <c r="A179" s="546" t="s">
        <v>417</v>
      </c>
      <c r="B179" s="527">
        <v>4.9406564584124654E-324</v>
      </c>
      <c r="C179" s="527">
        <v>0.12998998809599999</v>
      </c>
      <c r="D179" s="528">
        <v>0.12998998809599999</v>
      </c>
      <c r="E179" s="535" t="s">
        <v>252</v>
      </c>
      <c r="F179" s="527">
        <v>0</v>
      </c>
      <c r="G179" s="528">
        <v>0</v>
      </c>
      <c r="H179" s="530">
        <v>4.9406564584124654E-324</v>
      </c>
      <c r="I179" s="527">
        <v>3.9525251667299724E-323</v>
      </c>
      <c r="J179" s="528">
        <v>3.9525251667299724E-323</v>
      </c>
      <c r="K179" s="531" t="s">
        <v>246</v>
      </c>
    </row>
    <row r="180" spans="1:11" ht="14.4" customHeight="1" thickBot="1" x14ac:dyDescent="0.35">
      <c r="A180" s="543" t="s">
        <v>418</v>
      </c>
      <c r="B180" s="527">
        <v>4.9406564584124654E-324</v>
      </c>
      <c r="C180" s="527">
        <v>0.12998998809599999</v>
      </c>
      <c r="D180" s="528">
        <v>0.12998998809599999</v>
      </c>
      <c r="E180" s="535" t="s">
        <v>252</v>
      </c>
      <c r="F180" s="527">
        <v>0</v>
      </c>
      <c r="G180" s="528">
        <v>0</v>
      </c>
      <c r="H180" s="530">
        <v>4.9406564584124654E-324</v>
      </c>
      <c r="I180" s="527">
        <v>3.9525251667299724E-323</v>
      </c>
      <c r="J180" s="528">
        <v>3.9525251667299724E-323</v>
      </c>
      <c r="K180" s="531" t="s">
        <v>246</v>
      </c>
    </row>
    <row r="181" spans="1:11" ht="14.4" customHeight="1" thickBot="1" x14ac:dyDescent="0.35">
      <c r="A181" s="544" t="s">
        <v>419</v>
      </c>
      <c r="B181" s="522">
        <v>4.9406564584124654E-324</v>
      </c>
      <c r="C181" s="522">
        <v>0.12998998809599999</v>
      </c>
      <c r="D181" s="523">
        <v>0.12998998809599999</v>
      </c>
      <c r="E181" s="534" t="s">
        <v>252</v>
      </c>
      <c r="F181" s="522">
        <v>0</v>
      </c>
      <c r="G181" s="523">
        <v>0</v>
      </c>
      <c r="H181" s="525">
        <v>4.9406564584124654E-324</v>
      </c>
      <c r="I181" s="522">
        <v>3.9525251667299724E-323</v>
      </c>
      <c r="J181" s="523">
        <v>3.9525251667299724E-323</v>
      </c>
      <c r="K181" s="532" t="s">
        <v>246</v>
      </c>
    </row>
    <row r="182" spans="1:11" ht="14.4" customHeight="1" thickBot="1" x14ac:dyDescent="0.35">
      <c r="A182" s="541" t="s">
        <v>420</v>
      </c>
      <c r="B182" s="522">
        <v>1577.13282163034</v>
      </c>
      <c r="C182" s="522">
        <v>1629.43711265309</v>
      </c>
      <c r="D182" s="523">
        <v>52.304291022755002</v>
      </c>
      <c r="E182" s="524">
        <v>1.033164163668</v>
      </c>
      <c r="F182" s="522">
        <v>1766.67101959201</v>
      </c>
      <c r="G182" s="523">
        <v>1177.780679728</v>
      </c>
      <c r="H182" s="525">
        <v>12.84464</v>
      </c>
      <c r="I182" s="522">
        <v>429.65125</v>
      </c>
      <c r="J182" s="523">
        <v>-748.12942972800397</v>
      </c>
      <c r="K182" s="526">
        <v>0.243198221533</v>
      </c>
    </row>
    <row r="183" spans="1:11" ht="14.4" customHeight="1" thickBot="1" x14ac:dyDescent="0.35">
      <c r="A183" s="542" t="s">
        <v>421</v>
      </c>
      <c r="B183" s="522">
        <v>558.99999247751703</v>
      </c>
      <c r="C183" s="522">
        <v>615.50754364360705</v>
      </c>
      <c r="D183" s="523">
        <v>56.507551166089002</v>
      </c>
      <c r="E183" s="524">
        <v>1.101086854966</v>
      </c>
      <c r="F183" s="522">
        <v>753.37443934327803</v>
      </c>
      <c r="G183" s="523">
        <v>502.24962622885198</v>
      </c>
      <c r="H183" s="525">
        <v>12.84464</v>
      </c>
      <c r="I183" s="522">
        <v>383.86827</v>
      </c>
      <c r="J183" s="523">
        <v>-118.381356228852</v>
      </c>
      <c r="K183" s="526">
        <v>0.50953184758199999</v>
      </c>
    </row>
    <row r="184" spans="1:11" ht="14.4" customHeight="1" thickBot="1" x14ac:dyDescent="0.35">
      <c r="A184" s="543" t="s">
        <v>422</v>
      </c>
      <c r="B184" s="527">
        <v>4.9406564584124654E-324</v>
      </c>
      <c r="C184" s="527">
        <v>43.343940000000003</v>
      </c>
      <c r="D184" s="528">
        <v>43.343940000000003</v>
      </c>
      <c r="E184" s="535" t="s">
        <v>252</v>
      </c>
      <c r="F184" s="527">
        <v>0</v>
      </c>
      <c r="G184" s="528">
        <v>0</v>
      </c>
      <c r="H184" s="530">
        <v>4.9406564584124654E-324</v>
      </c>
      <c r="I184" s="527">
        <v>3.9525251667299724E-323</v>
      </c>
      <c r="J184" s="528">
        <v>3.9525251667299724E-323</v>
      </c>
      <c r="K184" s="531" t="s">
        <v>246</v>
      </c>
    </row>
    <row r="185" spans="1:11" ht="14.4" customHeight="1" thickBot="1" x14ac:dyDescent="0.35">
      <c r="A185" s="544" t="s">
        <v>423</v>
      </c>
      <c r="B185" s="522">
        <v>4.9406564584124654E-324</v>
      </c>
      <c r="C185" s="522">
        <v>43.343940000000003</v>
      </c>
      <c r="D185" s="523">
        <v>43.343940000000003</v>
      </c>
      <c r="E185" s="534" t="s">
        <v>252</v>
      </c>
      <c r="F185" s="522">
        <v>0</v>
      </c>
      <c r="G185" s="523">
        <v>0</v>
      </c>
      <c r="H185" s="525">
        <v>4.9406564584124654E-324</v>
      </c>
      <c r="I185" s="522">
        <v>3.9525251667299724E-323</v>
      </c>
      <c r="J185" s="523">
        <v>3.9525251667299724E-323</v>
      </c>
      <c r="K185" s="532" t="s">
        <v>246</v>
      </c>
    </row>
    <row r="186" spans="1:11" ht="14.4" customHeight="1" thickBot="1" x14ac:dyDescent="0.35">
      <c r="A186" s="543" t="s">
        <v>424</v>
      </c>
      <c r="B186" s="527">
        <v>558.99999247751703</v>
      </c>
      <c r="C186" s="527">
        <v>572.16360364360696</v>
      </c>
      <c r="D186" s="528">
        <v>13.163611166089</v>
      </c>
      <c r="E186" s="529">
        <v>1.0235484997190001</v>
      </c>
      <c r="F186" s="527">
        <v>753.37443934327803</v>
      </c>
      <c r="G186" s="528">
        <v>502.24962622885198</v>
      </c>
      <c r="H186" s="530">
        <v>12.84464</v>
      </c>
      <c r="I186" s="527">
        <v>383.86827</v>
      </c>
      <c r="J186" s="528">
        <v>-118.381356228852</v>
      </c>
      <c r="K186" s="533">
        <v>0.50953184758199999</v>
      </c>
    </row>
    <row r="187" spans="1:11" ht="14.4" customHeight="1" thickBot="1" x14ac:dyDescent="0.35">
      <c r="A187" s="544" t="s">
        <v>425</v>
      </c>
      <c r="B187" s="522">
        <v>558.99999247751703</v>
      </c>
      <c r="C187" s="522">
        <v>-319.73496265279903</v>
      </c>
      <c r="D187" s="523">
        <v>-878.73495513031696</v>
      </c>
      <c r="E187" s="524">
        <v>-0.57197668507199995</v>
      </c>
      <c r="F187" s="522">
        <v>753.37443934327803</v>
      </c>
      <c r="G187" s="523">
        <v>502.24962622885198</v>
      </c>
      <c r="H187" s="525">
        <v>4.9406564584124654E-324</v>
      </c>
      <c r="I187" s="522">
        <v>3.9525251667299724E-323</v>
      </c>
      <c r="J187" s="523">
        <v>-502.24962622885198</v>
      </c>
      <c r="K187" s="526">
        <v>0</v>
      </c>
    </row>
    <row r="188" spans="1:11" ht="14.4" customHeight="1" thickBot="1" x14ac:dyDescent="0.35">
      <c r="A188" s="544" t="s">
        <v>426</v>
      </c>
      <c r="B188" s="522">
        <v>4.9406564584124654E-324</v>
      </c>
      <c r="C188" s="522">
        <v>303.82847393614998</v>
      </c>
      <c r="D188" s="523">
        <v>303.82847393614998</v>
      </c>
      <c r="E188" s="534" t="s">
        <v>252</v>
      </c>
      <c r="F188" s="522">
        <v>0</v>
      </c>
      <c r="G188" s="523">
        <v>0</v>
      </c>
      <c r="H188" s="525">
        <v>3.74</v>
      </c>
      <c r="I188" s="522">
        <v>99.653289999999998</v>
      </c>
      <c r="J188" s="523">
        <v>99.653289999999998</v>
      </c>
      <c r="K188" s="532" t="s">
        <v>246</v>
      </c>
    </row>
    <row r="189" spans="1:11" ht="14.4" customHeight="1" thickBot="1" x14ac:dyDescent="0.35">
      <c r="A189" s="544" t="s">
        <v>427</v>
      </c>
      <c r="B189" s="522">
        <v>4.9406564584124654E-324</v>
      </c>
      <c r="C189" s="522">
        <v>102.64319060084399</v>
      </c>
      <c r="D189" s="523">
        <v>102.64319060084399</v>
      </c>
      <c r="E189" s="534" t="s">
        <v>252</v>
      </c>
      <c r="F189" s="522">
        <v>0</v>
      </c>
      <c r="G189" s="523">
        <v>0</v>
      </c>
      <c r="H189" s="525">
        <v>4.9406564584124654E-324</v>
      </c>
      <c r="I189" s="522">
        <v>17.088830000000002</v>
      </c>
      <c r="J189" s="523">
        <v>17.088830000000002</v>
      </c>
      <c r="K189" s="532" t="s">
        <v>246</v>
      </c>
    </row>
    <row r="190" spans="1:11" ht="14.4" customHeight="1" thickBot="1" x14ac:dyDescent="0.35">
      <c r="A190" s="544" t="s">
        <v>428</v>
      </c>
      <c r="B190" s="522">
        <v>4.9406564584124654E-324</v>
      </c>
      <c r="C190" s="522">
        <v>333.25239523760098</v>
      </c>
      <c r="D190" s="523">
        <v>333.25239523760098</v>
      </c>
      <c r="E190" s="534" t="s">
        <v>252</v>
      </c>
      <c r="F190" s="522">
        <v>0</v>
      </c>
      <c r="G190" s="523">
        <v>0</v>
      </c>
      <c r="H190" s="525">
        <v>9.1046399999989998</v>
      </c>
      <c r="I190" s="522">
        <v>132.07325</v>
      </c>
      <c r="J190" s="523">
        <v>132.07325</v>
      </c>
      <c r="K190" s="532" t="s">
        <v>246</v>
      </c>
    </row>
    <row r="191" spans="1:11" ht="14.4" customHeight="1" thickBot="1" x14ac:dyDescent="0.35">
      <c r="A191" s="544" t="s">
        <v>429</v>
      </c>
      <c r="B191" s="522">
        <v>4.9406564584124654E-324</v>
      </c>
      <c r="C191" s="522">
        <v>152.17450652181</v>
      </c>
      <c r="D191" s="523">
        <v>152.17450652181</v>
      </c>
      <c r="E191" s="534" t="s">
        <v>252</v>
      </c>
      <c r="F191" s="522">
        <v>0</v>
      </c>
      <c r="G191" s="523">
        <v>0</v>
      </c>
      <c r="H191" s="525">
        <v>4.9406564584124654E-324</v>
      </c>
      <c r="I191" s="522">
        <v>135.05289999999999</v>
      </c>
      <c r="J191" s="523">
        <v>135.05289999999999</v>
      </c>
      <c r="K191" s="532" t="s">
        <v>246</v>
      </c>
    </row>
    <row r="192" spans="1:11" ht="14.4" customHeight="1" thickBot="1" x14ac:dyDescent="0.35">
      <c r="A192" s="546" t="s">
        <v>430</v>
      </c>
      <c r="B192" s="527">
        <v>1018.13282915282</v>
      </c>
      <c r="C192" s="527">
        <v>1013.92956900949</v>
      </c>
      <c r="D192" s="528">
        <v>-4.2032601433329999</v>
      </c>
      <c r="E192" s="529">
        <v>0.99587159943799997</v>
      </c>
      <c r="F192" s="527">
        <v>1013.29658024873</v>
      </c>
      <c r="G192" s="528">
        <v>675.53105349915097</v>
      </c>
      <c r="H192" s="530">
        <v>4.9406564584124654E-324</v>
      </c>
      <c r="I192" s="527">
        <v>45.782980000000002</v>
      </c>
      <c r="J192" s="528">
        <v>-629.74807349915102</v>
      </c>
      <c r="K192" s="533">
        <v>4.5182211104000003E-2</v>
      </c>
    </row>
    <row r="193" spans="1:11" ht="14.4" customHeight="1" thickBot="1" x14ac:dyDescent="0.35">
      <c r="A193" s="543" t="s">
        <v>431</v>
      </c>
      <c r="B193" s="527">
        <v>4.9406564584124654E-324</v>
      </c>
      <c r="C193" s="527">
        <v>2.7999997400000003E-4</v>
      </c>
      <c r="D193" s="528">
        <v>2.7999997400000003E-4</v>
      </c>
      <c r="E193" s="535" t="s">
        <v>252</v>
      </c>
      <c r="F193" s="527">
        <v>0</v>
      </c>
      <c r="G193" s="528">
        <v>0</v>
      </c>
      <c r="H193" s="530">
        <v>4.9406564584124654E-324</v>
      </c>
      <c r="I193" s="527">
        <v>28.041499999999999</v>
      </c>
      <c r="J193" s="528">
        <v>28.041499999999999</v>
      </c>
      <c r="K193" s="531" t="s">
        <v>246</v>
      </c>
    </row>
    <row r="194" spans="1:11" ht="14.4" customHeight="1" thickBot="1" x14ac:dyDescent="0.35">
      <c r="A194" s="544" t="s">
        <v>432</v>
      </c>
      <c r="B194" s="522">
        <v>4.9406564584124654E-324</v>
      </c>
      <c r="C194" s="522">
        <v>2.7999997400000003E-4</v>
      </c>
      <c r="D194" s="523">
        <v>2.7999997400000003E-4</v>
      </c>
      <c r="E194" s="534" t="s">
        <v>252</v>
      </c>
      <c r="F194" s="522">
        <v>0</v>
      </c>
      <c r="G194" s="523">
        <v>0</v>
      </c>
      <c r="H194" s="525">
        <v>4.9406564584124654E-324</v>
      </c>
      <c r="I194" s="522">
        <v>-5.0000000000000001E-4</v>
      </c>
      <c r="J194" s="523">
        <v>-5.0000000000000001E-4</v>
      </c>
      <c r="K194" s="532" t="s">
        <v>246</v>
      </c>
    </row>
    <row r="195" spans="1:11" ht="14.4" customHeight="1" thickBot="1" x14ac:dyDescent="0.35">
      <c r="A195" s="544" t="s">
        <v>433</v>
      </c>
      <c r="B195" s="522">
        <v>4.9406564584124654E-324</v>
      </c>
      <c r="C195" s="522">
        <v>4.9406564584124654E-324</v>
      </c>
      <c r="D195" s="523">
        <v>0</v>
      </c>
      <c r="E195" s="524">
        <v>1</v>
      </c>
      <c r="F195" s="522">
        <v>4.9406564584124654E-324</v>
      </c>
      <c r="G195" s="523">
        <v>0</v>
      </c>
      <c r="H195" s="525">
        <v>4.9406564584124654E-324</v>
      </c>
      <c r="I195" s="522">
        <v>28.042000000000002</v>
      </c>
      <c r="J195" s="523">
        <v>28.042000000000002</v>
      </c>
      <c r="K195" s="532" t="s">
        <v>252</v>
      </c>
    </row>
    <row r="196" spans="1:11" ht="14.4" customHeight="1" thickBot="1" x14ac:dyDescent="0.35">
      <c r="A196" s="543" t="s">
        <v>434</v>
      </c>
      <c r="B196" s="527">
        <v>1018.13282915282</v>
      </c>
      <c r="C196" s="527">
        <v>1013.9292890095099</v>
      </c>
      <c r="D196" s="528">
        <v>-4.2035401433080004</v>
      </c>
      <c r="E196" s="529">
        <v>0.99587132442500004</v>
      </c>
      <c r="F196" s="527">
        <v>1013.29658024873</v>
      </c>
      <c r="G196" s="528">
        <v>675.53105349915097</v>
      </c>
      <c r="H196" s="530">
        <v>4.9406564584124654E-324</v>
      </c>
      <c r="I196" s="527">
        <v>17.741479999999999</v>
      </c>
      <c r="J196" s="528">
        <v>-657.78957349915095</v>
      </c>
      <c r="K196" s="533">
        <v>1.7508674504E-2</v>
      </c>
    </row>
    <row r="197" spans="1:11" ht="14.4" customHeight="1" thickBot="1" x14ac:dyDescent="0.35">
      <c r="A197" s="544" t="s">
        <v>435</v>
      </c>
      <c r="B197" s="522">
        <v>18.132811053503001</v>
      </c>
      <c r="C197" s="522">
        <v>2.0999097115619998</v>
      </c>
      <c r="D197" s="523">
        <v>-16.032901341940999</v>
      </c>
      <c r="E197" s="524">
        <v>0.115807179888</v>
      </c>
      <c r="F197" s="522">
        <v>2.0196340348340001</v>
      </c>
      <c r="G197" s="523">
        <v>1.3464226898889999</v>
      </c>
      <c r="H197" s="525">
        <v>4.9406564584124654E-324</v>
      </c>
      <c r="I197" s="522">
        <v>13.95632</v>
      </c>
      <c r="J197" s="523">
        <v>12.60989731011</v>
      </c>
      <c r="K197" s="526">
        <v>6.9103212558729998</v>
      </c>
    </row>
    <row r="198" spans="1:11" ht="14.4" customHeight="1" thickBot="1" x14ac:dyDescent="0.35">
      <c r="A198" s="544" t="s">
        <v>436</v>
      </c>
      <c r="B198" s="522">
        <v>4.9406564584124654E-324</v>
      </c>
      <c r="C198" s="522">
        <v>999.99599999999998</v>
      </c>
      <c r="D198" s="523">
        <v>999.99599999999998</v>
      </c>
      <c r="E198" s="534" t="s">
        <v>252</v>
      </c>
      <c r="F198" s="522">
        <v>999.99999999999204</v>
      </c>
      <c r="G198" s="523">
        <v>666.66666666666094</v>
      </c>
      <c r="H198" s="525">
        <v>4.9406564584124654E-324</v>
      </c>
      <c r="I198" s="522">
        <v>3.9525251667299724E-323</v>
      </c>
      <c r="J198" s="523">
        <v>-666.66666666666094</v>
      </c>
      <c r="K198" s="526">
        <v>0</v>
      </c>
    </row>
    <row r="199" spans="1:11" ht="14.4" customHeight="1" thickBot="1" x14ac:dyDescent="0.35">
      <c r="A199" s="544" t="s">
        <v>437</v>
      </c>
      <c r="B199" s="522">
        <v>4.9406564584124654E-324</v>
      </c>
      <c r="C199" s="522">
        <v>11.83337929795</v>
      </c>
      <c r="D199" s="523">
        <v>11.83337929795</v>
      </c>
      <c r="E199" s="534" t="s">
        <v>252</v>
      </c>
      <c r="F199" s="522">
        <v>11.276946213901001</v>
      </c>
      <c r="G199" s="523">
        <v>7.5179641426000003</v>
      </c>
      <c r="H199" s="525">
        <v>4.9406564584124654E-324</v>
      </c>
      <c r="I199" s="522">
        <v>3.7851599999999999</v>
      </c>
      <c r="J199" s="523">
        <v>-3.7328041426</v>
      </c>
      <c r="K199" s="526">
        <v>0.33565470014600002</v>
      </c>
    </row>
    <row r="200" spans="1:11" ht="14.4" customHeight="1" thickBot="1" x14ac:dyDescent="0.35">
      <c r="A200" s="540" t="s">
        <v>438</v>
      </c>
      <c r="B200" s="522">
        <v>3649.9975119824799</v>
      </c>
      <c r="C200" s="522">
        <v>4330.0386761998998</v>
      </c>
      <c r="D200" s="523">
        <v>680.04116421741696</v>
      </c>
      <c r="E200" s="524">
        <v>1.18631277473</v>
      </c>
      <c r="F200" s="522">
        <v>3943.99380794014</v>
      </c>
      <c r="G200" s="523">
        <v>2629.3292052934198</v>
      </c>
      <c r="H200" s="525">
        <v>310.48593</v>
      </c>
      <c r="I200" s="522">
        <v>2770.7027400000002</v>
      </c>
      <c r="J200" s="523">
        <v>141.37353470657601</v>
      </c>
      <c r="K200" s="526">
        <v>0.70251193965400005</v>
      </c>
    </row>
    <row r="201" spans="1:11" ht="14.4" customHeight="1" thickBot="1" x14ac:dyDescent="0.35">
      <c r="A201" s="545" t="s">
        <v>439</v>
      </c>
      <c r="B201" s="527">
        <v>3649.9975119824799</v>
      </c>
      <c r="C201" s="527">
        <v>4330.0386761998998</v>
      </c>
      <c r="D201" s="528">
        <v>680.04116421741696</v>
      </c>
      <c r="E201" s="529">
        <v>1.18631277473</v>
      </c>
      <c r="F201" s="527">
        <v>3943.99380794014</v>
      </c>
      <c r="G201" s="528">
        <v>2629.3292052934198</v>
      </c>
      <c r="H201" s="530">
        <v>310.48593</v>
      </c>
      <c r="I201" s="527">
        <v>2770.7027400000002</v>
      </c>
      <c r="J201" s="528">
        <v>141.37353470657601</v>
      </c>
      <c r="K201" s="533">
        <v>0.70251193965400005</v>
      </c>
    </row>
    <row r="202" spans="1:11" ht="14.4" customHeight="1" thickBot="1" x14ac:dyDescent="0.35">
      <c r="A202" s="546" t="s">
        <v>71</v>
      </c>
      <c r="B202" s="527">
        <v>3649.9975119824799</v>
      </c>
      <c r="C202" s="527">
        <v>4330.0386761998998</v>
      </c>
      <c r="D202" s="528">
        <v>680.04116421741696</v>
      </c>
      <c r="E202" s="529">
        <v>1.18631277473</v>
      </c>
      <c r="F202" s="527">
        <v>3943.99380794014</v>
      </c>
      <c r="G202" s="528">
        <v>2629.3292052934198</v>
      </c>
      <c r="H202" s="530">
        <v>310.48593</v>
      </c>
      <c r="I202" s="527">
        <v>2770.7027400000002</v>
      </c>
      <c r="J202" s="528">
        <v>141.37353470657601</v>
      </c>
      <c r="K202" s="533">
        <v>0.70251193965400005</v>
      </c>
    </row>
    <row r="203" spans="1:11" ht="14.4" customHeight="1" thickBot="1" x14ac:dyDescent="0.35">
      <c r="A203" s="543" t="s">
        <v>440</v>
      </c>
      <c r="B203" s="527">
        <v>82.999982513546996</v>
      </c>
      <c r="C203" s="527">
        <v>134.968670938918</v>
      </c>
      <c r="D203" s="528">
        <v>51.968688425370999</v>
      </c>
      <c r="E203" s="529">
        <v>1.6261289081220001</v>
      </c>
      <c r="F203" s="527">
        <v>70.999999999999005</v>
      </c>
      <c r="G203" s="528">
        <v>47.333333333332</v>
      </c>
      <c r="H203" s="530">
        <v>11.65521</v>
      </c>
      <c r="I203" s="527">
        <v>91.493880000000004</v>
      </c>
      <c r="J203" s="528">
        <v>44.160546666667003</v>
      </c>
      <c r="K203" s="533">
        <v>1.2886461971830001</v>
      </c>
    </row>
    <row r="204" spans="1:11" ht="14.4" customHeight="1" thickBot="1" x14ac:dyDescent="0.35">
      <c r="A204" s="544" t="s">
        <v>441</v>
      </c>
      <c r="B204" s="522">
        <v>82.999982513546996</v>
      </c>
      <c r="C204" s="522">
        <v>134.968670938918</v>
      </c>
      <c r="D204" s="523">
        <v>51.968688425370999</v>
      </c>
      <c r="E204" s="524">
        <v>1.6261289081220001</v>
      </c>
      <c r="F204" s="522">
        <v>70.999999999999005</v>
      </c>
      <c r="G204" s="523">
        <v>47.333333333332</v>
      </c>
      <c r="H204" s="525">
        <v>11.65521</v>
      </c>
      <c r="I204" s="522">
        <v>91.493880000000004</v>
      </c>
      <c r="J204" s="523">
        <v>44.160546666667003</v>
      </c>
      <c r="K204" s="526">
        <v>1.2886461971830001</v>
      </c>
    </row>
    <row r="205" spans="1:11" ht="14.4" customHeight="1" thickBot="1" x14ac:dyDescent="0.35">
      <c r="A205" s="543" t="s">
        <v>442</v>
      </c>
      <c r="B205" s="527">
        <v>223.999884855885</v>
      </c>
      <c r="C205" s="527">
        <v>145.161990018588</v>
      </c>
      <c r="D205" s="528">
        <v>-78.837894837296005</v>
      </c>
      <c r="E205" s="529">
        <v>0.64804493141499997</v>
      </c>
      <c r="F205" s="527">
        <v>206.59358830746001</v>
      </c>
      <c r="G205" s="528">
        <v>137.72905887164001</v>
      </c>
      <c r="H205" s="530">
        <v>11.63</v>
      </c>
      <c r="I205" s="527">
        <v>71.73</v>
      </c>
      <c r="J205" s="528">
        <v>-65.999058871638994</v>
      </c>
      <c r="K205" s="533">
        <v>0.34720341801299998</v>
      </c>
    </row>
    <row r="206" spans="1:11" ht="14.4" customHeight="1" thickBot="1" x14ac:dyDescent="0.35">
      <c r="A206" s="544" t="s">
        <v>443</v>
      </c>
      <c r="B206" s="522">
        <v>223.999884855885</v>
      </c>
      <c r="C206" s="522">
        <v>145.161990018588</v>
      </c>
      <c r="D206" s="523">
        <v>-78.837894837296005</v>
      </c>
      <c r="E206" s="524">
        <v>0.64804493141499997</v>
      </c>
      <c r="F206" s="522">
        <v>206.59358830746001</v>
      </c>
      <c r="G206" s="523">
        <v>137.72905887164001</v>
      </c>
      <c r="H206" s="525">
        <v>11.63</v>
      </c>
      <c r="I206" s="522">
        <v>71.73</v>
      </c>
      <c r="J206" s="523">
        <v>-65.999058871638994</v>
      </c>
      <c r="K206" s="526">
        <v>0.34720341801299998</v>
      </c>
    </row>
    <row r="207" spans="1:11" ht="14.4" customHeight="1" thickBot="1" x14ac:dyDescent="0.35">
      <c r="A207" s="543" t="s">
        <v>444</v>
      </c>
      <c r="B207" s="527">
        <v>584.99959482459406</v>
      </c>
      <c r="C207" s="527">
        <v>873.42243083333801</v>
      </c>
      <c r="D207" s="528">
        <v>288.42283600874401</v>
      </c>
      <c r="E207" s="529">
        <v>1.49303083038</v>
      </c>
      <c r="F207" s="527">
        <v>614.40021963271704</v>
      </c>
      <c r="G207" s="528">
        <v>409.60014642181102</v>
      </c>
      <c r="H207" s="530">
        <v>66.470699999999994</v>
      </c>
      <c r="I207" s="527">
        <v>599.76688000000001</v>
      </c>
      <c r="J207" s="528">
        <v>190.166733578189</v>
      </c>
      <c r="K207" s="533">
        <v>0.97618272395500005</v>
      </c>
    </row>
    <row r="208" spans="1:11" ht="14.4" customHeight="1" thickBot="1" x14ac:dyDescent="0.35">
      <c r="A208" s="544" t="s">
        <v>445</v>
      </c>
      <c r="B208" s="522">
        <v>584.99959482459406</v>
      </c>
      <c r="C208" s="522">
        <v>621.65355853676101</v>
      </c>
      <c r="D208" s="523">
        <v>36.653963712165996</v>
      </c>
      <c r="E208" s="524">
        <v>1.062656391622</v>
      </c>
      <c r="F208" s="522">
        <v>614.40021963271704</v>
      </c>
      <c r="G208" s="523">
        <v>409.60014642181102</v>
      </c>
      <c r="H208" s="525">
        <v>55.854799999999997</v>
      </c>
      <c r="I208" s="522">
        <v>474.86430000000001</v>
      </c>
      <c r="J208" s="523">
        <v>65.264153578188001</v>
      </c>
      <c r="K208" s="526">
        <v>0.77289083699200001</v>
      </c>
    </row>
    <row r="209" spans="1:11" ht="14.4" customHeight="1" thickBot="1" x14ac:dyDescent="0.35">
      <c r="A209" s="544" t="s">
        <v>446</v>
      </c>
      <c r="B209" s="522">
        <v>4.9406564584124654E-324</v>
      </c>
      <c r="C209" s="522">
        <v>251.768872296577</v>
      </c>
      <c r="D209" s="523">
        <v>251.768872296577</v>
      </c>
      <c r="E209" s="534" t="s">
        <v>252</v>
      </c>
      <c r="F209" s="522">
        <v>0</v>
      </c>
      <c r="G209" s="523">
        <v>0</v>
      </c>
      <c r="H209" s="525">
        <v>10.6159</v>
      </c>
      <c r="I209" s="522">
        <v>124.90258</v>
      </c>
      <c r="J209" s="523">
        <v>124.90258</v>
      </c>
      <c r="K209" s="532" t="s">
        <v>246</v>
      </c>
    </row>
    <row r="210" spans="1:11" ht="14.4" customHeight="1" thickBot="1" x14ac:dyDescent="0.35">
      <c r="A210" s="543" t="s">
        <v>447</v>
      </c>
      <c r="B210" s="527">
        <v>4.9406564584124654E-324</v>
      </c>
      <c r="C210" s="527">
        <v>1.2399999162590001</v>
      </c>
      <c r="D210" s="528">
        <v>1.2399999162590001</v>
      </c>
      <c r="E210" s="535" t="s">
        <v>252</v>
      </c>
      <c r="F210" s="527">
        <v>0</v>
      </c>
      <c r="G210" s="528">
        <v>0</v>
      </c>
      <c r="H210" s="530">
        <v>0.64400000000000002</v>
      </c>
      <c r="I210" s="527">
        <v>4.34</v>
      </c>
      <c r="J210" s="528">
        <v>4.34</v>
      </c>
      <c r="K210" s="531" t="s">
        <v>246</v>
      </c>
    </row>
    <row r="211" spans="1:11" ht="14.4" customHeight="1" thickBot="1" x14ac:dyDescent="0.35">
      <c r="A211" s="544" t="s">
        <v>448</v>
      </c>
      <c r="B211" s="522">
        <v>4.9406564584124654E-324</v>
      </c>
      <c r="C211" s="522">
        <v>1.2399999162590001</v>
      </c>
      <c r="D211" s="523">
        <v>1.2399999162590001</v>
      </c>
      <c r="E211" s="534" t="s">
        <v>252</v>
      </c>
      <c r="F211" s="522">
        <v>0</v>
      </c>
      <c r="G211" s="523">
        <v>0</v>
      </c>
      <c r="H211" s="525">
        <v>0.64400000000000002</v>
      </c>
      <c r="I211" s="522">
        <v>4.34</v>
      </c>
      <c r="J211" s="523">
        <v>4.34</v>
      </c>
      <c r="K211" s="532" t="s">
        <v>246</v>
      </c>
    </row>
    <row r="212" spans="1:11" ht="14.4" customHeight="1" thickBot="1" x14ac:dyDescent="0.35">
      <c r="A212" s="543" t="s">
        <v>449</v>
      </c>
      <c r="B212" s="527">
        <v>681.99948764169096</v>
      </c>
      <c r="C212" s="527">
        <v>606.93860995682701</v>
      </c>
      <c r="D212" s="528">
        <v>-75.060877684863996</v>
      </c>
      <c r="E212" s="529">
        <v>0.88993997936199998</v>
      </c>
      <c r="F212" s="527">
        <v>606.99999999999204</v>
      </c>
      <c r="G212" s="528">
        <v>404.666666666661</v>
      </c>
      <c r="H212" s="530">
        <v>42.861800000000002</v>
      </c>
      <c r="I212" s="527">
        <v>367.83210000000003</v>
      </c>
      <c r="J212" s="528">
        <v>-36.834566666660997</v>
      </c>
      <c r="K212" s="533">
        <v>0.60598369027999999</v>
      </c>
    </row>
    <row r="213" spans="1:11" ht="14.4" customHeight="1" thickBot="1" x14ac:dyDescent="0.35">
      <c r="A213" s="544" t="s">
        <v>450</v>
      </c>
      <c r="B213" s="522">
        <v>679.99956902685096</v>
      </c>
      <c r="C213" s="522">
        <v>605.71995005117503</v>
      </c>
      <c r="D213" s="523">
        <v>-74.279618975676001</v>
      </c>
      <c r="E213" s="524">
        <v>0.89076519698000001</v>
      </c>
      <c r="F213" s="522">
        <v>605.99999999999204</v>
      </c>
      <c r="G213" s="523">
        <v>403.999999999995</v>
      </c>
      <c r="H213" s="525">
        <v>42.838749999999997</v>
      </c>
      <c r="I213" s="522">
        <v>367.64769999999999</v>
      </c>
      <c r="J213" s="523">
        <v>-36.352299999994003</v>
      </c>
      <c r="K213" s="526">
        <v>0.60667937293700003</v>
      </c>
    </row>
    <row r="214" spans="1:11" ht="14.4" customHeight="1" thickBot="1" x14ac:dyDescent="0.35">
      <c r="A214" s="544" t="s">
        <v>451</v>
      </c>
      <c r="B214" s="522">
        <v>1.9999186148400001</v>
      </c>
      <c r="C214" s="522">
        <v>1.2186599056509999</v>
      </c>
      <c r="D214" s="523">
        <v>-0.781258709188</v>
      </c>
      <c r="E214" s="524">
        <v>0.60935474904200004</v>
      </c>
      <c r="F214" s="522">
        <v>0.99999999999900002</v>
      </c>
      <c r="G214" s="523">
        <v>0.66666666666600005</v>
      </c>
      <c r="H214" s="525">
        <v>2.3050000000000001E-2</v>
      </c>
      <c r="I214" s="522">
        <v>0.18440000000000001</v>
      </c>
      <c r="J214" s="523">
        <v>-0.48226666666599999</v>
      </c>
      <c r="K214" s="526">
        <v>0.18440000000000001</v>
      </c>
    </row>
    <row r="215" spans="1:11" ht="14.4" customHeight="1" thickBot="1" x14ac:dyDescent="0.35">
      <c r="A215" s="543" t="s">
        <v>452</v>
      </c>
      <c r="B215" s="527">
        <v>4.9406564584124654E-324</v>
      </c>
      <c r="C215" s="527">
        <v>103.263592621104</v>
      </c>
      <c r="D215" s="528">
        <v>103.263592621104</v>
      </c>
      <c r="E215" s="535" t="s">
        <v>252</v>
      </c>
      <c r="F215" s="527">
        <v>0</v>
      </c>
      <c r="G215" s="528">
        <v>0</v>
      </c>
      <c r="H215" s="530">
        <v>9.1634499999999992</v>
      </c>
      <c r="I215" s="527">
        <v>64.827179999999998</v>
      </c>
      <c r="J215" s="528">
        <v>64.827179999999998</v>
      </c>
      <c r="K215" s="531" t="s">
        <v>246</v>
      </c>
    </row>
    <row r="216" spans="1:11" ht="14.4" customHeight="1" thickBot="1" x14ac:dyDescent="0.35">
      <c r="A216" s="544" t="s">
        <v>453</v>
      </c>
      <c r="B216" s="522">
        <v>4.9406564584124654E-324</v>
      </c>
      <c r="C216" s="522">
        <v>103.263592621104</v>
      </c>
      <c r="D216" s="523">
        <v>103.263592621104</v>
      </c>
      <c r="E216" s="534" t="s">
        <v>252</v>
      </c>
      <c r="F216" s="522">
        <v>0</v>
      </c>
      <c r="G216" s="523">
        <v>0</v>
      </c>
      <c r="H216" s="525">
        <v>9.1634499999999992</v>
      </c>
      <c r="I216" s="522">
        <v>64.827179999999998</v>
      </c>
      <c r="J216" s="523">
        <v>64.827179999999998</v>
      </c>
      <c r="K216" s="532" t="s">
        <v>246</v>
      </c>
    </row>
    <row r="217" spans="1:11" ht="14.4" customHeight="1" thickBot="1" x14ac:dyDescent="0.35">
      <c r="A217" s="543" t="s">
        <v>454</v>
      </c>
      <c r="B217" s="527">
        <v>2075.9985621467599</v>
      </c>
      <c r="C217" s="527">
        <v>2465.0433819148702</v>
      </c>
      <c r="D217" s="528">
        <v>389.044819768102</v>
      </c>
      <c r="E217" s="529">
        <v>1.1874012953869999</v>
      </c>
      <c r="F217" s="527">
        <v>2444.99999999997</v>
      </c>
      <c r="G217" s="528">
        <v>1629.99999999998</v>
      </c>
      <c r="H217" s="530">
        <v>168.06076999999999</v>
      </c>
      <c r="I217" s="527">
        <v>1570.7127</v>
      </c>
      <c r="J217" s="528">
        <v>-59.287299999978003</v>
      </c>
      <c r="K217" s="533">
        <v>0.64241828220800001</v>
      </c>
    </row>
    <row r="218" spans="1:11" ht="14.4" customHeight="1" thickBot="1" x14ac:dyDescent="0.35">
      <c r="A218" s="544" t="s">
        <v>455</v>
      </c>
      <c r="B218" s="522">
        <v>2075.9985621467599</v>
      </c>
      <c r="C218" s="522">
        <v>2465.0433819148702</v>
      </c>
      <c r="D218" s="523">
        <v>389.044819768102</v>
      </c>
      <c r="E218" s="524">
        <v>1.1874012953869999</v>
      </c>
      <c r="F218" s="522">
        <v>2444.99999999997</v>
      </c>
      <c r="G218" s="523">
        <v>1629.99999999998</v>
      </c>
      <c r="H218" s="525">
        <v>168.06076999999999</v>
      </c>
      <c r="I218" s="522">
        <v>1570.7127</v>
      </c>
      <c r="J218" s="523">
        <v>-59.287299999978003</v>
      </c>
      <c r="K218" s="526">
        <v>0.64241828220800001</v>
      </c>
    </row>
    <row r="219" spans="1:11" ht="14.4" customHeight="1" thickBot="1" x14ac:dyDescent="0.35">
      <c r="A219" s="547"/>
      <c r="B219" s="522">
        <v>1588.8147802224501</v>
      </c>
      <c r="C219" s="522">
        <v>4.9406564584124654E-324</v>
      </c>
      <c r="D219" s="523">
        <v>-1588.8147802224501</v>
      </c>
      <c r="E219" s="524">
        <v>0</v>
      </c>
      <c r="F219" s="522">
        <v>-7093.6724526880398</v>
      </c>
      <c r="G219" s="523">
        <v>-4729.1149684586999</v>
      </c>
      <c r="H219" s="525">
        <v>-902.19350000000099</v>
      </c>
      <c r="I219" s="522">
        <v>-6674.55483</v>
      </c>
      <c r="J219" s="523">
        <v>-1945.4398615412999</v>
      </c>
      <c r="K219" s="526">
        <v>0.94091669364700004</v>
      </c>
    </row>
    <row r="220" spans="1:11" ht="14.4" customHeight="1" thickBot="1" x14ac:dyDescent="0.35">
      <c r="A220" s="548" t="s">
        <v>90</v>
      </c>
      <c r="B220" s="536">
        <v>1588.8147802224501</v>
      </c>
      <c r="C220" s="536">
        <v>-9956.3880671718198</v>
      </c>
      <c r="D220" s="537">
        <v>-11545.202847394299</v>
      </c>
      <c r="E220" s="538">
        <v>-1.517419979679</v>
      </c>
      <c r="F220" s="536">
        <v>-7093.6724526880398</v>
      </c>
      <c r="G220" s="537">
        <v>-4729.1149684586999</v>
      </c>
      <c r="H220" s="536">
        <v>-902.19350000000099</v>
      </c>
      <c r="I220" s="536">
        <v>-6674.55483</v>
      </c>
      <c r="J220" s="537">
        <v>-1945.4398615412999</v>
      </c>
      <c r="K220" s="539">
        <v>0.94091669364700004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30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9" bestFit="1" customWidth="1"/>
    <col min="2" max="2" width="9.33203125" style="89" customWidth="1"/>
    <col min="3" max="3" width="28.88671875" style="69" bestFit="1" customWidth="1"/>
    <col min="4" max="5" width="11.109375" style="90" customWidth="1"/>
    <col min="6" max="6" width="6.6640625" style="91" customWidth="1"/>
    <col min="7" max="7" width="12.21875" style="98" bestFit="1" customWidth="1"/>
    <col min="8" max="8" width="0" style="69" hidden="1" customWidth="1"/>
    <col min="9" max="16384" width="8.88671875" style="69"/>
  </cols>
  <sheetData>
    <row r="1" spans="1:8" ht="18.600000000000001" customHeight="1" thickBot="1" x14ac:dyDescent="0.4">
      <c r="A1" s="420" t="s">
        <v>217</v>
      </c>
      <c r="B1" s="421"/>
      <c r="C1" s="421"/>
      <c r="D1" s="421"/>
      <c r="E1" s="421"/>
      <c r="F1" s="421"/>
      <c r="G1" s="394"/>
    </row>
    <row r="2" spans="1:8" ht="14.4" customHeight="1" thickBot="1" x14ac:dyDescent="0.35">
      <c r="A2" s="521" t="s">
        <v>245</v>
      </c>
      <c r="B2" s="96"/>
      <c r="C2" s="96"/>
      <c r="D2" s="96"/>
      <c r="E2" s="96"/>
      <c r="F2" s="96"/>
    </row>
    <row r="3" spans="1:8" ht="14.4" customHeight="1" thickBot="1" x14ac:dyDescent="0.35">
      <c r="A3" s="157" t="s">
        <v>0</v>
      </c>
      <c r="B3" s="158" t="s">
        <v>1</v>
      </c>
      <c r="C3" s="289" t="s">
        <v>2</v>
      </c>
      <c r="D3" s="290" t="s">
        <v>3</v>
      </c>
      <c r="E3" s="290" t="s">
        <v>4</v>
      </c>
      <c r="F3" s="290" t="s">
        <v>5</v>
      </c>
      <c r="G3" s="291" t="s">
        <v>227</v>
      </c>
    </row>
    <row r="4" spans="1:8" ht="14.4" customHeight="1" x14ac:dyDescent="0.3">
      <c r="A4" s="549" t="s">
        <v>456</v>
      </c>
      <c r="B4" s="550" t="s">
        <v>457</v>
      </c>
      <c r="C4" s="551" t="s">
        <v>458</v>
      </c>
      <c r="D4" s="551" t="s">
        <v>457</v>
      </c>
      <c r="E4" s="551" t="s">
        <v>457</v>
      </c>
      <c r="F4" s="552" t="s">
        <v>457</v>
      </c>
      <c r="G4" s="551" t="s">
        <v>457</v>
      </c>
      <c r="H4" s="551" t="s">
        <v>110</v>
      </c>
    </row>
    <row r="5" spans="1:8" ht="14.4" customHeight="1" x14ac:dyDescent="0.3">
      <c r="A5" s="549" t="s">
        <v>456</v>
      </c>
      <c r="B5" s="550" t="s">
        <v>459</v>
      </c>
      <c r="C5" s="551" t="s">
        <v>460</v>
      </c>
      <c r="D5" s="551">
        <v>410432.52796550142</v>
      </c>
      <c r="E5" s="551">
        <v>380653.54215501319</v>
      </c>
      <c r="F5" s="552">
        <v>0.92744486905533163</v>
      </c>
      <c r="G5" s="551">
        <v>-29778.98581048823</v>
      </c>
      <c r="H5" s="551" t="s">
        <v>2</v>
      </c>
    </row>
    <row r="6" spans="1:8" ht="14.4" customHeight="1" x14ac:dyDescent="0.3">
      <c r="A6" s="549" t="s">
        <v>456</v>
      </c>
      <c r="B6" s="550" t="s">
        <v>461</v>
      </c>
      <c r="C6" s="551" t="s">
        <v>462</v>
      </c>
      <c r="D6" s="551">
        <v>10327.657071194733</v>
      </c>
      <c r="E6" s="551">
        <v>11616.946181442559</v>
      </c>
      <c r="F6" s="552">
        <v>1.1248384896361279</v>
      </c>
      <c r="G6" s="551">
        <v>1289.2891102478261</v>
      </c>
      <c r="H6" s="551" t="s">
        <v>2</v>
      </c>
    </row>
    <row r="7" spans="1:8" ht="14.4" customHeight="1" x14ac:dyDescent="0.3">
      <c r="A7" s="549" t="s">
        <v>456</v>
      </c>
      <c r="B7" s="550" t="s">
        <v>463</v>
      </c>
      <c r="C7" s="551" t="s">
        <v>464</v>
      </c>
      <c r="D7" s="551">
        <v>118001.86591615743</v>
      </c>
      <c r="E7" s="551">
        <v>108205.28678801893</v>
      </c>
      <c r="F7" s="552">
        <v>0.91697945577318962</v>
      </c>
      <c r="G7" s="551">
        <v>-9796.5791281385027</v>
      </c>
      <c r="H7" s="551" t="s">
        <v>2</v>
      </c>
    </row>
    <row r="8" spans="1:8" ht="14.4" customHeight="1" x14ac:dyDescent="0.3">
      <c r="A8" s="549" t="s">
        <v>456</v>
      </c>
      <c r="B8" s="550" t="s">
        <v>465</v>
      </c>
      <c r="C8" s="551" t="s">
        <v>466</v>
      </c>
      <c r="D8" s="551">
        <v>2662.31098519326</v>
      </c>
      <c r="E8" s="551">
        <v>4849.589821491586</v>
      </c>
      <c r="F8" s="552">
        <v>1.8215715025266099</v>
      </c>
      <c r="G8" s="551">
        <v>2187.278836298326</v>
      </c>
      <c r="H8" s="551" t="s">
        <v>2</v>
      </c>
    </row>
    <row r="9" spans="1:8" ht="14.4" customHeight="1" x14ac:dyDescent="0.3">
      <c r="A9" s="549" t="s">
        <v>456</v>
      </c>
      <c r="B9" s="550" t="s">
        <v>6</v>
      </c>
      <c r="C9" s="551" t="s">
        <v>458</v>
      </c>
      <c r="D9" s="551">
        <v>541424.36193804687</v>
      </c>
      <c r="E9" s="551">
        <v>505325.36494596628</v>
      </c>
      <c r="F9" s="552">
        <v>0.93332587240281728</v>
      </c>
      <c r="G9" s="551">
        <v>-36098.996992080589</v>
      </c>
      <c r="H9" s="551" t="s">
        <v>467</v>
      </c>
    </row>
    <row r="11" spans="1:8" ht="14.4" customHeight="1" x14ac:dyDescent="0.3">
      <c r="A11" s="549" t="s">
        <v>456</v>
      </c>
      <c r="B11" s="550" t="s">
        <v>457</v>
      </c>
      <c r="C11" s="551" t="s">
        <v>458</v>
      </c>
      <c r="D11" s="551" t="s">
        <v>457</v>
      </c>
      <c r="E11" s="551" t="s">
        <v>457</v>
      </c>
      <c r="F11" s="552" t="s">
        <v>457</v>
      </c>
      <c r="G11" s="551" t="s">
        <v>457</v>
      </c>
      <c r="H11" s="551" t="s">
        <v>110</v>
      </c>
    </row>
    <row r="12" spans="1:8" ht="14.4" customHeight="1" x14ac:dyDescent="0.3">
      <c r="A12" s="549" t="s">
        <v>468</v>
      </c>
      <c r="B12" s="550" t="s">
        <v>459</v>
      </c>
      <c r="C12" s="551" t="s">
        <v>460</v>
      </c>
      <c r="D12" s="551">
        <v>136566.68488011</v>
      </c>
      <c r="E12" s="551">
        <v>120938.48997069972</v>
      </c>
      <c r="F12" s="552">
        <v>0.88556363564708296</v>
      </c>
      <c r="G12" s="551">
        <v>-15628.194909410275</v>
      </c>
      <c r="H12" s="551" t="s">
        <v>2</v>
      </c>
    </row>
    <row r="13" spans="1:8" ht="14.4" customHeight="1" x14ac:dyDescent="0.3">
      <c r="A13" s="549" t="s">
        <v>468</v>
      </c>
      <c r="B13" s="550" t="s">
        <v>461</v>
      </c>
      <c r="C13" s="551" t="s">
        <v>462</v>
      </c>
      <c r="D13" s="551">
        <v>10327.657071194733</v>
      </c>
      <c r="E13" s="551">
        <v>11616.946181442559</v>
      </c>
      <c r="F13" s="552">
        <v>1.1248384896361279</v>
      </c>
      <c r="G13" s="551">
        <v>1289.2891102478261</v>
      </c>
      <c r="H13" s="551" t="s">
        <v>2</v>
      </c>
    </row>
    <row r="14" spans="1:8" ht="14.4" customHeight="1" x14ac:dyDescent="0.3">
      <c r="A14" s="549" t="s">
        <v>468</v>
      </c>
      <c r="B14" s="550" t="s">
        <v>463</v>
      </c>
      <c r="C14" s="551" t="s">
        <v>464</v>
      </c>
      <c r="D14" s="551">
        <v>104676.836564162</v>
      </c>
      <c r="E14" s="551">
        <v>98012.1724488615</v>
      </c>
      <c r="F14" s="552">
        <v>0.93633105150999307</v>
      </c>
      <c r="G14" s="551">
        <v>-6664.6641153005039</v>
      </c>
      <c r="H14" s="551" t="s">
        <v>2</v>
      </c>
    </row>
    <row r="15" spans="1:8" ht="14.4" customHeight="1" x14ac:dyDescent="0.3">
      <c r="A15" s="549" t="s">
        <v>468</v>
      </c>
      <c r="B15" s="550" t="s">
        <v>465</v>
      </c>
      <c r="C15" s="551" t="s">
        <v>466</v>
      </c>
      <c r="D15" s="551">
        <v>2662.31098519326</v>
      </c>
      <c r="E15" s="551">
        <v>4849.589821491586</v>
      </c>
      <c r="F15" s="552">
        <v>1.8215715025266099</v>
      </c>
      <c r="G15" s="551">
        <v>2187.278836298326</v>
      </c>
      <c r="H15" s="551" t="s">
        <v>2</v>
      </c>
    </row>
    <row r="16" spans="1:8" ht="14.4" customHeight="1" x14ac:dyDescent="0.3">
      <c r="A16" s="549" t="s">
        <v>468</v>
      </c>
      <c r="B16" s="550" t="s">
        <v>6</v>
      </c>
      <c r="C16" s="551" t="s">
        <v>469</v>
      </c>
      <c r="D16" s="551">
        <v>254233.48950066001</v>
      </c>
      <c r="E16" s="551">
        <v>235417.19842249539</v>
      </c>
      <c r="F16" s="552">
        <v>0.92598814925947914</v>
      </c>
      <c r="G16" s="551">
        <v>-18816.291078164621</v>
      </c>
      <c r="H16" s="551" t="s">
        <v>470</v>
      </c>
    </row>
    <row r="17" spans="1:8" ht="14.4" customHeight="1" x14ac:dyDescent="0.3">
      <c r="A17" s="549" t="s">
        <v>457</v>
      </c>
      <c r="B17" s="550" t="s">
        <v>457</v>
      </c>
      <c r="C17" s="551" t="s">
        <v>457</v>
      </c>
      <c r="D17" s="551" t="s">
        <v>457</v>
      </c>
      <c r="E17" s="551" t="s">
        <v>457</v>
      </c>
      <c r="F17" s="552" t="s">
        <v>457</v>
      </c>
      <c r="G17" s="551" t="s">
        <v>457</v>
      </c>
      <c r="H17" s="551" t="s">
        <v>471</v>
      </c>
    </row>
    <row r="18" spans="1:8" ht="14.4" customHeight="1" x14ac:dyDescent="0.3">
      <c r="A18" s="549" t="s">
        <v>472</v>
      </c>
      <c r="B18" s="550" t="s">
        <v>459</v>
      </c>
      <c r="C18" s="551" t="s">
        <v>460</v>
      </c>
      <c r="D18" s="551">
        <v>110635.17515564799</v>
      </c>
      <c r="E18" s="551">
        <v>111885.52589695144</v>
      </c>
      <c r="F18" s="552">
        <v>1.0113015660665281</v>
      </c>
      <c r="G18" s="551">
        <v>1250.3507413034531</v>
      </c>
      <c r="H18" s="551" t="s">
        <v>2</v>
      </c>
    </row>
    <row r="19" spans="1:8" ht="14.4" customHeight="1" x14ac:dyDescent="0.3">
      <c r="A19" s="549" t="s">
        <v>472</v>
      </c>
      <c r="B19" s="550" t="s">
        <v>463</v>
      </c>
      <c r="C19" s="551" t="s">
        <v>464</v>
      </c>
      <c r="D19" s="551">
        <v>3284.9137319430865</v>
      </c>
      <c r="E19" s="551">
        <v>3134.489617138066</v>
      </c>
      <c r="F19" s="552">
        <v>0.95420759049400006</v>
      </c>
      <c r="G19" s="551">
        <v>-150.42411480502051</v>
      </c>
      <c r="H19" s="551" t="s">
        <v>2</v>
      </c>
    </row>
    <row r="20" spans="1:8" ht="14.4" customHeight="1" x14ac:dyDescent="0.3">
      <c r="A20" s="549" t="s">
        <v>472</v>
      </c>
      <c r="B20" s="550" t="s">
        <v>6</v>
      </c>
      <c r="C20" s="551" t="s">
        <v>473</v>
      </c>
      <c r="D20" s="551">
        <v>113920.08888759108</v>
      </c>
      <c r="E20" s="551">
        <v>115020.01551408951</v>
      </c>
      <c r="F20" s="552">
        <v>1.0096552472635776</v>
      </c>
      <c r="G20" s="551">
        <v>1099.9266264984326</v>
      </c>
      <c r="H20" s="551" t="s">
        <v>470</v>
      </c>
    </row>
    <row r="21" spans="1:8" ht="14.4" customHeight="1" x14ac:dyDescent="0.3">
      <c r="A21" s="549" t="s">
        <v>457</v>
      </c>
      <c r="B21" s="550" t="s">
        <v>457</v>
      </c>
      <c r="C21" s="551" t="s">
        <v>457</v>
      </c>
      <c r="D21" s="551" t="s">
        <v>457</v>
      </c>
      <c r="E21" s="551" t="s">
        <v>457</v>
      </c>
      <c r="F21" s="552" t="s">
        <v>457</v>
      </c>
      <c r="G21" s="551" t="s">
        <v>457</v>
      </c>
      <c r="H21" s="551" t="s">
        <v>471</v>
      </c>
    </row>
    <row r="22" spans="1:8" ht="14.4" customHeight="1" x14ac:dyDescent="0.3">
      <c r="A22" s="549" t="s">
        <v>474</v>
      </c>
      <c r="B22" s="550" t="s">
        <v>459</v>
      </c>
      <c r="C22" s="551" t="s">
        <v>460</v>
      </c>
      <c r="D22" s="551">
        <v>99187.077971794002</v>
      </c>
      <c r="E22" s="551">
        <v>97416.592848229586</v>
      </c>
      <c r="F22" s="552">
        <v>0.98215004252804083</v>
      </c>
      <c r="G22" s="551">
        <v>-1770.4851235644164</v>
      </c>
      <c r="H22" s="551" t="s">
        <v>2</v>
      </c>
    </row>
    <row r="23" spans="1:8" ht="14.4" customHeight="1" x14ac:dyDescent="0.3">
      <c r="A23" s="549" t="s">
        <v>474</v>
      </c>
      <c r="B23" s="550" t="s">
        <v>463</v>
      </c>
      <c r="C23" s="551" t="s">
        <v>464</v>
      </c>
      <c r="D23" s="551">
        <v>9757.4578697739998</v>
      </c>
      <c r="E23" s="551">
        <v>6896.504722019361</v>
      </c>
      <c r="F23" s="552">
        <v>0.70679318466574081</v>
      </c>
      <c r="G23" s="551">
        <v>-2860.9531477546388</v>
      </c>
      <c r="H23" s="551" t="s">
        <v>2</v>
      </c>
    </row>
    <row r="24" spans="1:8" ht="14.4" customHeight="1" x14ac:dyDescent="0.3">
      <c r="A24" s="549" t="s">
        <v>474</v>
      </c>
      <c r="B24" s="550" t="s">
        <v>6</v>
      </c>
      <c r="C24" s="551" t="s">
        <v>475</v>
      </c>
      <c r="D24" s="551">
        <v>108944.53584156801</v>
      </c>
      <c r="E24" s="551">
        <v>104313.09757024895</v>
      </c>
      <c r="F24" s="552">
        <v>0.95748810864590495</v>
      </c>
      <c r="G24" s="551">
        <v>-4631.4382713190571</v>
      </c>
      <c r="H24" s="551" t="s">
        <v>470</v>
      </c>
    </row>
    <row r="25" spans="1:8" ht="14.4" customHeight="1" x14ac:dyDescent="0.3">
      <c r="A25" s="549" t="s">
        <v>457</v>
      </c>
      <c r="B25" s="550" t="s">
        <v>457</v>
      </c>
      <c r="C25" s="551" t="s">
        <v>457</v>
      </c>
      <c r="D25" s="551" t="s">
        <v>457</v>
      </c>
      <c r="E25" s="551" t="s">
        <v>457</v>
      </c>
      <c r="F25" s="552" t="s">
        <v>457</v>
      </c>
      <c r="G25" s="551" t="s">
        <v>457</v>
      </c>
      <c r="H25" s="551" t="s">
        <v>471</v>
      </c>
    </row>
    <row r="26" spans="1:8" ht="14.4" customHeight="1" x14ac:dyDescent="0.3">
      <c r="A26" s="549" t="s">
        <v>476</v>
      </c>
      <c r="B26" s="550" t="s">
        <v>459</v>
      </c>
      <c r="C26" s="551" t="s">
        <v>460</v>
      </c>
      <c r="D26" s="551">
        <v>63953.684559354202</v>
      </c>
      <c r="E26" s="551">
        <v>50412.933439132474</v>
      </c>
      <c r="F26" s="552">
        <v>0.78827254108158828</v>
      </c>
      <c r="G26" s="551">
        <v>-13540.751120221728</v>
      </c>
      <c r="H26" s="551" t="s">
        <v>2</v>
      </c>
    </row>
    <row r="27" spans="1:8" ht="14.4" customHeight="1" x14ac:dyDescent="0.3">
      <c r="A27" s="549" t="s">
        <v>476</v>
      </c>
      <c r="B27" s="550" t="s">
        <v>463</v>
      </c>
      <c r="C27" s="551" t="s">
        <v>464</v>
      </c>
      <c r="D27" s="551">
        <v>282.65775027834269</v>
      </c>
      <c r="E27" s="551">
        <v>162.12</v>
      </c>
      <c r="F27" s="552">
        <v>0.57355582799465055</v>
      </c>
      <c r="G27" s="551">
        <v>-120.53775027834268</v>
      </c>
      <c r="H27" s="551" t="s">
        <v>2</v>
      </c>
    </row>
    <row r="28" spans="1:8" ht="14.4" customHeight="1" x14ac:dyDescent="0.3">
      <c r="A28" s="549" t="s">
        <v>476</v>
      </c>
      <c r="B28" s="550" t="s">
        <v>6</v>
      </c>
      <c r="C28" s="551" t="s">
        <v>477</v>
      </c>
      <c r="D28" s="551">
        <v>64236.342309632542</v>
      </c>
      <c r="E28" s="551">
        <v>50575.053439132476</v>
      </c>
      <c r="F28" s="552">
        <v>0.78732772789817629</v>
      </c>
      <c r="G28" s="551">
        <v>-13661.288870500066</v>
      </c>
      <c r="H28" s="551" t="s">
        <v>470</v>
      </c>
    </row>
    <row r="29" spans="1:8" ht="14.4" customHeight="1" x14ac:dyDescent="0.3">
      <c r="A29" s="549" t="s">
        <v>457</v>
      </c>
      <c r="B29" s="550" t="s">
        <v>457</v>
      </c>
      <c r="C29" s="551" t="s">
        <v>457</v>
      </c>
      <c r="D29" s="551" t="s">
        <v>457</v>
      </c>
      <c r="E29" s="551" t="s">
        <v>457</v>
      </c>
      <c r="F29" s="552" t="s">
        <v>457</v>
      </c>
      <c r="G29" s="551" t="s">
        <v>457</v>
      </c>
      <c r="H29" s="551" t="s">
        <v>471</v>
      </c>
    </row>
    <row r="30" spans="1:8" ht="14.4" customHeight="1" x14ac:dyDescent="0.3">
      <c r="A30" s="549" t="s">
        <v>456</v>
      </c>
      <c r="B30" s="550" t="s">
        <v>6</v>
      </c>
      <c r="C30" s="551" t="s">
        <v>458</v>
      </c>
      <c r="D30" s="551">
        <v>541424.36193804687</v>
      </c>
      <c r="E30" s="551">
        <v>505325.36494596628</v>
      </c>
      <c r="F30" s="552">
        <v>0.93332587240281728</v>
      </c>
      <c r="G30" s="551">
        <v>-36098.996992080589</v>
      </c>
      <c r="H30" s="551" t="s">
        <v>467</v>
      </c>
    </row>
  </sheetData>
  <autoFilter ref="A3:G3"/>
  <mergeCells count="1">
    <mergeCell ref="A1:G1"/>
  </mergeCells>
  <conditionalFormatting sqref="F10 F31:F65536">
    <cfRule type="cellIs" dxfId="73" priority="19" stopIfTrue="1" operator="greaterThan">
      <formula>1</formula>
    </cfRule>
  </conditionalFormatting>
  <conditionalFormatting sqref="F4:F9">
    <cfRule type="cellIs" dxfId="72" priority="14" operator="greaterThan">
      <formula>1</formula>
    </cfRule>
  </conditionalFormatting>
  <conditionalFormatting sqref="B4:B9">
    <cfRule type="expression" dxfId="71" priority="18">
      <formula>AND(LEFT(H4,6)&lt;&gt;"mezera",H4&lt;&gt;"")</formula>
    </cfRule>
  </conditionalFormatting>
  <conditionalFormatting sqref="A4:A9">
    <cfRule type="expression" dxfId="70" priority="15">
      <formula>AND(H4&lt;&gt;"",H4&lt;&gt;"mezeraKL")</formula>
    </cfRule>
  </conditionalFormatting>
  <conditionalFormatting sqref="B4:G9">
    <cfRule type="expression" dxfId="69" priority="16">
      <formula>$H4="SumaNS"</formula>
    </cfRule>
    <cfRule type="expression" dxfId="68" priority="17">
      <formula>OR($H4="KL",$H4="SumaKL")</formula>
    </cfRule>
  </conditionalFormatting>
  <conditionalFormatting sqref="A4:G9">
    <cfRule type="expression" dxfId="67" priority="13">
      <formula>$H4&lt;&gt;""</formula>
    </cfRule>
  </conditionalFormatting>
  <conditionalFormatting sqref="G4:G9">
    <cfRule type="cellIs" dxfId="66" priority="12" operator="greaterThan">
      <formula>0</formula>
    </cfRule>
  </conditionalFormatting>
  <conditionalFormatting sqref="F4:F9">
    <cfRule type="cellIs" dxfId="65" priority="9" operator="greaterThan">
      <formula>1</formula>
    </cfRule>
  </conditionalFormatting>
  <conditionalFormatting sqref="F4:F9">
    <cfRule type="expression" dxfId="64" priority="10">
      <formula>$H4="SumaNS"</formula>
    </cfRule>
    <cfRule type="expression" dxfId="63" priority="11">
      <formula>OR($H4="KL",$H4="SumaKL")</formula>
    </cfRule>
  </conditionalFormatting>
  <conditionalFormatting sqref="F4:F9">
    <cfRule type="expression" dxfId="62" priority="8">
      <formula>$H4&lt;&gt;""</formula>
    </cfRule>
  </conditionalFormatting>
  <conditionalFormatting sqref="F11:F30">
    <cfRule type="cellIs" dxfId="61" priority="3" operator="greaterThan">
      <formula>1</formula>
    </cfRule>
  </conditionalFormatting>
  <conditionalFormatting sqref="B11:B30">
    <cfRule type="expression" dxfId="60" priority="7">
      <formula>AND(LEFT(H11,6)&lt;&gt;"mezera",H11&lt;&gt;"")</formula>
    </cfRule>
  </conditionalFormatting>
  <conditionalFormatting sqref="A11:A30">
    <cfRule type="expression" dxfId="59" priority="4">
      <formula>AND(H11&lt;&gt;"",H11&lt;&gt;"mezeraKL")</formula>
    </cfRule>
  </conditionalFormatting>
  <conditionalFormatting sqref="B11:G30">
    <cfRule type="expression" dxfId="58" priority="5">
      <formula>$H11="SumaNS"</formula>
    </cfRule>
    <cfRule type="expression" dxfId="57" priority="6">
      <formula>OR($H11="KL",$H11="SumaKL")</formula>
    </cfRule>
  </conditionalFormatting>
  <conditionalFormatting sqref="A11:G30">
    <cfRule type="expression" dxfId="56" priority="2">
      <formula>$H11&lt;&gt;""</formula>
    </cfRule>
  </conditionalFormatting>
  <conditionalFormatting sqref="G11:G30">
    <cfRule type="cellIs" dxfId="55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0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69" hidden="1" customWidth="1" outlineLevel="1"/>
    <col min="2" max="2" width="28.33203125" style="69" hidden="1" customWidth="1" outlineLevel="1"/>
    <col min="3" max="3" width="5.33203125" style="90" bestFit="1" customWidth="1" collapsed="1"/>
    <col min="4" max="4" width="18.77734375" style="92" customWidth="1"/>
    <col min="5" max="5" width="9" style="90" bestFit="1" customWidth="1"/>
    <col min="6" max="6" width="18.77734375" style="92" customWidth="1"/>
    <col min="7" max="7" width="5" style="90" customWidth="1"/>
    <col min="8" max="8" width="12.44140625" style="90" hidden="1" customWidth="1" outlineLevel="1"/>
    <col min="9" max="9" width="8.5546875" style="90" hidden="1" customWidth="1" outlineLevel="1"/>
    <col min="10" max="10" width="25.77734375" style="90" customWidth="1" collapsed="1"/>
    <col min="11" max="11" width="8.77734375" style="90" customWidth="1"/>
    <col min="12" max="13" width="7.77734375" style="98" customWidth="1"/>
    <col min="14" max="14" width="11.109375" style="98" customWidth="1"/>
    <col min="15" max="16384" width="8.88671875" style="69"/>
  </cols>
  <sheetData>
    <row r="1" spans="1:14" ht="18.600000000000001" customHeight="1" thickBot="1" x14ac:dyDescent="0.4">
      <c r="A1" s="426" t="s">
        <v>216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</row>
    <row r="2" spans="1:14" ht="14.4" customHeight="1" thickBot="1" x14ac:dyDescent="0.35">
      <c r="A2" s="521" t="s">
        <v>245</v>
      </c>
      <c r="B2" s="88"/>
      <c r="C2" s="292"/>
      <c r="D2" s="292"/>
      <c r="E2" s="292"/>
      <c r="F2" s="292"/>
      <c r="G2" s="292"/>
      <c r="H2" s="292"/>
      <c r="I2" s="292"/>
      <c r="J2" s="292"/>
      <c r="K2" s="292"/>
      <c r="L2" s="293"/>
      <c r="M2" s="293"/>
      <c r="N2" s="293"/>
    </row>
    <row r="3" spans="1:14" ht="14.4" customHeight="1" thickBot="1" x14ac:dyDescent="0.35">
      <c r="A3" s="88"/>
      <c r="B3" s="88"/>
      <c r="C3" s="422"/>
      <c r="D3" s="423"/>
      <c r="E3" s="423"/>
      <c r="F3" s="423"/>
      <c r="G3" s="423"/>
      <c r="H3" s="423"/>
      <c r="I3" s="423"/>
      <c r="J3" s="424" t="s">
        <v>204</v>
      </c>
      <c r="K3" s="425"/>
      <c r="L3" s="294">
        <f>IF(M3&lt;&gt;0,N3/M3,0)</f>
        <v>119.22315724869348</v>
      </c>
      <c r="M3" s="294">
        <f>SUBTOTAL(9,M5:M1048576)</f>
        <v>4238.4833333333336</v>
      </c>
      <c r="N3" s="295">
        <f>SUBTOTAL(9,N5:N1048576)</f>
        <v>505325.36494596652</v>
      </c>
    </row>
    <row r="4" spans="1:14" s="89" customFormat="1" ht="14.4" customHeight="1" thickBot="1" x14ac:dyDescent="0.35">
      <c r="A4" s="553" t="s">
        <v>7</v>
      </c>
      <c r="B4" s="554" t="s">
        <v>8</v>
      </c>
      <c r="C4" s="554" t="s">
        <v>0</v>
      </c>
      <c r="D4" s="554" t="s">
        <v>9</v>
      </c>
      <c r="E4" s="554" t="s">
        <v>10</v>
      </c>
      <c r="F4" s="554" t="s">
        <v>2</v>
      </c>
      <c r="G4" s="554" t="s">
        <v>11</v>
      </c>
      <c r="H4" s="554" t="s">
        <v>12</v>
      </c>
      <c r="I4" s="554" t="s">
        <v>13</v>
      </c>
      <c r="J4" s="555" t="s">
        <v>14</v>
      </c>
      <c r="K4" s="555" t="s">
        <v>15</v>
      </c>
      <c r="L4" s="556" t="s">
        <v>228</v>
      </c>
      <c r="M4" s="556" t="s">
        <v>16</v>
      </c>
      <c r="N4" s="557" t="s">
        <v>18</v>
      </c>
    </row>
    <row r="5" spans="1:14" ht="14.4" customHeight="1" x14ac:dyDescent="0.3">
      <c r="A5" s="558" t="s">
        <v>456</v>
      </c>
      <c r="B5" s="559" t="s">
        <v>458</v>
      </c>
      <c r="C5" s="560" t="s">
        <v>468</v>
      </c>
      <c r="D5" s="561" t="s">
        <v>469</v>
      </c>
      <c r="E5" s="560" t="s">
        <v>459</v>
      </c>
      <c r="F5" s="561" t="s">
        <v>460</v>
      </c>
      <c r="G5" s="560"/>
      <c r="H5" s="560">
        <v>117187</v>
      </c>
      <c r="I5" s="560">
        <v>17187</v>
      </c>
      <c r="J5" s="560" t="s">
        <v>478</v>
      </c>
      <c r="K5" s="560" t="s">
        <v>479</v>
      </c>
      <c r="L5" s="562">
        <v>120.26187828803268</v>
      </c>
      <c r="M5" s="562">
        <v>51</v>
      </c>
      <c r="N5" s="563">
        <v>6131.2177500245807</v>
      </c>
    </row>
    <row r="6" spans="1:14" ht="14.4" customHeight="1" x14ac:dyDescent="0.3">
      <c r="A6" s="564" t="s">
        <v>456</v>
      </c>
      <c r="B6" s="565" t="s">
        <v>458</v>
      </c>
      <c r="C6" s="566" t="s">
        <v>468</v>
      </c>
      <c r="D6" s="567" t="s">
        <v>469</v>
      </c>
      <c r="E6" s="566" t="s">
        <v>459</v>
      </c>
      <c r="F6" s="567" t="s">
        <v>460</v>
      </c>
      <c r="G6" s="566"/>
      <c r="H6" s="566">
        <v>126554</v>
      </c>
      <c r="I6" s="566">
        <v>26554</v>
      </c>
      <c r="J6" s="566" t="s">
        <v>480</v>
      </c>
      <c r="K6" s="566" t="s">
        <v>481</v>
      </c>
      <c r="L6" s="568">
        <v>195.187413451536</v>
      </c>
      <c r="M6" s="568">
        <v>1</v>
      </c>
      <c r="N6" s="569">
        <v>195.187413451536</v>
      </c>
    </row>
    <row r="7" spans="1:14" ht="14.4" customHeight="1" x14ac:dyDescent="0.3">
      <c r="A7" s="564" t="s">
        <v>456</v>
      </c>
      <c r="B7" s="565" t="s">
        <v>458</v>
      </c>
      <c r="C7" s="566" t="s">
        <v>468</v>
      </c>
      <c r="D7" s="567" t="s">
        <v>469</v>
      </c>
      <c r="E7" s="566" t="s">
        <v>459</v>
      </c>
      <c r="F7" s="567" t="s">
        <v>460</v>
      </c>
      <c r="G7" s="566"/>
      <c r="H7" s="566">
        <v>844651</v>
      </c>
      <c r="I7" s="566">
        <v>101205</v>
      </c>
      <c r="J7" s="566" t="s">
        <v>482</v>
      </c>
      <c r="K7" s="566" t="s">
        <v>483</v>
      </c>
      <c r="L7" s="568">
        <v>120.59018469716051</v>
      </c>
      <c r="M7" s="568">
        <v>2</v>
      </c>
      <c r="N7" s="569">
        <v>241.18036939432102</v>
      </c>
    </row>
    <row r="8" spans="1:14" ht="14.4" customHeight="1" x14ac:dyDescent="0.3">
      <c r="A8" s="564" t="s">
        <v>456</v>
      </c>
      <c r="B8" s="565" t="s">
        <v>458</v>
      </c>
      <c r="C8" s="566" t="s">
        <v>468</v>
      </c>
      <c r="D8" s="567" t="s">
        <v>469</v>
      </c>
      <c r="E8" s="566" t="s">
        <v>459</v>
      </c>
      <c r="F8" s="567" t="s">
        <v>460</v>
      </c>
      <c r="G8" s="566"/>
      <c r="H8" s="566">
        <v>845376</v>
      </c>
      <c r="I8" s="566">
        <v>107641</v>
      </c>
      <c r="J8" s="566" t="s">
        <v>484</v>
      </c>
      <c r="K8" s="566" t="s">
        <v>485</v>
      </c>
      <c r="L8" s="568">
        <v>139.356930752241</v>
      </c>
      <c r="M8" s="568">
        <v>1</v>
      </c>
      <c r="N8" s="569">
        <v>139.356930752241</v>
      </c>
    </row>
    <row r="9" spans="1:14" ht="14.4" customHeight="1" x14ac:dyDescent="0.3">
      <c r="A9" s="564" t="s">
        <v>456</v>
      </c>
      <c r="B9" s="565" t="s">
        <v>458</v>
      </c>
      <c r="C9" s="566" t="s">
        <v>468</v>
      </c>
      <c r="D9" s="567" t="s">
        <v>469</v>
      </c>
      <c r="E9" s="566" t="s">
        <v>459</v>
      </c>
      <c r="F9" s="567" t="s">
        <v>460</v>
      </c>
      <c r="G9" s="566" t="s">
        <v>486</v>
      </c>
      <c r="H9" s="566">
        <v>447</v>
      </c>
      <c r="I9" s="566">
        <v>447</v>
      </c>
      <c r="J9" s="566" t="s">
        <v>487</v>
      </c>
      <c r="K9" s="566" t="s">
        <v>488</v>
      </c>
      <c r="L9" s="568">
        <v>189.81</v>
      </c>
      <c r="M9" s="568">
        <v>1</v>
      </c>
      <c r="N9" s="569">
        <v>189.81</v>
      </c>
    </row>
    <row r="10" spans="1:14" ht="14.4" customHeight="1" x14ac:dyDescent="0.3">
      <c r="A10" s="564" t="s">
        <v>456</v>
      </c>
      <c r="B10" s="565" t="s">
        <v>458</v>
      </c>
      <c r="C10" s="566" t="s">
        <v>468</v>
      </c>
      <c r="D10" s="567" t="s">
        <v>469</v>
      </c>
      <c r="E10" s="566" t="s">
        <v>459</v>
      </c>
      <c r="F10" s="567" t="s">
        <v>460</v>
      </c>
      <c r="G10" s="566" t="s">
        <v>486</v>
      </c>
      <c r="H10" s="566">
        <v>25746</v>
      </c>
      <c r="I10" s="566">
        <v>25746</v>
      </c>
      <c r="J10" s="566" t="s">
        <v>489</v>
      </c>
      <c r="K10" s="566" t="s">
        <v>490</v>
      </c>
      <c r="L10" s="568">
        <v>1079.10083764862</v>
      </c>
      <c r="M10" s="568">
        <v>7</v>
      </c>
      <c r="N10" s="569">
        <v>7553.70586354034</v>
      </c>
    </row>
    <row r="11" spans="1:14" ht="14.4" customHeight="1" x14ac:dyDescent="0.3">
      <c r="A11" s="564" t="s">
        <v>456</v>
      </c>
      <c r="B11" s="565" t="s">
        <v>458</v>
      </c>
      <c r="C11" s="566" t="s">
        <v>468</v>
      </c>
      <c r="D11" s="567" t="s">
        <v>469</v>
      </c>
      <c r="E11" s="566" t="s">
        <v>459</v>
      </c>
      <c r="F11" s="567" t="s">
        <v>460</v>
      </c>
      <c r="G11" s="566" t="s">
        <v>486</v>
      </c>
      <c r="H11" s="566">
        <v>31915</v>
      </c>
      <c r="I11" s="566">
        <v>31915</v>
      </c>
      <c r="J11" s="566" t="s">
        <v>491</v>
      </c>
      <c r="K11" s="566" t="s">
        <v>492</v>
      </c>
      <c r="L11" s="568">
        <v>181.59</v>
      </c>
      <c r="M11" s="568">
        <v>2</v>
      </c>
      <c r="N11" s="569">
        <v>363.18</v>
      </c>
    </row>
    <row r="12" spans="1:14" ht="14.4" customHeight="1" x14ac:dyDescent="0.3">
      <c r="A12" s="564" t="s">
        <v>456</v>
      </c>
      <c r="B12" s="565" t="s">
        <v>458</v>
      </c>
      <c r="C12" s="566" t="s">
        <v>468</v>
      </c>
      <c r="D12" s="567" t="s">
        <v>469</v>
      </c>
      <c r="E12" s="566" t="s">
        <v>459</v>
      </c>
      <c r="F12" s="567" t="s">
        <v>460</v>
      </c>
      <c r="G12" s="566" t="s">
        <v>486</v>
      </c>
      <c r="H12" s="566">
        <v>47244</v>
      </c>
      <c r="I12" s="566">
        <v>47244</v>
      </c>
      <c r="J12" s="566" t="s">
        <v>493</v>
      </c>
      <c r="K12" s="566" t="s">
        <v>492</v>
      </c>
      <c r="L12" s="568">
        <v>162.15</v>
      </c>
      <c r="M12" s="568">
        <v>1</v>
      </c>
      <c r="N12" s="569">
        <v>162.15</v>
      </c>
    </row>
    <row r="13" spans="1:14" ht="14.4" customHeight="1" x14ac:dyDescent="0.3">
      <c r="A13" s="564" t="s">
        <v>456</v>
      </c>
      <c r="B13" s="565" t="s">
        <v>458</v>
      </c>
      <c r="C13" s="566" t="s">
        <v>468</v>
      </c>
      <c r="D13" s="567" t="s">
        <v>469</v>
      </c>
      <c r="E13" s="566" t="s">
        <v>459</v>
      </c>
      <c r="F13" s="567" t="s">
        <v>460</v>
      </c>
      <c r="G13" s="566" t="s">
        <v>486</v>
      </c>
      <c r="H13" s="566">
        <v>51366</v>
      </c>
      <c r="I13" s="566">
        <v>51366</v>
      </c>
      <c r="J13" s="566" t="s">
        <v>494</v>
      </c>
      <c r="K13" s="566" t="s">
        <v>495</v>
      </c>
      <c r="L13" s="568">
        <v>259.43986717452736</v>
      </c>
      <c r="M13" s="568">
        <v>35</v>
      </c>
      <c r="N13" s="569">
        <v>9080.3940228537303</v>
      </c>
    </row>
    <row r="14" spans="1:14" ht="14.4" customHeight="1" x14ac:dyDescent="0.3">
      <c r="A14" s="564" t="s">
        <v>456</v>
      </c>
      <c r="B14" s="565" t="s">
        <v>458</v>
      </c>
      <c r="C14" s="566" t="s">
        <v>468</v>
      </c>
      <c r="D14" s="567" t="s">
        <v>469</v>
      </c>
      <c r="E14" s="566" t="s">
        <v>459</v>
      </c>
      <c r="F14" s="567" t="s">
        <v>460</v>
      </c>
      <c r="G14" s="566" t="s">
        <v>486</v>
      </c>
      <c r="H14" s="566">
        <v>51383</v>
      </c>
      <c r="I14" s="566">
        <v>51383</v>
      </c>
      <c r="J14" s="566" t="s">
        <v>494</v>
      </c>
      <c r="K14" s="566" t="s">
        <v>496</v>
      </c>
      <c r="L14" s="568">
        <v>152.48999982235679</v>
      </c>
      <c r="M14" s="568">
        <v>27</v>
      </c>
      <c r="N14" s="569">
        <v>4117.2299950259894</v>
      </c>
    </row>
    <row r="15" spans="1:14" ht="14.4" customHeight="1" x14ac:dyDescent="0.3">
      <c r="A15" s="564" t="s">
        <v>456</v>
      </c>
      <c r="B15" s="565" t="s">
        <v>458</v>
      </c>
      <c r="C15" s="566" t="s">
        <v>468</v>
      </c>
      <c r="D15" s="567" t="s">
        <v>469</v>
      </c>
      <c r="E15" s="566" t="s">
        <v>459</v>
      </c>
      <c r="F15" s="567" t="s">
        <v>460</v>
      </c>
      <c r="G15" s="566" t="s">
        <v>486</v>
      </c>
      <c r="H15" s="566">
        <v>96414</v>
      </c>
      <c r="I15" s="566">
        <v>96414</v>
      </c>
      <c r="J15" s="566" t="s">
        <v>497</v>
      </c>
      <c r="K15" s="566" t="s">
        <v>498</v>
      </c>
      <c r="L15" s="568">
        <v>72.8392885274218</v>
      </c>
      <c r="M15" s="568">
        <v>1.8</v>
      </c>
      <c r="N15" s="569">
        <v>131.11071934935924</v>
      </c>
    </row>
    <row r="16" spans="1:14" ht="14.4" customHeight="1" x14ac:dyDescent="0.3">
      <c r="A16" s="564" t="s">
        <v>456</v>
      </c>
      <c r="B16" s="565" t="s">
        <v>458</v>
      </c>
      <c r="C16" s="566" t="s">
        <v>468</v>
      </c>
      <c r="D16" s="567" t="s">
        <v>469</v>
      </c>
      <c r="E16" s="566" t="s">
        <v>459</v>
      </c>
      <c r="F16" s="567" t="s">
        <v>460</v>
      </c>
      <c r="G16" s="566" t="s">
        <v>486</v>
      </c>
      <c r="H16" s="566">
        <v>100231</v>
      </c>
      <c r="I16" s="566">
        <v>231</v>
      </c>
      <c r="J16" s="566" t="s">
        <v>499</v>
      </c>
      <c r="K16" s="566" t="s">
        <v>500</v>
      </c>
      <c r="L16" s="568">
        <v>22.85</v>
      </c>
      <c r="M16" s="568">
        <v>1</v>
      </c>
      <c r="N16" s="569">
        <v>22.85</v>
      </c>
    </row>
    <row r="17" spans="1:14" ht="14.4" customHeight="1" x14ac:dyDescent="0.3">
      <c r="A17" s="564" t="s">
        <v>456</v>
      </c>
      <c r="B17" s="565" t="s">
        <v>458</v>
      </c>
      <c r="C17" s="566" t="s">
        <v>468</v>
      </c>
      <c r="D17" s="567" t="s">
        <v>469</v>
      </c>
      <c r="E17" s="566" t="s">
        <v>459</v>
      </c>
      <c r="F17" s="567" t="s">
        <v>460</v>
      </c>
      <c r="G17" s="566" t="s">
        <v>486</v>
      </c>
      <c r="H17" s="566">
        <v>100269</v>
      </c>
      <c r="I17" s="566">
        <v>269</v>
      </c>
      <c r="J17" s="566" t="s">
        <v>501</v>
      </c>
      <c r="K17" s="566" t="s">
        <v>502</v>
      </c>
      <c r="L17" s="568">
        <v>53.65</v>
      </c>
      <c r="M17" s="568">
        <v>2</v>
      </c>
      <c r="N17" s="569">
        <v>107.3</v>
      </c>
    </row>
    <row r="18" spans="1:14" ht="14.4" customHeight="1" x14ac:dyDescent="0.3">
      <c r="A18" s="564" t="s">
        <v>456</v>
      </c>
      <c r="B18" s="565" t="s">
        <v>458</v>
      </c>
      <c r="C18" s="566" t="s">
        <v>468</v>
      </c>
      <c r="D18" s="567" t="s">
        <v>469</v>
      </c>
      <c r="E18" s="566" t="s">
        <v>459</v>
      </c>
      <c r="F18" s="567" t="s">
        <v>460</v>
      </c>
      <c r="G18" s="566" t="s">
        <v>486</v>
      </c>
      <c r="H18" s="566">
        <v>100362</v>
      </c>
      <c r="I18" s="566">
        <v>362</v>
      </c>
      <c r="J18" s="566" t="s">
        <v>503</v>
      </c>
      <c r="K18" s="566" t="s">
        <v>504</v>
      </c>
      <c r="L18" s="568">
        <v>84.510166759522861</v>
      </c>
      <c r="M18" s="568">
        <v>8</v>
      </c>
      <c r="N18" s="569">
        <v>675.34266703809078</v>
      </c>
    </row>
    <row r="19" spans="1:14" ht="14.4" customHeight="1" x14ac:dyDescent="0.3">
      <c r="A19" s="564" t="s">
        <v>456</v>
      </c>
      <c r="B19" s="565" t="s">
        <v>458</v>
      </c>
      <c r="C19" s="566" t="s">
        <v>468</v>
      </c>
      <c r="D19" s="567" t="s">
        <v>469</v>
      </c>
      <c r="E19" s="566" t="s">
        <v>459</v>
      </c>
      <c r="F19" s="567" t="s">
        <v>460</v>
      </c>
      <c r="G19" s="566" t="s">
        <v>486</v>
      </c>
      <c r="H19" s="566">
        <v>100498</v>
      </c>
      <c r="I19" s="566">
        <v>498</v>
      </c>
      <c r="J19" s="566" t="s">
        <v>505</v>
      </c>
      <c r="K19" s="566" t="s">
        <v>506</v>
      </c>
      <c r="L19" s="568">
        <v>94.484850400403644</v>
      </c>
      <c r="M19" s="568">
        <v>3</v>
      </c>
      <c r="N19" s="569">
        <v>282.85970080080733</v>
      </c>
    </row>
    <row r="20" spans="1:14" ht="14.4" customHeight="1" x14ac:dyDescent="0.3">
      <c r="A20" s="564" t="s">
        <v>456</v>
      </c>
      <c r="B20" s="565" t="s">
        <v>458</v>
      </c>
      <c r="C20" s="566" t="s">
        <v>468</v>
      </c>
      <c r="D20" s="567" t="s">
        <v>469</v>
      </c>
      <c r="E20" s="566" t="s">
        <v>459</v>
      </c>
      <c r="F20" s="567" t="s">
        <v>460</v>
      </c>
      <c r="G20" s="566" t="s">
        <v>486</v>
      </c>
      <c r="H20" s="566">
        <v>100512</v>
      </c>
      <c r="I20" s="566">
        <v>512</v>
      </c>
      <c r="J20" s="566" t="s">
        <v>507</v>
      </c>
      <c r="K20" s="566" t="s">
        <v>508</v>
      </c>
      <c r="L20" s="568">
        <v>59.729999999999897</v>
      </c>
      <c r="M20" s="568">
        <v>2</v>
      </c>
      <c r="N20" s="569">
        <v>119.45999999999979</v>
      </c>
    </row>
    <row r="21" spans="1:14" ht="14.4" customHeight="1" x14ac:dyDescent="0.3">
      <c r="A21" s="564" t="s">
        <v>456</v>
      </c>
      <c r="B21" s="565" t="s">
        <v>458</v>
      </c>
      <c r="C21" s="566" t="s">
        <v>468</v>
      </c>
      <c r="D21" s="567" t="s">
        <v>469</v>
      </c>
      <c r="E21" s="566" t="s">
        <v>459</v>
      </c>
      <c r="F21" s="567" t="s">
        <v>460</v>
      </c>
      <c r="G21" s="566" t="s">
        <v>486</v>
      </c>
      <c r="H21" s="566">
        <v>100536</v>
      </c>
      <c r="I21" s="566">
        <v>536</v>
      </c>
      <c r="J21" s="566" t="s">
        <v>509</v>
      </c>
      <c r="K21" s="566" t="s">
        <v>504</v>
      </c>
      <c r="L21" s="568">
        <v>118.11899772356</v>
      </c>
      <c r="M21" s="568">
        <v>1</v>
      </c>
      <c r="N21" s="569">
        <v>118.11899772356</v>
      </c>
    </row>
    <row r="22" spans="1:14" ht="14.4" customHeight="1" x14ac:dyDescent="0.3">
      <c r="A22" s="564" t="s">
        <v>456</v>
      </c>
      <c r="B22" s="565" t="s">
        <v>458</v>
      </c>
      <c r="C22" s="566" t="s">
        <v>468</v>
      </c>
      <c r="D22" s="567" t="s">
        <v>469</v>
      </c>
      <c r="E22" s="566" t="s">
        <v>459</v>
      </c>
      <c r="F22" s="567" t="s">
        <v>460</v>
      </c>
      <c r="G22" s="566" t="s">
        <v>486</v>
      </c>
      <c r="H22" s="566">
        <v>100612</v>
      </c>
      <c r="I22" s="566">
        <v>612</v>
      </c>
      <c r="J22" s="566" t="s">
        <v>510</v>
      </c>
      <c r="K22" s="566" t="s">
        <v>511</v>
      </c>
      <c r="L22" s="568">
        <v>59.19</v>
      </c>
      <c r="M22" s="568">
        <v>1</v>
      </c>
      <c r="N22" s="569">
        <v>59.19</v>
      </c>
    </row>
    <row r="23" spans="1:14" ht="14.4" customHeight="1" x14ac:dyDescent="0.3">
      <c r="A23" s="564" t="s">
        <v>456</v>
      </c>
      <c r="B23" s="565" t="s">
        <v>458</v>
      </c>
      <c r="C23" s="566" t="s">
        <v>468</v>
      </c>
      <c r="D23" s="567" t="s">
        <v>469</v>
      </c>
      <c r="E23" s="566" t="s">
        <v>459</v>
      </c>
      <c r="F23" s="567" t="s">
        <v>460</v>
      </c>
      <c r="G23" s="566" t="s">
        <v>486</v>
      </c>
      <c r="H23" s="566">
        <v>100802</v>
      </c>
      <c r="I23" s="566">
        <v>802</v>
      </c>
      <c r="J23" s="566" t="s">
        <v>512</v>
      </c>
      <c r="K23" s="566" t="s">
        <v>513</v>
      </c>
      <c r="L23" s="568">
        <v>60.425544160980216</v>
      </c>
      <c r="M23" s="568">
        <v>17</v>
      </c>
      <c r="N23" s="569">
        <v>1026.4594601759211</v>
      </c>
    </row>
    <row r="24" spans="1:14" ht="14.4" customHeight="1" x14ac:dyDescent="0.3">
      <c r="A24" s="564" t="s">
        <v>456</v>
      </c>
      <c r="B24" s="565" t="s">
        <v>458</v>
      </c>
      <c r="C24" s="566" t="s">
        <v>468</v>
      </c>
      <c r="D24" s="567" t="s">
        <v>469</v>
      </c>
      <c r="E24" s="566" t="s">
        <v>459</v>
      </c>
      <c r="F24" s="567" t="s">
        <v>460</v>
      </c>
      <c r="G24" s="566" t="s">
        <v>486</v>
      </c>
      <c r="H24" s="566">
        <v>100809</v>
      </c>
      <c r="I24" s="566">
        <v>809</v>
      </c>
      <c r="J24" s="566" t="s">
        <v>514</v>
      </c>
      <c r="K24" s="566" t="s">
        <v>515</v>
      </c>
      <c r="L24" s="568">
        <v>64.13</v>
      </c>
      <c r="M24" s="568">
        <v>3</v>
      </c>
      <c r="N24" s="569">
        <v>192.39</v>
      </c>
    </row>
    <row r="25" spans="1:14" ht="14.4" customHeight="1" x14ac:dyDescent="0.3">
      <c r="A25" s="564" t="s">
        <v>456</v>
      </c>
      <c r="B25" s="565" t="s">
        <v>458</v>
      </c>
      <c r="C25" s="566" t="s">
        <v>468</v>
      </c>
      <c r="D25" s="567" t="s">
        <v>469</v>
      </c>
      <c r="E25" s="566" t="s">
        <v>459</v>
      </c>
      <c r="F25" s="567" t="s">
        <v>460</v>
      </c>
      <c r="G25" s="566" t="s">
        <v>486</v>
      </c>
      <c r="H25" s="566">
        <v>100810</v>
      </c>
      <c r="I25" s="566">
        <v>810</v>
      </c>
      <c r="J25" s="566" t="s">
        <v>516</v>
      </c>
      <c r="K25" s="566" t="s">
        <v>517</v>
      </c>
      <c r="L25" s="568">
        <v>44.824028277165233</v>
      </c>
      <c r="M25" s="568">
        <v>28</v>
      </c>
      <c r="N25" s="569">
        <v>1256.1029353861366</v>
      </c>
    </row>
    <row r="26" spans="1:14" ht="14.4" customHeight="1" x14ac:dyDescent="0.3">
      <c r="A26" s="564" t="s">
        <v>456</v>
      </c>
      <c r="B26" s="565" t="s">
        <v>458</v>
      </c>
      <c r="C26" s="566" t="s">
        <v>468</v>
      </c>
      <c r="D26" s="567" t="s">
        <v>469</v>
      </c>
      <c r="E26" s="566" t="s">
        <v>459</v>
      </c>
      <c r="F26" s="567" t="s">
        <v>460</v>
      </c>
      <c r="G26" s="566" t="s">
        <v>486</v>
      </c>
      <c r="H26" s="566">
        <v>100811</v>
      </c>
      <c r="I26" s="566">
        <v>811</v>
      </c>
      <c r="J26" s="566" t="s">
        <v>518</v>
      </c>
      <c r="K26" s="566" t="s">
        <v>519</v>
      </c>
      <c r="L26" s="568">
        <v>47.56</v>
      </c>
      <c r="M26" s="568">
        <v>3</v>
      </c>
      <c r="N26" s="569">
        <v>142.68</v>
      </c>
    </row>
    <row r="27" spans="1:14" ht="14.4" customHeight="1" x14ac:dyDescent="0.3">
      <c r="A27" s="564" t="s">
        <v>456</v>
      </c>
      <c r="B27" s="565" t="s">
        <v>458</v>
      </c>
      <c r="C27" s="566" t="s">
        <v>468</v>
      </c>
      <c r="D27" s="567" t="s">
        <v>469</v>
      </c>
      <c r="E27" s="566" t="s">
        <v>459</v>
      </c>
      <c r="F27" s="567" t="s">
        <v>460</v>
      </c>
      <c r="G27" s="566" t="s">
        <v>486</v>
      </c>
      <c r="H27" s="566">
        <v>100835</v>
      </c>
      <c r="I27" s="566">
        <v>835</v>
      </c>
      <c r="J27" s="566" t="s">
        <v>520</v>
      </c>
      <c r="K27" s="566" t="s">
        <v>521</v>
      </c>
      <c r="L27" s="568">
        <v>55.599999999999994</v>
      </c>
      <c r="M27" s="568">
        <v>7</v>
      </c>
      <c r="N27" s="569">
        <v>389.15999999999997</v>
      </c>
    </row>
    <row r="28" spans="1:14" ht="14.4" customHeight="1" x14ac:dyDescent="0.3">
      <c r="A28" s="564" t="s">
        <v>456</v>
      </c>
      <c r="B28" s="565" t="s">
        <v>458</v>
      </c>
      <c r="C28" s="566" t="s">
        <v>468</v>
      </c>
      <c r="D28" s="567" t="s">
        <v>469</v>
      </c>
      <c r="E28" s="566" t="s">
        <v>459</v>
      </c>
      <c r="F28" s="567" t="s">
        <v>460</v>
      </c>
      <c r="G28" s="566" t="s">
        <v>486</v>
      </c>
      <c r="H28" s="566">
        <v>100843</v>
      </c>
      <c r="I28" s="566">
        <v>843</v>
      </c>
      <c r="J28" s="566" t="s">
        <v>522</v>
      </c>
      <c r="K28" s="566" t="s">
        <v>521</v>
      </c>
      <c r="L28" s="568">
        <v>88.687917577012769</v>
      </c>
      <c r="M28" s="568">
        <v>9</v>
      </c>
      <c r="N28" s="569">
        <v>798.11917577012775</v>
      </c>
    </row>
    <row r="29" spans="1:14" ht="14.4" customHeight="1" x14ac:dyDescent="0.3">
      <c r="A29" s="564" t="s">
        <v>456</v>
      </c>
      <c r="B29" s="565" t="s">
        <v>458</v>
      </c>
      <c r="C29" s="566" t="s">
        <v>468</v>
      </c>
      <c r="D29" s="567" t="s">
        <v>469</v>
      </c>
      <c r="E29" s="566" t="s">
        <v>459</v>
      </c>
      <c r="F29" s="567" t="s">
        <v>460</v>
      </c>
      <c r="G29" s="566" t="s">
        <v>486</v>
      </c>
      <c r="H29" s="566">
        <v>100874</v>
      </c>
      <c r="I29" s="566">
        <v>874</v>
      </c>
      <c r="J29" s="566" t="s">
        <v>523</v>
      </c>
      <c r="K29" s="566" t="s">
        <v>524</v>
      </c>
      <c r="L29" s="568">
        <v>41.897984104565303</v>
      </c>
      <c r="M29" s="568">
        <v>7</v>
      </c>
      <c r="N29" s="569">
        <v>293.44984104565299</v>
      </c>
    </row>
    <row r="30" spans="1:14" ht="14.4" customHeight="1" x14ac:dyDescent="0.3">
      <c r="A30" s="564" t="s">
        <v>456</v>
      </c>
      <c r="B30" s="565" t="s">
        <v>458</v>
      </c>
      <c r="C30" s="566" t="s">
        <v>468</v>
      </c>
      <c r="D30" s="567" t="s">
        <v>469</v>
      </c>
      <c r="E30" s="566" t="s">
        <v>459</v>
      </c>
      <c r="F30" s="567" t="s">
        <v>460</v>
      </c>
      <c r="G30" s="566" t="s">
        <v>486</v>
      </c>
      <c r="H30" s="566">
        <v>100876</v>
      </c>
      <c r="I30" s="566">
        <v>876</v>
      </c>
      <c r="J30" s="566" t="s">
        <v>512</v>
      </c>
      <c r="K30" s="566" t="s">
        <v>524</v>
      </c>
      <c r="L30" s="568">
        <v>65.23</v>
      </c>
      <c r="M30" s="568">
        <v>1</v>
      </c>
      <c r="N30" s="569">
        <v>65.23</v>
      </c>
    </row>
    <row r="31" spans="1:14" ht="14.4" customHeight="1" x14ac:dyDescent="0.3">
      <c r="A31" s="564" t="s">
        <v>456</v>
      </c>
      <c r="B31" s="565" t="s">
        <v>458</v>
      </c>
      <c r="C31" s="566" t="s">
        <v>468</v>
      </c>
      <c r="D31" s="567" t="s">
        <v>469</v>
      </c>
      <c r="E31" s="566" t="s">
        <v>459</v>
      </c>
      <c r="F31" s="567" t="s">
        <v>460</v>
      </c>
      <c r="G31" s="566" t="s">
        <v>486</v>
      </c>
      <c r="H31" s="566">
        <v>102123</v>
      </c>
      <c r="I31" s="566">
        <v>2123</v>
      </c>
      <c r="J31" s="566" t="s">
        <v>525</v>
      </c>
      <c r="K31" s="566" t="s">
        <v>526</v>
      </c>
      <c r="L31" s="568">
        <v>128.2532200094503</v>
      </c>
      <c r="M31" s="568">
        <v>5</v>
      </c>
      <c r="N31" s="569">
        <v>641.3492567010419</v>
      </c>
    </row>
    <row r="32" spans="1:14" ht="14.4" customHeight="1" x14ac:dyDescent="0.3">
      <c r="A32" s="564" t="s">
        <v>456</v>
      </c>
      <c r="B32" s="565" t="s">
        <v>458</v>
      </c>
      <c r="C32" s="566" t="s">
        <v>468</v>
      </c>
      <c r="D32" s="567" t="s">
        <v>469</v>
      </c>
      <c r="E32" s="566" t="s">
        <v>459</v>
      </c>
      <c r="F32" s="567" t="s">
        <v>460</v>
      </c>
      <c r="G32" s="566" t="s">
        <v>486</v>
      </c>
      <c r="H32" s="566">
        <v>102439</v>
      </c>
      <c r="I32" s="566">
        <v>2439</v>
      </c>
      <c r="J32" s="566" t="s">
        <v>527</v>
      </c>
      <c r="K32" s="566" t="s">
        <v>528</v>
      </c>
      <c r="L32" s="568">
        <v>292.08</v>
      </c>
      <c r="M32" s="568">
        <v>1</v>
      </c>
      <c r="N32" s="569">
        <v>292.08</v>
      </c>
    </row>
    <row r="33" spans="1:14" ht="14.4" customHeight="1" x14ac:dyDescent="0.3">
      <c r="A33" s="564" t="s">
        <v>456</v>
      </c>
      <c r="B33" s="565" t="s">
        <v>458</v>
      </c>
      <c r="C33" s="566" t="s">
        <v>468</v>
      </c>
      <c r="D33" s="567" t="s">
        <v>469</v>
      </c>
      <c r="E33" s="566" t="s">
        <v>459</v>
      </c>
      <c r="F33" s="567" t="s">
        <v>460</v>
      </c>
      <c r="G33" s="566" t="s">
        <v>486</v>
      </c>
      <c r="H33" s="566">
        <v>102477</v>
      </c>
      <c r="I33" s="566">
        <v>2477</v>
      </c>
      <c r="J33" s="566" t="s">
        <v>529</v>
      </c>
      <c r="K33" s="566" t="s">
        <v>502</v>
      </c>
      <c r="L33" s="568">
        <v>42.020013625930147</v>
      </c>
      <c r="M33" s="568">
        <v>10</v>
      </c>
      <c r="N33" s="569">
        <v>420.40010900744119</v>
      </c>
    </row>
    <row r="34" spans="1:14" ht="14.4" customHeight="1" x14ac:dyDescent="0.3">
      <c r="A34" s="564" t="s">
        <v>456</v>
      </c>
      <c r="B34" s="565" t="s">
        <v>458</v>
      </c>
      <c r="C34" s="566" t="s">
        <v>468</v>
      </c>
      <c r="D34" s="567" t="s">
        <v>469</v>
      </c>
      <c r="E34" s="566" t="s">
        <v>459</v>
      </c>
      <c r="F34" s="567" t="s">
        <v>460</v>
      </c>
      <c r="G34" s="566" t="s">
        <v>486</v>
      </c>
      <c r="H34" s="566">
        <v>102478</v>
      </c>
      <c r="I34" s="566">
        <v>2478</v>
      </c>
      <c r="J34" s="566" t="s">
        <v>529</v>
      </c>
      <c r="K34" s="566" t="s">
        <v>530</v>
      </c>
      <c r="L34" s="568">
        <v>81.234015052301203</v>
      </c>
      <c r="M34" s="568">
        <v>14</v>
      </c>
      <c r="N34" s="569">
        <v>1137.020150523012</v>
      </c>
    </row>
    <row r="35" spans="1:14" ht="14.4" customHeight="1" x14ac:dyDescent="0.3">
      <c r="A35" s="564" t="s">
        <v>456</v>
      </c>
      <c r="B35" s="565" t="s">
        <v>458</v>
      </c>
      <c r="C35" s="566" t="s">
        <v>468</v>
      </c>
      <c r="D35" s="567" t="s">
        <v>469</v>
      </c>
      <c r="E35" s="566" t="s">
        <v>459</v>
      </c>
      <c r="F35" s="567" t="s">
        <v>460</v>
      </c>
      <c r="G35" s="566" t="s">
        <v>486</v>
      </c>
      <c r="H35" s="566">
        <v>102479</v>
      </c>
      <c r="I35" s="566">
        <v>2479</v>
      </c>
      <c r="J35" s="566" t="s">
        <v>531</v>
      </c>
      <c r="K35" s="566" t="s">
        <v>532</v>
      </c>
      <c r="L35" s="568">
        <v>60.94</v>
      </c>
      <c r="M35" s="568">
        <v>1</v>
      </c>
      <c r="N35" s="569">
        <v>60.94</v>
      </c>
    </row>
    <row r="36" spans="1:14" ht="14.4" customHeight="1" x14ac:dyDescent="0.3">
      <c r="A36" s="564" t="s">
        <v>456</v>
      </c>
      <c r="B36" s="565" t="s">
        <v>458</v>
      </c>
      <c r="C36" s="566" t="s">
        <v>468</v>
      </c>
      <c r="D36" s="567" t="s">
        <v>469</v>
      </c>
      <c r="E36" s="566" t="s">
        <v>459</v>
      </c>
      <c r="F36" s="567" t="s">
        <v>460</v>
      </c>
      <c r="G36" s="566" t="s">
        <v>486</v>
      </c>
      <c r="H36" s="566">
        <v>102486</v>
      </c>
      <c r="I36" s="566">
        <v>2486</v>
      </c>
      <c r="J36" s="566" t="s">
        <v>533</v>
      </c>
      <c r="K36" s="566" t="s">
        <v>534</v>
      </c>
      <c r="L36" s="568">
        <v>121.095</v>
      </c>
      <c r="M36" s="568">
        <v>4</v>
      </c>
      <c r="N36" s="569">
        <v>484.38</v>
      </c>
    </row>
    <row r="37" spans="1:14" ht="14.4" customHeight="1" x14ac:dyDescent="0.3">
      <c r="A37" s="564" t="s">
        <v>456</v>
      </c>
      <c r="B37" s="565" t="s">
        <v>458</v>
      </c>
      <c r="C37" s="566" t="s">
        <v>468</v>
      </c>
      <c r="D37" s="567" t="s">
        <v>469</v>
      </c>
      <c r="E37" s="566" t="s">
        <v>459</v>
      </c>
      <c r="F37" s="567" t="s">
        <v>460</v>
      </c>
      <c r="G37" s="566" t="s">
        <v>486</v>
      </c>
      <c r="H37" s="566">
        <v>102538</v>
      </c>
      <c r="I37" s="566">
        <v>2538</v>
      </c>
      <c r="J37" s="566" t="s">
        <v>535</v>
      </c>
      <c r="K37" s="566" t="s">
        <v>536</v>
      </c>
      <c r="L37" s="568">
        <v>55.379868009452402</v>
      </c>
      <c r="M37" s="568">
        <v>2</v>
      </c>
      <c r="N37" s="569">
        <v>110.7597360189048</v>
      </c>
    </row>
    <row r="38" spans="1:14" ht="14.4" customHeight="1" x14ac:dyDescent="0.3">
      <c r="A38" s="564" t="s">
        <v>456</v>
      </c>
      <c r="B38" s="565" t="s">
        <v>458</v>
      </c>
      <c r="C38" s="566" t="s">
        <v>468</v>
      </c>
      <c r="D38" s="567" t="s">
        <v>469</v>
      </c>
      <c r="E38" s="566" t="s">
        <v>459</v>
      </c>
      <c r="F38" s="567" t="s">
        <v>460</v>
      </c>
      <c r="G38" s="566" t="s">
        <v>486</v>
      </c>
      <c r="H38" s="566">
        <v>102684</v>
      </c>
      <c r="I38" s="566">
        <v>2684</v>
      </c>
      <c r="J38" s="566" t="s">
        <v>537</v>
      </c>
      <c r="K38" s="566" t="s">
        <v>538</v>
      </c>
      <c r="L38" s="568">
        <v>44.980000000000004</v>
      </c>
      <c r="M38" s="568">
        <v>2</v>
      </c>
      <c r="N38" s="569">
        <v>89.960000000000008</v>
      </c>
    </row>
    <row r="39" spans="1:14" ht="14.4" customHeight="1" x14ac:dyDescent="0.3">
      <c r="A39" s="564" t="s">
        <v>456</v>
      </c>
      <c r="B39" s="565" t="s">
        <v>458</v>
      </c>
      <c r="C39" s="566" t="s">
        <v>468</v>
      </c>
      <c r="D39" s="567" t="s">
        <v>469</v>
      </c>
      <c r="E39" s="566" t="s">
        <v>459</v>
      </c>
      <c r="F39" s="567" t="s">
        <v>460</v>
      </c>
      <c r="G39" s="566" t="s">
        <v>486</v>
      </c>
      <c r="H39" s="566">
        <v>103550</v>
      </c>
      <c r="I39" s="566">
        <v>3550</v>
      </c>
      <c r="J39" s="566" t="s">
        <v>539</v>
      </c>
      <c r="K39" s="566" t="s">
        <v>540</v>
      </c>
      <c r="L39" s="568">
        <v>37.770000000000003</v>
      </c>
      <c r="M39" s="568">
        <v>1</v>
      </c>
      <c r="N39" s="569">
        <v>37.770000000000003</v>
      </c>
    </row>
    <row r="40" spans="1:14" ht="14.4" customHeight="1" x14ac:dyDescent="0.3">
      <c r="A40" s="564" t="s">
        <v>456</v>
      </c>
      <c r="B40" s="565" t="s">
        <v>458</v>
      </c>
      <c r="C40" s="566" t="s">
        <v>468</v>
      </c>
      <c r="D40" s="567" t="s">
        <v>469</v>
      </c>
      <c r="E40" s="566" t="s">
        <v>459</v>
      </c>
      <c r="F40" s="567" t="s">
        <v>460</v>
      </c>
      <c r="G40" s="566" t="s">
        <v>486</v>
      </c>
      <c r="H40" s="566">
        <v>103575</v>
      </c>
      <c r="I40" s="566">
        <v>3575</v>
      </c>
      <c r="J40" s="566" t="s">
        <v>541</v>
      </c>
      <c r="K40" s="566" t="s">
        <v>521</v>
      </c>
      <c r="L40" s="568">
        <v>67.28</v>
      </c>
      <c r="M40" s="568">
        <v>2</v>
      </c>
      <c r="N40" s="569">
        <v>134.56</v>
      </c>
    </row>
    <row r="41" spans="1:14" ht="14.4" customHeight="1" x14ac:dyDescent="0.3">
      <c r="A41" s="564" t="s">
        <v>456</v>
      </c>
      <c r="B41" s="565" t="s">
        <v>458</v>
      </c>
      <c r="C41" s="566" t="s">
        <v>468</v>
      </c>
      <c r="D41" s="567" t="s">
        <v>469</v>
      </c>
      <c r="E41" s="566" t="s">
        <v>459</v>
      </c>
      <c r="F41" s="567" t="s">
        <v>460</v>
      </c>
      <c r="G41" s="566" t="s">
        <v>486</v>
      </c>
      <c r="H41" s="566">
        <v>103688</v>
      </c>
      <c r="I41" s="566">
        <v>3688</v>
      </c>
      <c r="J41" s="566" t="s">
        <v>542</v>
      </c>
      <c r="K41" s="566" t="s">
        <v>543</v>
      </c>
      <c r="L41" s="568">
        <v>59.2</v>
      </c>
      <c r="M41" s="568">
        <v>1</v>
      </c>
      <c r="N41" s="569">
        <v>59.2</v>
      </c>
    </row>
    <row r="42" spans="1:14" ht="14.4" customHeight="1" x14ac:dyDescent="0.3">
      <c r="A42" s="564" t="s">
        <v>456</v>
      </c>
      <c r="B42" s="565" t="s">
        <v>458</v>
      </c>
      <c r="C42" s="566" t="s">
        <v>468</v>
      </c>
      <c r="D42" s="567" t="s">
        <v>469</v>
      </c>
      <c r="E42" s="566" t="s">
        <v>459</v>
      </c>
      <c r="F42" s="567" t="s">
        <v>460</v>
      </c>
      <c r="G42" s="566" t="s">
        <v>486</v>
      </c>
      <c r="H42" s="566">
        <v>106091</v>
      </c>
      <c r="I42" s="566">
        <v>6091</v>
      </c>
      <c r="J42" s="566" t="s">
        <v>544</v>
      </c>
      <c r="K42" s="566" t="s">
        <v>545</v>
      </c>
      <c r="L42" s="568">
        <v>79.129990182804605</v>
      </c>
      <c r="M42" s="568">
        <v>1</v>
      </c>
      <c r="N42" s="569">
        <v>79.129990182804605</v>
      </c>
    </row>
    <row r="43" spans="1:14" ht="14.4" customHeight="1" x14ac:dyDescent="0.3">
      <c r="A43" s="564" t="s">
        <v>456</v>
      </c>
      <c r="B43" s="565" t="s">
        <v>458</v>
      </c>
      <c r="C43" s="566" t="s">
        <v>468</v>
      </c>
      <c r="D43" s="567" t="s">
        <v>469</v>
      </c>
      <c r="E43" s="566" t="s">
        <v>459</v>
      </c>
      <c r="F43" s="567" t="s">
        <v>460</v>
      </c>
      <c r="G43" s="566" t="s">
        <v>486</v>
      </c>
      <c r="H43" s="566">
        <v>106092</v>
      </c>
      <c r="I43" s="566">
        <v>6092</v>
      </c>
      <c r="J43" s="566" t="s">
        <v>546</v>
      </c>
      <c r="K43" s="566" t="s">
        <v>547</v>
      </c>
      <c r="L43" s="568">
        <v>265.55</v>
      </c>
      <c r="M43" s="568">
        <v>1</v>
      </c>
      <c r="N43" s="569">
        <v>265.55</v>
      </c>
    </row>
    <row r="44" spans="1:14" ht="14.4" customHeight="1" x14ac:dyDescent="0.3">
      <c r="A44" s="564" t="s">
        <v>456</v>
      </c>
      <c r="B44" s="565" t="s">
        <v>458</v>
      </c>
      <c r="C44" s="566" t="s">
        <v>468</v>
      </c>
      <c r="D44" s="567" t="s">
        <v>469</v>
      </c>
      <c r="E44" s="566" t="s">
        <v>459</v>
      </c>
      <c r="F44" s="567" t="s">
        <v>460</v>
      </c>
      <c r="G44" s="566" t="s">
        <v>486</v>
      </c>
      <c r="H44" s="566">
        <v>107981</v>
      </c>
      <c r="I44" s="566">
        <v>7981</v>
      </c>
      <c r="J44" s="566" t="s">
        <v>548</v>
      </c>
      <c r="K44" s="566" t="s">
        <v>549</v>
      </c>
      <c r="L44" s="568">
        <v>60.350011778146225</v>
      </c>
      <c r="M44" s="568">
        <v>5</v>
      </c>
      <c r="N44" s="569">
        <v>301.7500723067505</v>
      </c>
    </row>
    <row r="45" spans="1:14" ht="14.4" customHeight="1" x14ac:dyDescent="0.3">
      <c r="A45" s="564" t="s">
        <v>456</v>
      </c>
      <c r="B45" s="565" t="s">
        <v>458</v>
      </c>
      <c r="C45" s="566" t="s">
        <v>468</v>
      </c>
      <c r="D45" s="567" t="s">
        <v>469</v>
      </c>
      <c r="E45" s="566" t="s">
        <v>459</v>
      </c>
      <c r="F45" s="567" t="s">
        <v>460</v>
      </c>
      <c r="G45" s="566" t="s">
        <v>486</v>
      </c>
      <c r="H45" s="566">
        <v>108499</v>
      </c>
      <c r="I45" s="566">
        <v>8499</v>
      </c>
      <c r="J45" s="566" t="s">
        <v>550</v>
      </c>
      <c r="K45" s="566" t="s">
        <v>551</v>
      </c>
      <c r="L45" s="568">
        <v>117.73731634140501</v>
      </c>
      <c r="M45" s="568">
        <v>2</v>
      </c>
      <c r="N45" s="569">
        <v>235.47463268281001</v>
      </c>
    </row>
    <row r="46" spans="1:14" ht="14.4" customHeight="1" x14ac:dyDescent="0.3">
      <c r="A46" s="564" t="s">
        <v>456</v>
      </c>
      <c r="B46" s="565" t="s">
        <v>458</v>
      </c>
      <c r="C46" s="566" t="s">
        <v>468</v>
      </c>
      <c r="D46" s="567" t="s">
        <v>469</v>
      </c>
      <c r="E46" s="566" t="s">
        <v>459</v>
      </c>
      <c r="F46" s="567" t="s">
        <v>460</v>
      </c>
      <c r="G46" s="566" t="s">
        <v>486</v>
      </c>
      <c r="H46" s="566">
        <v>109847</v>
      </c>
      <c r="I46" s="566">
        <v>9847</v>
      </c>
      <c r="J46" s="566" t="s">
        <v>552</v>
      </c>
      <c r="K46" s="566" t="s">
        <v>553</v>
      </c>
      <c r="L46" s="568">
        <v>43.31</v>
      </c>
      <c r="M46" s="568">
        <v>1</v>
      </c>
      <c r="N46" s="569">
        <v>43.31</v>
      </c>
    </row>
    <row r="47" spans="1:14" ht="14.4" customHeight="1" x14ac:dyDescent="0.3">
      <c r="A47" s="564" t="s">
        <v>456</v>
      </c>
      <c r="B47" s="565" t="s">
        <v>458</v>
      </c>
      <c r="C47" s="566" t="s">
        <v>468</v>
      </c>
      <c r="D47" s="567" t="s">
        <v>469</v>
      </c>
      <c r="E47" s="566" t="s">
        <v>459</v>
      </c>
      <c r="F47" s="567" t="s">
        <v>460</v>
      </c>
      <c r="G47" s="566" t="s">
        <v>486</v>
      </c>
      <c r="H47" s="566">
        <v>111485</v>
      </c>
      <c r="I47" s="566">
        <v>11485</v>
      </c>
      <c r="J47" s="566" t="s">
        <v>554</v>
      </c>
      <c r="K47" s="566" t="s">
        <v>555</v>
      </c>
      <c r="L47" s="568">
        <v>95.599981003086</v>
      </c>
      <c r="M47" s="568">
        <v>1</v>
      </c>
      <c r="N47" s="569">
        <v>95.599981003086</v>
      </c>
    </row>
    <row r="48" spans="1:14" ht="14.4" customHeight="1" x14ac:dyDescent="0.3">
      <c r="A48" s="564" t="s">
        <v>456</v>
      </c>
      <c r="B48" s="565" t="s">
        <v>458</v>
      </c>
      <c r="C48" s="566" t="s">
        <v>468</v>
      </c>
      <c r="D48" s="567" t="s">
        <v>469</v>
      </c>
      <c r="E48" s="566" t="s">
        <v>459</v>
      </c>
      <c r="F48" s="567" t="s">
        <v>460</v>
      </c>
      <c r="G48" s="566" t="s">
        <v>486</v>
      </c>
      <c r="H48" s="566">
        <v>112895</v>
      </c>
      <c r="I48" s="566">
        <v>12895</v>
      </c>
      <c r="J48" s="566" t="s">
        <v>556</v>
      </c>
      <c r="K48" s="566" t="s">
        <v>557</v>
      </c>
      <c r="L48" s="568">
        <v>133.18988106159759</v>
      </c>
      <c r="M48" s="568">
        <v>14</v>
      </c>
      <c r="N48" s="569">
        <v>1865.6080258898098</v>
      </c>
    </row>
    <row r="49" spans="1:14" ht="14.4" customHeight="1" x14ac:dyDescent="0.3">
      <c r="A49" s="564" t="s">
        <v>456</v>
      </c>
      <c r="B49" s="565" t="s">
        <v>458</v>
      </c>
      <c r="C49" s="566" t="s">
        <v>468</v>
      </c>
      <c r="D49" s="567" t="s">
        <v>469</v>
      </c>
      <c r="E49" s="566" t="s">
        <v>459</v>
      </c>
      <c r="F49" s="567" t="s">
        <v>460</v>
      </c>
      <c r="G49" s="566" t="s">
        <v>486</v>
      </c>
      <c r="H49" s="566">
        <v>116551</v>
      </c>
      <c r="I49" s="566">
        <v>16551</v>
      </c>
      <c r="J49" s="566" t="s">
        <v>558</v>
      </c>
      <c r="K49" s="566" t="s">
        <v>559</v>
      </c>
      <c r="L49" s="568">
        <v>1401.3303348980701</v>
      </c>
      <c r="M49" s="568">
        <v>0.19999999999999996</v>
      </c>
      <c r="N49" s="569">
        <v>280.26606697961392</v>
      </c>
    </row>
    <row r="50" spans="1:14" ht="14.4" customHeight="1" x14ac:dyDescent="0.3">
      <c r="A50" s="564" t="s">
        <v>456</v>
      </c>
      <c r="B50" s="565" t="s">
        <v>458</v>
      </c>
      <c r="C50" s="566" t="s">
        <v>468</v>
      </c>
      <c r="D50" s="567" t="s">
        <v>469</v>
      </c>
      <c r="E50" s="566" t="s">
        <v>459</v>
      </c>
      <c r="F50" s="567" t="s">
        <v>460</v>
      </c>
      <c r="G50" s="566" t="s">
        <v>486</v>
      </c>
      <c r="H50" s="566">
        <v>117011</v>
      </c>
      <c r="I50" s="566">
        <v>17011</v>
      </c>
      <c r="J50" s="566" t="s">
        <v>560</v>
      </c>
      <c r="K50" s="566" t="s">
        <v>561</v>
      </c>
      <c r="L50" s="568">
        <v>106.93</v>
      </c>
      <c r="M50" s="568">
        <v>4</v>
      </c>
      <c r="N50" s="569">
        <v>427.72</v>
      </c>
    </row>
    <row r="51" spans="1:14" ht="14.4" customHeight="1" x14ac:dyDescent="0.3">
      <c r="A51" s="564" t="s">
        <v>456</v>
      </c>
      <c r="B51" s="565" t="s">
        <v>458</v>
      </c>
      <c r="C51" s="566" t="s">
        <v>468</v>
      </c>
      <c r="D51" s="567" t="s">
        <v>469</v>
      </c>
      <c r="E51" s="566" t="s">
        <v>459</v>
      </c>
      <c r="F51" s="567" t="s">
        <v>460</v>
      </c>
      <c r="G51" s="566" t="s">
        <v>486</v>
      </c>
      <c r="H51" s="566">
        <v>123700</v>
      </c>
      <c r="I51" s="566">
        <v>23700</v>
      </c>
      <c r="J51" s="566" t="s">
        <v>562</v>
      </c>
      <c r="K51" s="566" t="s">
        <v>563</v>
      </c>
      <c r="L51" s="568">
        <v>571.0523121428148</v>
      </c>
      <c r="M51" s="568">
        <v>11</v>
      </c>
      <c r="N51" s="569">
        <v>6281.5754335709626</v>
      </c>
    </row>
    <row r="52" spans="1:14" ht="14.4" customHeight="1" x14ac:dyDescent="0.3">
      <c r="A52" s="564" t="s">
        <v>456</v>
      </c>
      <c r="B52" s="565" t="s">
        <v>458</v>
      </c>
      <c r="C52" s="566" t="s">
        <v>468</v>
      </c>
      <c r="D52" s="567" t="s">
        <v>469</v>
      </c>
      <c r="E52" s="566" t="s">
        <v>459</v>
      </c>
      <c r="F52" s="567" t="s">
        <v>460</v>
      </c>
      <c r="G52" s="566" t="s">
        <v>486</v>
      </c>
      <c r="H52" s="566">
        <v>124067</v>
      </c>
      <c r="I52" s="566">
        <v>124067</v>
      </c>
      <c r="J52" s="566" t="s">
        <v>564</v>
      </c>
      <c r="K52" s="566" t="s">
        <v>565</v>
      </c>
      <c r="L52" s="568">
        <v>38.170000000000009</v>
      </c>
      <c r="M52" s="568">
        <v>19</v>
      </c>
      <c r="N52" s="569">
        <v>726.83</v>
      </c>
    </row>
    <row r="53" spans="1:14" ht="14.4" customHeight="1" x14ac:dyDescent="0.3">
      <c r="A53" s="564" t="s">
        <v>456</v>
      </c>
      <c r="B53" s="565" t="s">
        <v>458</v>
      </c>
      <c r="C53" s="566" t="s">
        <v>468</v>
      </c>
      <c r="D53" s="567" t="s">
        <v>469</v>
      </c>
      <c r="E53" s="566" t="s">
        <v>459</v>
      </c>
      <c r="F53" s="567" t="s">
        <v>460</v>
      </c>
      <c r="G53" s="566" t="s">
        <v>486</v>
      </c>
      <c r="H53" s="566">
        <v>125366</v>
      </c>
      <c r="I53" s="566">
        <v>25366</v>
      </c>
      <c r="J53" s="566" t="s">
        <v>566</v>
      </c>
      <c r="K53" s="566" t="s">
        <v>567</v>
      </c>
      <c r="L53" s="568">
        <v>298.59700877466395</v>
      </c>
      <c r="M53" s="568">
        <v>3</v>
      </c>
      <c r="N53" s="569">
        <v>895.7910263239919</v>
      </c>
    </row>
    <row r="54" spans="1:14" ht="14.4" customHeight="1" x14ac:dyDescent="0.3">
      <c r="A54" s="564" t="s">
        <v>456</v>
      </c>
      <c r="B54" s="565" t="s">
        <v>458</v>
      </c>
      <c r="C54" s="566" t="s">
        <v>468</v>
      </c>
      <c r="D54" s="567" t="s">
        <v>469</v>
      </c>
      <c r="E54" s="566" t="s">
        <v>459</v>
      </c>
      <c r="F54" s="567" t="s">
        <v>460</v>
      </c>
      <c r="G54" s="566" t="s">
        <v>486</v>
      </c>
      <c r="H54" s="566">
        <v>129384</v>
      </c>
      <c r="I54" s="566">
        <v>29384</v>
      </c>
      <c r="J54" s="566" t="s">
        <v>568</v>
      </c>
      <c r="K54" s="566" t="s">
        <v>569</v>
      </c>
      <c r="L54" s="568">
        <v>248.27</v>
      </c>
      <c r="M54" s="568">
        <v>2</v>
      </c>
      <c r="N54" s="569">
        <v>496.54</v>
      </c>
    </row>
    <row r="55" spans="1:14" ht="14.4" customHeight="1" x14ac:dyDescent="0.3">
      <c r="A55" s="564" t="s">
        <v>456</v>
      </c>
      <c r="B55" s="565" t="s">
        <v>458</v>
      </c>
      <c r="C55" s="566" t="s">
        <v>468</v>
      </c>
      <c r="D55" s="567" t="s">
        <v>469</v>
      </c>
      <c r="E55" s="566" t="s">
        <v>459</v>
      </c>
      <c r="F55" s="567" t="s">
        <v>460</v>
      </c>
      <c r="G55" s="566" t="s">
        <v>486</v>
      </c>
      <c r="H55" s="566">
        <v>131656</v>
      </c>
      <c r="I55" s="566">
        <v>131656</v>
      </c>
      <c r="J55" s="566" t="s">
        <v>570</v>
      </c>
      <c r="K55" s="566" t="s">
        <v>571</v>
      </c>
      <c r="L55" s="568">
        <v>806.65818590141453</v>
      </c>
      <c r="M55" s="568">
        <v>2.5999999999999996</v>
      </c>
      <c r="N55" s="569">
        <v>2097.3109205239607</v>
      </c>
    </row>
    <row r="56" spans="1:14" ht="14.4" customHeight="1" x14ac:dyDescent="0.3">
      <c r="A56" s="564" t="s">
        <v>456</v>
      </c>
      <c r="B56" s="565" t="s">
        <v>458</v>
      </c>
      <c r="C56" s="566" t="s">
        <v>468</v>
      </c>
      <c r="D56" s="567" t="s">
        <v>469</v>
      </c>
      <c r="E56" s="566" t="s">
        <v>459</v>
      </c>
      <c r="F56" s="567" t="s">
        <v>460</v>
      </c>
      <c r="G56" s="566" t="s">
        <v>486</v>
      </c>
      <c r="H56" s="566">
        <v>133152</v>
      </c>
      <c r="I56" s="566">
        <v>33152</v>
      </c>
      <c r="J56" s="566" t="s">
        <v>572</v>
      </c>
      <c r="K56" s="566" t="s">
        <v>573</v>
      </c>
      <c r="L56" s="568">
        <v>101.88991030324149</v>
      </c>
      <c r="M56" s="568">
        <v>2</v>
      </c>
      <c r="N56" s="569">
        <v>203.77982060648299</v>
      </c>
    </row>
    <row r="57" spans="1:14" ht="14.4" customHeight="1" x14ac:dyDescent="0.3">
      <c r="A57" s="564" t="s">
        <v>456</v>
      </c>
      <c r="B57" s="565" t="s">
        <v>458</v>
      </c>
      <c r="C57" s="566" t="s">
        <v>468</v>
      </c>
      <c r="D57" s="567" t="s">
        <v>469</v>
      </c>
      <c r="E57" s="566" t="s">
        <v>459</v>
      </c>
      <c r="F57" s="567" t="s">
        <v>460</v>
      </c>
      <c r="G57" s="566" t="s">
        <v>486</v>
      </c>
      <c r="H57" s="566">
        <v>138839</v>
      </c>
      <c r="I57" s="566">
        <v>138839</v>
      </c>
      <c r="J57" s="566" t="s">
        <v>574</v>
      </c>
      <c r="K57" s="566" t="s">
        <v>575</v>
      </c>
      <c r="L57" s="568">
        <v>40.049999999999997</v>
      </c>
      <c r="M57" s="568">
        <v>3</v>
      </c>
      <c r="N57" s="569">
        <v>120.14999999999999</v>
      </c>
    </row>
    <row r="58" spans="1:14" ht="14.4" customHeight="1" x14ac:dyDescent="0.3">
      <c r="A58" s="564" t="s">
        <v>456</v>
      </c>
      <c r="B58" s="565" t="s">
        <v>458</v>
      </c>
      <c r="C58" s="566" t="s">
        <v>468</v>
      </c>
      <c r="D58" s="567" t="s">
        <v>469</v>
      </c>
      <c r="E58" s="566" t="s">
        <v>459</v>
      </c>
      <c r="F58" s="567" t="s">
        <v>460</v>
      </c>
      <c r="G58" s="566" t="s">
        <v>486</v>
      </c>
      <c r="H58" s="566">
        <v>142594</v>
      </c>
      <c r="I58" s="566">
        <v>42594</v>
      </c>
      <c r="J58" s="566" t="s">
        <v>576</v>
      </c>
      <c r="K58" s="566" t="s">
        <v>577</v>
      </c>
      <c r="L58" s="568">
        <v>942.17</v>
      </c>
      <c r="M58" s="568">
        <v>1</v>
      </c>
      <c r="N58" s="569">
        <v>942.17</v>
      </c>
    </row>
    <row r="59" spans="1:14" ht="14.4" customHeight="1" x14ac:dyDescent="0.3">
      <c r="A59" s="564" t="s">
        <v>456</v>
      </c>
      <c r="B59" s="565" t="s">
        <v>458</v>
      </c>
      <c r="C59" s="566" t="s">
        <v>468</v>
      </c>
      <c r="D59" s="567" t="s">
        <v>469</v>
      </c>
      <c r="E59" s="566" t="s">
        <v>459</v>
      </c>
      <c r="F59" s="567" t="s">
        <v>460</v>
      </c>
      <c r="G59" s="566" t="s">
        <v>486</v>
      </c>
      <c r="H59" s="566">
        <v>146125</v>
      </c>
      <c r="I59" s="566">
        <v>46125</v>
      </c>
      <c r="J59" s="566" t="s">
        <v>578</v>
      </c>
      <c r="K59" s="566" t="s">
        <v>579</v>
      </c>
      <c r="L59" s="568">
        <v>178.16</v>
      </c>
      <c r="M59" s="568">
        <v>1</v>
      </c>
      <c r="N59" s="569">
        <v>178.16</v>
      </c>
    </row>
    <row r="60" spans="1:14" ht="14.4" customHeight="1" x14ac:dyDescent="0.3">
      <c r="A60" s="564" t="s">
        <v>456</v>
      </c>
      <c r="B60" s="565" t="s">
        <v>458</v>
      </c>
      <c r="C60" s="566" t="s">
        <v>468</v>
      </c>
      <c r="D60" s="567" t="s">
        <v>469</v>
      </c>
      <c r="E60" s="566" t="s">
        <v>459</v>
      </c>
      <c r="F60" s="567" t="s">
        <v>460</v>
      </c>
      <c r="G60" s="566" t="s">
        <v>486</v>
      </c>
      <c r="H60" s="566">
        <v>146692</v>
      </c>
      <c r="I60" s="566">
        <v>46692</v>
      </c>
      <c r="J60" s="566" t="s">
        <v>580</v>
      </c>
      <c r="K60" s="566" t="s">
        <v>581</v>
      </c>
      <c r="L60" s="568">
        <v>78.25</v>
      </c>
      <c r="M60" s="568">
        <v>1</v>
      </c>
      <c r="N60" s="569">
        <v>78.25</v>
      </c>
    </row>
    <row r="61" spans="1:14" ht="14.4" customHeight="1" x14ac:dyDescent="0.3">
      <c r="A61" s="564" t="s">
        <v>456</v>
      </c>
      <c r="B61" s="565" t="s">
        <v>458</v>
      </c>
      <c r="C61" s="566" t="s">
        <v>468</v>
      </c>
      <c r="D61" s="567" t="s">
        <v>469</v>
      </c>
      <c r="E61" s="566" t="s">
        <v>459</v>
      </c>
      <c r="F61" s="567" t="s">
        <v>460</v>
      </c>
      <c r="G61" s="566" t="s">
        <v>486</v>
      </c>
      <c r="H61" s="566">
        <v>146929</v>
      </c>
      <c r="I61" s="566">
        <v>46929</v>
      </c>
      <c r="J61" s="566" t="s">
        <v>582</v>
      </c>
      <c r="K61" s="566" t="s">
        <v>583</v>
      </c>
      <c r="L61" s="568">
        <v>2360.9</v>
      </c>
      <c r="M61" s="568">
        <v>1</v>
      </c>
      <c r="N61" s="569">
        <v>2360.9</v>
      </c>
    </row>
    <row r="62" spans="1:14" ht="14.4" customHeight="1" x14ac:dyDescent="0.3">
      <c r="A62" s="564" t="s">
        <v>456</v>
      </c>
      <c r="B62" s="565" t="s">
        <v>458</v>
      </c>
      <c r="C62" s="566" t="s">
        <v>468</v>
      </c>
      <c r="D62" s="567" t="s">
        <v>469</v>
      </c>
      <c r="E62" s="566" t="s">
        <v>459</v>
      </c>
      <c r="F62" s="567" t="s">
        <v>460</v>
      </c>
      <c r="G62" s="566" t="s">
        <v>486</v>
      </c>
      <c r="H62" s="566">
        <v>147285</v>
      </c>
      <c r="I62" s="566">
        <v>47285</v>
      </c>
      <c r="J62" s="566" t="s">
        <v>584</v>
      </c>
      <c r="K62" s="566" t="s">
        <v>585</v>
      </c>
      <c r="L62" s="568">
        <v>1961.62</v>
      </c>
      <c r="M62" s="568">
        <v>1</v>
      </c>
      <c r="N62" s="569">
        <v>1961.62</v>
      </c>
    </row>
    <row r="63" spans="1:14" ht="14.4" customHeight="1" x14ac:dyDescent="0.3">
      <c r="A63" s="564" t="s">
        <v>456</v>
      </c>
      <c r="B63" s="565" t="s">
        <v>458</v>
      </c>
      <c r="C63" s="566" t="s">
        <v>468</v>
      </c>
      <c r="D63" s="567" t="s">
        <v>469</v>
      </c>
      <c r="E63" s="566" t="s">
        <v>459</v>
      </c>
      <c r="F63" s="567" t="s">
        <v>460</v>
      </c>
      <c r="G63" s="566" t="s">
        <v>486</v>
      </c>
      <c r="H63" s="566">
        <v>147535</v>
      </c>
      <c r="I63" s="566">
        <v>47535</v>
      </c>
      <c r="J63" s="566" t="s">
        <v>586</v>
      </c>
      <c r="K63" s="566" t="s">
        <v>587</v>
      </c>
      <c r="L63" s="568">
        <v>84.490426158224693</v>
      </c>
      <c r="M63" s="568">
        <v>1</v>
      </c>
      <c r="N63" s="569">
        <v>84.490426158224693</v>
      </c>
    </row>
    <row r="64" spans="1:14" ht="14.4" customHeight="1" x14ac:dyDescent="0.3">
      <c r="A64" s="564" t="s">
        <v>456</v>
      </c>
      <c r="B64" s="565" t="s">
        <v>458</v>
      </c>
      <c r="C64" s="566" t="s">
        <v>468</v>
      </c>
      <c r="D64" s="567" t="s">
        <v>469</v>
      </c>
      <c r="E64" s="566" t="s">
        <v>459</v>
      </c>
      <c r="F64" s="567" t="s">
        <v>460</v>
      </c>
      <c r="G64" s="566" t="s">
        <v>486</v>
      </c>
      <c r="H64" s="566">
        <v>148578</v>
      </c>
      <c r="I64" s="566">
        <v>48578</v>
      </c>
      <c r="J64" s="566" t="s">
        <v>588</v>
      </c>
      <c r="K64" s="566" t="s">
        <v>589</v>
      </c>
      <c r="L64" s="568">
        <v>76.92</v>
      </c>
      <c r="M64" s="568">
        <v>1</v>
      </c>
      <c r="N64" s="569">
        <v>76.92</v>
      </c>
    </row>
    <row r="65" spans="1:14" ht="14.4" customHeight="1" x14ac:dyDescent="0.3">
      <c r="A65" s="564" t="s">
        <v>456</v>
      </c>
      <c r="B65" s="565" t="s">
        <v>458</v>
      </c>
      <c r="C65" s="566" t="s">
        <v>468</v>
      </c>
      <c r="D65" s="567" t="s">
        <v>469</v>
      </c>
      <c r="E65" s="566" t="s">
        <v>459</v>
      </c>
      <c r="F65" s="567" t="s">
        <v>460</v>
      </c>
      <c r="G65" s="566" t="s">
        <v>486</v>
      </c>
      <c r="H65" s="566">
        <v>150335</v>
      </c>
      <c r="I65" s="566">
        <v>50335</v>
      </c>
      <c r="J65" s="566" t="s">
        <v>590</v>
      </c>
      <c r="K65" s="566" t="s">
        <v>591</v>
      </c>
      <c r="L65" s="568">
        <v>45.430000000000007</v>
      </c>
      <c r="M65" s="568">
        <v>7</v>
      </c>
      <c r="N65" s="569">
        <v>318.20000000000005</v>
      </c>
    </row>
    <row r="66" spans="1:14" ht="14.4" customHeight="1" x14ac:dyDescent="0.3">
      <c r="A66" s="564" t="s">
        <v>456</v>
      </c>
      <c r="B66" s="565" t="s">
        <v>458</v>
      </c>
      <c r="C66" s="566" t="s">
        <v>468</v>
      </c>
      <c r="D66" s="567" t="s">
        <v>469</v>
      </c>
      <c r="E66" s="566" t="s">
        <v>459</v>
      </c>
      <c r="F66" s="567" t="s">
        <v>460</v>
      </c>
      <c r="G66" s="566" t="s">
        <v>486</v>
      </c>
      <c r="H66" s="566">
        <v>152266</v>
      </c>
      <c r="I66" s="566">
        <v>52266</v>
      </c>
      <c r="J66" s="566" t="s">
        <v>592</v>
      </c>
      <c r="K66" s="566" t="s">
        <v>593</v>
      </c>
      <c r="L66" s="568">
        <v>38.97</v>
      </c>
      <c r="M66" s="568">
        <v>1</v>
      </c>
      <c r="N66" s="569">
        <v>38.97</v>
      </c>
    </row>
    <row r="67" spans="1:14" ht="14.4" customHeight="1" x14ac:dyDescent="0.3">
      <c r="A67" s="564" t="s">
        <v>456</v>
      </c>
      <c r="B67" s="565" t="s">
        <v>458</v>
      </c>
      <c r="C67" s="566" t="s">
        <v>468</v>
      </c>
      <c r="D67" s="567" t="s">
        <v>469</v>
      </c>
      <c r="E67" s="566" t="s">
        <v>459</v>
      </c>
      <c r="F67" s="567" t="s">
        <v>460</v>
      </c>
      <c r="G67" s="566" t="s">
        <v>486</v>
      </c>
      <c r="H67" s="566">
        <v>154539</v>
      </c>
      <c r="I67" s="566">
        <v>54539</v>
      </c>
      <c r="J67" s="566" t="s">
        <v>594</v>
      </c>
      <c r="K67" s="566" t="s">
        <v>595</v>
      </c>
      <c r="L67" s="568">
        <v>63.020568184938298</v>
      </c>
      <c r="M67" s="568">
        <v>1</v>
      </c>
      <c r="N67" s="569">
        <v>63.020568184938298</v>
      </c>
    </row>
    <row r="68" spans="1:14" ht="14.4" customHeight="1" x14ac:dyDescent="0.3">
      <c r="A68" s="564" t="s">
        <v>456</v>
      </c>
      <c r="B68" s="565" t="s">
        <v>458</v>
      </c>
      <c r="C68" s="566" t="s">
        <v>468</v>
      </c>
      <c r="D68" s="567" t="s">
        <v>469</v>
      </c>
      <c r="E68" s="566" t="s">
        <v>459</v>
      </c>
      <c r="F68" s="567" t="s">
        <v>460</v>
      </c>
      <c r="G68" s="566" t="s">
        <v>486</v>
      </c>
      <c r="H68" s="566">
        <v>155823</v>
      </c>
      <c r="I68" s="566">
        <v>55823</v>
      </c>
      <c r="J68" s="566" t="s">
        <v>548</v>
      </c>
      <c r="K68" s="566" t="s">
        <v>596</v>
      </c>
      <c r="L68" s="568">
        <v>22.770003180644476</v>
      </c>
      <c r="M68" s="568">
        <v>8</v>
      </c>
      <c r="N68" s="569">
        <v>182.16004775110457</v>
      </c>
    </row>
    <row r="69" spans="1:14" ht="14.4" customHeight="1" x14ac:dyDescent="0.3">
      <c r="A69" s="564" t="s">
        <v>456</v>
      </c>
      <c r="B69" s="565" t="s">
        <v>458</v>
      </c>
      <c r="C69" s="566" t="s">
        <v>468</v>
      </c>
      <c r="D69" s="567" t="s">
        <v>469</v>
      </c>
      <c r="E69" s="566" t="s">
        <v>459</v>
      </c>
      <c r="F69" s="567" t="s">
        <v>460</v>
      </c>
      <c r="G69" s="566" t="s">
        <v>486</v>
      </c>
      <c r="H69" s="566">
        <v>155824</v>
      </c>
      <c r="I69" s="566">
        <v>55824</v>
      </c>
      <c r="J69" s="566" t="s">
        <v>548</v>
      </c>
      <c r="K69" s="566" t="s">
        <v>597</v>
      </c>
      <c r="L69" s="568">
        <v>60.34987321703246</v>
      </c>
      <c r="M69" s="568">
        <v>7</v>
      </c>
      <c r="N69" s="569">
        <v>422.4487321703246</v>
      </c>
    </row>
    <row r="70" spans="1:14" ht="14.4" customHeight="1" x14ac:dyDescent="0.3">
      <c r="A70" s="564" t="s">
        <v>456</v>
      </c>
      <c r="B70" s="565" t="s">
        <v>458</v>
      </c>
      <c r="C70" s="566" t="s">
        <v>468</v>
      </c>
      <c r="D70" s="567" t="s">
        <v>469</v>
      </c>
      <c r="E70" s="566" t="s">
        <v>459</v>
      </c>
      <c r="F70" s="567" t="s">
        <v>460</v>
      </c>
      <c r="G70" s="566" t="s">
        <v>486</v>
      </c>
      <c r="H70" s="566">
        <v>155947</v>
      </c>
      <c r="I70" s="566">
        <v>55947</v>
      </c>
      <c r="J70" s="566" t="s">
        <v>598</v>
      </c>
      <c r="K70" s="566"/>
      <c r="L70" s="568">
        <v>101.80478471176102</v>
      </c>
      <c r="M70" s="568">
        <v>5</v>
      </c>
      <c r="N70" s="569">
        <v>510.10827769408803</v>
      </c>
    </row>
    <row r="71" spans="1:14" ht="14.4" customHeight="1" x14ac:dyDescent="0.3">
      <c r="A71" s="564" t="s">
        <v>456</v>
      </c>
      <c r="B71" s="565" t="s">
        <v>458</v>
      </c>
      <c r="C71" s="566" t="s">
        <v>468</v>
      </c>
      <c r="D71" s="567" t="s">
        <v>469</v>
      </c>
      <c r="E71" s="566" t="s">
        <v>459</v>
      </c>
      <c r="F71" s="567" t="s">
        <v>460</v>
      </c>
      <c r="G71" s="566" t="s">
        <v>486</v>
      </c>
      <c r="H71" s="566">
        <v>156676</v>
      </c>
      <c r="I71" s="566">
        <v>56676</v>
      </c>
      <c r="J71" s="566" t="s">
        <v>599</v>
      </c>
      <c r="K71" s="566" t="s">
        <v>600</v>
      </c>
      <c r="L71" s="568">
        <v>91.599939730787597</v>
      </c>
      <c r="M71" s="568">
        <v>1</v>
      </c>
      <c r="N71" s="569">
        <v>91.599939730787597</v>
      </c>
    </row>
    <row r="72" spans="1:14" ht="14.4" customHeight="1" x14ac:dyDescent="0.3">
      <c r="A72" s="564" t="s">
        <v>456</v>
      </c>
      <c r="B72" s="565" t="s">
        <v>458</v>
      </c>
      <c r="C72" s="566" t="s">
        <v>468</v>
      </c>
      <c r="D72" s="567" t="s">
        <v>469</v>
      </c>
      <c r="E72" s="566" t="s">
        <v>459</v>
      </c>
      <c r="F72" s="567" t="s">
        <v>460</v>
      </c>
      <c r="G72" s="566" t="s">
        <v>486</v>
      </c>
      <c r="H72" s="566">
        <v>157525</v>
      </c>
      <c r="I72" s="566">
        <v>57525</v>
      </c>
      <c r="J72" s="566" t="s">
        <v>601</v>
      </c>
      <c r="K72" s="566" t="s">
        <v>602</v>
      </c>
      <c r="L72" s="568">
        <v>103.39328304491134</v>
      </c>
      <c r="M72" s="568">
        <v>3</v>
      </c>
      <c r="N72" s="569">
        <v>310.17984913473401</v>
      </c>
    </row>
    <row r="73" spans="1:14" ht="14.4" customHeight="1" x14ac:dyDescent="0.3">
      <c r="A73" s="564" t="s">
        <v>456</v>
      </c>
      <c r="B73" s="565" t="s">
        <v>458</v>
      </c>
      <c r="C73" s="566" t="s">
        <v>468</v>
      </c>
      <c r="D73" s="567" t="s">
        <v>469</v>
      </c>
      <c r="E73" s="566" t="s">
        <v>459</v>
      </c>
      <c r="F73" s="567" t="s">
        <v>460</v>
      </c>
      <c r="G73" s="566" t="s">
        <v>486</v>
      </c>
      <c r="H73" s="566">
        <v>158425</v>
      </c>
      <c r="I73" s="566">
        <v>58425</v>
      </c>
      <c r="J73" s="566" t="s">
        <v>603</v>
      </c>
      <c r="K73" s="566" t="s">
        <v>604</v>
      </c>
      <c r="L73" s="568">
        <v>83.809891850405464</v>
      </c>
      <c r="M73" s="568">
        <v>4</v>
      </c>
      <c r="N73" s="569">
        <v>335.23935110243281</v>
      </c>
    </row>
    <row r="74" spans="1:14" ht="14.4" customHeight="1" x14ac:dyDescent="0.3">
      <c r="A74" s="564" t="s">
        <v>456</v>
      </c>
      <c r="B74" s="565" t="s">
        <v>458</v>
      </c>
      <c r="C74" s="566" t="s">
        <v>468</v>
      </c>
      <c r="D74" s="567" t="s">
        <v>469</v>
      </c>
      <c r="E74" s="566" t="s">
        <v>459</v>
      </c>
      <c r="F74" s="567" t="s">
        <v>460</v>
      </c>
      <c r="G74" s="566" t="s">
        <v>486</v>
      </c>
      <c r="H74" s="566">
        <v>159357</v>
      </c>
      <c r="I74" s="566">
        <v>59357</v>
      </c>
      <c r="J74" s="566" t="s">
        <v>605</v>
      </c>
      <c r="K74" s="566" t="s">
        <v>606</v>
      </c>
      <c r="L74" s="568">
        <v>197.47</v>
      </c>
      <c r="M74" s="568">
        <v>2</v>
      </c>
      <c r="N74" s="569">
        <v>394.94</v>
      </c>
    </row>
    <row r="75" spans="1:14" ht="14.4" customHeight="1" x14ac:dyDescent="0.3">
      <c r="A75" s="564" t="s">
        <v>456</v>
      </c>
      <c r="B75" s="565" t="s">
        <v>458</v>
      </c>
      <c r="C75" s="566" t="s">
        <v>468</v>
      </c>
      <c r="D75" s="567" t="s">
        <v>469</v>
      </c>
      <c r="E75" s="566" t="s">
        <v>459</v>
      </c>
      <c r="F75" s="567" t="s">
        <v>460</v>
      </c>
      <c r="G75" s="566" t="s">
        <v>486</v>
      </c>
      <c r="H75" s="566">
        <v>159398</v>
      </c>
      <c r="I75" s="566">
        <v>59398</v>
      </c>
      <c r="J75" s="566" t="s">
        <v>607</v>
      </c>
      <c r="K75" s="566" t="s">
        <v>608</v>
      </c>
      <c r="L75" s="568">
        <v>266.39999999999998</v>
      </c>
      <c r="M75" s="568">
        <v>1</v>
      </c>
      <c r="N75" s="569">
        <v>266.39999999999998</v>
      </c>
    </row>
    <row r="76" spans="1:14" ht="14.4" customHeight="1" x14ac:dyDescent="0.3">
      <c r="A76" s="564" t="s">
        <v>456</v>
      </c>
      <c r="B76" s="565" t="s">
        <v>458</v>
      </c>
      <c r="C76" s="566" t="s">
        <v>468</v>
      </c>
      <c r="D76" s="567" t="s">
        <v>469</v>
      </c>
      <c r="E76" s="566" t="s">
        <v>459</v>
      </c>
      <c r="F76" s="567" t="s">
        <v>460</v>
      </c>
      <c r="G76" s="566" t="s">
        <v>486</v>
      </c>
      <c r="H76" s="566">
        <v>159746</v>
      </c>
      <c r="I76" s="566">
        <v>59746</v>
      </c>
      <c r="J76" s="566" t="s">
        <v>609</v>
      </c>
      <c r="K76" s="566" t="s">
        <v>610</v>
      </c>
      <c r="L76" s="568">
        <v>29.78</v>
      </c>
      <c r="M76" s="568">
        <v>4</v>
      </c>
      <c r="N76" s="569">
        <v>119.12</v>
      </c>
    </row>
    <row r="77" spans="1:14" ht="14.4" customHeight="1" x14ac:dyDescent="0.3">
      <c r="A77" s="564" t="s">
        <v>456</v>
      </c>
      <c r="B77" s="565" t="s">
        <v>458</v>
      </c>
      <c r="C77" s="566" t="s">
        <v>468</v>
      </c>
      <c r="D77" s="567" t="s">
        <v>469</v>
      </c>
      <c r="E77" s="566" t="s">
        <v>459</v>
      </c>
      <c r="F77" s="567" t="s">
        <v>460</v>
      </c>
      <c r="G77" s="566" t="s">
        <v>486</v>
      </c>
      <c r="H77" s="566">
        <v>159941</v>
      </c>
      <c r="I77" s="566">
        <v>59941</v>
      </c>
      <c r="J77" s="566" t="s">
        <v>611</v>
      </c>
      <c r="K77" s="566" t="s">
        <v>612</v>
      </c>
      <c r="L77" s="568">
        <v>223.47</v>
      </c>
      <c r="M77" s="568">
        <v>2</v>
      </c>
      <c r="N77" s="569">
        <v>446.94</v>
      </c>
    </row>
    <row r="78" spans="1:14" ht="14.4" customHeight="1" x14ac:dyDescent="0.3">
      <c r="A78" s="564" t="s">
        <v>456</v>
      </c>
      <c r="B78" s="565" t="s">
        <v>458</v>
      </c>
      <c r="C78" s="566" t="s">
        <v>468</v>
      </c>
      <c r="D78" s="567" t="s">
        <v>469</v>
      </c>
      <c r="E78" s="566" t="s">
        <v>459</v>
      </c>
      <c r="F78" s="567" t="s">
        <v>460</v>
      </c>
      <c r="G78" s="566" t="s">
        <v>486</v>
      </c>
      <c r="H78" s="566">
        <v>162320</v>
      </c>
      <c r="I78" s="566">
        <v>62320</v>
      </c>
      <c r="J78" s="566" t="s">
        <v>613</v>
      </c>
      <c r="K78" s="566" t="s">
        <v>614</v>
      </c>
      <c r="L78" s="568">
        <v>75.065956514315729</v>
      </c>
      <c r="M78" s="568">
        <v>14</v>
      </c>
      <c r="N78" s="569">
        <v>1050.7493463558594</v>
      </c>
    </row>
    <row r="79" spans="1:14" ht="14.4" customHeight="1" x14ac:dyDescent="0.3">
      <c r="A79" s="564" t="s">
        <v>456</v>
      </c>
      <c r="B79" s="565" t="s">
        <v>458</v>
      </c>
      <c r="C79" s="566" t="s">
        <v>468</v>
      </c>
      <c r="D79" s="567" t="s">
        <v>469</v>
      </c>
      <c r="E79" s="566" t="s">
        <v>459</v>
      </c>
      <c r="F79" s="567" t="s">
        <v>460</v>
      </c>
      <c r="G79" s="566" t="s">
        <v>486</v>
      </c>
      <c r="H79" s="566">
        <v>162858</v>
      </c>
      <c r="I79" s="566">
        <v>162858</v>
      </c>
      <c r="J79" s="566" t="s">
        <v>615</v>
      </c>
      <c r="K79" s="566" t="s">
        <v>616</v>
      </c>
      <c r="L79" s="568">
        <v>41.4</v>
      </c>
      <c r="M79" s="568">
        <v>1</v>
      </c>
      <c r="N79" s="569">
        <v>41.4</v>
      </c>
    </row>
    <row r="80" spans="1:14" ht="14.4" customHeight="1" x14ac:dyDescent="0.3">
      <c r="A80" s="564" t="s">
        <v>456</v>
      </c>
      <c r="B80" s="565" t="s">
        <v>458</v>
      </c>
      <c r="C80" s="566" t="s">
        <v>468</v>
      </c>
      <c r="D80" s="567" t="s">
        <v>469</v>
      </c>
      <c r="E80" s="566" t="s">
        <v>459</v>
      </c>
      <c r="F80" s="567" t="s">
        <v>460</v>
      </c>
      <c r="G80" s="566" t="s">
        <v>486</v>
      </c>
      <c r="H80" s="566">
        <v>166555</v>
      </c>
      <c r="I80" s="566">
        <v>66555</v>
      </c>
      <c r="J80" s="566" t="s">
        <v>617</v>
      </c>
      <c r="K80" s="566" t="s">
        <v>618</v>
      </c>
      <c r="L80" s="568">
        <v>122.749222051281</v>
      </c>
      <c r="M80" s="568">
        <v>2</v>
      </c>
      <c r="N80" s="569">
        <v>245.49844410256199</v>
      </c>
    </row>
    <row r="81" spans="1:14" ht="14.4" customHeight="1" x14ac:dyDescent="0.3">
      <c r="A81" s="564" t="s">
        <v>456</v>
      </c>
      <c r="B81" s="565" t="s">
        <v>458</v>
      </c>
      <c r="C81" s="566" t="s">
        <v>468</v>
      </c>
      <c r="D81" s="567" t="s">
        <v>469</v>
      </c>
      <c r="E81" s="566" t="s">
        <v>459</v>
      </c>
      <c r="F81" s="567" t="s">
        <v>460</v>
      </c>
      <c r="G81" s="566" t="s">
        <v>486</v>
      </c>
      <c r="H81" s="566">
        <v>168602</v>
      </c>
      <c r="I81" s="566">
        <v>68602</v>
      </c>
      <c r="J81" s="566" t="s">
        <v>619</v>
      </c>
      <c r="K81" s="566" t="s">
        <v>620</v>
      </c>
      <c r="L81" s="568">
        <v>57.79</v>
      </c>
      <c r="M81" s="568">
        <v>1</v>
      </c>
      <c r="N81" s="569">
        <v>57.79</v>
      </c>
    </row>
    <row r="82" spans="1:14" ht="14.4" customHeight="1" x14ac:dyDescent="0.3">
      <c r="A82" s="564" t="s">
        <v>456</v>
      </c>
      <c r="B82" s="565" t="s">
        <v>458</v>
      </c>
      <c r="C82" s="566" t="s">
        <v>468</v>
      </c>
      <c r="D82" s="567" t="s">
        <v>469</v>
      </c>
      <c r="E82" s="566" t="s">
        <v>459</v>
      </c>
      <c r="F82" s="567" t="s">
        <v>460</v>
      </c>
      <c r="G82" s="566" t="s">
        <v>486</v>
      </c>
      <c r="H82" s="566">
        <v>169623</v>
      </c>
      <c r="I82" s="566">
        <v>169623</v>
      </c>
      <c r="J82" s="566" t="s">
        <v>621</v>
      </c>
      <c r="K82" s="566" t="s">
        <v>622</v>
      </c>
      <c r="L82" s="568">
        <v>100.54</v>
      </c>
      <c r="M82" s="568">
        <v>1</v>
      </c>
      <c r="N82" s="569">
        <v>100.54</v>
      </c>
    </row>
    <row r="83" spans="1:14" ht="14.4" customHeight="1" x14ac:dyDescent="0.3">
      <c r="A83" s="564" t="s">
        <v>456</v>
      </c>
      <c r="B83" s="565" t="s">
        <v>458</v>
      </c>
      <c r="C83" s="566" t="s">
        <v>468</v>
      </c>
      <c r="D83" s="567" t="s">
        <v>469</v>
      </c>
      <c r="E83" s="566" t="s">
        <v>459</v>
      </c>
      <c r="F83" s="567" t="s">
        <v>460</v>
      </c>
      <c r="G83" s="566" t="s">
        <v>486</v>
      </c>
      <c r="H83" s="566">
        <v>176496</v>
      </c>
      <c r="I83" s="566">
        <v>76496</v>
      </c>
      <c r="J83" s="566" t="s">
        <v>623</v>
      </c>
      <c r="K83" s="566" t="s">
        <v>624</v>
      </c>
      <c r="L83" s="568">
        <v>100.709994328268</v>
      </c>
      <c r="M83" s="568">
        <v>1</v>
      </c>
      <c r="N83" s="569">
        <v>100.709994328268</v>
      </c>
    </row>
    <row r="84" spans="1:14" ht="14.4" customHeight="1" x14ac:dyDescent="0.3">
      <c r="A84" s="564" t="s">
        <v>456</v>
      </c>
      <c r="B84" s="565" t="s">
        <v>458</v>
      </c>
      <c r="C84" s="566" t="s">
        <v>468</v>
      </c>
      <c r="D84" s="567" t="s">
        <v>469</v>
      </c>
      <c r="E84" s="566" t="s">
        <v>459</v>
      </c>
      <c r="F84" s="567" t="s">
        <v>460</v>
      </c>
      <c r="G84" s="566" t="s">
        <v>486</v>
      </c>
      <c r="H84" s="566">
        <v>180058</v>
      </c>
      <c r="I84" s="566">
        <v>80058</v>
      </c>
      <c r="J84" s="566" t="s">
        <v>625</v>
      </c>
      <c r="K84" s="566" t="s">
        <v>626</v>
      </c>
      <c r="L84" s="568">
        <v>108.38</v>
      </c>
      <c r="M84" s="568">
        <v>1</v>
      </c>
      <c r="N84" s="569">
        <v>108.38</v>
      </c>
    </row>
    <row r="85" spans="1:14" ht="14.4" customHeight="1" x14ac:dyDescent="0.3">
      <c r="A85" s="564" t="s">
        <v>456</v>
      </c>
      <c r="B85" s="565" t="s">
        <v>458</v>
      </c>
      <c r="C85" s="566" t="s">
        <v>468</v>
      </c>
      <c r="D85" s="567" t="s">
        <v>469</v>
      </c>
      <c r="E85" s="566" t="s">
        <v>459</v>
      </c>
      <c r="F85" s="567" t="s">
        <v>460</v>
      </c>
      <c r="G85" s="566" t="s">
        <v>486</v>
      </c>
      <c r="H85" s="566">
        <v>184090</v>
      </c>
      <c r="I85" s="566">
        <v>84090</v>
      </c>
      <c r="J85" s="566" t="s">
        <v>627</v>
      </c>
      <c r="K85" s="566" t="s">
        <v>628</v>
      </c>
      <c r="L85" s="568">
        <v>63.64</v>
      </c>
      <c r="M85" s="568">
        <v>1</v>
      </c>
      <c r="N85" s="569">
        <v>63.64</v>
      </c>
    </row>
    <row r="86" spans="1:14" ht="14.4" customHeight="1" x14ac:dyDescent="0.3">
      <c r="A86" s="564" t="s">
        <v>456</v>
      </c>
      <c r="B86" s="565" t="s">
        <v>458</v>
      </c>
      <c r="C86" s="566" t="s">
        <v>468</v>
      </c>
      <c r="D86" s="567" t="s">
        <v>469</v>
      </c>
      <c r="E86" s="566" t="s">
        <v>459</v>
      </c>
      <c r="F86" s="567" t="s">
        <v>460</v>
      </c>
      <c r="G86" s="566" t="s">
        <v>486</v>
      </c>
      <c r="H86" s="566">
        <v>184360</v>
      </c>
      <c r="I86" s="566">
        <v>84360</v>
      </c>
      <c r="J86" s="566" t="s">
        <v>629</v>
      </c>
      <c r="K86" s="566" t="s">
        <v>630</v>
      </c>
      <c r="L86" s="568">
        <v>143.78</v>
      </c>
      <c r="M86" s="568">
        <v>1</v>
      </c>
      <c r="N86" s="569">
        <v>143.78</v>
      </c>
    </row>
    <row r="87" spans="1:14" ht="14.4" customHeight="1" x14ac:dyDescent="0.3">
      <c r="A87" s="564" t="s">
        <v>456</v>
      </c>
      <c r="B87" s="565" t="s">
        <v>458</v>
      </c>
      <c r="C87" s="566" t="s">
        <v>468</v>
      </c>
      <c r="D87" s="567" t="s">
        <v>469</v>
      </c>
      <c r="E87" s="566" t="s">
        <v>459</v>
      </c>
      <c r="F87" s="567" t="s">
        <v>460</v>
      </c>
      <c r="G87" s="566" t="s">
        <v>486</v>
      </c>
      <c r="H87" s="566">
        <v>185793</v>
      </c>
      <c r="I87" s="566">
        <v>136395</v>
      </c>
      <c r="J87" s="566" t="s">
        <v>631</v>
      </c>
      <c r="K87" s="566" t="s">
        <v>632</v>
      </c>
      <c r="L87" s="568">
        <v>201.77981434120235</v>
      </c>
      <c r="M87" s="568">
        <v>5</v>
      </c>
      <c r="N87" s="569">
        <v>1008.898886047214</v>
      </c>
    </row>
    <row r="88" spans="1:14" ht="14.4" customHeight="1" x14ac:dyDescent="0.3">
      <c r="A88" s="564" t="s">
        <v>456</v>
      </c>
      <c r="B88" s="565" t="s">
        <v>458</v>
      </c>
      <c r="C88" s="566" t="s">
        <v>468</v>
      </c>
      <c r="D88" s="567" t="s">
        <v>469</v>
      </c>
      <c r="E88" s="566" t="s">
        <v>459</v>
      </c>
      <c r="F88" s="567" t="s">
        <v>460</v>
      </c>
      <c r="G88" s="566" t="s">
        <v>486</v>
      </c>
      <c r="H88" s="566">
        <v>187764</v>
      </c>
      <c r="I88" s="566">
        <v>87764</v>
      </c>
      <c r="J88" s="566" t="s">
        <v>633</v>
      </c>
      <c r="K88" s="566" t="s">
        <v>634</v>
      </c>
      <c r="L88" s="568">
        <v>55.326666666666704</v>
      </c>
      <c r="M88" s="568">
        <v>2</v>
      </c>
      <c r="N88" s="569">
        <v>110.65333333333341</v>
      </c>
    </row>
    <row r="89" spans="1:14" ht="14.4" customHeight="1" x14ac:dyDescent="0.3">
      <c r="A89" s="564" t="s">
        <v>456</v>
      </c>
      <c r="B89" s="565" t="s">
        <v>458</v>
      </c>
      <c r="C89" s="566" t="s">
        <v>468</v>
      </c>
      <c r="D89" s="567" t="s">
        <v>469</v>
      </c>
      <c r="E89" s="566" t="s">
        <v>459</v>
      </c>
      <c r="F89" s="567" t="s">
        <v>460</v>
      </c>
      <c r="G89" s="566" t="s">
        <v>486</v>
      </c>
      <c r="H89" s="566">
        <v>188217</v>
      </c>
      <c r="I89" s="566">
        <v>88217</v>
      </c>
      <c r="J89" s="566" t="s">
        <v>635</v>
      </c>
      <c r="K89" s="566" t="s">
        <v>636</v>
      </c>
      <c r="L89" s="568">
        <v>121.28</v>
      </c>
      <c r="M89" s="568">
        <v>1</v>
      </c>
      <c r="N89" s="569">
        <v>121.28</v>
      </c>
    </row>
    <row r="90" spans="1:14" ht="14.4" customHeight="1" x14ac:dyDescent="0.3">
      <c r="A90" s="564" t="s">
        <v>456</v>
      </c>
      <c r="B90" s="565" t="s">
        <v>458</v>
      </c>
      <c r="C90" s="566" t="s">
        <v>468</v>
      </c>
      <c r="D90" s="567" t="s">
        <v>469</v>
      </c>
      <c r="E90" s="566" t="s">
        <v>459</v>
      </c>
      <c r="F90" s="567" t="s">
        <v>460</v>
      </c>
      <c r="G90" s="566" t="s">
        <v>486</v>
      </c>
      <c r="H90" s="566">
        <v>188219</v>
      </c>
      <c r="I90" s="566">
        <v>88219</v>
      </c>
      <c r="J90" s="566" t="s">
        <v>635</v>
      </c>
      <c r="K90" s="566" t="s">
        <v>637</v>
      </c>
      <c r="L90" s="568">
        <v>136.26</v>
      </c>
      <c r="M90" s="568">
        <v>1</v>
      </c>
      <c r="N90" s="569">
        <v>136.26</v>
      </c>
    </row>
    <row r="91" spans="1:14" ht="14.4" customHeight="1" x14ac:dyDescent="0.3">
      <c r="A91" s="564" t="s">
        <v>456</v>
      </c>
      <c r="B91" s="565" t="s">
        <v>458</v>
      </c>
      <c r="C91" s="566" t="s">
        <v>468</v>
      </c>
      <c r="D91" s="567" t="s">
        <v>469</v>
      </c>
      <c r="E91" s="566" t="s">
        <v>459</v>
      </c>
      <c r="F91" s="567" t="s">
        <v>460</v>
      </c>
      <c r="G91" s="566" t="s">
        <v>486</v>
      </c>
      <c r="H91" s="566">
        <v>188630</v>
      </c>
      <c r="I91" s="566">
        <v>88630</v>
      </c>
      <c r="J91" s="566" t="s">
        <v>638</v>
      </c>
      <c r="K91" s="566" t="s">
        <v>639</v>
      </c>
      <c r="L91" s="568">
        <v>71.219724290151902</v>
      </c>
      <c r="M91" s="568">
        <v>1</v>
      </c>
      <c r="N91" s="569">
        <v>71.219724290151902</v>
      </c>
    </row>
    <row r="92" spans="1:14" ht="14.4" customHeight="1" x14ac:dyDescent="0.3">
      <c r="A92" s="564" t="s">
        <v>456</v>
      </c>
      <c r="B92" s="565" t="s">
        <v>458</v>
      </c>
      <c r="C92" s="566" t="s">
        <v>468</v>
      </c>
      <c r="D92" s="567" t="s">
        <v>469</v>
      </c>
      <c r="E92" s="566" t="s">
        <v>459</v>
      </c>
      <c r="F92" s="567" t="s">
        <v>460</v>
      </c>
      <c r="G92" s="566" t="s">
        <v>486</v>
      </c>
      <c r="H92" s="566">
        <v>191836</v>
      </c>
      <c r="I92" s="566">
        <v>91836</v>
      </c>
      <c r="J92" s="566" t="s">
        <v>552</v>
      </c>
      <c r="K92" s="566" t="s">
        <v>640</v>
      </c>
      <c r="L92" s="568">
        <v>47.009887958186297</v>
      </c>
      <c r="M92" s="568">
        <v>1</v>
      </c>
      <c r="N92" s="569">
        <v>47.009887958186297</v>
      </c>
    </row>
    <row r="93" spans="1:14" ht="14.4" customHeight="1" x14ac:dyDescent="0.3">
      <c r="A93" s="564" t="s">
        <v>456</v>
      </c>
      <c r="B93" s="565" t="s">
        <v>458</v>
      </c>
      <c r="C93" s="566" t="s">
        <v>468</v>
      </c>
      <c r="D93" s="567" t="s">
        <v>469</v>
      </c>
      <c r="E93" s="566" t="s">
        <v>459</v>
      </c>
      <c r="F93" s="567" t="s">
        <v>460</v>
      </c>
      <c r="G93" s="566" t="s">
        <v>486</v>
      </c>
      <c r="H93" s="566">
        <v>192644</v>
      </c>
      <c r="I93" s="566">
        <v>92644</v>
      </c>
      <c r="J93" s="566" t="s">
        <v>641</v>
      </c>
      <c r="K93" s="566" t="s">
        <v>642</v>
      </c>
      <c r="L93" s="568">
        <v>74.13</v>
      </c>
      <c r="M93" s="568">
        <v>1</v>
      </c>
      <c r="N93" s="569">
        <v>74.13</v>
      </c>
    </row>
    <row r="94" spans="1:14" ht="14.4" customHeight="1" x14ac:dyDescent="0.3">
      <c r="A94" s="564" t="s">
        <v>456</v>
      </c>
      <c r="B94" s="565" t="s">
        <v>458</v>
      </c>
      <c r="C94" s="566" t="s">
        <v>468</v>
      </c>
      <c r="D94" s="567" t="s">
        <v>469</v>
      </c>
      <c r="E94" s="566" t="s">
        <v>459</v>
      </c>
      <c r="F94" s="567" t="s">
        <v>460</v>
      </c>
      <c r="G94" s="566" t="s">
        <v>486</v>
      </c>
      <c r="H94" s="566">
        <v>193109</v>
      </c>
      <c r="I94" s="566">
        <v>93109</v>
      </c>
      <c r="J94" s="566" t="s">
        <v>643</v>
      </c>
      <c r="K94" s="566" t="s">
        <v>644</v>
      </c>
      <c r="L94" s="568">
        <v>105.50142830087316</v>
      </c>
      <c r="M94" s="568">
        <v>40</v>
      </c>
      <c r="N94" s="569">
        <v>4224.8199905305601</v>
      </c>
    </row>
    <row r="95" spans="1:14" ht="14.4" customHeight="1" x14ac:dyDescent="0.3">
      <c r="A95" s="564" t="s">
        <v>456</v>
      </c>
      <c r="B95" s="565" t="s">
        <v>458</v>
      </c>
      <c r="C95" s="566" t="s">
        <v>468</v>
      </c>
      <c r="D95" s="567" t="s">
        <v>469</v>
      </c>
      <c r="E95" s="566" t="s">
        <v>459</v>
      </c>
      <c r="F95" s="567" t="s">
        <v>460</v>
      </c>
      <c r="G95" s="566" t="s">
        <v>486</v>
      </c>
      <c r="H95" s="566">
        <v>193724</v>
      </c>
      <c r="I95" s="566">
        <v>93724</v>
      </c>
      <c r="J95" s="566" t="s">
        <v>645</v>
      </c>
      <c r="K95" s="566" t="s">
        <v>646</v>
      </c>
      <c r="L95" s="568">
        <v>72.069999999999993</v>
      </c>
      <c r="M95" s="568">
        <v>2</v>
      </c>
      <c r="N95" s="569">
        <v>144.13999999999999</v>
      </c>
    </row>
    <row r="96" spans="1:14" ht="14.4" customHeight="1" x14ac:dyDescent="0.3">
      <c r="A96" s="564" t="s">
        <v>456</v>
      </c>
      <c r="B96" s="565" t="s">
        <v>458</v>
      </c>
      <c r="C96" s="566" t="s">
        <v>468</v>
      </c>
      <c r="D96" s="567" t="s">
        <v>469</v>
      </c>
      <c r="E96" s="566" t="s">
        <v>459</v>
      </c>
      <c r="F96" s="567" t="s">
        <v>460</v>
      </c>
      <c r="G96" s="566" t="s">
        <v>486</v>
      </c>
      <c r="H96" s="566">
        <v>194292</v>
      </c>
      <c r="I96" s="566">
        <v>94292</v>
      </c>
      <c r="J96" s="566" t="s">
        <v>647</v>
      </c>
      <c r="K96" s="566" t="s">
        <v>648</v>
      </c>
      <c r="L96" s="568">
        <v>92.231971450322888</v>
      </c>
      <c r="M96" s="568">
        <v>8</v>
      </c>
      <c r="N96" s="569">
        <v>739.18943990629577</v>
      </c>
    </row>
    <row r="97" spans="1:14" ht="14.4" customHeight="1" x14ac:dyDescent="0.3">
      <c r="A97" s="564" t="s">
        <v>456</v>
      </c>
      <c r="B97" s="565" t="s">
        <v>458</v>
      </c>
      <c r="C97" s="566" t="s">
        <v>468</v>
      </c>
      <c r="D97" s="567" t="s">
        <v>469</v>
      </c>
      <c r="E97" s="566" t="s">
        <v>459</v>
      </c>
      <c r="F97" s="567" t="s">
        <v>460</v>
      </c>
      <c r="G97" s="566" t="s">
        <v>486</v>
      </c>
      <c r="H97" s="566">
        <v>194852</v>
      </c>
      <c r="I97" s="566">
        <v>94852</v>
      </c>
      <c r="J97" s="566" t="s">
        <v>649</v>
      </c>
      <c r="K97" s="566" t="s">
        <v>650</v>
      </c>
      <c r="L97" s="568">
        <v>1078.55</v>
      </c>
      <c r="M97" s="568">
        <v>1</v>
      </c>
      <c r="N97" s="569">
        <v>1078.55</v>
      </c>
    </row>
    <row r="98" spans="1:14" ht="14.4" customHeight="1" x14ac:dyDescent="0.3">
      <c r="A98" s="564" t="s">
        <v>456</v>
      </c>
      <c r="B98" s="565" t="s">
        <v>458</v>
      </c>
      <c r="C98" s="566" t="s">
        <v>468</v>
      </c>
      <c r="D98" s="567" t="s">
        <v>469</v>
      </c>
      <c r="E98" s="566" t="s">
        <v>459</v>
      </c>
      <c r="F98" s="567" t="s">
        <v>460</v>
      </c>
      <c r="G98" s="566" t="s">
        <v>486</v>
      </c>
      <c r="H98" s="566">
        <v>194916</v>
      </c>
      <c r="I98" s="566">
        <v>94916</v>
      </c>
      <c r="J98" s="566" t="s">
        <v>651</v>
      </c>
      <c r="K98" s="566" t="s">
        <v>652</v>
      </c>
      <c r="L98" s="568">
        <v>90.78</v>
      </c>
      <c r="M98" s="568">
        <v>1</v>
      </c>
      <c r="N98" s="569">
        <v>90.78</v>
      </c>
    </row>
    <row r="99" spans="1:14" ht="14.4" customHeight="1" x14ac:dyDescent="0.3">
      <c r="A99" s="564" t="s">
        <v>456</v>
      </c>
      <c r="B99" s="565" t="s">
        <v>458</v>
      </c>
      <c r="C99" s="566" t="s">
        <v>468</v>
      </c>
      <c r="D99" s="567" t="s">
        <v>469</v>
      </c>
      <c r="E99" s="566" t="s">
        <v>459</v>
      </c>
      <c r="F99" s="567" t="s">
        <v>460</v>
      </c>
      <c r="G99" s="566" t="s">
        <v>486</v>
      </c>
      <c r="H99" s="566">
        <v>194958</v>
      </c>
      <c r="I99" s="566">
        <v>94958</v>
      </c>
      <c r="J99" s="566" t="s">
        <v>653</v>
      </c>
      <c r="K99" s="566" t="s">
        <v>654</v>
      </c>
      <c r="L99" s="568">
        <v>56.22</v>
      </c>
      <c r="M99" s="568">
        <v>1</v>
      </c>
      <c r="N99" s="569">
        <v>56.22</v>
      </c>
    </row>
    <row r="100" spans="1:14" ht="14.4" customHeight="1" x14ac:dyDescent="0.3">
      <c r="A100" s="564" t="s">
        <v>456</v>
      </c>
      <c r="B100" s="565" t="s">
        <v>458</v>
      </c>
      <c r="C100" s="566" t="s">
        <v>468</v>
      </c>
      <c r="D100" s="567" t="s">
        <v>469</v>
      </c>
      <c r="E100" s="566" t="s">
        <v>459</v>
      </c>
      <c r="F100" s="567" t="s">
        <v>460</v>
      </c>
      <c r="G100" s="566" t="s">
        <v>486</v>
      </c>
      <c r="H100" s="566">
        <v>196484</v>
      </c>
      <c r="I100" s="566">
        <v>96484</v>
      </c>
      <c r="J100" s="566" t="s">
        <v>655</v>
      </c>
      <c r="K100" s="566" t="s">
        <v>656</v>
      </c>
      <c r="L100" s="568">
        <v>78.830556340111002</v>
      </c>
      <c r="M100" s="568">
        <v>1</v>
      </c>
      <c r="N100" s="569">
        <v>78.830556340111002</v>
      </c>
    </row>
    <row r="101" spans="1:14" ht="14.4" customHeight="1" x14ac:dyDescent="0.3">
      <c r="A101" s="564" t="s">
        <v>456</v>
      </c>
      <c r="B101" s="565" t="s">
        <v>458</v>
      </c>
      <c r="C101" s="566" t="s">
        <v>468</v>
      </c>
      <c r="D101" s="567" t="s">
        <v>469</v>
      </c>
      <c r="E101" s="566" t="s">
        <v>459</v>
      </c>
      <c r="F101" s="567" t="s">
        <v>460</v>
      </c>
      <c r="G101" s="566" t="s">
        <v>486</v>
      </c>
      <c r="H101" s="566">
        <v>196886</v>
      </c>
      <c r="I101" s="566">
        <v>96886</v>
      </c>
      <c r="J101" s="566" t="s">
        <v>657</v>
      </c>
      <c r="K101" s="566" t="s">
        <v>658</v>
      </c>
      <c r="L101" s="568">
        <v>71.576042697383002</v>
      </c>
      <c r="M101" s="568">
        <v>1</v>
      </c>
      <c r="N101" s="569">
        <v>71.576042697383002</v>
      </c>
    </row>
    <row r="102" spans="1:14" ht="14.4" customHeight="1" x14ac:dyDescent="0.3">
      <c r="A102" s="564" t="s">
        <v>456</v>
      </c>
      <c r="B102" s="565" t="s">
        <v>458</v>
      </c>
      <c r="C102" s="566" t="s">
        <v>468</v>
      </c>
      <c r="D102" s="567" t="s">
        <v>469</v>
      </c>
      <c r="E102" s="566" t="s">
        <v>459</v>
      </c>
      <c r="F102" s="567" t="s">
        <v>460</v>
      </c>
      <c r="G102" s="566" t="s">
        <v>486</v>
      </c>
      <c r="H102" s="566">
        <v>196887</v>
      </c>
      <c r="I102" s="566">
        <v>96887</v>
      </c>
      <c r="J102" s="566" t="s">
        <v>657</v>
      </c>
      <c r="K102" s="566" t="s">
        <v>659</v>
      </c>
      <c r="L102" s="568">
        <v>73.841515686746902</v>
      </c>
      <c r="M102" s="568">
        <v>12</v>
      </c>
      <c r="N102" s="569">
        <v>886.09844853525624</v>
      </c>
    </row>
    <row r="103" spans="1:14" ht="14.4" customHeight="1" x14ac:dyDescent="0.3">
      <c r="A103" s="564" t="s">
        <v>456</v>
      </c>
      <c r="B103" s="565" t="s">
        <v>458</v>
      </c>
      <c r="C103" s="566" t="s">
        <v>468</v>
      </c>
      <c r="D103" s="567" t="s">
        <v>469</v>
      </c>
      <c r="E103" s="566" t="s">
        <v>459</v>
      </c>
      <c r="F103" s="567" t="s">
        <v>460</v>
      </c>
      <c r="G103" s="566" t="s">
        <v>486</v>
      </c>
      <c r="H103" s="566">
        <v>199295</v>
      </c>
      <c r="I103" s="566">
        <v>99295</v>
      </c>
      <c r="J103" s="566" t="s">
        <v>660</v>
      </c>
      <c r="K103" s="566" t="s">
        <v>661</v>
      </c>
      <c r="L103" s="568">
        <v>27.52</v>
      </c>
      <c r="M103" s="568">
        <v>1</v>
      </c>
      <c r="N103" s="569">
        <v>27.52</v>
      </c>
    </row>
    <row r="104" spans="1:14" ht="14.4" customHeight="1" x14ac:dyDescent="0.3">
      <c r="A104" s="564" t="s">
        <v>456</v>
      </c>
      <c r="B104" s="565" t="s">
        <v>458</v>
      </c>
      <c r="C104" s="566" t="s">
        <v>468</v>
      </c>
      <c r="D104" s="567" t="s">
        <v>469</v>
      </c>
      <c r="E104" s="566" t="s">
        <v>459</v>
      </c>
      <c r="F104" s="567" t="s">
        <v>460</v>
      </c>
      <c r="G104" s="566" t="s">
        <v>486</v>
      </c>
      <c r="H104" s="566">
        <v>382099</v>
      </c>
      <c r="I104" s="566">
        <v>82099</v>
      </c>
      <c r="J104" s="566" t="s">
        <v>662</v>
      </c>
      <c r="K104" s="566" t="s">
        <v>663</v>
      </c>
      <c r="L104" s="568">
        <v>144.9</v>
      </c>
      <c r="M104" s="568">
        <v>1</v>
      </c>
      <c r="N104" s="569">
        <v>144.9</v>
      </c>
    </row>
    <row r="105" spans="1:14" ht="14.4" customHeight="1" x14ac:dyDescent="0.3">
      <c r="A105" s="564" t="s">
        <v>456</v>
      </c>
      <c r="B105" s="565" t="s">
        <v>458</v>
      </c>
      <c r="C105" s="566" t="s">
        <v>468</v>
      </c>
      <c r="D105" s="567" t="s">
        <v>469</v>
      </c>
      <c r="E105" s="566" t="s">
        <v>459</v>
      </c>
      <c r="F105" s="567" t="s">
        <v>460</v>
      </c>
      <c r="G105" s="566" t="s">
        <v>486</v>
      </c>
      <c r="H105" s="566">
        <v>394712</v>
      </c>
      <c r="I105" s="566">
        <v>0</v>
      </c>
      <c r="J105" s="566" t="s">
        <v>664</v>
      </c>
      <c r="K105" s="566" t="s">
        <v>665</v>
      </c>
      <c r="L105" s="568">
        <v>23.855138474744006</v>
      </c>
      <c r="M105" s="568">
        <v>120</v>
      </c>
      <c r="N105" s="569">
        <v>2844.0236394323256</v>
      </c>
    </row>
    <row r="106" spans="1:14" ht="14.4" customHeight="1" x14ac:dyDescent="0.3">
      <c r="A106" s="564" t="s">
        <v>456</v>
      </c>
      <c r="B106" s="565" t="s">
        <v>458</v>
      </c>
      <c r="C106" s="566" t="s">
        <v>468</v>
      </c>
      <c r="D106" s="567" t="s">
        <v>469</v>
      </c>
      <c r="E106" s="566" t="s">
        <v>459</v>
      </c>
      <c r="F106" s="567" t="s">
        <v>460</v>
      </c>
      <c r="G106" s="566" t="s">
        <v>486</v>
      </c>
      <c r="H106" s="566">
        <v>395997</v>
      </c>
      <c r="I106" s="566">
        <v>0</v>
      </c>
      <c r="J106" s="566" t="s">
        <v>666</v>
      </c>
      <c r="K106" s="566"/>
      <c r="L106" s="568">
        <v>97.968869466193652</v>
      </c>
      <c r="M106" s="568">
        <v>7</v>
      </c>
      <c r="N106" s="569">
        <v>685.29568625339618</v>
      </c>
    </row>
    <row r="107" spans="1:14" ht="14.4" customHeight="1" x14ac:dyDescent="0.3">
      <c r="A107" s="564" t="s">
        <v>456</v>
      </c>
      <c r="B107" s="565" t="s">
        <v>458</v>
      </c>
      <c r="C107" s="566" t="s">
        <v>468</v>
      </c>
      <c r="D107" s="567" t="s">
        <v>469</v>
      </c>
      <c r="E107" s="566" t="s">
        <v>459</v>
      </c>
      <c r="F107" s="567" t="s">
        <v>460</v>
      </c>
      <c r="G107" s="566" t="s">
        <v>486</v>
      </c>
      <c r="H107" s="566">
        <v>500412</v>
      </c>
      <c r="I107" s="566">
        <v>0</v>
      </c>
      <c r="J107" s="566" t="s">
        <v>667</v>
      </c>
      <c r="K107" s="566"/>
      <c r="L107" s="568">
        <v>102.64444515756928</v>
      </c>
      <c r="M107" s="568">
        <v>3</v>
      </c>
      <c r="N107" s="569">
        <v>307.93333547270782</v>
      </c>
    </row>
    <row r="108" spans="1:14" ht="14.4" customHeight="1" x14ac:dyDescent="0.3">
      <c r="A108" s="564" t="s">
        <v>456</v>
      </c>
      <c r="B108" s="565" t="s">
        <v>458</v>
      </c>
      <c r="C108" s="566" t="s">
        <v>468</v>
      </c>
      <c r="D108" s="567" t="s">
        <v>469</v>
      </c>
      <c r="E108" s="566" t="s">
        <v>459</v>
      </c>
      <c r="F108" s="567" t="s">
        <v>460</v>
      </c>
      <c r="G108" s="566" t="s">
        <v>486</v>
      </c>
      <c r="H108" s="566">
        <v>500701</v>
      </c>
      <c r="I108" s="566">
        <v>0</v>
      </c>
      <c r="J108" s="566" t="s">
        <v>668</v>
      </c>
      <c r="K108" s="566" t="s">
        <v>665</v>
      </c>
      <c r="L108" s="568">
        <v>24.04</v>
      </c>
      <c r="M108" s="568">
        <v>6</v>
      </c>
      <c r="N108" s="569">
        <v>144.24</v>
      </c>
    </row>
    <row r="109" spans="1:14" ht="14.4" customHeight="1" x14ac:dyDescent="0.3">
      <c r="A109" s="564" t="s">
        <v>456</v>
      </c>
      <c r="B109" s="565" t="s">
        <v>458</v>
      </c>
      <c r="C109" s="566" t="s">
        <v>468</v>
      </c>
      <c r="D109" s="567" t="s">
        <v>469</v>
      </c>
      <c r="E109" s="566" t="s">
        <v>459</v>
      </c>
      <c r="F109" s="567" t="s">
        <v>460</v>
      </c>
      <c r="G109" s="566" t="s">
        <v>486</v>
      </c>
      <c r="H109" s="566">
        <v>501065</v>
      </c>
      <c r="I109" s="566">
        <v>0</v>
      </c>
      <c r="J109" s="566" t="s">
        <v>669</v>
      </c>
      <c r="K109" s="566"/>
      <c r="L109" s="568">
        <v>37.262799999999999</v>
      </c>
      <c r="M109" s="568">
        <v>1</v>
      </c>
      <c r="N109" s="569">
        <v>37.262799999999999</v>
      </c>
    </row>
    <row r="110" spans="1:14" ht="14.4" customHeight="1" x14ac:dyDescent="0.3">
      <c r="A110" s="564" t="s">
        <v>456</v>
      </c>
      <c r="B110" s="565" t="s">
        <v>458</v>
      </c>
      <c r="C110" s="566" t="s">
        <v>468</v>
      </c>
      <c r="D110" s="567" t="s">
        <v>469</v>
      </c>
      <c r="E110" s="566" t="s">
        <v>459</v>
      </c>
      <c r="F110" s="567" t="s">
        <v>460</v>
      </c>
      <c r="G110" s="566" t="s">
        <v>486</v>
      </c>
      <c r="H110" s="566">
        <v>803169</v>
      </c>
      <c r="I110" s="566">
        <v>0</v>
      </c>
      <c r="J110" s="566" t="s">
        <v>670</v>
      </c>
      <c r="K110" s="566"/>
      <c r="L110" s="568">
        <v>112.63241785309756</v>
      </c>
      <c r="M110" s="568">
        <v>7</v>
      </c>
      <c r="N110" s="569">
        <v>788.42692497168298</v>
      </c>
    </row>
    <row r="111" spans="1:14" ht="14.4" customHeight="1" x14ac:dyDescent="0.3">
      <c r="A111" s="564" t="s">
        <v>456</v>
      </c>
      <c r="B111" s="565" t="s">
        <v>458</v>
      </c>
      <c r="C111" s="566" t="s">
        <v>468</v>
      </c>
      <c r="D111" s="567" t="s">
        <v>469</v>
      </c>
      <c r="E111" s="566" t="s">
        <v>459</v>
      </c>
      <c r="F111" s="567" t="s">
        <v>460</v>
      </c>
      <c r="G111" s="566" t="s">
        <v>486</v>
      </c>
      <c r="H111" s="566">
        <v>840143</v>
      </c>
      <c r="I111" s="566">
        <v>0</v>
      </c>
      <c r="J111" s="566" t="s">
        <v>671</v>
      </c>
      <c r="K111" s="566"/>
      <c r="L111" s="568">
        <v>21.444366578229641</v>
      </c>
      <c r="M111" s="568">
        <v>28</v>
      </c>
      <c r="N111" s="569">
        <v>590.60988759141617</v>
      </c>
    </row>
    <row r="112" spans="1:14" ht="14.4" customHeight="1" x14ac:dyDescent="0.3">
      <c r="A112" s="564" t="s">
        <v>456</v>
      </c>
      <c r="B112" s="565" t="s">
        <v>458</v>
      </c>
      <c r="C112" s="566" t="s">
        <v>468</v>
      </c>
      <c r="D112" s="567" t="s">
        <v>469</v>
      </c>
      <c r="E112" s="566" t="s">
        <v>459</v>
      </c>
      <c r="F112" s="567" t="s">
        <v>460</v>
      </c>
      <c r="G112" s="566" t="s">
        <v>486</v>
      </c>
      <c r="H112" s="566">
        <v>841498</v>
      </c>
      <c r="I112" s="566">
        <v>0</v>
      </c>
      <c r="J112" s="566" t="s">
        <v>672</v>
      </c>
      <c r="K112" s="566"/>
      <c r="L112" s="568">
        <v>44.670015524754504</v>
      </c>
      <c r="M112" s="568">
        <v>2</v>
      </c>
      <c r="N112" s="569">
        <v>89.340031049509008</v>
      </c>
    </row>
    <row r="113" spans="1:14" ht="14.4" customHeight="1" x14ac:dyDescent="0.3">
      <c r="A113" s="564" t="s">
        <v>456</v>
      </c>
      <c r="B113" s="565" t="s">
        <v>458</v>
      </c>
      <c r="C113" s="566" t="s">
        <v>468</v>
      </c>
      <c r="D113" s="567" t="s">
        <v>469</v>
      </c>
      <c r="E113" s="566" t="s">
        <v>459</v>
      </c>
      <c r="F113" s="567" t="s">
        <v>460</v>
      </c>
      <c r="G113" s="566" t="s">
        <v>486</v>
      </c>
      <c r="H113" s="566">
        <v>841535</v>
      </c>
      <c r="I113" s="566">
        <v>0</v>
      </c>
      <c r="J113" s="566" t="s">
        <v>673</v>
      </c>
      <c r="K113" s="566"/>
      <c r="L113" s="568">
        <v>136.83528108111</v>
      </c>
      <c r="M113" s="568">
        <v>2</v>
      </c>
      <c r="N113" s="569">
        <v>273.67056216221999</v>
      </c>
    </row>
    <row r="114" spans="1:14" ht="14.4" customHeight="1" x14ac:dyDescent="0.3">
      <c r="A114" s="564" t="s">
        <v>456</v>
      </c>
      <c r="B114" s="565" t="s">
        <v>458</v>
      </c>
      <c r="C114" s="566" t="s">
        <v>468</v>
      </c>
      <c r="D114" s="567" t="s">
        <v>469</v>
      </c>
      <c r="E114" s="566" t="s">
        <v>459</v>
      </c>
      <c r="F114" s="567" t="s">
        <v>460</v>
      </c>
      <c r="G114" s="566" t="s">
        <v>486</v>
      </c>
      <c r="H114" s="566">
        <v>843905</v>
      </c>
      <c r="I114" s="566">
        <v>103391</v>
      </c>
      <c r="J114" s="566" t="s">
        <v>674</v>
      </c>
      <c r="K114" s="566" t="s">
        <v>675</v>
      </c>
      <c r="L114" s="568">
        <v>69.019930015642416</v>
      </c>
      <c r="M114" s="568">
        <v>6</v>
      </c>
      <c r="N114" s="569">
        <v>414.11972006256968</v>
      </c>
    </row>
    <row r="115" spans="1:14" ht="14.4" customHeight="1" x14ac:dyDescent="0.3">
      <c r="A115" s="564" t="s">
        <v>456</v>
      </c>
      <c r="B115" s="565" t="s">
        <v>458</v>
      </c>
      <c r="C115" s="566" t="s">
        <v>468</v>
      </c>
      <c r="D115" s="567" t="s">
        <v>469</v>
      </c>
      <c r="E115" s="566" t="s">
        <v>459</v>
      </c>
      <c r="F115" s="567" t="s">
        <v>460</v>
      </c>
      <c r="G115" s="566" t="s">
        <v>486</v>
      </c>
      <c r="H115" s="566">
        <v>847559</v>
      </c>
      <c r="I115" s="566">
        <v>0</v>
      </c>
      <c r="J115" s="566" t="s">
        <v>676</v>
      </c>
      <c r="K115" s="566"/>
      <c r="L115" s="568">
        <v>123.15</v>
      </c>
      <c r="M115" s="568">
        <v>1</v>
      </c>
      <c r="N115" s="569">
        <v>123.15</v>
      </c>
    </row>
    <row r="116" spans="1:14" ht="14.4" customHeight="1" x14ac:dyDescent="0.3">
      <c r="A116" s="564" t="s">
        <v>456</v>
      </c>
      <c r="B116" s="565" t="s">
        <v>458</v>
      </c>
      <c r="C116" s="566" t="s">
        <v>468</v>
      </c>
      <c r="D116" s="567" t="s">
        <v>469</v>
      </c>
      <c r="E116" s="566" t="s">
        <v>459</v>
      </c>
      <c r="F116" s="567" t="s">
        <v>460</v>
      </c>
      <c r="G116" s="566" t="s">
        <v>486</v>
      </c>
      <c r="H116" s="566">
        <v>847713</v>
      </c>
      <c r="I116" s="566">
        <v>125526</v>
      </c>
      <c r="J116" s="566" t="s">
        <v>677</v>
      </c>
      <c r="K116" s="566" t="s">
        <v>678</v>
      </c>
      <c r="L116" s="568">
        <v>71.059288591447398</v>
      </c>
      <c r="M116" s="568">
        <v>2</v>
      </c>
      <c r="N116" s="569">
        <v>142.1185771828948</v>
      </c>
    </row>
    <row r="117" spans="1:14" ht="14.4" customHeight="1" x14ac:dyDescent="0.3">
      <c r="A117" s="564" t="s">
        <v>456</v>
      </c>
      <c r="B117" s="565" t="s">
        <v>458</v>
      </c>
      <c r="C117" s="566" t="s">
        <v>468</v>
      </c>
      <c r="D117" s="567" t="s">
        <v>469</v>
      </c>
      <c r="E117" s="566" t="s">
        <v>459</v>
      </c>
      <c r="F117" s="567" t="s">
        <v>460</v>
      </c>
      <c r="G117" s="566" t="s">
        <v>486</v>
      </c>
      <c r="H117" s="566">
        <v>848625</v>
      </c>
      <c r="I117" s="566">
        <v>138841</v>
      </c>
      <c r="J117" s="566" t="s">
        <v>574</v>
      </c>
      <c r="K117" s="566" t="s">
        <v>679</v>
      </c>
      <c r="L117" s="568">
        <v>113.25803728127948</v>
      </c>
      <c r="M117" s="568">
        <v>9</v>
      </c>
      <c r="N117" s="569">
        <v>1018.937342902721</v>
      </c>
    </row>
    <row r="118" spans="1:14" ht="14.4" customHeight="1" x14ac:dyDescent="0.3">
      <c r="A118" s="564" t="s">
        <v>456</v>
      </c>
      <c r="B118" s="565" t="s">
        <v>458</v>
      </c>
      <c r="C118" s="566" t="s">
        <v>468</v>
      </c>
      <c r="D118" s="567" t="s">
        <v>469</v>
      </c>
      <c r="E118" s="566" t="s">
        <v>459</v>
      </c>
      <c r="F118" s="567" t="s">
        <v>460</v>
      </c>
      <c r="G118" s="566" t="s">
        <v>486</v>
      </c>
      <c r="H118" s="566">
        <v>849034</v>
      </c>
      <c r="I118" s="566">
        <v>0</v>
      </c>
      <c r="J118" s="566" t="s">
        <v>680</v>
      </c>
      <c r="K118" s="566"/>
      <c r="L118" s="568">
        <v>58.73</v>
      </c>
      <c r="M118" s="568">
        <v>1</v>
      </c>
      <c r="N118" s="569">
        <v>58.73</v>
      </c>
    </row>
    <row r="119" spans="1:14" ht="14.4" customHeight="1" x14ac:dyDescent="0.3">
      <c r="A119" s="564" t="s">
        <v>456</v>
      </c>
      <c r="B119" s="565" t="s">
        <v>458</v>
      </c>
      <c r="C119" s="566" t="s">
        <v>468</v>
      </c>
      <c r="D119" s="567" t="s">
        <v>469</v>
      </c>
      <c r="E119" s="566" t="s">
        <v>459</v>
      </c>
      <c r="F119" s="567" t="s">
        <v>460</v>
      </c>
      <c r="G119" s="566" t="s">
        <v>486</v>
      </c>
      <c r="H119" s="566">
        <v>849254</v>
      </c>
      <c r="I119" s="566">
        <v>155780</v>
      </c>
      <c r="J119" s="566" t="s">
        <v>681</v>
      </c>
      <c r="K119" s="566" t="s">
        <v>682</v>
      </c>
      <c r="L119" s="568">
        <v>27.52</v>
      </c>
      <c r="M119" s="568">
        <v>1</v>
      </c>
      <c r="N119" s="569">
        <v>27.52</v>
      </c>
    </row>
    <row r="120" spans="1:14" ht="14.4" customHeight="1" x14ac:dyDescent="0.3">
      <c r="A120" s="564" t="s">
        <v>456</v>
      </c>
      <c r="B120" s="565" t="s">
        <v>458</v>
      </c>
      <c r="C120" s="566" t="s">
        <v>468</v>
      </c>
      <c r="D120" s="567" t="s">
        <v>469</v>
      </c>
      <c r="E120" s="566" t="s">
        <v>459</v>
      </c>
      <c r="F120" s="567" t="s">
        <v>460</v>
      </c>
      <c r="G120" s="566" t="s">
        <v>486</v>
      </c>
      <c r="H120" s="566">
        <v>849941</v>
      </c>
      <c r="I120" s="566">
        <v>162142</v>
      </c>
      <c r="J120" s="566" t="s">
        <v>683</v>
      </c>
      <c r="K120" s="566" t="s">
        <v>684</v>
      </c>
      <c r="L120" s="568">
        <v>28.159999999999997</v>
      </c>
      <c r="M120" s="568">
        <v>6</v>
      </c>
      <c r="N120" s="569">
        <v>168.95999999999998</v>
      </c>
    </row>
    <row r="121" spans="1:14" ht="14.4" customHeight="1" x14ac:dyDescent="0.3">
      <c r="A121" s="564" t="s">
        <v>456</v>
      </c>
      <c r="B121" s="565" t="s">
        <v>458</v>
      </c>
      <c r="C121" s="566" t="s">
        <v>468</v>
      </c>
      <c r="D121" s="567" t="s">
        <v>469</v>
      </c>
      <c r="E121" s="566" t="s">
        <v>459</v>
      </c>
      <c r="F121" s="567" t="s">
        <v>460</v>
      </c>
      <c r="G121" s="566" t="s">
        <v>486</v>
      </c>
      <c r="H121" s="566">
        <v>850079</v>
      </c>
      <c r="I121" s="566">
        <v>163325</v>
      </c>
      <c r="J121" s="566" t="s">
        <v>685</v>
      </c>
      <c r="K121" s="566" t="s">
        <v>686</v>
      </c>
      <c r="L121" s="568">
        <v>65.190250820307298</v>
      </c>
      <c r="M121" s="568">
        <v>1</v>
      </c>
      <c r="N121" s="569">
        <v>65.190250820307298</v>
      </c>
    </row>
    <row r="122" spans="1:14" ht="14.4" customHeight="1" x14ac:dyDescent="0.3">
      <c r="A122" s="564" t="s">
        <v>456</v>
      </c>
      <c r="B122" s="565" t="s">
        <v>458</v>
      </c>
      <c r="C122" s="566" t="s">
        <v>468</v>
      </c>
      <c r="D122" s="567" t="s">
        <v>469</v>
      </c>
      <c r="E122" s="566" t="s">
        <v>459</v>
      </c>
      <c r="F122" s="567" t="s">
        <v>460</v>
      </c>
      <c r="G122" s="566" t="s">
        <v>486</v>
      </c>
      <c r="H122" s="566">
        <v>900321</v>
      </c>
      <c r="I122" s="566">
        <v>0</v>
      </c>
      <c r="J122" s="566" t="s">
        <v>687</v>
      </c>
      <c r="K122" s="566"/>
      <c r="L122" s="568">
        <v>58.945047479042039</v>
      </c>
      <c r="M122" s="568">
        <v>3</v>
      </c>
      <c r="N122" s="569">
        <v>176.83514243712611</v>
      </c>
    </row>
    <row r="123" spans="1:14" ht="14.4" customHeight="1" x14ac:dyDescent="0.3">
      <c r="A123" s="564" t="s">
        <v>456</v>
      </c>
      <c r="B123" s="565" t="s">
        <v>458</v>
      </c>
      <c r="C123" s="566" t="s">
        <v>468</v>
      </c>
      <c r="D123" s="567" t="s">
        <v>469</v>
      </c>
      <c r="E123" s="566" t="s">
        <v>459</v>
      </c>
      <c r="F123" s="567" t="s">
        <v>460</v>
      </c>
      <c r="G123" s="566" t="s">
        <v>486</v>
      </c>
      <c r="H123" s="566">
        <v>900406</v>
      </c>
      <c r="I123" s="566">
        <v>0</v>
      </c>
      <c r="J123" s="566" t="s">
        <v>688</v>
      </c>
      <c r="K123" s="566"/>
      <c r="L123" s="568">
        <v>58.925594813034699</v>
      </c>
      <c r="M123" s="568">
        <v>1</v>
      </c>
      <c r="N123" s="569">
        <v>58.925594813034699</v>
      </c>
    </row>
    <row r="124" spans="1:14" ht="14.4" customHeight="1" x14ac:dyDescent="0.3">
      <c r="A124" s="564" t="s">
        <v>456</v>
      </c>
      <c r="B124" s="565" t="s">
        <v>458</v>
      </c>
      <c r="C124" s="566" t="s">
        <v>468</v>
      </c>
      <c r="D124" s="567" t="s">
        <v>469</v>
      </c>
      <c r="E124" s="566" t="s">
        <v>459</v>
      </c>
      <c r="F124" s="567" t="s">
        <v>460</v>
      </c>
      <c r="G124" s="566" t="s">
        <v>486</v>
      </c>
      <c r="H124" s="566">
        <v>900820</v>
      </c>
      <c r="I124" s="566">
        <v>0</v>
      </c>
      <c r="J124" s="566" t="s">
        <v>689</v>
      </c>
      <c r="K124" s="566"/>
      <c r="L124" s="568">
        <v>292.70011712918324</v>
      </c>
      <c r="M124" s="568">
        <v>4</v>
      </c>
      <c r="N124" s="569">
        <v>1170.800468516733</v>
      </c>
    </row>
    <row r="125" spans="1:14" ht="14.4" customHeight="1" x14ac:dyDescent="0.3">
      <c r="A125" s="564" t="s">
        <v>456</v>
      </c>
      <c r="B125" s="565" t="s">
        <v>458</v>
      </c>
      <c r="C125" s="566" t="s">
        <v>468</v>
      </c>
      <c r="D125" s="567" t="s">
        <v>469</v>
      </c>
      <c r="E125" s="566" t="s">
        <v>459</v>
      </c>
      <c r="F125" s="567" t="s">
        <v>460</v>
      </c>
      <c r="G125" s="566" t="s">
        <v>486</v>
      </c>
      <c r="H125" s="566">
        <v>911927</v>
      </c>
      <c r="I125" s="566">
        <v>0</v>
      </c>
      <c r="J125" s="566" t="s">
        <v>690</v>
      </c>
      <c r="K125" s="566"/>
      <c r="L125" s="568">
        <v>90.694184129193502</v>
      </c>
      <c r="M125" s="568">
        <v>2</v>
      </c>
      <c r="N125" s="569">
        <v>181.388368258387</v>
      </c>
    </row>
    <row r="126" spans="1:14" ht="14.4" customHeight="1" x14ac:dyDescent="0.3">
      <c r="A126" s="564" t="s">
        <v>456</v>
      </c>
      <c r="B126" s="565" t="s">
        <v>458</v>
      </c>
      <c r="C126" s="566" t="s">
        <v>468</v>
      </c>
      <c r="D126" s="567" t="s">
        <v>469</v>
      </c>
      <c r="E126" s="566" t="s">
        <v>459</v>
      </c>
      <c r="F126" s="567" t="s">
        <v>460</v>
      </c>
      <c r="G126" s="566" t="s">
        <v>486</v>
      </c>
      <c r="H126" s="566">
        <v>911928</v>
      </c>
      <c r="I126" s="566">
        <v>0</v>
      </c>
      <c r="J126" s="566" t="s">
        <v>691</v>
      </c>
      <c r="K126" s="566"/>
      <c r="L126" s="568">
        <v>81.511499999999998</v>
      </c>
      <c r="M126" s="568">
        <v>2</v>
      </c>
      <c r="N126" s="569">
        <v>163.023</v>
      </c>
    </row>
    <row r="127" spans="1:14" ht="14.4" customHeight="1" x14ac:dyDescent="0.3">
      <c r="A127" s="564" t="s">
        <v>456</v>
      </c>
      <c r="B127" s="565" t="s">
        <v>458</v>
      </c>
      <c r="C127" s="566" t="s">
        <v>468</v>
      </c>
      <c r="D127" s="567" t="s">
        <v>469</v>
      </c>
      <c r="E127" s="566" t="s">
        <v>459</v>
      </c>
      <c r="F127" s="567" t="s">
        <v>460</v>
      </c>
      <c r="G127" s="566" t="s">
        <v>486</v>
      </c>
      <c r="H127" s="566">
        <v>920200</v>
      </c>
      <c r="I127" s="566">
        <v>0</v>
      </c>
      <c r="J127" s="566" t="s">
        <v>692</v>
      </c>
      <c r="K127" s="566"/>
      <c r="L127" s="568">
        <v>264.47699999999998</v>
      </c>
      <c r="M127" s="568">
        <v>1</v>
      </c>
      <c r="N127" s="569">
        <v>264.47699999999998</v>
      </c>
    </row>
    <row r="128" spans="1:14" ht="14.4" customHeight="1" x14ac:dyDescent="0.3">
      <c r="A128" s="564" t="s">
        <v>456</v>
      </c>
      <c r="B128" s="565" t="s">
        <v>458</v>
      </c>
      <c r="C128" s="566" t="s">
        <v>468</v>
      </c>
      <c r="D128" s="567" t="s">
        <v>469</v>
      </c>
      <c r="E128" s="566" t="s">
        <v>459</v>
      </c>
      <c r="F128" s="567" t="s">
        <v>460</v>
      </c>
      <c r="G128" s="566" t="s">
        <v>486</v>
      </c>
      <c r="H128" s="566">
        <v>920376</v>
      </c>
      <c r="I128" s="566">
        <v>0</v>
      </c>
      <c r="J128" s="566" t="s">
        <v>693</v>
      </c>
      <c r="K128" s="566"/>
      <c r="L128" s="568">
        <v>101.86212065185732</v>
      </c>
      <c r="M128" s="568">
        <v>6</v>
      </c>
      <c r="N128" s="569">
        <v>608.47491813772399</v>
      </c>
    </row>
    <row r="129" spans="1:14" ht="14.4" customHeight="1" x14ac:dyDescent="0.3">
      <c r="A129" s="564" t="s">
        <v>456</v>
      </c>
      <c r="B129" s="565" t="s">
        <v>458</v>
      </c>
      <c r="C129" s="566" t="s">
        <v>468</v>
      </c>
      <c r="D129" s="567" t="s">
        <v>469</v>
      </c>
      <c r="E129" s="566" t="s">
        <v>459</v>
      </c>
      <c r="F129" s="567" t="s">
        <v>460</v>
      </c>
      <c r="G129" s="566" t="s">
        <v>486</v>
      </c>
      <c r="H129" s="566">
        <v>920377</v>
      </c>
      <c r="I129" s="566">
        <v>0</v>
      </c>
      <c r="J129" s="566" t="s">
        <v>694</v>
      </c>
      <c r="K129" s="566"/>
      <c r="L129" s="568">
        <v>117.8660510072245</v>
      </c>
      <c r="M129" s="568">
        <v>2</v>
      </c>
      <c r="N129" s="569">
        <v>235.732102014449</v>
      </c>
    </row>
    <row r="130" spans="1:14" ht="14.4" customHeight="1" x14ac:dyDescent="0.3">
      <c r="A130" s="564" t="s">
        <v>456</v>
      </c>
      <c r="B130" s="565" t="s">
        <v>458</v>
      </c>
      <c r="C130" s="566" t="s">
        <v>468</v>
      </c>
      <c r="D130" s="567" t="s">
        <v>469</v>
      </c>
      <c r="E130" s="566" t="s">
        <v>459</v>
      </c>
      <c r="F130" s="567" t="s">
        <v>460</v>
      </c>
      <c r="G130" s="566" t="s">
        <v>486</v>
      </c>
      <c r="H130" s="566">
        <v>920378</v>
      </c>
      <c r="I130" s="566">
        <v>0</v>
      </c>
      <c r="J130" s="566" t="s">
        <v>695</v>
      </c>
      <c r="K130" s="566"/>
      <c r="L130" s="568">
        <v>111.54934088964266</v>
      </c>
      <c r="M130" s="568">
        <v>21</v>
      </c>
      <c r="N130" s="569">
        <v>2302.0583433597858</v>
      </c>
    </row>
    <row r="131" spans="1:14" ht="14.4" customHeight="1" x14ac:dyDescent="0.3">
      <c r="A131" s="564" t="s">
        <v>456</v>
      </c>
      <c r="B131" s="565" t="s">
        <v>458</v>
      </c>
      <c r="C131" s="566" t="s">
        <v>468</v>
      </c>
      <c r="D131" s="567" t="s">
        <v>469</v>
      </c>
      <c r="E131" s="566" t="s">
        <v>459</v>
      </c>
      <c r="F131" s="567" t="s">
        <v>460</v>
      </c>
      <c r="G131" s="566" t="s">
        <v>486</v>
      </c>
      <c r="H131" s="566">
        <v>921097</v>
      </c>
      <c r="I131" s="566">
        <v>0</v>
      </c>
      <c r="J131" s="566" t="s">
        <v>696</v>
      </c>
      <c r="K131" s="566"/>
      <c r="L131" s="568">
        <v>197.19287653919201</v>
      </c>
      <c r="M131" s="568">
        <v>1</v>
      </c>
      <c r="N131" s="569">
        <v>197.19287653919201</v>
      </c>
    </row>
    <row r="132" spans="1:14" ht="14.4" customHeight="1" x14ac:dyDescent="0.3">
      <c r="A132" s="564" t="s">
        <v>456</v>
      </c>
      <c r="B132" s="565" t="s">
        <v>458</v>
      </c>
      <c r="C132" s="566" t="s">
        <v>468</v>
      </c>
      <c r="D132" s="567" t="s">
        <v>469</v>
      </c>
      <c r="E132" s="566" t="s">
        <v>459</v>
      </c>
      <c r="F132" s="567" t="s">
        <v>460</v>
      </c>
      <c r="G132" s="566" t="s">
        <v>486</v>
      </c>
      <c r="H132" s="566">
        <v>921134</v>
      </c>
      <c r="I132" s="566">
        <v>0</v>
      </c>
      <c r="J132" s="566" t="s">
        <v>697</v>
      </c>
      <c r="K132" s="566"/>
      <c r="L132" s="568">
        <v>233.64797495818701</v>
      </c>
      <c r="M132" s="568">
        <v>1</v>
      </c>
      <c r="N132" s="569">
        <v>233.64797495818701</v>
      </c>
    </row>
    <row r="133" spans="1:14" ht="14.4" customHeight="1" x14ac:dyDescent="0.3">
      <c r="A133" s="564" t="s">
        <v>456</v>
      </c>
      <c r="B133" s="565" t="s">
        <v>458</v>
      </c>
      <c r="C133" s="566" t="s">
        <v>468</v>
      </c>
      <c r="D133" s="567" t="s">
        <v>469</v>
      </c>
      <c r="E133" s="566" t="s">
        <v>459</v>
      </c>
      <c r="F133" s="567" t="s">
        <v>460</v>
      </c>
      <c r="G133" s="566" t="s">
        <v>486</v>
      </c>
      <c r="H133" s="566">
        <v>921209</v>
      </c>
      <c r="I133" s="566">
        <v>0</v>
      </c>
      <c r="J133" s="566" t="s">
        <v>698</v>
      </c>
      <c r="K133" s="566"/>
      <c r="L133" s="568">
        <v>76.103954792016694</v>
      </c>
      <c r="M133" s="568">
        <v>2</v>
      </c>
      <c r="N133" s="569">
        <v>152.20790958403339</v>
      </c>
    </row>
    <row r="134" spans="1:14" ht="14.4" customHeight="1" x14ac:dyDescent="0.3">
      <c r="A134" s="564" t="s">
        <v>456</v>
      </c>
      <c r="B134" s="565" t="s">
        <v>458</v>
      </c>
      <c r="C134" s="566" t="s">
        <v>468</v>
      </c>
      <c r="D134" s="567" t="s">
        <v>469</v>
      </c>
      <c r="E134" s="566" t="s">
        <v>459</v>
      </c>
      <c r="F134" s="567" t="s">
        <v>460</v>
      </c>
      <c r="G134" s="566" t="s">
        <v>486</v>
      </c>
      <c r="H134" s="566">
        <v>921216</v>
      </c>
      <c r="I134" s="566">
        <v>0</v>
      </c>
      <c r="J134" s="566" t="s">
        <v>699</v>
      </c>
      <c r="K134" s="566"/>
      <c r="L134" s="568">
        <v>108.82656158222967</v>
      </c>
      <c r="M134" s="568">
        <v>4</v>
      </c>
      <c r="N134" s="569">
        <v>433.55644046193004</v>
      </c>
    </row>
    <row r="135" spans="1:14" ht="14.4" customHeight="1" x14ac:dyDescent="0.3">
      <c r="A135" s="564" t="s">
        <v>456</v>
      </c>
      <c r="B135" s="565" t="s">
        <v>458</v>
      </c>
      <c r="C135" s="566" t="s">
        <v>468</v>
      </c>
      <c r="D135" s="567" t="s">
        <v>469</v>
      </c>
      <c r="E135" s="566" t="s">
        <v>459</v>
      </c>
      <c r="F135" s="567" t="s">
        <v>460</v>
      </c>
      <c r="G135" s="566" t="s">
        <v>486</v>
      </c>
      <c r="H135" s="566">
        <v>921218</v>
      </c>
      <c r="I135" s="566">
        <v>0</v>
      </c>
      <c r="J135" s="566" t="s">
        <v>700</v>
      </c>
      <c r="K135" s="566"/>
      <c r="L135" s="568">
        <v>127.659685759247</v>
      </c>
      <c r="M135" s="568">
        <v>1</v>
      </c>
      <c r="N135" s="569">
        <v>127.659685759247</v>
      </c>
    </row>
    <row r="136" spans="1:14" ht="14.4" customHeight="1" x14ac:dyDescent="0.3">
      <c r="A136" s="564" t="s">
        <v>456</v>
      </c>
      <c r="B136" s="565" t="s">
        <v>458</v>
      </c>
      <c r="C136" s="566" t="s">
        <v>468</v>
      </c>
      <c r="D136" s="567" t="s">
        <v>469</v>
      </c>
      <c r="E136" s="566" t="s">
        <v>459</v>
      </c>
      <c r="F136" s="567" t="s">
        <v>460</v>
      </c>
      <c r="G136" s="566" t="s">
        <v>486</v>
      </c>
      <c r="H136" s="566">
        <v>921241</v>
      </c>
      <c r="I136" s="566">
        <v>0</v>
      </c>
      <c r="J136" s="566" t="s">
        <v>701</v>
      </c>
      <c r="K136" s="566"/>
      <c r="L136" s="568">
        <v>158.59681344680126</v>
      </c>
      <c r="M136" s="568">
        <v>8</v>
      </c>
      <c r="N136" s="569">
        <v>1268.7745075744101</v>
      </c>
    </row>
    <row r="137" spans="1:14" ht="14.4" customHeight="1" x14ac:dyDescent="0.3">
      <c r="A137" s="564" t="s">
        <v>456</v>
      </c>
      <c r="B137" s="565" t="s">
        <v>458</v>
      </c>
      <c r="C137" s="566" t="s">
        <v>468</v>
      </c>
      <c r="D137" s="567" t="s">
        <v>469</v>
      </c>
      <c r="E137" s="566" t="s">
        <v>459</v>
      </c>
      <c r="F137" s="567" t="s">
        <v>460</v>
      </c>
      <c r="G137" s="566" t="s">
        <v>486</v>
      </c>
      <c r="H137" s="566">
        <v>921245</v>
      </c>
      <c r="I137" s="566">
        <v>0</v>
      </c>
      <c r="J137" s="566" t="s">
        <v>702</v>
      </c>
      <c r="K137" s="566"/>
      <c r="L137" s="568">
        <v>100.322446546546</v>
      </c>
      <c r="M137" s="568">
        <v>1</v>
      </c>
      <c r="N137" s="569">
        <v>100.322446546546</v>
      </c>
    </row>
    <row r="138" spans="1:14" ht="14.4" customHeight="1" x14ac:dyDescent="0.3">
      <c r="A138" s="564" t="s">
        <v>456</v>
      </c>
      <c r="B138" s="565" t="s">
        <v>458</v>
      </c>
      <c r="C138" s="566" t="s">
        <v>468</v>
      </c>
      <c r="D138" s="567" t="s">
        <v>469</v>
      </c>
      <c r="E138" s="566" t="s">
        <v>459</v>
      </c>
      <c r="F138" s="567" t="s">
        <v>460</v>
      </c>
      <c r="G138" s="566" t="s">
        <v>486</v>
      </c>
      <c r="H138" s="566">
        <v>921277</v>
      </c>
      <c r="I138" s="566">
        <v>0</v>
      </c>
      <c r="J138" s="566" t="s">
        <v>703</v>
      </c>
      <c r="K138" s="566"/>
      <c r="L138" s="568">
        <v>189.40655477611151</v>
      </c>
      <c r="M138" s="568">
        <v>2</v>
      </c>
      <c r="N138" s="569">
        <v>378.81310955222301</v>
      </c>
    </row>
    <row r="139" spans="1:14" ht="14.4" customHeight="1" x14ac:dyDescent="0.3">
      <c r="A139" s="564" t="s">
        <v>456</v>
      </c>
      <c r="B139" s="565" t="s">
        <v>458</v>
      </c>
      <c r="C139" s="566" t="s">
        <v>468</v>
      </c>
      <c r="D139" s="567" t="s">
        <v>469</v>
      </c>
      <c r="E139" s="566" t="s">
        <v>459</v>
      </c>
      <c r="F139" s="567" t="s">
        <v>460</v>
      </c>
      <c r="G139" s="566" t="s">
        <v>486</v>
      </c>
      <c r="H139" s="566">
        <v>921551</v>
      </c>
      <c r="I139" s="566">
        <v>0</v>
      </c>
      <c r="J139" s="566" t="s">
        <v>704</v>
      </c>
      <c r="K139" s="566"/>
      <c r="L139" s="568">
        <v>162.704818214082</v>
      </c>
      <c r="M139" s="568">
        <v>7</v>
      </c>
      <c r="N139" s="569">
        <v>1153.5333964172989</v>
      </c>
    </row>
    <row r="140" spans="1:14" ht="14.4" customHeight="1" x14ac:dyDescent="0.3">
      <c r="A140" s="564" t="s">
        <v>456</v>
      </c>
      <c r="B140" s="565" t="s">
        <v>458</v>
      </c>
      <c r="C140" s="566" t="s">
        <v>468</v>
      </c>
      <c r="D140" s="567" t="s">
        <v>469</v>
      </c>
      <c r="E140" s="566" t="s">
        <v>459</v>
      </c>
      <c r="F140" s="567" t="s">
        <v>460</v>
      </c>
      <c r="G140" s="566" t="s">
        <v>486</v>
      </c>
      <c r="H140" s="566">
        <v>930095</v>
      </c>
      <c r="I140" s="566">
        <v>0</v>
      </c>
      <c r="J140" s="566" t="s">
        <v>705</v>
      </c>
      <c r="K140" s="566"/>
      <c r="L140" s="568">
        <v>42.578279873381348</v>
      </c>
      <c r="M140" s="568">
        <v>3</v>
      </c>
      <c r="N140" s="569">
        <v>128.03259906430259</v>
      </c>
    </row>
    <row r="141" spans="1:14" ht="14.4" customHeight="1" x14ac:dyDescent="0.3">
      <c r="A141" s="564" t="s">
        <v>456</v>
      </c>
      <c r="B141" s="565" t="s">
        <v>458</v>
      </c>
      <c r="C141" s="566" t="s">
        <v>468</v>
      </c>
      <c r="D141" s="567" t="s">
        <v>469</v>
      </c>
      <c r="E141" s="566" t="s">
        <v>459</v>
      </c>
      <c r="F141" s="567" t="s">
        <v>460</v>
      </c>
      <c r="G141" s="566" t="s">
        <v>486</v>
      </c>
      <c r="H141" s="566">
        <v>930671</v>
      </c>
      <c r="I141" s="566">
        <v>0</v>
      </c>
      <c r="J141" s="566" t="s">
        <v>706</v>
      </c>
      <c r="K141" s="566" t="s">
        <v>707</v>
      </c>
      <c r="L141" s="568">
        <v>139.46679461808856</v>
      </c>
      <c r="M141" s="568">
        <v>22</v>
      </c>
      <c r="N141" s="569">
        <v>2980.4459209168017</v>
      </c>
    </row>
    <row r="142" spans="1:14" ht="14.4" customHeight="1" x14ac:dyDescent="0.3">
      <c r="A142" s="564" t="s">
        <v>456</v>
      </c>
      <c r="B142" s="565" t="s">
        <v>458</v>
      </c>
      <c r="C142" s="566" t="s">
        <v>468</v>
      </c>
      <c r="D142" s="567" t="s">
        <v>469</v>
      </c>
      <c r="E142" s="566" t="s">
        <v>459</v>
      </c>
      <c r="F142" s="567" t="s">
        <v>460</v>
      </c>
      <c r="G142" s="566" t="s">
        <v>486</v>
      </c>
      <c r="H142" s="566">
        <v>930673</v>
      </c>
      <c r="I142" s="566">
        <v>0</v>
      </c>
      <c r="J142" s="566" t="s">
        <v>708</v>
      </c>
      <c r="K142" s="566" t="s">
        <v>707</v>
      </c>
      <c r="L142" s="568">
        <v>90.376775111110703</v>
      </c>
      <c r="M142" s="568">
        <v>3</v>
      </c>
      <c r="N142" s="569">
        <v>269.81028569251993</v>
      </c>
    </row>
    <row r="143" spans="1:14" ht="14.4" customHeight="1" x14ac:dyDescent="0.3">
      <c r="A143" s="564" t="s">
        <v>456</v>
      </c>
      <c r="B143" s="565" t="s">
        <v>458</v>
      </c>
      <c r="C143" s="566" t="s">
        <v>468</v>
      </c>
      <c r="D143" s="567" t="s">
        <v>469</v>
      </c>
      <c r="E143" s="566" t="s">
        <v>459</v>
      </c>
      <c r="F143" s="567" t="s">
        <v>460</v>
      </c>
      <c r="G143" s="566" t="s">
        <v>486</v>
      </c>
      <c r="H143" s="566">
        <v>987464</v>
      </c>
      <c r="I143" s="566">
        <v>0</v>
      </c>
      <c r="J143" s="566" t="s">
        <v>709</v>
      </c>
      <c r="K143" s="566"/>
      <c r="L143" s="568">
        <v>169.06975024946001</v>
      </c>
      <c r="M143" s="568">
        <v>2</v>
      </c>
      <c r="N143" s="569">
        <v>338.13950049892003</v>
      </c>
    </row>
    <row r="144" spans="1:14" ht="14.4" customHeight="1" x14ac:dyDescent="0.3">
      <c r="A144" s="564" t="s">
        <v>456</v>
      </c>
      <c r="B144" s="565" t="s">
        <v>458</v>
      </c>
      <c r="C144" s="566" t="s">
        <v>468</v>
      </c>
      <c r="D144" s="567" t="s">
        <v>469</v>
      </c>
      <c r="E144" s="566" t="s">
        <v>459</v>
      </c>
      <c r="F144" s="567" t="s">
        <v>460</v>
      </c>
      <c r="G144" s="566" t="s">
        <v>710</v>
      </c>
      <c r="H144" s="566">
        <v>56976</v>
      </c>
      <c r="I144" s="566">
        <v>56976</v>
      </c>
      <c r="J144" s="566" t="s">
        <v>711</v>
      </c>
      <c r="K144" s="566" t="s">
        <v>712</v>
      </c>
      <c r="L144" s="568">
        <v>65.6099999999999</v>
      </c>
      <c r="M144" s="568">
        <v>1</v>
      </c>
      <c r="N144" s="569">
        <v>65.6099999999999</v>
      </c>
    </row>
    <row r="145" spans="1:14" ht="14.4" customHeight="1" x14ac:dyDescent="0.3">
      <c r="A145" s="564" t="s">
        <v>456</v>
      </c>
      <c r="B145" s="565" t="s">
        <v>458</v>
      </c>
      <c r="C145" s="566" t="s">
        <v>468</v>
      </c>
      <c r="D145" s="567" t="s">
        <v>469</v>
      </c>
      <c r="E145" s="566" t="s">
        <v>459</v>
      </c>
      <c r="F145" s="567" t="s">
        <v>460</v>
      </c>
      <c r="G145" s="566" t="s">
        <v>710</v>
      </c>
      <c r="H145" s="566">
        <v>109709</v>
      </c>
      <c r="I145" s="566">
        <v>9709</v>
      </c>
      <c r="J145" s="566" t="s">
        <v>713</v>
      </c>
      <c r="K145" s="566" t="s">
        <v>714</v>
      </c>
      <c r="L145" s="568">
        <v>36.305196078578128</v>
      </c>
      <c r="M145" s="568">
        <v>202</v>
      </c>
      <c r="N145" s="569">
        <v>7334.1076337676313</v>
      </c>
    </row>
    <row r="146" spans="1:14" ht="14.4" customHeight="1" x14ac:dyDescent="0.3">
      <c r="A146" s="564" t="s">
        <v>456</v>
      </c>
      <c r="B146" s="565" t="s">
        <v>458</v>
      </c>
      <c r="C146" s="566" t="s">
        <v>468</v>
      </c>
      <c r="D146" s="567" t="s">
        <v>469</v>
      </c>
      <c r="E146" s="566" t="s">
        <v>459</v>
      </c>
      <c r="F146" s="567" t="s">
        <v>460</v>
      </c>
      <c r="G146" s="566" t="s">
        <v>710</v>
      </c>
      <c r="H146" s="566">
        <v>112892</v>
      </c>
      <c r="I146" s="566">
        <v>12892</v>
      </c>
      <c r="J146" s="566" t="s">
        <v>556</v>
      </c>
      <c r="K146" s="566" t="s">
        <v>715</v>
      </c>
      <c r="L146" s="568">
        <v>130.00174628287652</v>
      </c>
      <c r="M146" s="568">
        <v>8</v>
      </c>
      <c r="N146" s="569">
        <v>1039.9304776972592</v>
      </c>
    </row>
    <row r="147" spans="1:14" ht="14.4" customHeight="1" x14ac:dyDescent="0.3">
      <c r="A147" s="564" t="s">
        <v>456</v>
      </c>
      <c r="B147" s="565" t="s">
        <v>458</v>
      </c>
      <c r="C147" s="566" t="s">
        <v>468</v>
      </c>
      <c r="D147" s="567" t="s">
        <v>469</v>
      </c>
      <c r="E147" s="566" t="s">
        <v>459</v>
      </c>
      <c r="F147" s="567" t="s">
        <v>460</v>
      </c>
      <c r="G147" s="566" t="s">
        <v>710</v>
      </c>
      <c r="H147" s="566">
        <v>113603</v>
      </c>
      <c r="I147" s="566">
        <v>13603</v>
      </c>
      <c r="J147" s="566" t="s">
        <v>716</v>
      </c>
      <c r="K147" s="566" t="s">
        <v>679</v>
      </c>
      <c r="L147" s="568">
        <v>130.650356363165</v>
      </c>
      <c r="M147" s="568">
        <v>1</v>
      </c>
      <c r="N147" s="569">
        <v>130.650356363165</v>
      </c>
    </row>
    <row r="148" spans="1:14" ht="14.4" customHeight="1" x14ac:dyDescent="0.3">
      <c r="A148" s="564" t="s">
        <v>456</v>
      </c>
      <c r="B148" s="565" t="s">
        <v>458</v>
      </c>
      <c r="C148" s="566" t="s">
        <v>468</v>
      </c>
      <c r="D148" s="567" t="s">
        <v>469</v>
      </c>
      <c r="E148" s="566" t="s">
        <v>459</v>
      </c>
      <c r="F148" s="567" t="s">
        <v>460</v>
      </c>
      <c r="G148" s="566" t="s">
        <v>710</v>
      </c>
      <c r="H148" s="566">
        <v>114439</v>
      </c>
      <c r="I148" s="566">
        <v>14439</v>
      </c>
      <c r="J148" s="566" t="s">
        <v>717</v>
      </c>
      <c r="K148" s="566" t="s">
        <v>718</v>
      </c>
      <c r="L148" s="568">
        <v>123.29</v>
      </c>
      <c r="M148" s="568">
        <v>1</v>
      </c>
      <c r="N148" s="569">
        <v>123.29</v>
      </c>
    </row>
    <row r="149" spans="1:14" ht="14.4" customHeight="1" x14ac:dyDescent="0.3">
      <c r="A149" s="564" t="s">
        <v>456</v>
      </c>
      <c r="B149" s="565" t="s">
        <v>458</v>
      </c>
      <c r="C149" s="566" t="s">
        <v>468</v>
      </c>
      <c r="D149" s="567" t="s">
        <v>469</v>
      </c>
      <c r="E149" s="566" t="s">
        <v>459</v>
      </c>
      <c r="F149" s="567" t="s">
        <v>460</v>
      </c>
      <c r="G149" s="566" t="s">
        <v>710</v>
      </c>
      <c r="H149" s="566">
        <v>126486</v>
      </c>
      <c r="I149" s="566">
        <v>26486</v>
      </c>
      <c r="J149" s="566" t="s">
        <v>719</v>
      </c>
      <c r="K149" s="566" t="s">
        <v>720</v>
      </c>
      <c r="L149" s="568">
        <v>784.9</v>
      </c>
      <c r="M149" s="568">
        <v>1</v>
      </c>
      <c r="N149" s="569">
        <v>784.9</v>
      </c>
    </row>
    <row r="150" spans="1:14" ht="14.4" customHeight="1" x14ac:dyDescent="0.3">
      <c r="A150" s="564" t="s">
        <v>456</v>
      </c>
      <c r="B150" s="565" t="s">
        <v>458</v>
      </c>
      <c r="C150" s="566" t="s">
        <v>468</v>
      </c>
      <c r="D150" s="567" t="s">
        <v>469</v>
      </c>
      <c r="E150" s="566" t="s">
        <v>459</v>
      </c>
      <c r="F150" s="567" t="s">
        <v>460</v>
      </c>
      <c r="G150" s="566" t="s">
        <v>710</v>
      </c>
      <c r="H150" s="566">
        <v>129767</v>
      </c>
      <c r="I150" s="566">
        <v>129767</v>
      </c>
      <c r="J150" s="566" t="s">
        <v>721</v>
      </c>
      <c r="K150" s="566" t="s">
        <v>722</v>
      </c>
      <c r="L150" s="568">
        <v>2158.4112536948765</v>
      </c>
      <c r="M150" s="568">
        <v>4.2</v>
      </c>
      <c r="N150" s="569">
        <v>9065.3280177354081</v>
      </c>
    </row>
    <row r="151" spans="1:14" ht="14.4" customHeight="1" x14ac:dyDescent="0.3">
      <c r="A151" s="564" t="s">
        <v>456</v>
      </c>
      <c r="B151" s="565" t="s">
        <v>458</v>
      </c>
      <c r="C151" s="566" t="s">
        <v>468</v>
      </c>
      <c r="D151" s="567" t="s">
        <v>469</v>
      </c>
      <c r="E151" s="566" t="s">
        <v>459</v>
      </c>
      <c r="F151" s="567" t="s">
        <v>460</v>
      </c>
      <c r="G151" s="566" t="s">
        <v>710</v>
      </c>
      <c r="H151" s="566">
        <v>132059</v>
      </c>
      <c r="I151" s="566">
        <v>32059</v>
      </c>
      <c r="J151" s="566" t="s">
        <v>723</v>
      </c>
      <c r="K151" s="566" t="s">
        <v>724</v>
      </c>
      <c r="L151" s="568">
        <v>414.00012207588685</v>
      </c>
      <c r="M151" s="568">
        <v>14</v>
      </c>
      <c r="N151" s="569">
        <v>5796.0015869865292</v>
      </c>
    </row>
    <row r="152" spans="1:14" ht="14.4" customHeight="1" x14ac:dyDescent="0.3">
      <c r="A152" s="564" t="s">
        <v>456</v>
      </c>
      <c r="B152" s="565" t="s">
        <v>458</v>
      </c>
      <c r="C152" s="566" t="s">
        <v>468</v>
      </c>
      <c r="D152" s="567" t="s">
        <v>469</v>
      </c>
      <c r="E152" s="566" t="s">
        <v>459</v>
      </c>
      <c r="F152" s="567" t="s">
        <v>460</v>
      </c>
      <c r="G152" s="566" t="s">
        <v>710</v>
      </c>
      <c r="H152" s="566">
        <v>132061</v>
      </c>
      <c r="I152" s="566">
        <v>32061</v>
      </c>
      <c r="J152" s="566" t="s">
        <v>723</v>
      </c>
      <c r="K152" s="566" t="s">
        <v>725</v>
      </c>
      <c r="L152" s="568">
        <v>492.19982555152438</v>
      </c>
      <c r="M152" s="568">
        <v>5</v>
      </c>
      <c r="N152" s="569">
        <v>2460.9991277576219</v>
      </c>
    </row>
    <row r="153" spans="1:14" ht="14.4" customHeight="1" x14ac:dyDescent="0.3">
      <c r="A153" s="564" t="s">
        <v>456</v>
      </c>
      <c r="B153" s="565" t="s">
        <v>458</v>
      </c>
      <c r="C153" s="566" t="s">
        <v>468</v>
      </c>
      <c r="D153" s="567" t="s">
        <v>469</v>
      </c>
      <c r="E153" s="566" t="s">
        <v>459</v>
      </c>
      <c r="F153" s="567" t="s">
        <v>460</v>
      </c>
      <c r="G153" s="566" t="s">
        <v>710</v>
      </c>
      <c r="H153" s="566">
        <v>149531</v>
      </c>
      <c r="I153" s="566">
        <v>49531</v>
      </c>
      <c r="J153" s="566" t="s">
        <v>726</v>
      </c>
      <c r="K153" s="566" t="s">
        <v>727</v>
      </c>
      <c r="L153" s="568">
        <v>71.05</v>
      </c>
      <c r="M153" s="568">
        <v>6</v>
      </c>
      <c r="N153" s="569">
        <v>426.29999999999995</v>
      </c>
    </row>
    <row r="154" spans="1:14" ht="14.4" customHeight="1" x14ac:dyDescent="0.3">
      <c r="A154" s="564" t="s">
        <v>456</v>
      </c>
      <c r="B154" s="565" t="s">
        <v>458</v>
      </c>
      <c r="C154" s="566" t="s">
        <v>468</v>
      </c>
      <c r="D154" s="567" t="s">
        <v>469</v>
      </c>
      <c r="E154" s="566" t="s">
        <v>459</v>
      </c>
      <c r="F154" s="567" t="s">
        <v>460</v>
      </c>
      <c r="G154" s="566" t="s">
        <v>710</v>
      </c>
      <c r="H154" s="566">
        <v>156503</v>
      </c>
      <c r="I154" s="566">
        <v>56503</v>
      </c>
      <c r="J154" s="566" t="s">
        <v>728</v>
      </c>
      <c r="K154" s="566" t="s">
        <v>729</v>
      </c>
      <c r="L154" s="568">
        <v>76.640209044569005</v>
      </c>
      <c r="M154" s="568">
        <v>1</v>
      </c>
      <c r="N154" s="569">
        <v>76.640209044569005</v>
      </c>
    </row>
    <row r="155" spans="1:14" ht="14.4" customHeight="1" x14ac:dyDescent="0.3">
      <c r="A155" s="564" t="s">
        <v>456</v>
      </c>
      <c r="B155" s="565" t="s">
        <v>458</v>
      </c>
      <c r="C155" s="566" t="s">
        <v>468</v>
      </c>
      <c r="D155" s="567" t="s">
        <v>469</v>
      </c>
      <c r="E155" s="566" t="s">
        <v>459</v>
      </c>
      <c r="F155" s="567" t="s">
        <v>460</v>
      </c>
      <c r="G155" s="566" t="s">
        <v>710</v>
      </c>
      <c r="H155" s="566">
        <v>164788</v>
      </c>
      <c r="I155" s="566">
        <v>64788</v>
      </c>
      <c r="J155" s="566" t="s">
        <v>730</v>
      </c>
      <c r="K155" s="566" t="s">
        <v>679</v>
      </c>
      <c r="L155" s="568">
        <v>125.07</v>
      </c>
      <c r="M155" s="568">
        <v>1</v>
      </c>
      <c r="N155" s="569">
        <v>125.07</v>
      </c>
    </row>
    <row r="156" spans="1:14" ht="14.4" customHeight="1" x14ac:dyDescent="0.3">
      <c r="A156" s="564" t="s">
        <v>456</v>
      </c>
      <c r="B156" s="565" t="s">
        <v>458</v>
      </c>
      <c r="C156" s="566" t="s">
        <v>468</v>
      </c>
      <c r="D156" s="567" t="s">
        <v>469</v>
      </c>
      <c r="E156" s="566" t="s">
        <v>459</v>
      </c>
      <c r="F156" s="567" t="s">
        <v>460</v>
      </c>
      <c r="G156" s="566" t="s">
        <v>710</v>
      </c>
      <c r="H156" s="566">
        <v>190957</v>
      </c>
      <c r="I156" s="566">
        <v>90957</v>
      </c>
      <c r="J156" s="566" t="s">
        <v>731</v>
      </c>
      <c r="K156" s="566" t="s">
        <v>732</v>
      </c>
      <c r="L156" s="568">
        <v>43.104930669031347</v>
      </c>
      <c r="M156" s="568">
        <v>2</v>
      </c>
      <c r="N156" s="569">
        <v>86.209861338062694</v>
      </c>
    </row>
    <row r="157" spans="1:14" ht="14.4" customHeight="1" x14ac:dyDescent="0.3">
      <c r="A157" s="564" t="s">
        <v>456</v>
      </c>
      <c r="B157" s="565" t="s">
        <v>458</v>
      </c>
      <c r="C157" s="566" t="s">
        <v>468</v>
      </c>
      <c r="D157" s="567" t="s">
        <v>469</v>
      </c>
      <c r="E157" s="566" t="s">
        <v>459</v>
      </c>
      <c r="F157" s="567" t="s">
        <v>460</v>
      </c>
      <c r="G157" s="566" t="s">
        <v>710</v>
      </c>
      <c r="H157" s="566">
        <v>848765</v>
      </c>
      <c r="I157" s="566">
        <v>107938</v>
      </c>
      <c r="J157" s="566" t="s">
        <v>733</v>
      </c>
      <c r="K157" s="566" t="s">
        <v>734</v>
      </c>
      <c r="L157" s="568">
        <v>135.47</v>
      </c>
      <c r="M157" s="568">
        <v>1</v>
      </c>
      <c r="N157" s="569">
        <v>135.47</v>
      </c>
    </row>
    <row r="158" spans="1:14" ht="14.4" customHeight="1" x14ac:dyDescent="0.3">
      <c r="A158" s="564" t="s">
        <v>456</v>
      </c>
      <c r="B158" s="565" t="s">
        <v>458</v>
      </c>
      <c r="C158" s="566" t="s">
        <v>468</v>
      </c>
      <c r="D158" s="567" t="s">
        <v>469</v>
      </c>
      <c r="E158" s="566" t="s">
        <v>459</v>
      </c>
      <c r="F158" s="567" t="s">
        <v>460</v>
      </c>
      <c r="G158" s="566" t="s">
        <v>710</v>
      </c>
      <c r="H158" s="566">
        <v>848907</v>
      </c>
      <c r="I158" s="566">
        <v>148072</v>
      </c>
      <c r="J158" s="566" t="s">
        <v>735</v>
      </c>
      <c r="K158" s="566" t="s">
        <v>736</v>
      </c>
      <c r="L158" s="568">
        <v>278.92</v>
      </c>
      <c r="M158" s="568">
        <v>1</v>
      </c>
      <c r="N158" s="569">
        <v>278.92</v>
      </c>
    </row>
    <row r="159" spans="1:14" ht="14.4" customHeight="1" x14ac:dyDescent="0.3">
      <c r="A159" s="564" t="s">
        <v>456</v>
      </c>
      <c r="B159" s="565" t="s">
        <v>458</v>
      </c>
      <c r="C159" s="566" t="s">
        <v>468</v>
      </c>
      <c r="D159" s="567" t="s">
        <v>469</v>
      </c>
      <c r="E159" s="566" t="s">
        <v>459</v>
      </c>
      <c r="F159" s="567" t="s">
        <v>460</v>
      </c>
      <c r="G159" s="566" t="s">
        <v>710</v>
      </c>
      <c r="H159" s="566">
        <v>850010</v>
      </c>
      <c r="I159" s="566">
        <v>149543</v>
      </c>
      <c r="J159" s="566" t="s">
        <v>737</v>
      </c>
      <c r="K159" s="566" t="s">
        <v>738</v>
      </c>
      <c r="L159" s="568">
        <v>315.02</v>
      </c>
      <c r="M159" s="568">
        <v>1</v>
      </c>
      <c r="N159" s="569">
        <v>315.02</v>
      </c>
    </row>
    <row r="160" spans="1:14" ht="14.4" customHeight="1" x14ac:dyDescent="0.3">
      <c r="A160" s="564" t="s">
        <v>456</v>
      </c>
      <c r="B160" s="565" t="s">
        <v>458</v>
      </c>
      <c r="C160" s="566" t="s">
        <v>468</v>
      </c>
      <c r="D160" s="567" t="s">
        <v>469</v>
      </c>
      <c r="E160" s="566" t="s">
        <v>459</v>
      </c>
      <c r="F160" s="567" t="s">
        <v>460</v>
      </c>
      <c r="G160" s="566" t="s">
        <v>710</v>
      </c>
      <c r="H160" s="566">
        <v>850078</v>
      </c>
      <c r="I160" s="566">
        <v>102608</v>
      </c>
      <c r="J160" s="566" t="s">
        <v>739</v>
      </c>
      <c r="K160" s="566" t="s">
        <v>740</v>
      </c>
      <c r="L160" s="568">
        <v>46.22</v>
      </c>
      <c r="M160" s="568">
        <v>1</v>
      </c>
      <c r="N160" s="569">
        <v>46.22</v>
      </c>
    </row>
    <row r="161" spans="1:14" ht="14.4" customHeight="1" x14ac:dyDescent="0.3">
      <c r="A161" s="564" t="s">
        <v>456</v>
      </c>
      <c r="B161" s="565" t="s">
        <v>458</v>
      </c>
      <c r="C161" s="566" t="s">
        <v>468</v>
      </c>
      <c r="D161" s="567" t="s">
        <v>469</v>
      </c>
      <c r="E161" s="566" t="s">
        <v>461</v>
      </c>
      <c r="F161" s="567" t="s">
        <v>462</v>
      </c>
      <c r="G161" s="566" t="s">
        <v>486</v>
      </c>
      <c r="H161" s="566">
        <v>103414</v>
      </c>
      <c r="I161" s="566">
        <v>3414</v>
      </c>
      <c r="J161" s="566" t="s">
        <v>741</v>
      </c>
      <c r="K161" s="566" t="s">
        <v>742</v>
      </c>
      <c r="L161" s="568">
        <v>2332.3010370203551</v>
      </c>
      <c r="M161" s="568">
        <v>3.2</v>
      </c>
      <c r="N161" s="569">
        <v>7463.3633184651353</v>
      </c>
    </row>
    <row r="162" spans="1:14" ht="14.4" customHeight="1" x14ac:dyDescent="0.3">
      <c r="A162" s="564" t="s">
        <v>456</v>
      </c>
      <c r="B162" s="565" t="s">
        <v>458</v>
      </c>
      <c r="C162" s="566" t="s">
        <v>468</v>
      </c>
      <c r="D162" s="567" t="s">
        <v>469</v>
      </c>
      <c r="E162" s="566" t="s">
        <v>461</v>
      </c>
      <c r="F162" s="567" t="s">
        <v>462</v>
      </c>
      <c r="G162" s="566" t="s">
        <v>486</v>
      </c>
      <c r="H162" s="566">
        <v>103513</v>
      </c>
      <c r="I162" s="566">
        <v>3513</v>
      </c>
      <c r="J162" s="566" t="s">
        <v>743</v>
      </c>
      <c r="K162" s="566" t="s">
        <v>742</v>
      </c>
      <c r="L162" s="568">
        <v>2210.4533333333334</v>
      </c>
      <c r="M162" s="568">
        <v>-1.6</v>
      </c>
      <c r="N162" s="569">
        <v>-3522.55</v>
      </c>
    </row>
    <row r="163" spans="1:14" ht="14.4" customHeight="1" x14ac:dyDescent="0.3">
      <c r="A163" s="564" t="s">
        <v>456</v>
      </c>
      <c r="B163" s="565" t="s">
        <v>458</v>
      </c>
      <c r="C163" s="566" t="s">
        <v>468</v>
      </c>
      <c r="D163" s="567" t="s">
        <v>469</v>
      </c>
      <c r="E163" s="566" t="s">
        <v>461</v>
      </c>
      <c r="F163" s="567" t="s">
        <v>462</v>
      </c>
      <c r="G163" s="566" t="s">
        <v>486</v>
      </c>
      <c r="H163" s="566">
        <v>116337</v>
      </c>
      <c r="I163" s="566">
        <v>16337</v>
      </c>
      <c r="J163" s="566" t="s">
        <v>744</v>
      </c>
      <c r="K163" s="566" t="s">
        <v>745</v>
      </c>
      <c r="L163" s="568">
        <v>2156.25</v>
      </c>
      <c r="M163" s="568">
        <v>0.3</v>
      </c>
      <c r="N163" s="569">
        <v>646.875</v>
      </c>
    </row>
    <row r="164" spans="1:14" ht="14.4" customHeight="1" x14ac:dyDescent="0.3">
      <c r="A164" s="564" t="s">
        <v>456</v>
      </c>
      <c r="B164" s="565" t="s">
        <v>458</v>
      </c>
      <c r="C164" s="566" t="s">
        <v>468</v>
      </c>
      <c r="D164" s="567" t="s">
        <v>469</v>
      </c>
      <c r="E164" s="566" t="s">
        <v>461</v>
      </c>
      <c r="F164" s="567" t="s">
        <v>462</v>
      </c>
      <c r="G164" s="566" t="s">
        <v>710</v>
      </c>
      <c r="H164" s="566">
        <v>133146</v>
      </c>
      <c r="I164" s="566">
        <v>33146</v>
      </c>
      <c r="J164" s="566" t="s">
        <v>746</v>
      </c>
      <c r="K164" s="566" t="s">
        <v>747</v>
      </c>
      <c r="L164" s="568">
        <v>206.99999161628389</v>
      </c>
      <c r="M164" s="568">
        <v>33</v>
      </c>
      <c r="N164" s="569">
        <v>6830.9978713738847</v>
      </c>
    </row>
    <row r="165" spans="1:14" ht="14.4" customHeight="1" x14ac:dyDescent="0.3">
      <c r="A165" s="564" t="s">
        <v>456</v>
      </c>
      <c r="B165" s="565" t="s">
        <v>458</v>
      </c>
      <c r="C165" s="566" t="s">
        <v>468</v>
      </c>
      <c r="D165" s="567" t="s">
        <v>469</v>
      </c>
      <c r="E165" s="566" t="s">
        <v>461</v>
      </c>
      <c r="F165" s="567" t="s">
        <v>462</v>
      </c>
      <c r="G165" s="566" t="s">
        <v>710</v>
      </c>
      <c r="H165" s="566">
        <v>133220</v>
      </c>
      <c r="I165" s="566">
        <v>33220</v>
      </c>
      <c r="J165" s="566" t="s">
        <v>748</v>
      </c>
      <c r="K165" s="566" t="s">
        <v>749</v>
      </c>
      <c r="L165" s="568">
        <v>198.25999160353999</v>
      </c>
      <c r="M165" s="568">
        <v>1</v>
      </c>
      <c r="N165" s="569">
        <v>198.25999160353999</v>
      </c>
    </row>
    <row r="166" spans="1:14" ht="14.4" customHeight="1" x14ac:dyDescent="0.3">
      <c r="A166" s="564" t="s">
        <v>456</v>
      </c>
      <c r="B166" s="565" t="s">
        <v>458</v>
      </c>
      <c r="C166" s="566" t="s">
        <v>468</v>
      </c>
      <c r="D166" s="567" t="s">
        <v>469</v>
      </c>
      <c r="E166" s="566" t="s">
        <v>463</v>
      </c>
      <c r="F166" s="567" t="s">
        <v>464</v>
      </c>
      <c r="G166" s="566"/>
      <c r="H166" s="566">
        <v>118547</v>
      </c>
      <c r="I166" s="566">
        <v>18547</v>
      </c>
      <c r="J166" s="566" t="s">
        <v>750</v>
      </c>
      <c r="K166" s="566" t="s">
        <v>751</v>
      </c>
      <c r="L166" s="568">
        <v>133.88999999999999</v>
      </c>
      <c r="M166" s="568">
        <v>1</v>
      </c>
      <c r="N166" s="569">
        <v>133.88999999999999</v>
      </c>
    </row>
    <row r="167" spans="1:14" ht="14.4" customHeight="1" x14ac:dyDescent="0.3">
      <c r="A167" s="564" t="s">
        <v>456</v>
      </c>
      <c r="B167" s="565" t="s">
        <v>458</v>
      </c>
      <c r="C167" s="566" t="s">
        <v>468</v>
      </c>
      <c r="D167" s="567" t="s">
        <v>469</v>
      </c>
      <c r="E167" s="566" t="s">
        <v>463</v>
      </c>
      <c r="F167" s="567" t="s">
        <v>464</v>
      </c>
      <c r="G167" s="566" t="s">
        <v>486</v>
      </c>
      <c r="H167" s="566">
        <v>101066</v>
      </c>
      <c r="I167" s="566">
        <v>1066</v>
      </c>
      <c r="J167" s="566" t="s">
        <v>752</v>
      </c>
      <c r="K167" s="566" t="s">
        <v>753</v>
      </c>
      <c r="L167" s="568">
        <v>37.744399266045399</v>
      </c>
      <c r="M167" s="568">
        <v>19</v>
      </c>
      <c r="N167" s="569">
        <v>717.00918678881715</v>
      </c>
    </row>
    <row r="168" spans="1:14" ht="14.4" customHeight="1" x14ac:dyDescent="0.3">
      <c r="A168" s="564" t="s">
        <v>456</v>
      </c>
      <c r="B168" s="565" t="s">
        <v>458</v>
      </c>
      <c r="C168" s="566" t="s">
        <v>468</v>
      </c>
      <c r="D168" s="567" t="s">
        <v>469</v>
      </c>
      <c r="E168" s="566" t="s">
        <v>463</v>
      </c>
      <c r="F168" s="567" t="s">
        <v>464</v>
      </c>
      <c r="G168" s="566" t="s">
        <v>486</v>
      </c>
      <c r="H168" s="566">
        <v>101076</v>
      </c>
      <c r="I168" s="566">
        <v>1076</v>
      </c>
      <c r="J168" s="566" t="s">
        <v>754</v>
      </c>
      <c r="K168" s="566" t="s">
        <v>524</v>
      </c>
      <c r="L168" s="568">
        <v>64.256494643314099</v>
      </c>
      <c r="M168" s="568">
        <v>3</v>
      </c>
      <c r="N168" s="569">
        <v>192.76948392994228</v>
      </c>
    </row>
    <row r="169" spans="1:14" ht="14.4" customHeight="1" x14ac:dyDescent="0.3">
      <c r="A169" s="564" t="s">
        <v>456</v>
      </c>
      <c r="B169" s="565" t="s">
        <v>458</v>
      </c>
      <c r="C169" s="566" t="s">
        <v>468</v>
      </c>
      <c r="D169" s="567" t="s">
        <v>469</v>
      </c>
      <c r="E169" s="566" t="s">
        <v>463</v>
      </c>
      <c r="F169" s="567" t="s">
        <v>464</v>
      </c>
      <c r="G169" s="566" t="s">
        <v>486</v>
      </c>
      <c r="H169" s="566">
        <v>102427</v>
      </c>
      <c r="I169" s="566">
        <v>2427</v>
      </c>
      <c r="J169" s="566" t="s">
        <v>755</v>
      </c>
      <c r="K169" s="566" t="s">
        <v>756</v>
      </c>
      <c r="L169" s="568">
        <v>26.891893383339823</v>
      </c>
      <c r="M169" s="568">
        <v>10</v>
      </c>
      <c r="N169" s="569">
        <v>268.68922291398718</v>
      </c>
    </row>
    <row r="170" spans="1:14" ht="14.4" customHeight="1" x14ac:dyDescent="0.3">
      <c r="A170" s="564" t="s">
        <v>456</v>
      </c>
      <c r="B170" s="565" t="s">
        <v>458</v>
      </c>
      <c r="C170" s="566" t="s">
        <v>468</v>
      </c>
      <c r="D170" s="567" t="s">
        <v>469</v>
      </c>
      <c r="E170" s="566" t="s">
        <v>463</v>
      </c>
      <c r="F170" s="567" t="s">
        <v>464</v>
      </c>
      <c r="G170" s="566" t="s">
        <v>486</v>
      </c>
      <c r="H170" s="566">
        <v>103952</v>
      </c>
      <c r="I170" s="566">
        <v>3952</v>
      </c>
      <c r="J170" s="566" t="s">
        <v>757</v>
      </c>
      <c r="K170" s="566" t="s">
        <v>758</v>
      </c>
      <c r="L170" s="568">
        <v>82.830096921774597</v>
      </c>
      <c r="M170" s="568">
        <v>7</v>
      </c>
      <c r="N170" s="569">
        <v>579.81067845242217</v>
      </c>
    </row>
    <row r="171" spans="1:14" ht="14.4" customHeight="1" x14ac:dyDescent="0.3">
      <c r="A171" s="564" t="s">
        <v>456</v>
      </c>
      <c r="B171" s="565" t="s">
        <v>458</v>
      </c>
      <c r="C171" s="566" t="s">
        <v>468</v>
      </c>
      <c r="D171" s="567" t="s">
        <v>469</v>
      </c>
      <c r="E171" s="566" t="s">
        <v>463</v>
      </c>
      <c r="F171" s="567" t="s">
        <v>464</v>
      </c>
      <c r="G171" s="566" t="s">
        <v>486</v>
      </c>
      <c r="H171" s="566">
        <v>111785</v>
      </c>
      <c r="I171" s="566">
        <v>11785</v>
      </c>
      <c r="J171" s="566" t="s">
        <v>757</v>
      </c>
      <c r="K171" s="566" t="s">
        <v>759</v>
      </c>
      <c r="L171" s="568">
        <v>63.159983874823197</v>
      </c>
      <c r="M171" s="568">
        <v>11</v>
      </c>
      <c r="N171" s="569">
        <v>694.75977424752477</v>
      </c>
    </row>
    <row r="172" spans="1:14" ht="14.4" customHeight="1" x14ac:dyDescent="0.3">
      <c r="A172" s="564" t="s">
        <v>456</v>
      </c>
      <c r="B172" s="565" t="s">
        <v>458</v>
      </c>
      <c r="C172" s="566" t="s">
        <v>468</v>
      </c>
      <c r="D172" s="567" t="s">
        <v>469</v>
      </c>
      <c r="E172" s="566" t="s">
        <v>463</v>
      </c>
      <c r="F172" s="567" t="s">
        <v>464</v>
      </c>
      <c r="G172" s="566" t="s">
        <v>486</v>
      </c>
      <c r="H172" s="566">
        <v>148261</v>
      </c>
      <c r="I172" s="566">
        <v>48261</v>
      </c>
      <c r="J172" s="566" t="s">
        <v>752</v>
      </c>
      <c r="K172" s="566" t="s">
        <v>760</v>
      </c>
      <c r="L172" s="568">
        <v>43.261007106036303</v>
      </c>
      <c r="M172" s="568">
        <v>1</v>
      </c>
      <c r="N172" s="569">
        <v>43.261007106036303</v>
      </c>
    </row>
    <row r="173" spans="1:14" ht="14.4" customHeight="1" x14ac:dyDescent="0.3">
      <c r="A173" s="564" t="s">
        <v>456</v>
      </c>
      <c r="B173" s="565" t="s">
        <v>458</v>
      </c>
      <c r="C173" s="566" t="s">
        <v>468</v>
      </c>
      <c r="D173" s="567" t="s">
        <v>469</v>
      </c>
      <c r="E173" s="566" t="s">
        <v>463</v>
      </c>
      <c r="F173" s="567" t="s">
        <v>464</v>
      </c>
      <c r="G173" s="566" t="s">
        <v>486</v>
      </c>
      <c r="H173" s="566">
        <v>849567</v>
      </c>
      <c r="I173" s="566">
        <v>125249</v>
      </c>
      <c r="J173" s="566" t="s">
        <v>761</v>
      </c>
      <c r="K173" s="566" t="s">
        <v>762</v>
      </c>
      <c r="L173" s="568">
        <v>517.49999999999955</v>
      </c>
      <c r="M173" s="568">
        <v>1.2</v>
      </c>
      <c r="N173" s="569">
        <v>620.99999999999966</v>
      </c>
    </row>
    <row r="174" spans="1:14" ht="14.4" customHeight="1" x14ac:dyDescent="0.3">
      <c r="A174" s="564" t="s">
        <v>456</v>
      </c>
      <c r="B174" s="565" t="s">
        <v>458</v>
      </c>
      <c r="C174" s="566" t="s">
        <v>468</v>
      </c>
      <c r="D174" s="567" t="s">
        <v>469</v>
      </c>
      <c r="E174" s="566" t="s">
        <v>463</v>
      </c>
      <c r="F174" s="567" t="s">
        <v>464</v>
      </c>
      <c r="G174" s="566" t="s">
        <v>710</v>
      </c>
      <c r="H174" s="566">
        <v>105951</v>
      </c>
      <c r="I174" s="566">
        <v>5951</v>
      </c>
      <c r="J174" s="566" t="s">
        <v>763</v>
      </c>
      <c r="K174" s="566" t="s">
        <v>764</v>
      </c>
      <c r="L174" s="568">
        <v>274.46933359560302</v>
      </c>
      <c r="M174" s="568">
        <v>134</v>
      </c>
      <c r="N174" s="569">
        <v>37238.980177259888</v>
      </c>
    </row>
    <row r="175" spans="1:14" ht="14.4" customHeight="1" x14ac:dyDescent="0.3">
      <c r="A175" s="564" t="s">
        <v>456</v>
      </c>
      <c r="B175" s="565" t="s">
        <v>458</v>
      </c>
      <c r="C175" s="566" t="s">
        <v>468</v>
      </c>
      <c r="D175" s="567" t="s">
        <v>469</v>
      </c>
      <c r="E175" s="566" t="s">
        <v>463</v>
      </c>
      <c r="F175" s="567" t="s">
        <v>464</v>
      </c>
      <c r="G175" s="566" t="s">
        <v>710</v>
      </c>
      <c r="H175" s="566">
        <v>108807</v>
      </c>
      <c r="I175" s="566">
        <v>8807</v>
      </c>
      <c r="J175" s="566" t="s">
        <v>765</v>
      </c>
      <c r="K175" s="566" t="s">
        <v>766</v>
      </c>
      <c r="L175" s="568">
        <v>92.034138007156997</v>
      </c>
      <c r="M175" s="568">
        <v>95</v>
      </c>
      <c r="N175" s="569">
        <v>8652.8905047975313</v>
      </c>
    </row>
    <row r="176" spans="1:14" ht="14.4" customHeight="1" x14ac:dyDescent="0.3">
      <c r="A176" s="564" t="s">
        <v>456</v>
      </c>
      <c r="B176" s="565" t="s">
        <v>458</v>
      </c>
      <c r="C176" s="566" t="s">
        <v>468</v>
      </c>
      <c r="D176" s="567" t="s">
        <v>469</v>
      </c>
      <c r="E176" s="566" t="s">
        <v>463</v>
      </c>
      <c r="F176" s="567" t="s">
        <v>464</v>
      </c>
      <c r="G176" s="566" t="s">
        <v>710</v>
      </c>
      <c r="H176" s="566">
        <v>116600</v>
      </c>
      <c r="I176" s="566">
        <v>16600</v>
      </c>
      <c r="J176" s="566" t="s">
        <v>767</v>
      </c>
      <c r="K176" s="566" t="s">
        <v>768</v>
      </c>
      <c r="L176" s="568">
        <v>45.85</v>
      </c>
      <c r="M176" s="568">
        <v>4</v>
      </c>
      <c r="N176" s="569">
        <v>183.4</v>
      </c>
    </row>
    <row r="177" spans="1:14" ht="14.4" customHeight="1" x14ac:dyDescent="0.3">
      <c r="A177" s="564" t="s">
        <v>456</v>
      </c>
      <c r="B177" s="565" t="s">
        <v>458</v>
      </c>
      <c r="C177" s="566" t="s">
        <v>468</v>
      </c>
      <c r="D177" s="567" t="s">
        <v>469</v>
      </c>
      <c r="E177" s="566" t="s">
        <v>463</v>
      </c>
      <c r="F177" s="567" t="s">
        <v>464</v>
      </c>
      <c r="G177" s="566" t="s">
        <v>710</v>
      </c>
      <c r="H177" s="566">
        <v>117810</v>
      </c>
      <c r="I177" s="566">
        <v>17810</v>
      </c>
      <c r="J177" s="566" t="s">
        <v>769</v>
      </c>
      <c r="K177" s="566" t="s">
        <v>770</v>
      </c>
      <c r="L177" s="568">
        <v>3768.2613105005435</v>
      </c>
      <c r="M177" s="568">
        <v>3.583333333333333</v>
      </c>
      <c r="N177" s="569">
        <v>13502.937229646026</v>
      </c>
    </row>
    <row r="178" spans="1:14" ht="14.4" customHeight="1" x14ac:dyDescent="0.3">
      <c r="A178" s="564" t="s">
        <v>456</v>
      </c>
      <c r="B178" s="565" t="s">
        <v>458</v>
      </c>
      <c r="C178" s="566" t="s">
        <v>468</v>
      </c>
      <c r="D178" s="567" t="s">
        <v>469</v>
      </c>
      <c r="E178" s="566" t="s">
        <v>463</v>
      </c>
      <c r="F178" s="567" t="s">
        <v>464</v>
      </c>
      <c r="G178" s="566" t="s">
        <v>710</v>
      </c>
      <c r="H178" s="566">
        <v>147727</v>
      </c>
      <c r="I178" s="566">
        <v>47727</v>
      </c>
      <c r="J178" s="566" t="s">
        <v>771</v>
      </c>
      <c r="K178" s="566" t="s">
        <v>772</v>
      </c>
      <c r="L178" s="568">
        <v>200.87001344216787</v>
      </c>
      <c r="M178" s="568">
        <v>14</v>
      </c>
      <c r="N178" s="569">
        <v>2636.510339934578</v>
      </c>
    </row>
    <row r="179" spans="1:14" ht="14.4" customHeight="1" x14ac:dyDescent="0.3">
      <c r="A179" s="564" t="s">
        <v>456</v>
      </c>
      <c r="B179" s="565" t="s">
        <v>458</v>
      </c>
      <c r="C179" s="566" t="s">
        <v>468</v>
      </c>
      <c r="D179" s="567" t="s">
        <v>469</v>
      </c>
      <c r="E179" s="566" t="s">
        <v>463</v>
      </c>
      <c r="F179" s="567" t="s">
        <v>464</v>
      </c>
      <c r="G179" s="566" t="s">
        <v>710</v>
      </c>
      <c r="H179" s="566">
        <v>153202</v>
      </c>
      <c r="I179" s="566">
        <v>53202</v>
      </c>
      <c r="J179" s="566" t="s">
        <v>773</v>
      </c>
      <c r="K179" s="566" t="s">
        <v>772</v>
      </c>
      <c r="L179" s="568">
        <v>57.37</v>
      </c>
      <c r="M179" s="568">
        <v>2</v>
      </c>
      <c r="N179" s="569">
        <v>114.74</v>
      </c>
    </row>
    <row r="180" spans="1:14" ht="14.4" customHeight="1" x14ac:dyDescent="0.3">
      <c r="A180" s="564" t="s">
        <v>456</v>
      </c>
      <c r="B180" s="565" t="s">
        <v>458</v>
      </c>
      <c r="C180" s="566" t="s">
        <v>468</v>
      </c>
      <c r="D180" s="567" t="s">
        <v>469</v>
      </c>
      <c r="E180" s="566" t="s">
        <v>463</v>
      </c>
      <c r="F180" s="567" t="s">
        <v>464</v>
      </c>
      <c r="G180" s="566" t="s">
        <v>710</v>
      </c>
      <c r="H180" s="566">
        <v>153853</v>
      </c>
      <c r="I180" s="566">
        <v>53853</v>
      </c>
      <c r="J180" s="566" t="s">
        <v>774</v>
      </c>
      <c r="K180" s="566" t="s">
        <v>775</v>
      </c>
      <c r="L180" s="568">
        <v>305.79000000000002</v>
      </c>
      <c r="M180" s="568">
        <v>1</v>
      </c>
      <c r="N180" s="569">
        <v>305.79000000000002</v>
      </c>
    </row>
    <row r="181" spans="1:14" ht="14.4" customHeight="1" x14ac:dyDescent="0.3">
      <c r="A181" s="564" t="s">
        <v>456</v>
      </c>
      <c r="B181" s="565" t="s">
        <v>458</v>
      </c>
      <c r="C181" s="566" t="s">
        <v>468</v>
      </c>
      <c r="D181" s="567" t="s">
        <v>469</v>
      </c>
      <c r="E181" s="566" t="s">
        <v>463</v>
      </c>
      <c r="F181" s="567" t="s">
        <v>464</v>
      </c>
      <c r="G181" s="566" t="s">
        <v>710</v>
      </c>
      <c r="H181" s="566">
        <v>172972</v>
      </c>
      <c r="I181" s="566">
        <v>72972</v>
      </c>
      <c r="J181" s="566" t="s">
        <v>776</v>
      </c>
      <c r="K181" s="566" t="s">
        <v>777</v>
      </c>
      <c r="L181" s="568">
        <v>226.27214345178618</v>
      </c>
      <c r="M181" s="568">
        <v>127.99999999999994</v>
      </c>
      <c r="N181" s="569">
        <v>28976.071915388395</v>
      </c>
    </row>
    <row r="182" spans="1:14" ht="14.4" customHeight="1" x14ac:dyDescent="0.3">
      <c r="A182" s="564" t="s">
        <v>456</v>
      </c>
      <c r="B182" s="565" t="s">
        <v>458</v>
      </c>
      <c r="C182" s="566" t="s">
        <v>468</v>
      </c>
      <c r="D182" s="567" t="s">
        <v>469</v>
      </c>
      <c r="E182" s="566" t="s">
        <v>463</v>
      </c>
      <c r="F182" s="567" t="s">
        <v>464</v>
      </c>
      <c r="G182" s="566" t="s">
        <v>710</v>
      </c>
      <c r="H182" s="566">
        <v>176360</v>
      </c>
      <c r="I182" s="566">
        <v>76360</v>
      </c>
      <c r="J182" s="566" t="s">
        <v>778</v>
      </c>
      <c r="K182" s="566" t="s">
        <v>779</v>
      </c>
      <c r="L182" s="568">
        <v>75.3</v>
      </c>
      <c r="M182" s="568">
        <v>3</v>
      </c>
      <c r="N182" s="569">
        <v>225.89999999999998</v>
      </c>
    </row>
    <row r="183" spans="1:14" ht="14.4" customHeight="1" x14ac:dyDescent="0.3">
      <c r="A183" s="564" t="s">
        <v>456</v>
      </c>
      <c r="B183" s="565" t="s">
        <v>458</v>
      </c>
      <c r="C183" s="566" t="s">
        <v>468</v>
      </c>
      <c r="D183" s="567" t="s">
        <v>469</v>
      </c>
      <c r="E183" s="566" t="s">
        <v>463</v>
      </c>
      <c r="F183" s="567" t="s">
        <v>464</v>
      </c>
      <c r="G183" s="566" t="s">
        <v>710</v>
      </c>
      <c r="H183" s="566">
        <v>844576</v>
      </c>
      <c r="I183" s="566">
        <v>100339</v>
      </c>
      <c r="J183" s="566" t="s">
        <v>780</v>
      </c>
      <c r="K183" s="566" t="s">
        <v>781</v>
      </c>
      <c r="L183" s="568">
        <v>104.42017189295811</v>
      </c>
      <c r="M183" s="568">
        <v>28</v>
      </c>
      <c r="N183" s="569">
        <v>2923.7629283963679</v>
      </c>
    </row>
    <row r="184" spans="1:14" ht="14.4" customHeight="1" x14ac:dyDescent="0.3">
      <c r="A184" s="564" t="s">
        <v>456</v>
      </c>
      <c r="B184" s="565" t="s">
        <v>458</v>
      </c>
      <c r="C184" s="566" t="s">
        <v>468</v>
      </c>
      <c r="D184" s="567" t="s">
        <v>469</v>
      </c>
      <c r="E184" s="566" t="s">
        <v>465</v>
      </c>
      <c r="F184" s="567" t="s">
        <v>466</v>
      </c>
      <c r="G184" s="566" t="s">
        <v>486</v>
      </c>
      <c r="H184" s="566">
        <v>176150</v>
      </c>
      <c r="I184" s="566">
        <v>76150</v>
      </c>
      <c r="J184" s="566" t="s">
        <v>782</v>
      </c>
      <c r="K184" s="566" t="s">
        <v>783</v>
      </c>
      <c r="L184" s="568">
        <v>80.67</v>
      </c>
      <c r="M184" s="568">
        <v>1</v>
      </c>
      <c r="N184" s="569">
        <v>80.67</v>
      </c>
    </row>
    <row r="185" spans="1:14" ht="14.4" customHeight="1" x14ac:dyDescent="0.3">
      <c r="A185" s="564" t="s">
        <v>456</v>
      </c>
      <c r="B185" s="565" t="s">
        <v>458</v>
      </c>
      <c r="C185" s="566" t="s">
        <v>468</v>
      </c>
      <c r="D185" s="567" t="s">
        <v>469</v>
      </c>
      <c r="E185" s="566" t="s">
        <v>465</v>
      </c>
      <c r="F185" s="567" t="s">
        <v>466</v>
      </c>
      <c r="G185" s="566" t="s">
        <v>710</v>
      </c>
      <c r="H185" s="566">
        <v>165989</v>
      </c>
      <c r="I185" s="566">
        <v>65989</v>
      </c>
      <c r="J185" s="566" t="s">
        <v>784</v>
      </c>
      <c r="K185" s="566"/>
      <c r="L185" s="568">
        <v>91.710008293899136</v>
      </c>
      <c r="M185" s="568">
        <v>52</v>
      </c>
      <c r="N185" s="569">
        <v>4768.9198214915859</v>
      </c>
    </row>
    <row r="186" spans="1:14" ht="14.4" customHeight="1" x14ac:dyDescent="0.3">
      <c r="A186" s="564" t="s">
        <v>456</v>
      </c>
      <c r="B186" s="565" t="s">
        <v>458</v>
      </c>
      <c r="C186" s="566" t="s">
        <v>472</v>
      </c>
      <c r="D186" s="567" t="s">
        <v>473</v>
      </c>
      <c r="E186" s="566" t="s">
        <v>459</v>
      </c>
      <c r="F186" s="567" t="s">
        <v>460</v>
      </c>
      <c r="G186" s="566" t="s">
        <v>486</v>
      </c>
      <c r="H186" s="566">
        <v>51366</v>
      </c>
      <c r="I186" s="566">
        <v>51366</v>
      </c>
      <c r="J186" s="566" t="s">
        <v>494</v>
      </c>
      <c r="K186" s="566" t="s">
        <v>495</v>
      </c>
      <c r="L186" s="568">
        <v>259.44135403053298</v>
      </c>
      <c r="M186" s="568">
        <v>4</v>
      </c>
      <c r="N186" s="569">
        <v>1037.7654161221319</v>
      </c>
    </row>
    <row r="187" spans="1:14" ht="14.4" customHeight="1" x14ac:dyDescent="0.3">
      <c r="A187" s="564" t="s">
        <v>456</v>
      </c>
      <c r="B187" s="565" t="s">
        <v>458</v>
      </c>
      <c r="C187" s="566" t="s">
        <v>472</v>
      </c>
      <c r="D187" s="567" t="s">
        <v>473</v>
      </c>
      <c r="E187" s="566" t="s">
        <v>459</v>
      </c>
      <c r="F187" s="567" t="s">
        <v>460</v>
      </c>
      <c r="G187" s="566" t="s">
        <v>486</v>
      </c>
      <c r="H187" s="566">
        <v>100362</v>
      </c>
      <c r="I187" s="566">
        <v>362</v>
      </c>
      <c r="J187" s="566" t="s">
        <v>503</v>
      </c>
      <c r="K187" s="566" t="s">
        <v>504</v>
      </c>
      <c r="L187" s="568">
        <v>84.939825166414153</v>
      </c>
      <c r="M187" s="568">
        <v>4</v>
      </c>
      <c r="N187" s="569">
        <v>339.75930066565661</v>
      </c>
    </row>
    <row r="188" spans="1:14" ht="14.4" customHeight="1" x14ac:dyDescent="0.3">
      <c r="A188" s="564" t="s">
        <v>456</v>
      </c>
      <c r="B188" s="565" t="s">
        <v>458</v>
      </c>
      <c r="C188" s="566" t="s">
        <v>472</v>
      </c>
      <c r="D188" s="567" t="s">
        <v>473</v>
      </c>
      <c r="E188" s="566" t="s">
        <v>459</v>
      </c>
      <c r="F188" s="567" t="s">
        <v>460</v>
      </c>
      <c r="G188" s="566" t="s">
        <v>486</v>
      </c>
      <c r="H188" s="566">
        <v>100394</v>
      </c>
      <c r="I188" s="566">
        <v>394</v>
      </c>
      <c r="J188" s="566" t="s">
        <v>785</v>
      </c>
      <c r="K188" s="566" t="s">
        <v>786</v>
      </c>
      <c r="L188" s="568">
        <v>64.159798100334399</v>
      </c>
      <c r="M188" s="568">
        <v>1</v>
      </c>
      <c r="N188" s="569">
        <v>64.159798100334399</v>
      </c>
    </row>
    <row r="189" spans="1:14" ht="14.4" customHeight="1" x14ac:dyDescent="0.3">
      <c r="A189" s="564" t="s">
        <v>456</v>
      </c>
      <c r="B189" s="565" t="s">
        <v>458</v>
      </c>
      <c r="C189" s="566" t="s">
        <v>472</v>
      </c>
      <c r="D189" s="567" t="s">
        <v>473</v>
      </c>
      <c r="E189" s="566" t="s">
        <v>459</v>
      </c>
      <c r="F189" s="567" t="s">
        <v>460</v>
      </c>
      <c r="G189" s="566" t="s">
        <v>486</v>
      </c>
      <c r="H189" s="566">
        <v>100498</v>
      </c>
      <c r="I189" s="566">
        <v>498</v>
      </c>
      <c r="J189" s="566" t="s">
        <v>505</v>
      </c>
      <c r="K189" s="566" t="s">
        <v>506</v>
      </c>
      <c r="L189" s="568">
        <v>95.51</v>
      </c>
      <c r="M189" s="568">
        <v>1</v>
      </c>
      <c r="N189" s="569">
        <v>95.51</v>
      </c>
    </row>
    <row r="190" spans="1:14" ht="14.4" customHeight="1" x14ac:dyDescent="0.3">
      <c r="A190" s="564" t="s">
        <v>456</v>
      </c>
      <c r="B190" s="565" t="s">
        <v>458</v>
      </c>
      <c r="C190" s="566" t="s">
        <v>472</v>
      </c>
      <c r="D190" s="567" t="s">
        <v>473</v>
      </c>
      <c r="E190" s="566" t="s">
        <v>459</v>
      </c>
      <c r="F190" s="567" t="s">
        <v>460</v>
      </c>
      <c r="G190" s="566" t="s">
        <v>486</v>
      </c>
      <c r="H190" s="566">
        <v>102439</v>
      </c>
      <c r="I190" s="566">
        <v>2439</v>
      </c>
      <c r="J190" s="566" t="s">
        <v>527</v>
      </c>
      <c r="K190" s="566" t="s">
        <v>528</v>
      </c>
      <c r="L190" s="568">
        <v>291.36447985970074</v>
      </c>
      <c r="M190" s="568">
        <v>4</v>
      </c>
      <c r="N190" s="569">
        <v>1165.4579194388029</v>
      </c>
    </row>
    <row r="191" spans="1:14" ht="14.4" customHeight="1" x14ac:dyDescent="0.3">
      <c r="A191" s="564" t="s">
        <v>456</v>
      </c>
      <c r="B191" s="565" t="s">
        <v>458</v>
      </c>
      <c r="C191" s="566" t="s">
        <v>472</v>
      </c>
      <c r="D191" s="567" t="s">
        <v>473</v>
      </c>
      <c r="E191" s="566" t="s">
        <v>459</v>
      </c>
      <c r="F191" s="567" t="s">
        <v>460</v>
      </c>
      <c r="G191" s="566" t="s">
        <v>486</v>
      </c>
      <c r="H191" s="566">
        <v>102684</v>
      </c>
      <c r="I191" s="566">
        <v>2684</v>
      </c>
      <c r="J191" s="566" t="s">
        <v>537</v>
      </c>
      <c r="K191" s="566" t="s">
        <v>538</v>
      </c>
      <c r="L191" s="568">
        <v>45.02</v>
      </c>
      <c r="M191" s="568">
        <v>2</v>
      </c>
      <c r="N191" s="569">
        <v>90.04</v>
      </c>
    </row>
    <row r="192" spans="1:14" ht="14.4" customHeight="1" x14ac:dyDescent="0.3">
      <c r="A192" s="564" t="s">
        <v>456</v>
      </c>
      <c r="B192" s="565" t="s">
        <v>458</v>
      </c>
      <c r="C192" s="566" t="s">
        <v>472</v>
      </c>
      <c r="D192" s="567" t="s">
        <v>473</v>
      </c>
      <c r="E192" s="566" t="s">
        <v>459</v>
      </c>
      <c r="F192" s="567" t="s">
        <v>460</v>
      </c>
      <c r="G192" s="566" t="s">
        <v>486</v>
      </c>
      <c r="H192" s="566">
        <v>104071</v>
      </c>
      <c r="I192" s="566">
        <v>4071</v>
      </c>
      <c r="J192" s="566" t="s">
        <v>531</v>
      </c>
      <c r="K192" s="566" t="s">
        <v>644</v>
      </c>
      <c r="L192" s="568">
        <v>147.91999999999999</v>
      </c>
      <c r="M192" s="568">
        <v>1</v>
      </c>
      <c r="N192" s="569">
        <v>147.91999999999999</v>
      </c>
    </row>
    <row r="193" spans="1:14" ht="14.4" customHeight="1" x14ac:dyDescent="0.3">
      <c r="A193" s="564" t="s">
        <v>456</v>
      </c>
      <c r="B193" s="565" t="s">
        <v>458</v>
      </c>
      <c r="C193" s="566" t="s">
        <v>472</v>
      </c>
      <c r="D193" s="567" t="s">
        <v>473</v>
      </c>
      <c r="E193" s="566" t="s">
        <v>459</v>
      </c>
      <c r="F193" s="567" t="s">
        <v>460</v>
      </c>
      <c r="G193" s="566" t="s">
        <v>486</v>
      </c>
      <c r="H193" s="566">
        <v>108510</v>
      </c>
      <c r="I193" s="566">
        <v>8510</v>
      </c>
      <c r="J193" s="566" t="s">
        <v>787</v>
      </c>
      <c r="K193" s="566" t="s">
        <v>788</v>
      </c>
      <c r="L193" s="568">
        <v>260.08003663020747</v>
      </c>
      <c r="M193" s="568">
        <v>4</v>
      </c>
      <c r="N193" s="569">
        <v>1040.3201465208299</v>
      </c>
    </row>
    <row r="194" spans="1:14" ht="14.4" customHeight="1" x14ac:dyDescent="0.3">
      <c r="A194" s="564" t="s">
        <v>456</v>
      </c>
      <c r="B194" s="565" t="s">
        <v>458</v>
      </c>
      <c r="C194" s="566" t="s">
        <v>472</v>
      </c>
      <c r="D194" s="567" t="s">
        <v>473</v>
      </c>
      <c r="E194" s="566" t="s">
        <v>459</v>
      </c>
      <c r="F194" s="567" t="s">
        <v>460</v>
      </c>
      <c r="G194" s="566" t="s">
        <v>486</v>
      </c>
      <c r="H194" s="566">
        <v>117011</v>
      </c>
      <c r="I194" s="566">
        <v>17011</v>
      </c>
      <c r="J194" s="566" t="s">
        <v>560</v>
      </c>
      <c r="K194" s="566" t="s">
        <v>561</v>
      </c>
      <c r="L194" s="568">
        <v>108.02000000000001</v>
      </c>
      <c r="M194" s="568">
        <v>3</v>
      </c>
      <c r="N194" s="569">
        <v>322.97000000000003</v>
      </c>
    </row>
    <row r="195" spans="1:14" ht="14.4" customHeight="1" x14ac:dyDescent="0.3">
      <c r="A195" s="564" t="s">
        <v>456</v>
      </c>
      <c r="B195" s="565" t="s">
        <v>458</v>
      </c>
      <c r="C195" s="566" t="s">
        <v>472</v>
      </c>
      <c r="D195" s="567" t="s">
        <v>473</v>
      </c>
      <c r="E195" s="566" t="s">
        <v>459</v>
      </c>
      <c r="F195" s="567" t="s">
        <v>460</v>
      </c>
      <c r="G195" s="566" t="s">
        <v>486</v>
      </c>
      <c r="H195" s="566">
        <v>124067</v>
      </c>
      <c r="I195" s="566">
        <v>124067</v>
      </c>
      <c r="J195" s="566" t="s">
        <v>564</v>
      </c>
      <c r="K195" s="566" t="s">
        <v>565</v>
      </c>
      <c r="L195" s="568">
        <v>38.190146937069102</v>
      </c>
      <c r="M195" s="568">
        <v>4</v>
      </c>
      <c r="N195" s="569">
        <v>152.76058774827641</v>
      </c>
    </row>
    <row r="196" spans="1:14" ht="14.4" customHeight="1" x14ac:dyDescent="0.3">
      <c r="A196" s="564" t="s">
        <v>456</v>
      </c>
      <c r="B196" s="565" t="s">
        <v>458</v>
      </c>
      <c r="C196" s="566" t="s">
        <v>472</v>
      </c>
      <c r="D196" s="567" t="s">
        <v>473</v>
      </c>
      <c r="E196" s="566" t="s">
        <v>459</v>
      </c>
      <c r="F196" s="567" t="s">
        <v>460</v>
      </c>
      <c r="G196" s="566" t="s">
        <v>486</v>
      </c>
      <c r="H196" s="566">
        <v>140122</v>
      </c>
      <c r="I196" s="566">
        <v>40122</v>
      </c>
      <c r="J196" s="566" t="s">
        <v>789</v>
      </c>
      <c r="K196" s="566" t="s">
        <v>565</v>
      </c>
      <c r="L196" s="568">
        <v>38.272000000000197</v>
      </c>
      <c r="M196" s="568">
        <v>5</v>
      </c>
      <c r="N196" s="569">
        <v>191.36000000000098</v>
      </c>
    </row>
    <row r="197" spans="1:14" ht="14.4" customHeight="1" x14ac:dyDescent="0.3">
      <c r="A197" s="564" t="s">
        <v>456</v>
      </c>
      <c r="B197" s="565" t="s">
        <v>458</v>
      </c>
      <c r="C197" s="566" t="s">
        <v>472</v>
      </c>
      <c r="D197" s="567" t="s">
        <v>473</v>
      </c>
      <c r="E197" s="566" t="s">
        <v>459</v>
      </c>
      <c r="F197" s="567" t="s">
        <v>460</v>
      </c>
      <c r="G197" s="566" t="s">
        <v>486</v>
      </c>
      <c r="H197" s="566">
        <v>146125</v>
      </c>
      <c r="I197" s="566">
        <v>46125</v>
      </c>
      <c r="J197" s="566" t="s">
        <v>578</v>
      </c>
      <c r="K197" s="566" t="s">
        <v>579</v>
      </c>
      <c r="L197" s="568">
        <v>178.16</v>
      </c>
      <c r="M197" s="568">
        <v>2</v>
      </c>
      <c r="N197" s="569">
        <v>356.32</v>
      </c>
    </row>
    <row r="198" spans="1:14" ht="14.4" customHeight="1" x14ac:dyDescent="0.3">
      <c r="A198" s="564" t="s">
        <v>456</v>
      </c>
      <c r="B198" s="565" t="s">
        <v>458</v>
      </c>
      <c r="C198" s="566" t="s">
        <v>472</v>
      </c>
      <c r="D198" s="567" t="s">
        <v>473</v>
      </c>
      <c r="E198" s="566" t="s">
        <v>459</v>
      </c>
      <c r="F198" s="567" t="s">
        <v>460</v>
      </c>
      <c r="G198" s="566" t="s">
        <v>486</v>
      </c>
      <c r="H198" s="566">
        <v>185793</v>
      </c>
      <c r="I198" s="566">
        <v>136395</v>
      </c>
      <c r="J198" s="566" t="s">
        <v>631</v>
      </c>
      <c r="K198" s="566" t="s">
        <v>632</v>
      </c>
      <c r="L198" s="568">
        <v>202.66158424601775</v>
      </c>
      <c r="M198" s="568">
        <v>9</v>
      </c>
      <c r="N198" s="569">
        <v>1825.1316421026713</v>
      </c>
    </row>
    <row r="199" spans="1:14" ht="14.4" customHeight="1" x14ac:dyDescent="0.3">
      <c r="A199" s="564" t="s">
        <v>456</v>
      </c>
      <c r="B199" s="565" t="s">
        <v>458</v>
      </c>
      <c r="C199" s="566" t="s">
        <v>472</v>
      </c>
      <c r="D199" s="567" t="s">
        <v>473</v>
      </c>
      <c r="E199" s="566" t="s">
        <v>459</v>
      </c>
      <c r="F199" s="567" t="s">
        <v>460</v>
      </c>
      <c r="G199" s="566" t="s">
        <v>486</v>
      </c>
      <c r="H199" s="566">
        <v>185812</v>
      </c>
      <c r="I199" s="566">
        <v>85812</v>
      </c>
      <c r="J199" s="566" t="s">
        <v>790</v>
      </c>
      <c r="K199" s="566" t="s">
        <v>791</v>
      </c>
      <c r="L199" s="568">
        <v>54.694999999999951</v>
      </c>
      <c r="M199" s="568">
        <v>2</v>
      </c>
      <c r="N199" s="569">
        <v>109.3899999999999</v>
      </c>
    </row>
    <row r="200" spans="1:14" ht="14.4" customHeight="1" x14ac:dyDescent="0.3">
      <c r="A200" s="564" t="s">
        <v>456</v>
      </c>
      <c r="B200" s="565" t="s">
        <v>458</v>
      </c>
      <c r="C200" s="566" t="s">
        <v>472</v>
      </c>
      <c r="D200" s="567" t="s">
        <v>473</v>
      </c>
      <c r="E200" s="566" t="s">
        <v>459</v>
      </c>
      <c r="F200" s="567" t="s">
        <v>460</v>
      </c>
      <c r="G200" s="566" t="s">
        <v>486</v>
      </c>
      <c r="H200" s="566">
        <v>193109</v>
      </c>
      <c r="I200" s="566">
        <v>93109</v>
      </c>
      <c r="J200" s="566" t="s">
        <v>643</v>
      </c>
      <c r="K200" s="566" t="s">
        <v>644</v>
      </c>
      <c r="L200" s="568">
        <v>105.6029935637046</v>
      </c>
      <c r="M200" s="568">
        <v>610</v>
      </c>
      <c r="N200" s="569">
        <v>64391.67192042806</v>
      </c>
    </row>
    <row r="201" spans="1:14" ht="14.4" customHeight="1" x14ac:dyDescent="0.3">
      <c r="A201" s="564" t="s">
        <v>456</v>
      </c>
      <c r="B201" s="565" t="s">
        <v>458</v>
      </c>
      <c r="C201" s="566" t="s">
        <v>472</v>
      </c>
      <c r="D201" s="567" t="s">
        <v>473</v>
      </c>
      <c r="E201" s="566" t="s">
        <v>459</v>
      </c>
      <c r="F201" s="567" t="s">
        <v>460</v>
      </c>
      <c r="G201" s="566" t="s">
        <v>486</v>
      </c>
      <c r="H201" s="566">
        <v>196887</v>
      </c>
      <c r="I201" s="566">
        <v>96887</v>
      </c>
      <c r="J201" s="566" t="s">
        <v>657</v>
      </c>
      <c r="K201" s="566" t="s">
        <v>659</v>
      </c>
      <c r="L201" s="568">
        <v>73.680788545461425</v>
      </c>
      <c r="M201" s="568">
        <v>19</v>
      </c>
      <c r="N201" s="569">
        <v>1401.0590311302951</v>
      </c>
    </row>
    <row r="202" spans="1:14" ht="14.4" customHeight="1" x14ac:dyDescent="0.3">
      <c r="A202" s="564" t="s">
        <v>456</v>
      </c>
      <c r="B202" s="565" t="s">
        <v>458</v>
      </c>
      <c r="C202" s="566" t="s">
        <v>472</v>
      </c>
      <c r="D202" s="567" t="s">
        <v>473</v>
      </c>
      <c r="E202" s="566" t="s">
        <v>459</v>
      </c>
      <c r="F202" s="567" t="s">
        <v>460</v>
      </c>
      <c r="G202" s="566" t="s">
        <v>486</v>
      </c>
      <c r="H202" s="566">
        <v>394712</v>
      </c>
      <c r="I202" s="566">
        <v>0</v>
      </c>
      <c r="J202" s="566" t="s">
        <v>664</v>
      </c>
      <c r="K202" s="566" t="s">
        <v>665</v>
      </c>
      <c r="L202" s="568">
        <v>24.52716666666667</v>
      </c>
      <c r="M202" s="568">
        <v>12</v>
      </c>
      <c r="N202" s="569">
        <v>284.41800000000001</v>
      </c>
    </row>
    <row r="203" spans="1:14" ht="14.4" customHeight="1" x14ac:dyDescent="0.3">
      <c r="A203" s="564" t="s">
        <v>456</v>
      </c>
      <c r="B203" s="565" t="s">
        <v>458</v>
      </c>
      <c r="C203" s="566" t="s">
        <v>472</v>
      </c>
      <c r="D203" s="567" t="s">
        <v>473</v>
      </c>
      <c r="E203" s="566" t="s">
        <v>459</v>
      </c>
      <c r="F203" s="567" t="s">
        <v>460</v>
      </c>
      <c r="G203" s="566" t="s">
        <v>486</v>
      </c>
      <c r="H203" s="566">
        <v>840169</v>
      </c>
      <c r="I203" s="566">
        <v>0</v>
      </c>
      <c r="J203" s="566" t="s">
        <v>792</v>
      </c>
      <c r="K203" s="566"/>
      <c r="L203" s="568">
        <v>35.950000000000003</v>
      </c>
      <c r="M203" s="568">
        <v>2</v>
      </c>
      <c r="N203" s="569">
        <v>71.900000000000006</v>
      </c>
    </row>
    <row r="204" spans="1:14" ht="14.4" customHeight="1" x14ac:dyDescent="0.3">
      <c r="A204" s="564" t="s">
        <v>456</v>
      </c>
      <c r="B204" s="565" t="s">
        <v>458</v>
      </c>
      <c r="C204" s="566" t="s">
        <v>472</v>
      </c>
      <c r="D204" s="567" t="s">
        <v>473</v>
      </c>
      <c r="E204" s="566" t="s">
        <v>459</v>
      </c>
      <c r="F204" s="567" t="s">
        <v>460</v>
      </c>
      <c r="G204" s="566" t="s">
        <v>486</v>
      </c>
      <c r="H204" s="566">
        <v>841059</v>
      </c>
      <c r="I204" s="566">
        <v>0</v>
      </c>
      <c r="J204" s="566" t="s">
        <v>793</v>
      </c>
      <c r="K204" s="566"/>
      <c r="L204" s="568">
        <v>39.89</v>
      </c>
      <c r="M204" s="568">
        <v>2</v>
      </c>
      <c r="N204" s="569">
        <v>79.78</v>
      </c>
    </row>
    <row r="205" spans="1:14" ht="14.4" customHeight="1" x14ac:dyDescent="0.3">
      <c r="A205" s="564" t="s">
        <v>456</v>
      </c>
      <c r="B205" s="565" t="s">
        <v>458</v>
      </c>
      <c r="C205" s="566" t="s">
        <v>472</v>
      </c>
      <c r="D205" s="567" t="s">
        <v>473</v>
      </c>
      <c r="E205" s="566" t="s">
        <v>459</v>
      </c>
      <c r="F205" s="567" t="s">
        <v>460</v>
      </c>
      <c r="G205" s="566" t="s">
        <v>486</v>
      </c>
      <c r="H205" s="566">
        <v>841176</v>
      </c>
      <c r="I205" s="566">
        <v>0</v>
      </c>
      <c r="J205" s="566" t="s">
        <v>794</v>
      </c>
      <c r="K205" s="566"/>
      <c r="L205" s="568">
        <v>33.669943366711898</v>
      </c>
      <c r="M205" s="568">
        <v>2</v>
      </c>
      <c r="N205" s="569">
        <v>67.339886733423796</v>
      </c>
    </row>
    <row r="206" spans="1:14" ht="14.4" customHeight="1" x14ac:dyDescent="0.3">
      <c r="A206" s="564" t="s">
        <v>456</v>
      </c>
      <c r="B206" s="565" t="s">
        <v>458</v>
      </c>
      <c r="C206" s="566" t="s">
        <v>472</v>
      </c>
      <c r="D206" s="567" t="s">
        <v>473</v>
      </c>
      <c r="E206" s="566" t="s">
        <v>459</v>
      </c>
      <c r="F206" s="567" t="s">
        <v>460</v>
      </c>
      <c r="G206" s="566" t="s">
        <v>486</v>
      </c>
      <c r="H206" s="566">
        <v>848950</v>
      </c>
      <c r="I206" s="566">
        <v>155148</v>
      </c>
      <c r="J206" s="566" t="s">
        <v>683</v>
      </c>
      <c r="K206" s="566" t="s">
        <v>795</v>
      </c>
      <c r="L206" s="568">
        <v>18.399999999999999</v>
      </c>
      <c r="M206" s="568">
        <v>3</v>
      </c>
      <c r="N206" s="569">
        <v>55.199999999999996</v>
      </c>
    </row>
    <row r="207" spans="1:14" ht="14.4" customHeight="1" x14ac:dyDescent="0.3">
      <c r="A207" s="564" t="s">
        <v>456</v>
      </c>
      <c r="B207" s="565" t="s">
        <v>458</v>
      </c>
      <c r="C207" s="566" t="s">
        <v>472</v>
      </c>
      <c r="D207" s="567" t="s">
        <v>473</v>
      </c>
      <c r="E207" s="566" t="s">
        <v>459</v>
      </c>
      <c r="F207" s="567" t="s">
        <v>460</v>
      </c>
      <c r="G207" s="566" t="s">
        <v>486</v>
      </c>
      <c r="H207" s="566">
        <v>900106</v>
      </c>
      <c r="I207" s="566">
        <v>0</v>
      </c>
      <c r="J207" s="566" t="s">
        <v>796</v>
      </c>
      <c r="K207" s="566" t="s">
        <v>797</v>
      </c>
      <c r="L207" s="568">
        <v>206.09000000000003</v>
      </c>
      <c r="M207" s="568">
        <v>0</v>
      </c>
      <c r="N207" s="569">
        <v>0</v>
      </c>
    </row>
    <row r="208" spans="1:14" ht="14.4" customHeight="1" x14ac:dyDescent="0.3">
      <c r="A208" s="564" t="s">
        <v>456</v>
      </c>
      <c r="B208" s="565" t="s">
        <v>458</v>
      </c>
      <c r="C208" s="566" t="s">
        <v>472</v>
      </c>
      <c r="D208" s="567" t="s">
        <v>473</v>
      </c>
      <c r="E208" s="566" t="s">
        <v>459</v>
      </c>
      <c r="F208" s="567" t="s">
        <v>460</v>
      </c>
      <c r="G208" s="566" t="s">
        <v>486</v>
      </c>
      <c r="H208" s="566">
        <v>900305</v>
      </c>
      <c r="I208" s="566">
        <v>0</v>
      </c>
      <c r="J208" s="566" t="s">
        <v>798</v>
      </c>
      <c r="K208" s="566"/>
      <c r="L208" s="568">
        <v>344.06431542504998</v>
      </c>
      <c r="M208" s="568">
        <v>12</v>
      </c>
      <c r="N208" s="569">
        <v>4128.7717851006</v>
      </c>
    </row>
    <row r="209" spans="1:14" ht="14.4" customHeight="1" x14ac:dyDescent="0.3">
      <c r="A209" s="564" t="s">
        <v>456</v>
      </c>
      <c r="B209" s="565" t="s">
        <v>458</v>
      </c>
      <c r="C209" s="566" t="s">
        <v>472</v>
      </c>
      <c r="D209" s="567" t="s">
        <v>473</v>
      </c>
      <c r="E209" s="566" t="s">
        <v>459</v>
      </c>
      <c r="F209" s="567" t="s">
        <v>460</v>
      </c>
      <c r="G209" s="566" t="s">
        <v>486</v>
      </c>
      <c r="H209" s="566">
        <v>900321</v>
      </c>
      <c r="I209" s="566">
        <v>0</v>
      </c>
      <c r="J209" s="566" t="s">
        <v>687</v>
      </c>
      <c r="K209" s="566"/>
      <c r="L209" s="568">
        <v>164.36247420482999</v>
      </c>
      <c r="M209" s="568">
        <v>2</v>
      </c>
      <c r="N209" s="569">
        <v>328.72494840965999</v>
      </c>
    </row>
    <row r="210" spans="1:14" ht="14.4" customHeight="1" x14ac:dyDescent="0.3">
      <c r="A210" s="564" t="s">
        <v>456</v>
      </c>
      <c r="B210" s="565" t="s">
        <v>458</v>
      </c>
      <c r="C210" s="566" t="s">
        <v>472</v>
      </c>
      <c r="D210" s="567" t="s">
        <v>473</v>
      </c>
      <c r="E210" s="566" t="s">
        <v>459</v>
      </c>
      <c r="F210" s="567" t="s">
        <v>460</v>
      </c>
      <c r="G210" s="566" t="s">
        <v>486</v>
      </c>
      <c r="H210" s="566">
        <v>920064</v>
      </c>
      <c r="I210" s="566">
        <v>0</v>
      </c>
      <c r="J210" s="566" t="s">
        <v>799</v>
      </c>
      <c r="K210" s="566"/>
      <c r="L210" s="568">
        <v>55.773595001865303</v>
      </c>
      <c r="M210" s="568">
        <v>1</v>
      </c>
      <c r="N210" s="569">
        <v>55.773595001865303</v>
      </c>
    </row>
    <row r="211" spans="1:14" ht="14.4" customHeight="1" x14ac:dyDescent="0.3">
      <c r="A211" s="564" t="s">
        <v>456</v>
      </c>
      <c r="B211" s="565" t="s">
        <v>458</v>
      </c>
      <c r="C211" s="566" t="s">
        <v>472</v>
      </c>
      <c r="D211" s="567" t="s">
        <v>473</v>
      </c>
      <c r="E211" s="566" t="s">
        <v>459</v>
      </c>
      <c r="F211" s="567" t="s">
        <v>460</v>
      </c>
      <c r="G211" s="566" t="s">
        <v>486</v>
      </c>
      <c r="H211" s="566">
        <v>920376</v>
      </c>
      <c r="I211" s="566">
        <v>0</v>
      </c>
      <c r="J211" s="566" t="s">
        <v>693</v>
      </c>
      <c r="K211" s="566"/>
      <c r="L211" s="568">
        <v>96.777950004557241</v>
      </c>
      <c r="M211" s="568">
        <v>99</v>
      </c>
      <c r="N211" s="569">
        <v>9443.3546548485501</v>
      </c>
    </row>
    <row r="212" spans="1:14" ht="14.4" customHeight="1" x14ac:dyDescent="0.3">
      <c r="A212" s="564" t="s">
        <v>456</v>
      </c>
      <c r="B212" s="565" t="s">
        <v>458</v>
      </c>
      <c r="C212" s="566" t="s">
        <v>472</v>
      </c>
      <c r="D212" s="567" t="s">
        <v>473</v>
      </c>
      <c r="E212" s="566" t="s">
        <v>459</v>
      </c>
      <c r="F212" s="567" t="s">
        <v>460</v>
      </c>
      <c r="G212" s="566" t="s">
        <v>486</v>
      </c>
      <c r="H212" s="566">
        <v>921216</v>
      </c>
      <c r="I212" s="566">
        <v>0</v>
      </c>
      <c r="J212" s="566" t="s">
        <v>699</v>
      </c>
      <c r="K212" s="566"/>
      <c r="L212" s="568">
        <v>103.01056662753307</v>
      </c>
      <c r="M212" s="568">
        <v>76</v>
      </c>
      <c r="N212" s="569">
        <v>7783.8328066191443</v>
      </c>
    </row>
    <row r="213" spans="1:14" ht="14.4" customHeight="1" x14ac:dyDescent="0.3">
      <c r="A213" s="564" t="s">
        <v>456</v>
      </c>
      <c r="B213" s="565" t="s">
        <v>458</v>
      </c>
      <c r="C213" s="566" t="s">
        <v>472</v>
      </c>
      <c r="D213" s="567" t="s">
        <v>473</v>
      </c>
      <c r="E213" s="566" t="s">
        <v>459</v>
      </c>
      <c r="F213" s="567" t="s">
        <v>460</v>
      </c>
      <c r="G213" s="566" t="s">
        <v>486</v>
      </c>
      <c r="H213" s="566">
        <v>921230</v>
      </c>
      <c r="I213" s="566">
        <v>0</v>
      </c>
      <c r="J213" s="566" t="s">
        <v>800</v>
      </c>
      <c r="K213" s="566"/>
      <c r="L213" s="568">
        <v>38.04231747024798</v>
      </c>
      <c r="M213" s="568">
        <v>5</v>
      </c>
      <c r="N213" s="569">
        <v>190.2115873512399</v>
      </c>
    </row>
    <row r="214" spans="1:14" ht="14.4" customHeight="1" x14ac:dyDescent="0.3">
      <c r="A214" s="564" t="s">
        <v>456</v>
      </c>
      <c r="B214" s="565" t="s">
        <v>458</v>
      </c>
      <c r="C214" s="566" t="s">
        <v>472</v>
      </c>
      <c r="D214" s="567" t="s">
        <v>473</v>
      </c>
      <c r="E214" s="566" t="s">
        <v>459</v>
      </c>
      <c r="F214" s="567" t="s">
        <v>460</v>
      </c>
      <c r="G214" s="566" t="s">
        <v>486</v>
      </c>
      <c r="H214" s="566">
        <v>921241</v>
      </c>
      <c r="I214" s="566">
        <v>0</v>
      </c>
      <c r="J214" s="566" t="s">
        <v>701</v>
      </c>
      <c r="K214" s="566"/>
      <c r="L214" s="568">
        <v>121.90018467224029</v>
      </c>
      <c r="M214" s="568">
        <v>8</v>
      </c>
      <c r="N214" s="569">
        <v>975.20147737792229</v>
      </c>
    </row>
    <row r="215" spans="1:14" ht="14.4" customHeight="1" x14ac:dyDescent="0.3">
      <c r="A215" s="564" t="s">
        <v>456</v>
      </c>
      <c r="B215" s="565" t="s">
        <v>458</v>
      </c>
      <c r="C215" s="566" t="s">
        <v>472</v>
      </c>
      <c r="D215" s="567" t="s">
        <v>473</v>
      </c>
      <c r="E215" s="566" t="s">
        <v>459</v>
      </c>
      <c r="F215" s="567" t="s">
        <v>460</v>
      </c>
      <c r="G215" s="566" t="s">
        <v>486</v>
      </c>
      <c r="H215" s="566">
        <v>921244</v>
      </c>
      <c r="I215" s="566">
        <v>0</v>
      </c>
      <c r="J215" s="566" t="s">
        <v>801</v>
      </c>
      <c r="K215" s="566"/>
      <c r="L215" s="568">
        <v>91.64328633478388</v>
      </c>
      <c r="M215" s="568">
        <v>11</v>
      </c>
      <c r="N215" s="569">
        <v>1001.212954318029</v>
      </c>
    </row>
    <row r="216" spans="1:14" ht="14.4" customHeight="1" x14ac:dyDescent="0.3">
      <c r="A216" s="564" t="s">
        <v>456</v>
      </c>
      <c r="B216" s="565" t="s">
        <v>458</v>
      </c>
      <c r="C216" s="566" t="s">
        <v>472</v>
      </c>
      <c r="D216" s="567" t="s">
        <v>473</v>
      </c>
      <c r="E216" s="566" t="s">
        <v>459</v>
      </c>
      <c r="F216" s="567" t="s">
        <v>460</v>
      </c>
      <c r="G216" s="566" t="s">
        <v>486</v>
      </c>
      <c r="H216" s="566">
        <v>921245</v>
      </c>
      <c r="I216" s="566">
        <v>0</v>
      </c>
      <c r="J216" s="566" t="s">
        <v>702</v>
      </c>
      <c r="K216" s="566"/>
      <c r="L216" s="568">
        <v>102.95708781416151</v>
      </c>
      <c r="M216" s="568">
        <v>6</v>
      </c>
      <c r="N216" s="569">
        <v>617.74252688496904</v>
      </c>
    </row>
    <row r="217" spans="1:14" ht="14.4" customHeight="1" x14ac:dyDescent="0.3">
      <c r="A217" s="564" t="s">
        <v>456</v>
      </c>
      <c r="B217" s="565" t="s">
        <v>458</v>
      </c>
      <c r="C217" s="566" t="s">
        <v>472</v>
      </c>
      <c r="D217" s="567" t="s">
        <v>473</v>
      </c>
      <c r="E217" s="566" t="s">
        <v>459</v>
      </c>
      <c r="F217" s="567" t="s">
        <v>460</v>
      </c>
      <c r="G217" s="566" t="s">
        <v>486</v>
      </c>
      <c r="H217" s="566">
        <v>921272</v>
      </c>
      <c r="I217" s="566">
        <v>0</v>
      </c>
      <c r="J217" s="566" t="s">
        <v>802</v>
      </c>
      <c r="K217" s="566"/>
      <c r="L217" s="568">
        <v>64.160516183678254</v>
      </c>
      <c r="M217" s="568">
        <v>20</v>
      </c>
      <c r="N217" s="569">
        <v>1283.210323673565</v>
      </c>
    </row>
    <row r="218" spans="1:14" ht="14.4" customHeight="1" x14ac:dyDescent="0.3">
      <c r="A218" s="564" t="s">
        <v>456</v>
      </c>
      <c r="B218" s="565" t="s">
        <v>458</v>
      </c>
      <c r="C218" s="566" t="s">
        <v>472</v>
      </c>
      <c r="D218" s="567" t="s">
        <v>473</v>
      </c>
      <c r="E218" s="566" t="s">
        <v>459</v>
      </c>
      <c r="F218" s="567" t="s">
        <v>460</v>
      </c>
      <c r="G218" s="566" t="s">
        <v>486</v>
      </c>
      <c r="H218" s="566">
        <v>921453</v>
      </c>
      <c r="I218" s="566">
        <v>0</v>
      </c>
      <c r="J218" s="566" t="s">
        <v>803</v>
      </c>
      <c r="K218" s="566"/>
      <c r="L218" s="568">
        <v>56.113161671771302</v>
      </c>
      <c r="M218" s="568">
        <v>20</v>
      </c>
      <c r="N218" s="569">
        <v>1122.2632334354262</v>
      </c>
    </row>
    <row r="219" spans="1:14" ht="14.4" customHeight="1" x14ac:dyDescent="0.3">
      <c r="A219" s="564" t="s">
        <v>456</v>
      </c>
      <c r="B219" s="565" t="s">
        <v>458</v>
      </c>
      <c r="C219" s="566" t="s">
        <v>472</v>
      </c>
      <c r="D219" s="567" t="s">
        <v>473</v>
      </c>
      <c r="E219" s="566" t="s">
        <v>459</v>
      </c>
      <c r="F219" s="567" t="s">
        <v>460</v>
      </c>
      <c r="G219" s="566" t="s">
        <v>486</v>
      </c>
      <c r="H219" s="566">
        <v>930417</v>
      </c>
      <c r="I219" s="566">
        <v>0</v>
      </c>
      <c r="J219" s="566" t="s">
        <v>804</v>
      </c>
      <c r="K219" s="566"/>
      <c r="L219" s="568">
        <v>142.78227536680399</v>
      </c>
      <c r="M219" s="568">
        <v>1</v>
      </c>
      <c r="N219" s="569">
        <v>142.78227536680399</v>
      </c>
    </row>
    <row r="220" spans="1:14" ht="14.4" customHeight="1" x14ac:dyDescent="0.3">
      <c r="A220" s="564" t="s">
        <v>456</v>
      </c>
      <c r="B220" s="565" t="s">
        <v>458</v>
      </c>
      <c r="C220" s="566" t="s">
        <v>472</v>
      </c>
      <c r="D220" s="567" t="s">
        <v>473</v>
      </c>
      <c r="E220" s="566" t="s">
        <v>459</v>
      </c>
      <c r="F220" s="567" t="s">
        <v>460</v>
      </c>
      <c r="G220" s="566" t="s">
        <v>486</v>
      </c>
      <c r="H220" s="566">
        <v>930673</v>
      </c>
      <c r="I220" s="566">
        <v>0</v>
      </c>
      <c r="J220" s="566" t="s">
        <v>708</v>
      </c>
      <c r="K220" s="566" t="s">
        <v>707</v>
      </c>
      <c r="L220" s="568">
        <v>91.609583616521789</v>
      </c>
      <c r="M220" s="568">
        <v>114</v>
      </c>
      <c r="N220" s="569">
        <v>10245.099497728843</v>
      </c>
    </row>
    <row r="221" spans="1:14" ht="14.4" customHeight="1" x14ac:dyDescent="0.3">
      <c r="A221" s="564" t="s">
        <v>456</v>
      </c>
      <c r="B221" s="565" t="s">
        <v>458</v>
      </c>
      <c r="C221" s="566" t="s">
        <v>472</v>
      </c>
      <c r="D221" s="567" t="s">
        <v>473</v>
      </c>
      <c r="E221" s="566" t="s">
        <v>459</v>
      </c>
      <c r="F221" s="567" t="s">
        <v>460</v>
      </c>
      <c r="G221" s="566" t="s">
        <v>710</v>
      </c>
      <c r="H221" s="566">
        <v>115010</v>
      </c>
      <c r="I221" s="566">
        <v>15010</v>
      </c>
      <c r="J221" s="566" t="s">
        <v>805</v>
      </c>
      <c r="K221" s="566" t="s">
        <v>806</v>
      </c>
      <c r="L221" s="568">
        <v>83.769434793662299</v>
      </c>
      <c r="M221" s="568">
        <v>1</v>
      </c>
      <c r="N221" s="569">
        <v>83.769434793662299</v>
      </c>
    </row>
    <row r="222" spans="1:14" ht="14.4" customHeight="1" x14ac:dyDescent="0.3">
      <c r="A222" s="564" t="s">
        <v>456</v>
      </c>
      <c r="B222" s="565" t="s">
        <v>458</v>
      </c>
      <c r="C222" s="566" t="s">
        <v>472</v>
      </c>
      <c r="D222" s="567" t="s">
        <v>473</v>
      </c>
      <c r="E222" s="566" t="s">
        <v>459</v>
      </c>
      <c r="F222" s="567" t="s">
        <v>460</v>
      </c>
      <c r="G222" s="566" t="s">
        <v>710</v>
      </c>
      <c r="H222" s="566">
        <v>190044</v>
      </c>
      <c r="I222" s="566">
        <v>90044</v>
      </c>
      <c r="J222" s="566" t="s">
        <v>807</v>
      </c>
      <c r="K222" s="566" t="s">
        <v>808</v>
      </c>
      <c r="L222" s="568">
        <v>39.689729684184599</v>
      </c>
      <c r="M222" s="568">
        <v>30</v>
      </c>
      <c r="N222" s="569">
        <v>1193.3411470506892</v>
      </c>
    </row>
    <row r="223" spans="1:14" ht="14.4" customHeight="1" x14ac:dyDescent="0.3">
      <c r="A223" s="564" t="s">
        <v>456</v>
      </c>
      <c r="B223" s="565" t="s">
        <v>458</v>
      </c>
      <c r="C223" s="566" t="s">
        <v>472</v>
      </c>
      <c r="D223" s="567" t="s">
        <v>473</v>
      </c>
      <c r="E223" s="566" t="s">
        <v>463</v>
      </c>
      <c r="F223" s="567" t="s">
        <v>464</v>
      </c>
      <c r="G223" s="566" t="s">
        <v>486</v>
      </c>
      <c r="H223" s="566">
        <v>190778</v>
      </c>
      <c r="I223" s="566">
        <v>90778</v>
      </c>
      <c r="J223" s="566" t="s">
        <v>809</v>
      </c>
      <c r="K223" s="566" t="s">
        <v>810</v>
      </c>
      <c r="L223" s="568">
        <v>86.567435105520048</v>
      </c>
      <c r="M223" s="568">
        <v>8</v>
      </c>
      <c r="N223" s="569">
        <v>692.53948084416038</v>
      </c>
    </row>
    <row r="224" spans="1:14" ht="14.4" customHeight="1" x14ac:dyDescent="0.3">
      <c r="A224" s="564" t="s">
        <v>456</v>
      </c>
      <c r="B224" s="565" t="s">
        <v>458</v>
      </c>
      <c r="C224" s="566" t="s">
        <v>472</v>
      </c>
      <c r="D224" s="567" t="s">
        <v>473</v>
      </c>
      <c r="E224" s="566" t="s">
        <v>463</v>
      </c>
      <c r="F224" s="567" t="s">
        <v>464</v>
      </c>
      <c r="G224" s="566" t="s">
        <v>710</v>
      </c>
      <c r="H224" s="566">
        <v>105951</v>
      </c>
      <c r="I224" s="566">
        <v>5951</v>
      </c>
      <c r="J224" s="566" t="s">
        <v>763</v>
      </c>
      <c r="K224" s="566" t="s">
        <v>764</v>
      </c>
      <c r="L224" s="568">
        <v>272.91335604898433</v>
      </c>
      <c r="M224" s="568">
        <v>8</v>
      </c>
      <c r="N224" s="569">
        <v>2235.0401362939056</v>
      </c>
    </row>
    <row r="225" spans="1:14" ht="14.4" customHeight="1" x14ac:dyDescent="0.3">
      <c r="A225" s="564" t="s">
        <v>456</v>
      </c>
      <c r="B225" s="565" t="s">
        <v>458</v>
      </c>
      <c r="C225" s="566" t="s">
        <v>472</v>
      </c>
      <c r="D225" s="567" t="s">
        <v>473</v>
      </c>
      <c r="E225" s="566" t="s">
        <v>463</v>
      </c>
      <c r="F225" s="567" t="s">
        <v>464</v>
      </c>
      <c r="G225" s="566" t="s">
        <v>710</v>
      </c>
      <c r="H225" s="566">
        <v>844576</v>
      </c>
      <c r="I225" s="566">
        <v>100339</v>
      </c>
      <c r="J225" s="566" t="s">
        <v>780</v>
      </c>
      <c r="K225" s="566" t="s">
        <v>781</v>
      </c>
      <c r="L225" s="568">
        <v>103.455</v>
      </c>
      <c r="M225" s="568">
        <v>2</v>
      </c>
      <c r="N225" s="569">
        <v>206.91</v>
      </c>
    </row>
    <row r="226" spans="1:14" ht="14.4" customHeight="1" x14ac:dyDescent="0.3">
      <c r="A226" s="564" t="s">
        <v>456</v>
      </c>
      <c r="B226" s="565" t="s">
        <v>458</v>
      </c>
      <c r="C226" s="566" t="s">
        <v>474</v>
      </c>
      <c r="D226" s="567" t="s">
        <v>475</v>
      </c>
      <c r="E226" s="566" t="s">
        <v>459</v>
      </c>
      <c r="F226" s="567" t="s">
        <v>460</v>
      </c>
      <c r="G226" s="566" t="s">
        <v>486</v>
      </c>
      <c r="H226" s="566">
        <v>51367</v>
      </c>
      <c r="I226" s="566">
        <v>51367</v>
      </c>
      <c r="J226" s="566" t="s">
        <v>494</v>
      </c>
      <c r="K226" s="566" t="s">
        <v>811</v>
      </c>
      <c r="L226" s="568">
        <v>145.935918607519</v>
      </c>
      <c r="M226" s="568">
        <v>1</v>
      </c>
      <c r="N226" s="569">
        <v>145.935918607519</v>
      </c>
    </row>
    <row r="227" spans="1:14" ht="14.4" customHeight="1" x14ac:dyDescent="0.3">
      <c r="A227" s="564" t="s">
        <v>456</v>
      </c>
      <c r="B227" s="565" t="s">
        <v>458</v>
      </c>
      <c r="C227" s="566" t="s">
        <v>474</v>
      </c>
      <c r="D227" s="567" t="s">
        <v>475</v>
      </c>
      <c r="E227" s="566" t="s">
        <v>459</v>
      </c>
      <c r="F227" s="567" t="s">
        <v>460</v>
      </c>
      <c r="G227" s="566" t="s">
        <v>486</v>
      </c>
      <c r="H227" s="566">
        <v>100362</v>
      </c>
      <c r="I227" s="566">
        <v>362</v>
      </c>
      <c r="J227" s="566" t="s">
        <v>503</v>
      </c>
      <c r="K227" s="566" t="s">
        <v>504</v>
      </c>
      <c r="L227" s="568">
        <v>84.939825166414153</v>
      </c>
      <c r="M227" s="568">
        <v>4</v>
      </c>
      <c r="N227" s="569">
        <v>339.75930066565661</v>
      </c>
    </row>
    <row r="228" spans="1:14" ht="14.4" customHeight="1" x14ac:dyDescent="0.3">
      <c r="A228" s="564" t="s">
        <v>456</v>
      </c>
      <c r="B228" s="565" t="s">
        <v>458</v>
      </c>
      <c r="C228" s="566" t="s">
        <v>474</v>
      </c>
      <c r="D228" s="567" t="s">
        <v>475</v>
      </c>
      <c r="E228" s="566" t="s">
        <v>459</v>
      </c>
      <c r="F228" s="567" t="s">
        <v>460</v>
      </c>
      <c r="G228" s="566" t="s">
        <v>486</v>
      </c>
      <c r="H228" s="566">
        <v>100394</v>
      </c>
      <c r="I228" s="566">
        <v>394</v>
      </c>
      <c r="J228" s="566" t="s">
        <v>785</v>
      </c>
      <c r="K228" s="566" t="s">
        <v>786</v>
      </c>
      <c r="L228" s="568">
        <v>64.159798100334399</v>
      </c>
      <c r="M228" s="568">
        <v>1</v>
      </c>
      <c r="N228" s="569">
        <v>64.159798100334399</v>
      </c>
    </row>
    <row r="229" spans="1:14" ht="14.4" customHeight="1" x14ac:dyDescent="0.3">
      <c r="A229" s="564" t="s">
        <v>456</v>
      </c>
      <c r="B229" s="565" t="s">
        <v>458</v>
      </c>
      <c r="C229" s="566" t="s">
        <v>474</v>
      </c>
      <c r="D229" s="567" t="s">
        <v>475</v>
      </c>
      <c r="E229" s="566" t="s">
        <v>459</v>
      </c>
      <c r="F229" s="567" t="s">
        <v>460</v>
      </c>
      <c r="G229" s="566" t="s">
        <v>486</v>
      </c>
      <c r="H229" s="566">
        <v>100498</v>
      </c>
      <c r="I229" s="566">
        <v>498</v>
      </c>
      <c r="J229" s="566" t="s">
        <v>505</v>
      </c>
      <c r="K229" s="566" t="s">
        <v>506</v>
      </c>
      <c r="L229" s="568">
        <v>95.508749999999992</v>
      </c>
      <c r="M229" s="568">
        <v>2</v>
      </c>
      <c r="N229" s="569">
        <v>191.01749999999998</v>
      </c>
    </row>
    <row r="230" spans="1:14" ht="14.4" customHeight="1" x14ac:dyDescent="0.3">
      <c r="A230" s="564" t="s">
        <v>456</v>
      </c>
      <c r="B230" s="565" t="s">
        <v>458</v>
      </c>
      <c r="C230" s="566" t="s">
        <v>474</v>
      </c>
      <c r="D230" s="567" t="s">
        <v>475</v>
      </c>
      <c r="E230" s="566" t="s">
        <v>459</v>
      </c>
      <c r="F230" s="567" t="s">
        <v>460</v>
      </c>
      <c r="G230" s="566" t="s">
        <v>486</v>
      </c>
      <c r="H230" s="566">
        <v>100802</v>
      </c>
      <c r="I230" s="566">
        <v>802</v>
      </c>
      <c r="J230" s="566" t="s">
        <v>512</v>
      </c>
      <c r="K230" s="566" t="s">
        <v>513</v>
      </c>
      <c r="L230" s="568">
        <v>60.169858893948735</v>
      </c>
      <c r="M230" s="568">
        <v>5</v>
      </c>
      <c r="N230" s="569">
        <v>300.93915336369241</v>
      </c>
    </row>
    <row r="231" spans="1:14" ht="14.4" customHeight="1" x14ac:dyDescent="0.3">
      <c r="A231" s="564" t="s">
        <v>456</v>
      </c>
      <c r="B231" s="565" t="s">
        <v>458</v>
      </c>
      <c r="C231" s="566" t="s">
        <v>474</v>
      </c>
      <c r="D231" s="567" t="s">
        <v>475</v>
      </c>
      <c r="E231" s="566" t="s">
        <v>459</v>
      </c>
      <c r="F231" s="567" t="s">
        <v>460</v>
      </c>
      <c r="G231" s="566" t="s">
        <v>486</v>
      </c>
      <c r="H231" s="566">
        <v>102439</v>
      </c>
      <c r="I231" s="566">
        <v>2439</v>
      </c>
      <c r="J231" s="566" t="s">
        <v>527</v>
      </c>
      <c r="K231" s="566" t="s">
        <v>528</v>
      </c>
      <c r="L231" s="568">
        <v>291.50860520763831</v>
      </c>
      <c r="M231" s="568">
        <v>15</v>
      </c>
      <c r="N231" s="569">
        <v>4374.9074746823535</v>
      </c>
    </row>
    <row r="232" spans="1:14" ht="14.4" customHeight="1" x14ac:dyDescent="0.3">
      <c r="A232" s="564" t="s">
        <v>456</v>
      </c>
      <c r="B232" s="565" t="s">
        <v>458</v>
      </c>
      <c r="C232" s="566" t="s">
        <v>474</v>
      </c>
      <c r="D232" s="567" t="s">
        <v>475</v>
      </c>
      <c r="E232" s="566" t="s">
        <v>459</v>
      </c>
      <c r="F232" s="567" t="s">
        <v>460</v>
      </c>
      <c r="G232" s="566" t="s">
        <v>486</v>
      </c>
      <c r="H232" s="566">
        <v>102479</v>
      </c>
      <c r="I232" s="566">
        <v>2479</v>
      </c>
      <c r="J232" s="566" t="s">
        <v>531</v>
      </c>
      <c r="K232" s="566" t="s">
        <v>532</v>
      </c>
      <c r="L232" s="568">
        <v>61.469830634458702</v>
      </c>
      <c r="M232" s="568">
        <v>1</v>
      </c>
      <c r="N232" s="569">
        <v>61.469830634458702</v>
      </c>
    </row>
    <row r="233" spans="1:14" ht="14.4" customHeight="1" x14ac:dyDescent="0.3">
      <c r="A233" s="564" t="s">
        <v>456</v>
      </c>
      <c r="B233" s="565" t="s">
        <v>458</v>
      </c>
      <c r="C233" s="566" t="s">
        <v>474</v>
      </c>
      <c r="D233" s="567" t="s">
        <v>475</v>
      </c>
      <c r="E233" s="566" t="s">
        <v>459</v>
      </c>
      <c r="F233" s="567" t="s">
        <v>460</v>
      </c>
      <c r="G233" s="566" t="s">
        <v>486</v>
      </c>
      <c r="H233" s="566">
        <v>104071</v>
      </c>
      <c r="I233" s="566">
        <v>4071</v>
      </c>
      <c r="J233" s="566" t="s">
        <v>531</v>
      </c>
      <c r="K233" s="566" t="s">
        <v>644</v>
      </c>
      <c r="L233" s="568">
        <v>147.91999999999999</v>
      </c>
      <c r="M233" s="568">
        <v>1</v>
      </c>
      <c r="N233" s="569">
        <v>147.91999999999999</v>
      </c>
    </row>
    <row r="234" spans="1:14" ht="14.4" customHeight="1" x14ac:dyDescent="0.3">
      <c r="A234" s="564" t="s">
        <v>456</v>
      </c>
      <c r="B234" s="565" t="s">
        <v>458</v>
      </c>
      <c r="C234" s="566" t="s">
        <v>474</v>
      </c>
      <c r="D234" s="567" t="s">
        <v>475</v>
      </c>
      <c r="E234" s="566" t="s">
        <v>459</v>
      </c>
      <c r="F234" s="567" t="s">
        <v>460</v>
      </c>
      <c r="G234" s="566" t="s">
        <v>486</v>
      </c>
      <c r="H234" s="566">
        <v>124067</v>
      </c>
      <c r="I234" s="566">
        <v>124067</v>
      </c>
      <c r="J234" s="566" t="s">
        <v>564</v>
      </c>
      <c r="K234" s="566" t="s">
        <v>565</v>
      </c>
      <c r="L234" s="568">
        <v>38.190146937069102</v>
      </c>
      <c r="M234" s="568">
        <v>2</v>
      </c>
      <c r="N234" s="569">
        <v>76.380293874138204</v>
      </c>
    </row>
    <row r="235" spans="1:14" ht="14.4" customHeight="1" x14ac:dyDescent="0.3">
      <c r="A235" s="564" t="s">
        <v>456</v>
      </c>
      <c r="B235" s="565" t="s">
        <v>458</v>
      </c>
      <c r="C235" s="566" t="s">
        <v>474</v>
      </c>
      <c r="D235" s="567" t="s">
        <v>475</v>
      </c>
      <c r="E235" s="566" t="s">
        <v>459</v>
      </c>
      <c r="F235" s="567" t="s">
        <v>460</v>
      </c>
      <c r="G235" s="566" t="s">
        <v>486</v>
      </c>
      <c r="H235" s="566">
        <v>140122</v>
      </c>
      <c r="I235" s="566">
        <v>40122</v>
      </c>
      <c r="J235" s="566" t="s">
        <v>789</v>
      </c>
      <c r="K235" s="566" t="s">
        <v>565</v>
      </c>
      <c r="L235" s="568">
        <v>38.272000000000197</v>
      </c>
      <c r="M235" s="568">
        <v>2</v>
      </c>
      <c r="N235" s="569">
        <v>76.544000000000395</v>
      </c>
    </row>
    <row r="236" spans="1:14" ht="14.4" customHeight="1" x14ac:dyDescent="0.3">
      <c r="A236" s="564" t="s">
        <v>456</v>
      </c>
      <c r="B236" s="565" t="s">
        <v>458</v>
      </c>
      <c r="C236" s="566" t="s">
        <v>474</v>
      </c>
      <c r="D236" s="567" t="s">
        <v>475</v>
      </c>
      <c r="E236" s="566" t="s">
        <v>459</v>
      </c>
      <c r="F236" s="567" t="s">
        <v>460</v>
      </c>
      <c r="G236" s="566" t="s">
        <v>486</v>
      </c>
      <c r="H236" s="566">
        <v>146125</v>
      </c>
      <c r="I236" s="566">
        <v>46125</v>
      </c>
      <c r="J236" s="566" t="s">
        <v>578</v>
      </c>
      <c r="K236" s="566" t="s">
        <v>579</v>
      </c>
      <c r="L236" s="568">
        <v>177.8</v>
      </c>
      <c r="M236" s="568">
        <v>2</v>
      </c>
      <c r="N236" s="569">
        <v>355.6</v>
      </c>
    </row>
    <row r="237" spans="1:14" ht="14.4" customHeight="1" x14ac:dyDescent="0.3">
      <c r="A237" s="564" t="s">
        <v>456</v>
      </c>
      <c r="B237" s="565" t="s">
        <v>458</v>
      </c>
      <c r="C237" s="566" t="s">
        <v>474</v>
      </c>
      <c r="D237" s="567" t="s">
        <v>475</v>
      </c>
      <c r="E237" s="566" t="s">
        <v>459</v>
      </c>
      <c r="F237" s="567" t="s">
        <v>460</v>
      </c>
      <c r="G237" s="566" t="s">
        <v>486</v>
      </c>
      <c r="H237" s="566">
        <v>169755</v>
      </c>
      <c r="I237" s="566">
        <v>69755</v>
      </c>
      <c r="J237" s="566" t="s">
        <v>812</v>
      </c>
      <c r="K237" s="566" t="s">
        <v>813</v>
      </c>
      <c r="L237" s="568">
        <v>38.94</v>
      </c>
      <c r="M237" s="568">
        <v>1</v>
      </c>
      <c r="N237" s="569">
        <v>38.94</v>
      </c>
    </row>
    <row r="238" spans="1:14" ht="14.4" customHeight="1" x14ac:dyDescent="0.3">
      <c r="A238" s="564" t="s">
        <v>456</v>
      </c>
      <c r="B238" s="565" t="s">
        <v>458</v>
      </c>
      <c r="C238" s="566" t="s">
        <v>474</v>
      </c>
      <c r="D238" s="567" t="s">
        <v>475</v>
      </c>
      <c r="E238" s="566" t="s">
        <v>459</v>
      </c>
      <c r="F238" s="567" t="s">
        <v>460</v>
      </c>
      <c r="G238" s="566" t="s">
        <v>486</v>
      </c>
      <c r="H238" s="566">
        <v>185793</v>
      </c>
      <c r="I238" s="566">
        <v>136395</v>
      </c>
      <c r="J238" s="566" t="s">
        <v>631</v>
      </c>
      <c r="K238" s="566" t="s">
        <v>632</v>
      </c>
      <c r="L238" s="568">
        <v>201.78024027535548</v>
      </c>
      <c r="M238" s="568">
        <v>2</v>
      </c>
      <c r="N238" s="569">
        <v>403.56048055071096</v>
      </c>
    </row>
    <row r="239" spans="1:14" ht="14.4" customHeight="1" x14ac:dyDescent="0.3">
      <c r="A239" s="564" t="s">
        <v>456</v>
      </c>
      <c r="B239" s="565" t="s">
        <v>458</v>
      </c>
      <c r="C239" s="566" t="s">
        <v>474</v>
      </c>
      <c r="D239" s="567" t="s">
        <v>475</v>
      </c>
      <c r="E239" s="566" t="s">
        <v>459</v>
      </c>
      <c r="F239" s="567" t="s">
        <v>460</v>
      </c>
      <c r="G239" s="566" t="s">
        <v>486</v>
      </c>
      <c r="H239" s="566">
        <v>185812</v>
      </c>
      <c r="I239" s="566">
        <v>85812</v>
      </c>
      <c r="J239" s="566" t="s">
        <v>790</v>
      </c>
      <c r="K239" s="566" t="s">
        <v>791</v>
      </c>
      <c r="L239" s="568">
        <v>54.64</v>
      </c>
      <c r="M239" s="568">
        <v>1</v>
      </c>
      <c r="N239" s="569">
        <v>54.64</v>
      </c>
    </row>
    <row r="240" spans="1:14" ht="14.4" customHeight="1" x14ac:dyDescent="0.3">
      <c r="A240" s="564" t="s">
        <v>456</v>
      </c>
      <c r="B240" s="565" t="s">
        <v>458</v>
      </c>
      <c r="C240" s="566" t="s">
        <v>474</v>
      </c>
      <c r="D240" s="567" t="s">
        <v>475</v>
      </c>
      <c r="E240" s="566" t="s">
        <v>459</v>
      </c>
      <c r="F240" s="567" t="s">
        <v>460</v>
      </c>
      <c r="G240" s="566" t="s">
        <v>486</v>
      </c>
      <c r="H240" s="566">
        <v>187906</v>
      </c>
      <c r="I240" s="566">
        <v>87906</v>
      </c>
      <c r="J240" s="566" t="s">
        <v>814</v>
      </c>
      <c r="K240" s="566" t="s">
        <v>815</v>
      </c>
      <c r="L240" s="568">
        <v>47.585000000000001</v>
      </c>
      <c r="M240" s="568">
        <v>4</v>
      </c>
      <c r="N240" s="569">
        <v>190.34</v>
      </c>
    </row>
    <row r="241" spans="1:14" ht="14.4" customHeight="1" x14ac:dyDescent="0.3">
      <c r="A241" s="564" t="s">
        <v>456</v>
      </c>
      <c r="B241" s="565" t="s">
        <v>458</v>
      </c>
      <c r="C241" s="566" t="s">
        <v>474</v>
      </c>
      <c r="D241" s="567" t="s">
        <v>475</v>
      </c>
      <c r="E241" s="566" t="s">
        <v>459</v>
      </c>
      <c r="F241" s="567" t="s">
        <v>460</v>
      </c>
      <c r="G241" s="566" t="s">
        <v>486</v>
      </c>
      <c r="H241" s="566">
        <v>193109</v>
      </c>
      <c r="I241" s="566">
        <v>93109</v>
      </c>
      <c r="J241" s="566" t="s">
        <v>643</v>
      </c>
      <c r="K241" s="566" t="s">
        <v>644</v>
      </c>
      <c r="L241" s="568">
        <v>105.50623439614102</v>
      </c>
      <c r="M241" s="568">
        <v>520</v>
      </c>
      <c r="N241" s="569">
        <v>54826.58205499153</v>
      </c>
    </row>
    <row r="242" spans="1:14" ht="14.4" customHeight="1" x14ac:dyDescent="0.3">
      <c r="A242" s="564" t="s">
        <v>456</v>
      </c>
      <c r="B242" s="565" t="s">
        <v>458</v>
      </c>
      <c r="C242" s="566" t="s">
        <v>474</v>
      </c>
      <c r="D242" s="567" t="s">
        <v>475</v>
      </c>
      <c r="E242" s="566" t="s">
        <v>459</v>
      </c>
      <c r="F242" s="567" t="s">
        <v>460</v>
      </c>
      <c r="G242" s="566" t="s">
        <v>486</v>
      </c>
      <c r="H242" s="566">
        <v>196887</v>
      </c>
      <c r="I242" s="566">
        <v>96887</v>
      </c>
      <c r="J242" s="566" t="s">
        <v>657</v>
      </c>
      <c r="K242" s="566" t="s">
        <v>659</v>
      </c>
      <c r="L242" s="568">
        <v>73.777161609891735</v>
      </c>
      <c r="M242" s="568">
        <v>32</v>
      </c>
      <c r="N242" s="569">
        <v>2361.6399123723209</v>
      </c>
    </row>
    <row r="243" spans="1:14" ht="14.4" customHeight="1" x14ac:dyDescent="0.3">
      <c r="A243" s="564" t="s">
        <v>456</v>
      </c>
      <c r="B243" s="565" t="s">
        <v>458</v>
      </c>
      <c r="C243" s="566" t="s">
        <v>474</v>
      </c>
      <c r="D243" s="567" t="s">
        <v>475</v>
      </c>
      <c r="E243" s="566" t="s">
        <v>459</v>
      </c>
      <c r="F243" s="567" t="s">
        <v>460</v>
      </c>
      <c r="G243" s="566" t="s">
        <v>486</v>
      </c>
      <c r="H243" s="566">
        <v>500412</v>
      </c>
      <c r="I243" s="566">
        <v>0</v>
      </c>
      <c r="J243" s="566" t="s">
        <v>667</v>
      </c>
      <c r="K243" s="566"/>
      <c r="L243" s="568">
        <v>109.207874021745</v>
      </c>
      <c r="M243" s="568">
        <v>4</v>
      </c>
      <c r="N243" s="569">
        <v>436.83149608698</v>
      </c>
    </row>
    <row r="244" spans="1:14" ht="14.4" customHeight="1" x14ac:dyDescent="0.3">
      <c r="A244" s="564" t="s">
        <v>456</v>
      </c>
      <c r="B244" s="565" t="s">
        <v>458</v>
      </c>
      <c r="C244" s="566" t="s">
        <v>474</v>
      </c>
      <c r="D244" s="567" t="s">
        <v>475</v>
      </c>
      <c r="E244" s="566" t="s">
        <v>459</v>
      </c>
      <c r="F244" s="567" t="s">
        <v>460</v>
      </c>
      <c r="G244" s="566" t="s">
        <v>486</v>
      </c>
      <c r="H244" s="566">
        <v>705608</v>
      </c>
      <c r="I244" s="566">
        <v>0</v>
      </c>
      <c r="J244" s="566" t="s">
        <v>816</v>
      </c>
      <c r="K244" s="566"/>
      <c r="L244" s="568">
        <v>33.409999227109097</v>
      </c>
      <c r="M244" s="568">
        <v>3</v>
      </c>
      <c r="N244" s="569">
        <v>100.22999845421819</v>
      </c>
    </row>
    <row r="245" spans="1:14" ht="14.4" customHeight="1" x14ac:dyDescent="0.3">
      <c r="A245" s="564" t="s">
        <v>456</v>
      </c>
      <c r="B245" s="565" t="s">
        <v>458</v>
      </c>
      <c r="C245" s="566" t="s">
        <v>474</v>
      </c>
      <c r="D245" s="567" t="s">
        <v>475</v>
      </c>
      <c r="E245" s="566" t="s">
        <v>459</v>
      </c>
      <c r="F245" s="567" t="s">
        <v>460</v>
      </c>
      <c r="G245" s="566" t="s">
        <v>486</v>
      </c>
      <c r="H245" s="566">
        <v>840169</v>
      </c>
      <c r="I245" s="566">
        <v>0</v>
      </c>
      <c r="J245" s="566" t="s">
        <v>792</v>
      </c>
      <c r="K245" s="566"/>
      <c r="L245" s="568">
        <v>36.170080481938982</v>
      </c>
      <c r="M245" s="568">
        <v>9</v>
      </c>
      <c r="N245" s="569">
        <v>325.4502842843479</v>
      </c>
    </row>
    <row r="246" spans="1:14" ht="14.4" customHeight="1" x14ac:dyDescent="0.3">
      <c r="A246" s="564" t="s">
        <v>456</v>
      </c>
      <c r="B246" s="565" t="s">
        <v>458</v>
      </c>
      <c r="C246" s="566" t="s">
        <v>474</v>
      </c>
      <c r="D246" s="567" t="s">
        <v>475</v>
      </c>
      <c r="E246" s="566" t="s">
        <v>459</v>
      </c>
      <c r="F246" s="567" t="s">
        <v>460</v>
      </c>
      <c r="G246" s="566" t="s">
        <v>486</v>
      </c>
      <c r="H246" s="566">
        <v>841059</v>
      </c>
      <c r="I246" s="566">
        <v>0</v>
      </c>
      <c r="J246" s="566" t="s">
        <v>793</v>
      </c>
      <c r="K246" s="566"/>
      <c r="L246" s="568">
        <v>39.829990969184152</v>
      </c>
      <c r="M246" s="568">
        <v>14</v>
      </c>
      <c r="N246" s="569">
        <v>557.27990969184157</v>
      </c>
    </row>
    <row r="247" spans="1:14" ht="14.4" customHeight="1" x14ac:dyDescent="0.3">
      <c r="A247" s="564" t="s">
        <v>456</v>
      </c>
      <c r="B247" s="565" t="s">
        <v>458</v>
      </c>
      <c r="C247" s="566" t="s">
        <v>474</v>
      </c>
      <c r="D247" s="567" t="s">
        <v>475</v>
      </c>
      <c r="E247" s="566" t="s">
        <v>459</v>
      </c>
      <c r="F247" s="567" t="s">
        <v>460</v>
      </c>
      <c r="G247" s="566" t="s">
        <v>486</v>
      </c>
      <c r="H247" s="566">
        <v>841176</v>
      </c>
      <c r="I247" s="566">
        <v>0</v>
      </c>
      <c r="J247" s="566" t="s">
        <v>794</v>
      </c>
      <c r="K247" s="566"/>
      <c r="L247" s="568">
        <v>33.67</v>
      </c>
      <c r="M247" s="568">
        <v>3</v>
      </c>
      <c r="N247" s="569">
        <v>101.01</v>
      </c>
    </row>
    <row r="248" spans="1:14" ht="14.4" customHeight="1" x14ac:dyDescent="0.3">
      <c r="A248" s="564" t="s">
        <v>456</v>
      </c>
      <c r="B248" s="565" t="s">
        <v>458</v>
      </c>
      <c r="C248" s="566" t="s">
        <v>474</v>
      </c>
      <c r="D248" s="567" t="s">
        <v>475</v>
      </c>
      <c r="E248" s="566" t="s">
        <v>459</v>
      </c>
      <c r="F248" s="567" t="s">
        <v>460</v>
      </c>
      <c r="G248" s="566" t="s">
        <v>486</v>
      </c>
      <c r="H248" s="566">
        <v>848950</v>
      </c>
      <c r="I248" s="566">
        <v>155148</v>
      </c>
      <c r="J248" s="566" t="s">
        <v>683</v>
      </c>
      <c r="K248" s="566" t="s">
        <v>795</v>
      </c>
      <c r="L248" s="568">
        <v>19.164934352939099</v>
      </c>
      <c r="M248" s="568">
        <v>10</v>
      </c>
      <c r="N248" s="569">
        <v>191.69938002337759</v>
      </c>
    </row>
    <row r="249" spans="1:14" ht="14.4" customHeight="1" x14ac:dyDescent="0.3">
      <c r="A249" s="564" t="s">
        <v>456</v>
      </c>
      <c r="B249" s="565" t="s">
        <v>458</v>
      </c>
      <c r="C249" s="566" t="s">
        <v>474</v>
      </c>
      <c r="D249" s="567" t="s">
        <v>475</v>
      </c>
      <c r="E249" s="566" t="s">
        <v>459</v>
      </c>
      <c r="F249" s="567" t="s">
        <v>460</v>
      </c>
      <c r="G249" s="566" t="s">
        <v>486</v>
      </c>
      <c r="H249" s="566">
        <v>920064</v>
      </c>
      <c r="I249" s="566">
        <v>0</v>
      </c>
      <c r="J249" s="566" t="s">
        <v>799</v>
      </c>
      <c r="K249" s="566"/>
      <c r="L249" s="568">
        <v>48.282592241552798</v>
      </c>
      <c r="M249" s="568">
        <v>2</v>
      </c>
      <c r="N249" s="569">
        <v>96.565184483105597</v>
      </c>
    </row>
    <row r="250" spans="1:14" ht="14.4" customHeight="1" x14ac:dyDescent="0.3">
      <c r="A250" s="564" t="s">
        <v>456</v>
      </c>
      <c r="B250" s="565" t="s">
        <v>458</v>
      </c>
      <c r="C250" s="566" t="s">
        <v>474</v>
      </c>
      <c r="D250" s="567" t="s">
        <v>475</v>
      </c>
      <c r="E250" s="566" t="s">
        <v>459</v>
      </c>
      <c r="F250" s="567" t="s">
        <v>460</v>
      </c>
      <c r="G250" s="566" t="s">
        <v>486</v>
      </c>
      <c r="H250" s="566">
        <v>920376</v>
      </c>
      <c r="I250" s="566">
        <v>0</v>
      </c>
      <c r="J250" s="566" t="s">
        <v>693</v>
      </c>
      <c r="K250" s="566"/>
      <c r="L250" s="568">
        <v>97.756393555157615</v>
      </c>
      <c r="M250" s="568">
        <v>41</v>
      </c>
      <c r="N250" s="569">
        <v>3979.9177446401836</v>
      </c>
    </row>
    <row r="251" spans="1:14" ht="14.4" customHeight="1" x14ac:dyDescent="0.3">
      <c r="A251" s="564" t="s">
        <v>456</v>
      </c>
      <c r="B251" s="565" t="s">
        <v>458</v>
      </c>
      <c r="C251" s="566" t="s">
        <v>474</v>
      </c>
      <c r="D251" s="567" t="s">
        <v>475</v>
      </c>
      <c r="E251" s="566" t="s">
        <v>459</v>
      </c>
      <c r="F251" s="567" t="s">
        <v>460</v>
      </c>
      <c r="G251" s="566" t="s">
        <v>486</v>
      </c>
      <c r="H251" s="566">
        <v>921216</v>
      </c>
      <c r="I251" s="566">
        <v>0</v>
      </c>
      <c r="J251" s="566" t="s">
        <v>699</v>
      </c>
      <c r="K251" s="566"/>
      <c r="L251" s="568">
        <v>103.8466499882098</v>
      </c>
      <c r="M251" s="568">
        <v>37</v>
      </c>
      <c r="N251" s="569">
        <v>3845.887459595936</v>
      </c>
    </row>
    <row r="252" spans="1:14" ht="14.4" customHeight="1" x14ac:dyDescent="0.3">
      <c r="A252" s="564" t="s">
        <v>456</v>
      </c>
      <c r="B252" s="565" t="s">
        <v>458</v>
      </c>
      <c r="C252" s="566" t="s">
        <v>474</v>
      </c>
      <c r="D252" s="567" t="s">
        <v>475</v>
      </c>
      <c r="E252" s="566" t="s">
        <v>459</v>
      </c>
      <c r="F252" s="567" t="s">
        <v>460</v>
      </c>
      <c r="G252" s="566" t="s">
        <v>486</v>
      </c>
      <c r="H252" s="566">
        <v>921241</v>
      </c>
      <c r="I252" s="566">
        <v>0</v>
      </c>
      <c r="J252" s="566" t="s">
        <v>701</v>
      </c>
      <c r="K252" s="566"/>
      <c r="L252" s="568">
        <v>121.90018467224029</v>
      </c>
      <c r="M252" s="568">
        <v>10</v>
      </c>
      <c r="N252" s="569">
        <v>1182.0684502274676</v>
      </c>
    </row>
    <row r="253" spans="1:14" ht="14.4" customHeight="1" x14ac:dyDescent="0.3">
      <c r="A253" s="564" t="s">
        <v>456</v>
      </c>
      <c r="B253" s="565" t="s">
        <v>458</v>
      </c>
      <c r="C253" s="566" t="s">
        <v>474</v>
      </c>
      <c r="D253" s="567" t="s">
        <v>475</v>
      </c>
      <c r="E253" s="566" t="s">
        <v>459</v>
      </c>
      <c r="F253" s="567" t="s">
        <v>460</v>
      </c>
      <c r="G253" s="566" t="s">
        <v>486</v>
      </c>
      <c r="H253" s="566">
        <v>921245</v>
      </c>
      <c r="I253" s="566">
        <v>0</v>
      </c>
      <c r="J253" s="566" t="s">
        <v>702</v>
      </c>
      <c r="K253" s="566"/>
      <c r="L253" s="568">
        <v>110.02826981486299</v>
      </c>
      <c r="M253" s="568">
        <v>3</v>
      </c>
      <c r="N253" s="569">
        <v>330.08480944458898</v>
      </c>
    </row>
    <row r="254" spans="1:14" ht="14.4" customHeight="1" x14ac:dyDescent="0.3">
      <c r="A254" s="564" t="s">
        <v>456</v>
      </c>
      <c r="B254" s="565" t="s">
        <v>458</v>
      </c>
      <c r="C254" s="566" t="s">
        <v>474</v>
      </c>
      <c r="D254" s="567" t="s">
        <v>475</v>
      </c>
      <c r="E254" s="566" t="s">
        <v>459</v>
      </c>
      <c r="F254" s="567" t="s">
        <v>460</v>
      </c>
      <c r="G254" s="566" t="s">
        <v>486</v>
      </c>
      <c r="H254" s="566">
        <v>921277</v>
      </c>
      <c r="I254" s="566">
        <v>0</v>
      </c>
      <c r="J254" s="566" t="s">
        <v>703</v>
      </c>
      <c r="K254" s="566"/>
      <c r="L254" s="568">
        <v>162.76852345602998</v>
      </c>
      <c r="M254" s="568">
        <v>4</v>
      </c>
      <c r="N254" s="569">
        <v>651.07409382411993</v>
      </c>
    </row>
    <row r="255" spans="1:14" ht="14.4" customHeight="1" x14ac:dyDescent="0.3">
      <c r="A255" s="564" t="s">
        <v>456</v>
      </c>
      <c r="B255" s="565" t="s">
        <v>458</v>
      </c>
      <c r="C255" s="566" t="s">
        <v>474</v>
      </c>
      <c r="D255" s="567" t="s">
        <v>475</v>
      </c>
      <c r="E255" s="566" t="s">
        <v>459</v>
      </c>
      <c r="F255" s="567" t="s">
        <v>460</v>
      </c>
      <c r="G255" s="566" t="s">
        <v>486</v>
      </c>
      <c r="H255" s="566">
        <v>930417</v>
      </c>
      <c r="I255" s="566">
        <v>0</v>
      </c>
      <c r="J255" s="566" t="s">
        <v>804</v>
      </c>
      <c r="K255" s="566"/>
      <c r="L255" s="568">
        <v>67.517099999999999</v>
      </c>
      <c r="M255" s="568">
        <v>2</v>
      </c>
      <c r="N255" s="569">
        <v>135.0342</v>
      </c>
    </row>
    <row r="256" spans="1:14" ht="14.4" customHeight="1" x14ac:dyDescent="0.3">
      <c r="A256" s="564" t="s">
        <v>456</v>
      </c>
      <c r="B256" s="565" t="s">
        <v>458</v>
      </c>
      <c r="C256" s="566" t="s">
        <v>474</v>
      </c>
      <c r="D256" s="567" t="s">
        <v>475</v>
      </c>
      <c r="E256" s="566" t="s">
        <v>459</v>
      </c>
      <c r="F256" s="567" t="s">
        <v>460</v>
      </c>
      <c r="G256" s="566" t="s">
        <v>486</v>
      </c>
      <c r="H256" s="566">
        <v>930671</v>
      </c>
      <c r="I256" s="566">
        <v>0</v>
      </c>
      <c r="J256" s="566" t="s">
        <v>706</v>
      </c>
      <c r="K256" s="566" t="s">
        <v>707</v>
      </c>
      <c r="L256" s="568">
        <v>132.925656875154</v>
      </c>
      <c r="M256" s="568">
        <v>1</v>
      </c>
      <c r="N256" s="569">
        <v>132.925656875154</v>
      </c>
    </row>
    <row r="257" spans="1:14" ht="14.4" customHeight="1" x14ac:dyDescent="0.3">
      <c r="A257" s="564" t="s">
        <v>456</v>
      </c>
      <c r="B257" s="565" t="s">
        <v>458</v>
      </c>
      <c r="C257" s="566" t="s">
        <v>474</v>
      </c>
      <c r="D257" s="567" t="s">
        <v>475</v>
      </c>
      <c r="E257" s="566" t="s">
        <v>459</v>
      </c>
      <c r="F257" s="567" t="s">
        <v>460</v>
      </c>
      <c r="G257" s="566" t="s">
        <v>486</v>
      </c>
      <c r="H257" s="566">
        <v>930673</v>
      </c>
      <c r="I257" s="566">
        <v>0</v>
      </c>
      <c r="J257" s="566" t="s">
        <v>708</v>
      </c>
      <c r="K257" s="566" t="s">
        <v>707</v>
      </c>
      <c r="L257" s="568">
        <v>96.138041606357945</v>
      </c>
      <c r="M257" s="568">
        <v>110</v>
      </c>
      <c r="N257" s="569">
        <v>10280.660193322974</v>
      </c>
    </row>
    <row r="258" spans="1:14" ht="14.4" customHeight="1" x14ac:dyDescent="0.3">
      <c r="A258" s="564" t="s">
        <v>456</v>
      </c>
      <c r="B258" s="565" t="s">
        <v>458</v>
      </c>
      <c r="C258" s="566" t="s">
        <v>474</v>
      </c>
      <c r="D258" s="567" t="s">
        <v>475</v>
      </c>
      <c r="E258" s="566" t="s">
        <v>459</v>
      </c>
      <c r="F258" s="567" t="s">
        <v>460</v>
      </c>
      <c r="G258" s="566" t="s">
        <v>486</v>
      </c>
      <c r="H258" s="566">
        <v>930674</v>
      </c>
      <c r="I258" s="566">
        <v>0</v>
      </c>
      <c r="J258" s="566" t="s">
        <v>817</v>
      </c>
      <c r="K258" s="566"/>
      <c r="L258" s="568">
        <v>200.20060626703378</v>
      </c>
      <c r="M258" s="568">
        <v>56</v>
      </c>
      <c r="N258" s="569">
        <v>11059.538269432582</v>
      </c>
    </row>
    <row r="259" spans="1:14" ht="14.4" customHeight="1" x14ac:dyDescent="0.3">
      <c r="A259" s="564" t="s">
        <v>456</v>
      </c>
      <c r="B259" s="565" t="s">
        <v>458</v>
      </c>
      <c r="C259" s="566" t="s">
        <v>474</v>
      </c>
      <c r="D259" s="567" t="s">
        <v>475</v>
      </c>
      <c r="E259" s="566" t="s">
        <v>463</v>
      </c>
      <c r="F259" s="567" t="s">
        <v>464</v>
      </c>
      <c r="G259" s="566" t="s">
        <v>486</v>
      </c>
      <c r="H259" s="566">
        <v>190778</v>
      </c>
      <c r="I259" s="566">
        <v>90778</v>
      </c>
      <c r="J259" s="566" t="s">
        <v>809</v>
      </c>
      <c r="K259" s="566" t="s">
        <v>810</v>
      </c>
      <c r="L259" s="568">
        <v>86.57</v>
      </c>
      <c r="M259" s="568">
        <v>2</v>
      </c>
      <c r="N259" s="569">
        <v>173.14</v>
      </c>
    </row>
    <row r="260" spans="1:14" ht="14.4" customHeight="1" x14ac:dyDescent="0.3">
      <c r="A260" s="564" t="s">
        <v>456</v>
      </c>
      <c r="B260" s="565" t="s">
        <v>458</v>
      </c>
      <c r="C260" s="566" t="s">
        <v>474</v>
      </c>
      <c r="D260" s="567" t="s">
        <v>475</v>
      </c>
      <c r="E260" s="566" t="s">
        <v>463</v>
      </c>
      <c r="F260" s="567" t="s">
        <v>464</v>
      </c>
      <c r="G260" s="566" t="s">
        <v>710</v>
      </c>
      <c r="H260" s="566">
        <v>105951</v>
      </c>
      <c r="I260" s="566">
        <v>5951</v>
      </c>
      <c r="J260" s="566" t="s">
        <v>763</v>
      </c>
      <c r="K260" s="566" t="s">
        <v>764</v>
      </c>
      <c r="L260" s="568">
        <v>254.56826243365737</v>
      </c>
      <c r="M260" s="568">
        <v>23</v>
      </c>
      <c r="N260" s="569">
        <v>5827.0247220193605</v>
      </c>
    </row>
    <row r="261" spans="1:14" ht="14.4" customHeight="1" x14ac:dyDescent="0.3">
      <c r="A261" s="564" t="s">
        <v>456</v>
      </c>
      <c r="B261" s="565" t="s">
        <v>458</v>
      </c>
      <c r="C261" s="566" t="s">
        <v>474</v>
      </c>
      <c r="D261" s="567" t="s">
        <v>475</v>
      </c>
      <c r="E261" s="566" t="s">
        <v>463</v>
      </c>
      <c r="F261" s="567" t="s">
        <v>464</v>
      </c>
      <c r="G261" s="566" t="s">
        <v>710</v>
      </c>
      <c r="H261" s="566">
        <v>185525</v>
      </c>
      <c r="I261" s="566">
        <v>85525</v>
      </c>
      <c r="J261" s="566" t="s">
        <v>818</v>
      </c>
      <c r="K261" s="566" t="s">
        <v>819</v>
      </c>
      <c r="L261" s="568">
        <v>298.77999999999997</v>
      </c>
      <c r="M261" s="568">
        <v>3</v>
      </c>
      <c r="N261" s="569">
        <v>896.33999999999992</v>
      </c>
    </row>
    <row r="262" spans="1:14" ht="14.4" customHeight="1" x14ac:dyDescent="0.3">
      <c r="A262" s="564" t="s">
        <v>456</v>
      </c>
      <c r="B262" s="565" t="s">
        <v>458</v>
      </c>
      <c r="C262" s="566" t="s">
        <v>476</v>
      </c>
      <c r="D262" s="567" t="s">
        <v>477</v>
      </c>
      <c r="E262" s="566" t="s">
        <v>459</v>
      </c>
      <c r="F262" s="567" t="s">
        <v>460</v>
      </c>
      <c r="G262" s="566"/>
      <c r="H262" s="566">
        <v>117187</v>
      </c>
      <c r="I262" s="566">
        <v>17187</v>
      </c>
      <c r="J262" s="566" t="s">
        <v>478</v>
      </c>
      <c r="K262" s="566" t="s">
        <v>479</v>
      </c>
      <c r="L262" s="568">
        <v>120.65</v>
      </c>
      <c r="M262" s="568">
        <v>1</v>
      </c>
      <c r="N262" s="569">
        <v>120.65</v>
      </c>
    </row>
    <row r="263" spans="1:14" ht="14.4" customHeight="1" x14ac:dyDescent="0.3">
      <c r="A263" s="564" t="s">
        <v>456</v>
      </c>
      <c r="B263" s="565" t="s">
        <v>458</v>
      </c>
      <c r="C263" s="566" t="s">
        <v>476</v>
      </c>
      <c r="D263" s="567" t="s">
        <v>477</v>
      </c>
      <c r="E263" s="566" t="s">
        <v>459</v>
      </c>
      <c r="F263" s="567" t="s">
        <v>460</v>
      </c>
      <c r="G263" s="566" t="s">
        <v>486</v>
      </c>
      <c r="H263" s="566">
        <v>51383</v>
      </c>
      <c r="I263" s="566">
        <v>51383</v>
      </c>
      <c r="J263" s="566" t="s">
        <v>494</v>
      </c>
      <c r="K263" s="566" t="s">
        <v>496</v>
      </c>
      <c r="L263" s="568">
        <v>152.48898275337649</v>
      </c>
      <c r="M263" s="568">
        <v>2</v>
      </c>
      <c r="N263" s="569">
        <v>304.97796550675298</v>
      </c>
    </row>
    <row r="264" spans="1:14" ht="14.4" customHeight="1" x14ac:dyDescent="0.3">
      <c r="A264" s="564" t="s">
        <v>456</v>
      </c>
      <c r="B264" s="565" t="s">
        <v>458</v>
      </c>
      <c r="C264" s="566" t="s">
        <v>476</v>
      </c>
      <c r="D264" s="567" t="s">
        <v>477</v>
      </c>
      <c r="E264" s="566" t="s">
        <v>459</v>
      </c>
      <c r="F264" s="567" t="s">
        <v>460</v>
      </c>
      <c r="G264" s="566" t="s">
        <v>486</v>
      </c>
      <c r="H264" s="566">
        <v>100362</v>
      </c>
      <c r="I264" s="566">
        <v>362</v>
      </c>
      <c r="J264" s="566" t="s">
        <v>503</v>
      </c>
      <c r="K264" s="566" t="s">
        <v>504</v>
      </c>
      <c r="L264" s="568">
        <v>85.3099984556723</v>
      </c>
      <c r="M264" s="568">
        <v>1</v>
      </c>
      <c r="N264" s="569">
        <v>85.3099984556723</v>
      </c>
    </row>
    <row r="265" spans="1:14" ht="14.4" customHeight="1" x14ac:dyDescent="0.3">
      <c r="A265" s="564" t="s">
        <v>456</v>
      </c>
      <c r="B265" s="565" t="s">
        <v>458</v>
      </c>
      <c r="C265" s="566" t="s">
        <v>476</v>
      </c>
      <c r="D265" s="567" t="s">
        <v>477</v>
      </c>
      <c r="E265" s="566" t="s">
        <v>459</v>
      </c>
      <c r="F265" s="567" t="s">
        <v>460</v>
      </c>
      <c r="G265" s="566" t="s">
        <v>486</v>
      </c>
      <c r="H265" s="566">
        <v>100502</v>
      </c>
      <c r="I265" s="566">
        <v>502</v>
      </c>
      <c r="J265" s="566" t="s">
        <v>537</v>
      </c>
      <c r="K265" s="566" t="s">
        <v>820</v>
      </c>
      <c r="L265" s="568">
        <v>165.97</v>
      </c>
      <c r="M265" s="568">
        <v>3</v>
      </c>
      <c r="N265" s="569">
        <v>501.06</v>
      </c>
    </row>
    <row r="266" spans="1:14" ht="14.4" customHeight="1" x14ac:dyDescent="0.3">
      <c r="A266" s="564" t="s">
        <v>456</v>
      </c>
      <c r="B266" s="565" t="s">
        <v>458</v>
      </c>
      <c r="C266" s="566" t="s">
        <v>476</v>
      </c>
      <c r="D266" s="567" t="s">
        <v>477</v>
      </c>
      <c r="E266" s="566" t="s">
        <v>459</v>
      </c>
      <c r="F266" s="567" t="s">
        <v>460</v>
      </c>
      <c r="G266" s="566" t="s">
        <v>486</v>
      </c>
      <c r="H266" s="566">
        <v>100810</v>
      </c>
      <c r="I266" s="566">
        <v>810</v>
      </c>
      <c r="J266" s="566" t="s">
        <v>516</v>
      </c>
      <c r="K266" s="566" t="s">
        <v>517</v>
      </c>
      <c r="L266" s="568">
        <v>45.538864944940599</v>
      </c>
      <c r="M266" s="568">
        <v>1</v>
      </c>
      <c r="N266" s="569">
        <v>45.538864944940599</v>
      </c>
    </row>
    <row r="267" spans="1:14" ht="14.4" customHeight="1" x14ac:dyDescent="0.3">
      <c r="A267" s="564" t="s">
        <v>456</v>
      </c>
      <c r="B267" s="565" t="s">
        <v>458</v>
      </c>
      <c r="C267" s="566" t="s">
        <v>476</v>
      </c>
      <c r="D267" s="567" t="s">
        <v>477</v>
      </c>
      <c r="E267" s="566" t="s">
        <v>459</v>
      </c>
      <c r="F267" s="567" t="s">
        <v>460</v>
      </c>
      <c r="G267" s="566" t="s">
        <v>486</v>
      </c>
      <c r="H267" s="566">
        <v>100874</v>
      </c>
      <c r="I267" s="566">
        <v>874</v>
      </c>
      <c r="J267" s="566" t="s">
        <v>523</v>
      </c>
      <c r="K267" s="566" t="s">
        <v>524</v>
      </c>
      <c r="L267" s="568">
        <v>41.48</v>
      </c>
      <c r="M267" s="568">
        <v>1</v>
      </c>
      <c r="N267" s="569">
        <v>41.48</v>
      </c>
    </row>
    <row r="268" spans="1:14" ht="14.4" customHeight="1" x14ac:dyDescent="0.3">
      <c r="A268" s="564" t="s">
        <v>456</v>
      </c>
      <c r="B268" s="565" t="s">
        <v>458</v>
      </c>
      <c r="C268" s="566" t="s">
        <v>476</v>
      </c>
      <c r="D268" s="567" t="s">
        <v>477</v>
      </c>
      <c r="E268" s="566" t="s">
        <v>459</v>
      </c>
      <c r="F268" s="567" t="s">
        <v>460</v>
      </c>
      <c r="G268" s="566" t="s">
        <v>486</v>
      </c>
      <c r="H268" s="566">
        <v>102684</v>
      </c>
      <c r="I268" s="566">
        <v>2684</v>
      </c>
      <c r="J268" s="566" t="s">
        <v>537</v>
      </c>
      <c r="K268" s="566" t="s">
        <v>538</v>
      </c>
      <c r="L268" s="568">
        <v>44.915000218793303</v>
      </c>
      <c r="M268" s="568">
        <v>5</v>
      </c>
      <c r="N268" s="569">
        <v>224.68000087517322</v>
      </c>
    </row>
    <row r="269" spans="1:14" ht="14.4" customHeight="1" x14ac:dyDescent="0.3">
      <c r="A269" s="564" t="s">
        <v>456</v>
      </c>
      <c r="B269" s="565" t="s">
        <v>458</v>
      </c>
      <c r="C269" s="566" t="s">
        <v>476</v>
      </c>
      <c r="D269" s="567" t="s">
        <v>477</v>
      </c>
      <c r="E269" s="566" t="s">
        <v>459</v>
      </c>
      <c r="F269" s="567" t="s">
        <v>460</v>
      </c>
      <c r="G269" s="566" t="s">
        <v>486</v>
      </c>
      <c r="H269" s="566">
        <v>117011</v>
      </c>
      <c r="I269" s="566">
        <v>17011</v>
      </c>
      <c r="J269" s="566" t="s">
        <v>560</v>
      </c>
      <c r="K269" s="566" t="s">
        <v>561</v>
      </c>
      <c r="L269" s="568">
        <v>106.92983674106</v>
      </c>
      <c r="M269" s="568">
        <v>2</v>
      </c>
      <c r="N269" s="569">
        <v>213.85967348212</v>
      </c>
    </row>
    <row r="270" spans="1:14" ht="14.4" customHeight="1" x14ac:dyDescent="0.3">
      <c r="A270" s="564" t="s">
        <v>456</v>
      </c>
      <c r="B270" s="565" t="s">
        <v>458</v>
      </c>
      <c r="C270" s="566" t="s">
        <v>476</v>
      </c>
      <c r="D270" s="567" t="s">
        <v>477</v>
      </c>
      <c r="E270" s="566" t="s">
        <v>459</v>
      </c>
      <c r="F270" s="567" t="s">
        <v>460</v>
      </c>
      <c r="G270" s="566" t="s">
        <v>486</v>
      </c>
      <c r="H270" s="566">
        <v>146125</v>
      </c>
      <c r="I270" s="566">
        <v>46125</v>
      </c>
      <c r="J270" s="566" t="s">
        <v>578</v>
      </c>
      <c r="K270" s="566" t="s">
        <v>579</v>
      </c>
      <c r="L270" s="568">
        <v>178.16</v>
      </c>
      <c r="M270" s="568">
        <v>0</v>
      </c>
      <c r="N270" s="569">
        <v>0</v>
      </c>
    </row>
    <row r="271" spans="1:14" ht="14.4" customHeight="1" x14ac:dyDescent="0.3">
      <c r="A271" s="564" t="s">
        <v>456</v>
      </c>
      <c r="B271" s="565" t="s">
        <v>458</v>
      </c>
      <c r="C271" s="566" t="s">
        <v>476</v>
      </c>
      <c r="D271" s="567" t="s">
        <v>477</v>
      </c>
      <c r="E271" s="566" t="s">
        <v>459</v>
      </c>
      <c r="F271" s="567" t="s">
        <v>460</v>
      </c>
      <c r="G271" s="566" t="s">
        <v>486</v>
      </c>
      <c r="H271" s="566">
        <v>150335</v>
      </c>
      <c r="I271" s="566">
        <v>50335</v>
      </c>
      <c r="J271" s="566" t="s">
        <v>590</v>
      </c>
      <c r="K271" s="566" t="s">
        <v>591</v>
      </c>
      <c r="L271" s="568">
        <v>46.4</v>
      </c>
      <c r="M271" s="568">
        <v>1</v>
      </c>
      <c r="N271" s="569">
        <v>46.4</v>
      </c>
    </row>
    <row r="272" spans="1:14" ht="14.4" customHeight="1" x14ac:dyDescent="0.3">
      <c r="A272" s="564" t="s">
        <v>456</v>
      </c>
      <c r="B272" s="565" t="s">
        <v>458</v>
      </c>
      <c r="C272" s="566" t="s">
        <v>476</v>
      </c>
      <c r="D272" s="567" t="s">
        <v>477</v>
      </c>
      <c r="E272" s="566" t="s">
        <v>459</v>
      </c>
      <c r="F272" s="567" t="s">
        <v>460</v>
      </c>
      <c r="G272" s="566" t="s">
        <v>486</v>
      </c>
      <c r="H272" s="566">
        <v>159357</v>
      </c>
      <c r="I272" s="566">
        <v>59357</v>
      </c>
      <c r="J272" s="566" t="s">
        <v>605</v>
      </c>
      <c r="K272" s="566" t="s">
        <v>606</v>
      </c>
      <c r="L272" s="568">
        <v>197.47</v>
      </c>
      <c r="M272" s="568">
        <v>1</v>
      </c>
      <c r="N272" s="569">
        <v>197.47</v>
      </c>
    </row>
    <row r="273" spans="1:14" ht="14.4" customHeight="1" x14ac:dyDescent="0.3">
      <c r="A273" s="564" t="s">
        <v>456</v>
      </c>
      <c r="B273" s="565" t="s">
        <v>458</v>
      </c>
      <c r="C273" s="566" t="s">
        <v>476</v>
      </c>
      <c r="D273" s="567" t="s">
        <v>477</v>
      </c>
      <c r="E273" s="566" t="s">
        <v>459</v>
      </c>
      <c r="F273" s="567" t="s">
        <v>460</v>
      </c>
      <c r="G273" s="566" t="s">
        <v>486</v>
      </c>
      <c r="H273" s="566">
        <v>162320</v>
      </c>
      <c r="I273" s="566">
        <v>62320</v>
      </c>
      <c r="J273" s="566" t="s">
        <v>613</v>
      </c>
      <c r="K273" s="566" t="s">
        <v>614</v>
      </c>
      <c r="L273" s="568">
        <v>75.125</v>
      </c>
      <c r="M273" s="568">
        <v>3</v>
      </c>
      <c r="N273" s="569">
        <v>225.49</v>
      </c>
    </row>
    <row r="274" spans="1:14" ht="14.4" customHeight="1" x14ac:dyDescent="0.3">
      <c r="A274" s="564" t="s">
        <v>456</v>
      </c>
      <c r="B274" s="565" t="s">
        <v>458</v>
      </c>
      <c r="C274" s="566" t="s">
        <v>476</v>
      </c>
      <c r="D274" s="567" t="s">
        <v>477</v>
      </c>
      <c r="E274" s="566" t="s">
        <v>459</v>
      </c>
      <c r="F274" s="567" t="s">
        <v>460</v>
      </c>
      <c r="G274" s="566" t="s">
        <v>486</v>
      </c>
      <c r="H274" s="566">
        <v>166555</v>
      </c>
      <c r="I274" s="566">
        <v>66555</v>
      </c>
      <c r="J274" s="566" t="s">
        <v>617</v>
      </c>
      <c r="K274" s="566" t="s">
        <v>618</v>
      </c>
      <c r="L274" s="568">
        <v>117.16333333333334</v>
      </c>
      <c r="M274" s="568">
        <v>3</v>
      </c>
      <c r="N274" s="569">
        <v>351.49</v>
      </c>
    </row>
    <row r="275" spans="1:14" ht="14.4" customHeight="1" x14ac:dyDescent="0.3">
      <c r="A275" s="564" t="s">
        <v>456</v>
      </c>
      <c r="B275" s="565" t="s">
        <v>458</v>
      </c>
      <c r="C275" s="566" t="s">
        <v>476</v>
      </c>
      <c r="D275" s="567" t="s">
        <v>477</v>
      </c>
      <c r="E275" s="566" t="s">
        <v>459</v>
      </c>
      <c r="F275" s="567" t="s">
        <v>460</v>
      </c>
      <c r="G275" s="566" t="s">
        <v>486</v>
      </c>
      <c r="H275" s="566">
        <v>193109</v>
      </c>
      <c r="I275" s="566">
        <v>93109</v>
      </c>
      <c r="J275" s="566" t="s">
        <v>643</v>
      </c>
      <c r="K275" s="566" t="s">
        <v>644</v>
      </c>
      <c r="L275" s="568">
        <v>105.3622669479017</v>
      </c>
      <c r="M275" s="568">
        <v>160</v>
      </c>
      <c r="N275" s="569">
        <v>16872.900053674399</v>
      </c>
    </row>
    <row r="276" spans="1:14" ht="14.4" customHeight="1" x14ac:dyDescent="0.3">
      <c r="A276" s="564" t="s">
        <v>456</v>
      </c>
      <c r="B276" s="565" t="s">
        <v>458</v>
      </c>
      <c r="C276" s="566" t="s">
        <v>476</v>
      </c>
      <c r="D276" s="567" t="s">
        <v>477</v>
      </c>
      <c r="E276" s="566" t="s">
        <v>459</v>
      </c>
      <c r="F276" s="567" t="s">
        <v>460</v>
      </c>
      <c r="G276" s="566" t="s">
        <v>486</v>
      </c>
      <c r="H276" s="566">
        <v>196887</v>
      </c>
      <c r="I276" s="566">
        <v>96887</v>
      </c>
      <c r="J276" s="566" t="s">
        <v>657</v>
      </c>
      <c r="K276" s="566" t="s">
        <v>659</v>
      </c>
      <c r="L276" s="568">
        <v>73.841312094829973</v>
      </c>
      <c r="M276" s="568">
        <v>9</v>
      </c>
      <c r="N276" s="569">
        <v>664.57148955567698</v>
      </c>
    </row>
    <row r="277" spans="1:14" ht="14.4" customHeight="1" x14ac:dyDescent="0.3">
      <c r="A277" s="564" t="s">
        <v>456</v>
      </c>
      <c r="B277" s="565" t="s">
        <v>458</v>
      </c>
      <c r="C277" s="566" t="s">
        <v>476</v>
      </c>
      <c r="D277" s="567" t="s">
        <v>477</v>
      </c>
      <c r="E277" s="566" t="s">
        <v>459</v>
      </c>
      <c r="F277" s="567" t="s">
        <v>460</v>
      </c>
      <c r="G277" s="566" t="s">
        <v>486</v>
      </c>
      <c r="H277" s="566">
        <v>394712</v>
      </c>
      <c r="I277" s="566">
        <v>0</v>
      </c>
      <c r="J277" s="566" t="s">
        <v>664</v>
      </c>
      <c r="K277" s="566" t="s">
        <v>665</v>
      </c>
      <c r="L277" s="568">
        <v>23.967108157435558</v>
      </c>
      <c r="M277" s="568">
        <v>204</v>
      </c>
      <c r="N277" s="569">
        <v>4840.8749258893531</v>
      </c>
    </row>
    <row r="278" spans="1:14" ht="14.4" customHeight="1" x14ac:dyDescent="0.3">
      <c r="A278" s="564" t="s">
        <v>456</v>
      </c>
      <c r="B278" s="565" t="s">
        <v>458</v>
      </c>
      <c r="C278" s="566" t="s">
        <v>476</v>
      </c>
      <c r="D278" s="567" t="s">
        <v>477</v>
      </c>
      <c r="E278" s="566" t="s">
        <v>459</v>
      </c>
      <c r="F278" s="567" t="s">
        <v>460</v>
      </c>
      <c r="G278" s="566" t="s">
        <v>486</v>
      </c>
      <c r="H278" s="566">
        <v>395997</v>
      </c>
      <c r="I278" s="566">
        <v>0</v>
      </c>
      <c r="J278" s="566" t="s">
        <v>666</v>
      </c>
      <c r="K278" s="566"/>
      <c r="L278" s="568">
        <v>98.130985233463207</v>
      </c>
      <c r="M278" s="568">
        <v>2</v>
      </c>
      <c r="N278" s="569">
        <v>196.26197046692641</v>
      </c>
    </row>
    <row r="279" spans="1:14" ht="14.4" customHeight="1" x14ac:dyDescent="0.3">
      <c r="A279" s="564" t="s">
        <v>456</v>
      </c>
      <c r="B279" s="565" t="s">
        <v>458</v>
      </c>
      <c r="C279" s="566" t="s">
        <v>476</v>
      </c>
      <c r="D279" s="567" t="s">
        <v>477</v>
      </c>
      <c r="E279" s="566" t="s">
        <v>459</v>
      </c>
      <c r="F279" s="567" t="s">
        <v>460</v>
      </c>
      <c r="G279" s="566" t="s">
        <v>486</v>
      </c>
      <c r="H279" s="566">
        <v>500355</v>
      </c>
      <c r="I279" s="566">
        <v>0</v>
      </c>
      <c r="J279" s="566" t="s">
        <v>821</v>
      </c>
      <c r="K279" s="566"/>
      <c r="L279" s="568">
        <v>102.35</v>
      </c>
      <c r="M279" s="568">
        <v>1</v>
      </c>
      <c r="N279" s="569">
        <v>102.35</v>
      </c>
    </row>
    <row r="280" spans="1:14" ht="14.4" customHeight="1" x14ac:dyDescent="0.3">
      <c r="A280" s="564" t="s">
        <v>456</v>
      </c>
      <c r="B280" s="565" t="s">
        <v>458</v>
      </c>
      <c r="C280" s="566" t="s">
        <v>476</v>
      </c>
      <c r="D280" s="567" t="s">
        <v>477</v>
      </c>
      <c r="E280" s="566" t="s">
        <v>459</v>
      </c>
      <c r="F280" s="567" t="s">
        <v>460</v>
      </c>
      <c r="G280" s="566" t="s">
        <v>486</v>
      </c>
      <c r="H280" s="566">
        <v>500701</v>
      </c>
      <c r="I280" s="566">
        <v>0</v>
      </c>
      <c r="J280" s="566" t="s">
        <v>668</v>
      </c>
      <c r="K280" s="566" t="s">
        <v>665</v>
      </c>
      <c r="L280" s="568">
        <v>24.04</v>
      </c>
      <c r="M280" s="568">
        <v>12</v>
      </c>
      <c r="N280" s="569">
        <v>288.48</v>
      </c>
    </row>
    <row r="281" spans="1:14" ht="14.4" customHeight="1" x14ac:dyDescent="0.3">
      <c r="A281" s="564" t="s">
        <v>456</v>
      </c>
      <c r="B281" s="565" t="s">
        <v>458</v>
      </c>
      <c r="C281" s="566" t="s">
        <v>476</v>
      </c>
      <c r="D281" s="567" t="s">
        <v>477</v>
      </c>
      <c r="E281" s="566" t="s">
        <v>459</v>
      </c>
      <c r="F281" s="567" t="s">
        <v>460</v>
      </c>
      <c r="G281" s="566" t="s">
        <v>486</v>
      </c>
      <c r="H281" s="566">
        <v>500988</v>
      </c>
      <c r="I281" s="566">
        <v>0</v>
      </c>
      <c r="J281" s="566" t="s">
        <v>822</v>
      </c>
      <c r="K281" s="566"/>
      <c r="L281" s="568">
        <v>234.97260165693001</v>
      </c>
      <c r="M281" s="568">
        <v>4</v>
      </c>
      <c r="N281" s="569">
        <v>939.17171552226796</v>
      </c>
    </row>
    <row r="282" spans="1:14" ht="14.4" customHeight="1" x14ac:dyDescent="0.3">
      <c r="A282" s="564" t="s">
        <v>456</v>
      </c>
      <c r="B282" s="565" t="s">
        <v>458</v>
      </c>
      <c r="C282" s="566" t="s">
        <v>476</v>
      </c>
      <c r="D282" s="567" t="s">
        <v>477</v>
      </c>
      <c r="E282" s="566" t="s">
        <v>459</v>
      </c>
      <c r="F282" s="567" t="s">
        <v>460</v>
      </c>
      <c r="G282" s="566" t="s">
        <v>486</v>
      </c>
      <c r="H282" s="566">
        <v>773465</v>
      </c>
      <c r="I282" s="566">
        <v>0</v>
      </c>
      <c r="J282" s="566" t="s">
        <v>823</v>
      </c>
      <c r="K282" s="566"/>
      <c r="L282" s="568">
        <v>47.65</v>
      </c>
      <c r="M282" s="568">
        <v>2</v>
      </c>
      <c r="N282" s="569">
        <v>95.3</v>
      </c>
    </row>
    <row r="283" spans="1:14" ht="14.4" customHeight="1" x14ac:dyDescent="0.3">
      <c r="A283" s="564" t="s">
        <v>456</v>
      </c>
      <c r="B283" s="565" t="s">
        <v>458</v>
      </c>
      <c r="C283" s="566" t="s">
        <v>476</v>
      </c>
      <c r="D283" s="567" t="s">
        <v>477</v>
      </c>
      <c r="E283" s="566" t="s">
        <v>459</v>
      </c>
      <c r="F283" s="567" t="s">
        <v>460</v>
      </c>
      <c r="G283" s="566" t="s">
        <v>486</v>
      </c>
      <c r="H283" s="566">
        <v>841059</v>
      </c>
      <c r="I283" s="566">
        <v>0</v>
      </c>
      <c r="J283" s="566" t="s">
        <v>793</v>
      </c>
      <c r="K283" s="566"/>
      <c r="L283" s="568">
        <v>40.00333333333333</v>
      </c>
      <c r="M283" s="568">
        <v>6</v>
      </c>
      <c r="N283" s="569">
        <v>240.01999999999998</v>
      </c>
    </row>
    <row r="284" spans="1:14" ht="14.4" customHeight="1" x14ac:dyDescent="0.3">
      <c r="A284" s="564" t="s">
        <v>456</v>
      </c>
      <c r="B284" s="565" t="s">
        <v>458</v>
      </c>
      <c r="C284" s="566" t="s">
        <v>476</v>
      </c>
      <c r="D284" s="567" t="s">
        <v>477</v>
      </c>
      <c r="E284" s="566" t="s">
        <v>459</v>
      </c>
      <c r="F284" s="567" t="s">
        <v>460</v>
      </c>
      <c r="G284" s="566" t="s">
        <v>486</v>
      </c>
      <c r="H284" s="566">
        <v>844346</v>
      </c>
      <c r="I284" s="566">
        <v>0</v>
      </c>
      <c r="J284" s="566" t="s">
        <v>824</v>
      </c>
      <c r="K284" s="566" t="s">
        <v>825</v>
      </c>
      <c r="L284" s="568">
        <v>66.41</v>
      </c>
      <c r="M284" s="568">
        <v>1</v>
      </c>
      <c r="N284" s="569">
        <v>66.41</v>
      </c>
    </row>
    <row r="285" spans="1:14" ht="14.4" customHeight="1" x14ac:dyDescent="0.3">
      <c r="A285" s="564" t="s">
        <v>456</v>
      </c>
      <c r="B285" s="565" t="s">
        <v>458</v>
      </c>
      <c r="C285" s="566" t="s">
        <v>476</v>
      </c>
      <c r="D285" s="567" t="s">
        <v>477</v>
      </c>
      <c r="E285" s="566" t="s">
        <v>459</v>
      </c>
      <c r="F285" s="567" t="s">
        <v>460</v>
      </c>
      <c r="G285" s="566" t="s">
        <v>486</v>
      </c>
      <c r="H285" s="566">
        <v>844940</v>
      </c>
      <c r="I285" s="566">
        <v>0</v>
      </c>
      <c r="J285" s="566" t="s">
        <v>826</v>
      </c>
      <c r="K285" s="566"/>
      <c r="L285" s="568">
        <v>160.81993679702248</v>
      </c>
      <c r="M285" s="568">
        <v>2</v>
      </c>
      <c r="N285" s="569">
        <v>321.63987359404496</v>
      </c>
    </row>
    <row r="286" spans="1:14" ht="14.4" customHeight="1" x14ac:dyDescent="0.3">
      <c r="A286" s="564" t="s">
        <v>456</v>
      </c>
      <c r="B286" s="565" t="s">
        <v>458</v>
      </c>
      <c r="C286" s="566" t="s">
        <v>476</v>
      </c>
      <c r="D286" s="567" t="s">
        <v>477</v>
      </c>
      <c r="E286" s="566" t="s">
        <v>459</v>
      </c>
      <c r="F286" s="567" t="s">
        <v>460</v>
      </c>
      <c r="G286" s="566" t="s">
        <v>486</v>
      </c>
      <c r="H286" s="566">
        <v>848950</v>
      </c>
      <c r="I286" s="566">
        <v>155148</v>
      </c>
      <c r="J286" s="566" t="s">
        <v>683</v>
      </c>
      <c r="K286" s="566" t="s">
        <v>795</v>
      </c>
      <c r="L286" s="568">
        <v>18.559999999999999</v>
      </c>
      <c r="M286" s="568">
        <v>2</v>
      </c>
      <c r="N286" s="569">
        <v>37.119999999999997</v>
      </c>
    </row>
    <row r="287" spans="1:14" ht="14.4" customHeight="1" x14ac:dyDescent="0.3">
      <c r="A287" s="564" t="s">
        <v>456</v>
      </c>
      <c r="B287" s="565" t="s">
        <v>458</v>
      </c>
      <c r="C287" s="566" t="s">
        <v>476</v>
      </c>
      <c r="D287" s="567" t="s">
        <v>477</v>
      </c>
      <c r="E287" s="566" t="s">
        <v>459</v>
      </c>
      <c r="F287" s="567" t="s">
        <v>460</v>
      </c>
      <c r="G287" s="566" t="s">
        <v>486</v>
      </c>
      <c r="H287" s="566">
        <v>849941</v>
      </c>
      <c r="I287" s="566">
        <v>162142</v>
      </c>
      <c r="J287" s="566" t="s">
        <v>683</v>
      </c>
      <c r="K287" s="566" t="s">
        <v>684</v>
      </c>
      <c r="L287" s="568">
        <v>28.22</v>
      </c>
      <c r="M287" s="568">
        <v>1</v>
      </c>
      <c r="N287" s="569">
        <v>28.22</v>
      </c>
    </row>
    <row r="288" spans="1:14" ht="14.4" customHeight="1" x14ac:dyDescent="0.3">
      <c r="A288" s="564" t="s">
        <v>456</v>
      </c>
      <c r="B288" s="565" t="s">
        <v>458</v>
      </c>
      <c r="C288" s="566" t="s">
        <v>476</v>
      </c>
      <c r="D288" s="567" t="s">
        <v>477</v>
      </c>
      <c r="E288" s="566" t="s">
        <v>459</v>
      </c>
      <c r="F288" s="567" t="s">
        <v>460</v>
      </c>
      <c r="G288" s="566" t="s">
        <v>486</v>
      </c>
      <c r="H288" s="566">
        <v>900321</v>
      </c>
      <c r="I288" s="566">
        <v>0</v>
      </c>
      <c r="J288" s="566" t="s">
        <v>687</v>
      </c>
      <c r="K288" s="566"/>
      <c r="L288" s="568">
        <v>356.27420816277447</v>
      </c>
      <c r="M288" s="568">
        <v>2</v>
      </c>
      <c r="N288" s="569">
        <v>712.54841632554894</v>
      </c>
    </row>
    <row r="289" spans="1:14" ht="14.4" customHeight="1" x14ac:dyDescent="0.3">
      <c r="A289" s="564" t="s">
        <v>456</v>
      </c>
      <c r="B289" s="565" t="s">
        <v>458</v>
      </c>
      <c r="C289" s="566" t="s">
        <v>476</v>
      </c>
      <c r="D289" s="567" t="s">
        <v>477</v>
      </c>
      <c r="E289" s="566" t="s">
        <v>459</v>
      </c>
      <c r="F289" s="567" t="s">
        <v>460</v>
      </c>
      <c r="G289" s="566" t="s">
        <v>486</v>
      </c>
      <c r="H289" s="566">
        <v>900406</v>
      </c>
      <c r="I289" s="566">
        <v>0</v>
      </c>
      <c r="J289" s="566" t="s">
        <v>688</v>
      </c>
      <c r="K289" s="566"/>
      <c r="L289" s="568">
        <v>62.979496469950725</v>
      </c>
      <c r="M289" s="568">
        <v>4</v>
      </c>
      <c r="N289" s="569">
        <v>251.9179858798029</v>
      </c>
    </row>
    <row r="290" spans="1:14" ht="14.4" customHeight="1" x14ac:dyDescent="0.3">
      <c r="A290" s="564" t="s">
        <v>456</v>
      </c>
      <c r="B290" s="565" t="s">
        <v>458</v>
      </c>
      <c r="C290" s="566" t="s">
        <v>476</v>
      </c>
      <c r="D290" s="567" t="s">
        <v>477</v>
      </c>
      <c r="E290" s="566" t="s">
        <v>459</v>
      </c>
      <c r="F290" s="567" t="s">
        <v>460</v>
      </c>
      <c r="G290" s="566" t="s">
        <v>486</v>
      </c>
      <c r="H290" s="566">
        <v>900512</v>
      </c>
      <c r="I290" s="566">
        <v>0</v>
      </c>
      <c r="J290" s="566" t="s">
        <v>827</v>
      </c>
      <c r="K290" s="566"/>
      <c r="L290" s="568">
        <v>151.84478760811899</v>
      </c>
      <c r="M290" s="568">
        <v>2</v>
      </c>
      <c r="N290" s="569">
        <v>303.68957521623798</v>
      </c>
    </row>
    <row r="291" spans="1:14" ht="14.4" customHeight="1" x14ac:dyDescent="0.3">
      <c r="A291" s="564" t="s">
        <v>456</v>
      </c>
      <c r="B291" s="565" t="s">
        <v>458</v>
      </c>
      <c r="C291" s="566" t="s">
        <v>476</v>
      </c>
      <c r="D291" s="567" t="s">
        <v>477</v>
      </c>
      <c r="E291" s="566" t="s">
        <v>459</v>
      </c>
      <c r="F291" s="567" t="s">
        <v>460</v>
      </c>
      <c r="G291" s="566" t="s">
        <v>486</v>
      </c>
      <c r="H291" s="566">
        <v>900814</v>
      </c>
      <c r="I291" s="566">
        <v>0</v>
      </c>
      <c r="J291" s="566" t="s">
        <v>828</v>
      </c>
      <c r="K291" s="566"/>
      <c r="L291" s="568">
        <v>376.45430683591985</v>
      </c>
      <c r="M291" s="568">
        <v>24</v>
      </c>
      <c r="N291" s="569">
        <v>8587.7931620455092</v>
      </c>
    </row>
    <row r="292" spans="1:14" ht="14.4" customHeight="1" x14ac:dyDescent="0.3">
      <c r="A292" s="564" t="s">
        <v>456</v>
      </c>
      <c r="B292" s="565" t="s">
        <v>458</v>
      </c>
      <c r="C292" s="566" t="s">
        <v>476</v>
      </c>
      <c r="D292" s="567" t="s">
        <v>477</v>
      </c>
      <c r="E292" s="566" t="s">
        <v>459</v>
      </c>
      <c r="F292" s="567" t="s">
        <v>460</v>
      </c>
      <c r="G292" s="566" t="s">
        <v>486</v>
      </c>
      <c r="H292" s="566">
        <v>900897</v>
      </c>
      <c r="I292" s="566">
        <v>0</v>
      </c>
      <c r="J292" s="566" t="s">
        <v>829</v>
      </c>
      <c r="K292" s="566" t="s">
        <v>830</v>
      </c>
      <c r="L292" s="568">
        <v>204.69319331794</v>
      </c>
      <c r="M292" s="568">
        <v>3</v>
      </c>
      <c r="N292" s="569">
        <v>614.07957995382003</v>
      </c>
    </row>
    <row r="293" spans="1:14" ht="14.4" customHeight="1" x14ac:dyDescent="0.3">
      <c r="A293" s="564" t="s">
        <v>456</v>
      </c>
      <c r="B293" s="565" t="s">
        <v>458</v>
      </c>
      <c r="C293" s="566" t="s">
        <v>476</v>
      </c>
      <c r="D293" s="567" t="s">
        <v>477</v>
      </c>
      <c r="E293" s="566" t="s">
        <v>459</v>
      </c>
      <c r="F293" s="567" t="s">
        <v>460</v>
      </c>
      <c r="G293" s="566" t="s">
        <v>486</v>
      </c>
      <c r="H293" s="566">
        <v>905098</v>
      </c>
      <c r="I293" s="566">
        <v>23989</v>
      </c>
      <c r="J293" s="566" t="s">
        <v>831</v>
      </c>
      <c r="K293" s="566" t="s">
        <v>832</v>
      </c>
      <c r="L293" s="568">
        <v>527.85</v>
      </c>
      <c r="M293" s="568">
        <v>1</v>
      </c>
      <c r="N293" s="569">
        <v>527.85</v>
      </c>
    </row>
    <row r="294" spans="1:14" ht="14.4" customHeight="1" x14ac:dyDescent="0.3">
      <c r="A294" s="564" t="s">
        <v>456</v>
      </c>
      <c r="B294" s="565" t="s">
        <v>458</v>
      </c>
      <c r="C294" s="566" t="s">
        <v>476</v>
      </c>
      <c r="D294" s="567" t="s">
        <v>477</v>
      </c>
      <c r="E294" s="566" t="s">
        <v>459</v>
      </c>
      <c r="F294" s="567" t="s">
        <v>460</v>
      </c>
      <c r="G294" s="566" t="s">
        <v>486</v>
      </c>
      <c r="H294" s="566">
        <v>920064</v>
      </c>
      <c r="I294" s="566">
        <v>0</v>
      </c>
      <c r="J294" s="566" t="s">
        <v>799</v>
      </c>
      <c r="K294" s="566"/>
      <c r="L294" s="568">
        <v>54.093094651827265</v>
      </c>
      <c r="M294" s="568">
        <v>3</v>
      </c>
      <c r="N294" s="569">
        <v>162.27928395548179</v>
      </c>
    </row>
    <row r="295" spans="1:14" ht="14.4" customHeight="1" x14ac:dyDescent="0.3">
      <c r="A295" s="564" t="s">
        <v>456</v>
      </c>
      <c r="B295" s="565" t="s">
        <v>458</v>
      </c>
      <c r="C295" s="566" t="s">
        <v>476</v>
      </c>
      <c r="D295" s="567" t="s">
        <v>477</v>
      </c>
      <c r="E295" s="566" t="s">
        <v>459</v>
      </c>
      <c r="F295" s="567" t="s">
        <v>460</v>
      </c>
      <c r="G295" s="566" t="s">
        <v>486</v>
      </c>
      <c r="H295" s="566">
        <v>920312</v>
      </c>
      <c r="I295" s="566">
        <v>0</v>
      </c>
      <c r="J295" s="566" t="s">
        <v>833</v>
      </c>
      <c r="K295" s="566"/>
      <c r="L295" s="568">
        <v>136.22071085141098</v>
      </c>
      <c r="M295" s="568">
        <v>12</v>
      </c>
      <c r="N295" s="569">
        <v>1634.6485302169319</v>
      </c>
    </row>
    <row r="296" spans="1:14" ht="14.4" customHeight="1" x14ac:dyDescent="0.3">
      <c r="A296" s="564" t="s">
        <v>456</v>
      </c>
      <c r="B296" s="565" t="s">
        <v>458</v>
      </c>
      <c r="C296" s="566" t="s">
        <v>476</v>
      </c>
      <c r="D296" s="567" t="s">
        <v>477</v>
      </c>
      <c r="E296" s="566" t="s">
        <v>459</v>
      </c>
      <c r="F296" s="567" t="s">
        <v>460</v>
      </c>
      <c r="G296" s="566" t="s">
        <v>486</v>
      </c>
      <c r="H296" s="566">
        <v>920376</v>
      </c>
      <c r="I296" s="566">
        <v>0</v>
      </c>
      <c r="J296" s="566" t="s">
        <v>693</v>
      </c>
      <c r="K296" s="566"/>
      <c r="L296" s="568">
        <v>100.39291087872004</v>
      </c>
      <c r="M296" s="568">
        <v>9</v>
      </c>
      <c r="N296" s="569">
        <v>903.5361979084804</v>
      </c>
    </row>
    <row r="297" spans="1:14" ht="14.4" customHeight="1" x14ac:dyDescent="0.3">
      <c r="A297" s="564" t="s">
        <v>456</v>
      </c>
      <c r="B297" s="565" t="s">
        <v>458</v>
      </c>
      <c r="C297" s="566" t="s">
        <v>476</v>
      </c>
      <c r="D297" s="567" t="s">
        <v>477</v>
      </c>
      <c r="E297" s="566" t="s">
        <v>459</v>
      </c>
      <c r="F297" s="567" t="s">
        <v>460</v>
      </c>
      <c r="G297" s="566" t="s">
        <v>486</v>
      </c>
      <c r="H297" s="566">
        <v>921054</v>
      </c>
      <c r="I297" s="566">
        <v>0</v>
      </c>
      <c r="J297" s="566" t="s">
        <v>834</v>
      </c>
      <c r="K297" s="566"/>
      <c r="L297" s="568">
        <v>276.96374492971074</v>
      </c>
      <c r="M297" s="568">
        <v>21</v>
      </c>
      <c r="N297" s="569">
        <v>5816.2386435239259</v>
      </c>
    </row>
    <row r="298" spans="1:14" ht="14.4" customHeight="1" x14ac:dyDescent="0.3">
      <c r="A298" s="564" t="s">
        <v>456</v>
      </c>
      <c r="B298" s="565" t="s">
        <v>458</v>
      </c>
      <c r="C298" s="566" t="s">
        <v>476</v>
      </c>
      <c r="D298" s="567" t="s">
        <v>477</v>
      </c>
      <c r="E298" s="566" t="s">
        <v>459</v>
      </c>
      <c r="F298" s="567" t="s">
        <v>460</v>
      </c>
      <c r="G298" s="566" t="s">
        <v>486</v>
      </c>
      <c r="H298" s="566">
        <v>921564</v>
      </c>
      <c r="I298" s="566">
        <v>0</v>
      </c>
      <c r="J298" s="566" t="s">
        <v>835</v>
      </c>
      <c r="K298" s="566"/>
      <c r="L298" s="568">
        <v>235.503127742278</v>
      </c>
      <c r="M298" s="568">
        <v>2</v>
      </c>
      <c r="N298" s="569">
        <v>471.00625548455599</v>
      </c>
    </row>
    <row r="299" spans="1:14" ht="14.4" customHeight="1" x14ac:dyDescent="0.3">
      <c r="A299" s="564" t="s">
        <v>456</v>
      </c>
      <c r="B299" s="565" t="s">
        <v>458</v>
      </c>
      <c r="C299" s="566" t="s">
        <v>476</v>
      </c>
      <c r="D299" s="567" t="s">
        <v>477</v>
      </c>
      <c r="E299" s="566" t="s">
        <v>459</v>
      </c>
      <c r="F299" s="567" t="s">
        <v>460</v>
      </c>
      <c r="G299" s="566" t="s">
        <v>486</v>
      </c>
      <c r="H299" s="566">
        <v>921566</v>
      </c>
      <c r="I299" s="566">
        <v>0</v>
      </c>
      <c r="J299" s="566" t="s">
        <v>836</v>
      </c>
      <c r="K299" s="566"/>
      <c r="L299" s="568">
        <v>286.25689400127698</v>
      </c>
      <c r="M299" s="568">
        <v>1</v>
      </c>
      <c r="N299" s="569">
        <v>286.25689400127698</v>
      </c>
    </row>
    <row r="300" spans="1:14" ht="14.4" customHeight="1" x14ac:dyDescent="0.3">
      <c r="A300" s="564" t="s">
        <v>456</v>
      </c>
      <c r="B300" s="565" t="s">
        <v>458</v>
      </c>
      <c r="C300" s="566" t="s">
        <v>476</v>
      </c>
      <c r="D300" s="567" t="s">
        <v>477</v>
      </c>
      <c r="E300" s="566" t="s">
        <v>459</v>
      </c>
      <c r="F300" s="567" t="s">
        <v>460</v>
      </c>
      <c r="G300" s="566" t="s">
        <v>486</v>
      </c>
      <c r="H300" s="566">
        <v>930589</v>
      </c>
      <c r="I300" s="566">
        <v>0</v>
      </c>
      <c r="J300" s="566" t="s">
        <v>837</v>
      </c>
      <c r="K300" s="566" t="s">
        <v>838</v>
      </c>
      <c r="L300" s="568">
        <v>75.35273732994969</v>
      </c>
      <c r="M300" s="568">
        <v>3</v>
      </c>
      <c r="N300" s="569">
        <v>225.72547465989939</v>
      </c>
    </row>
    <row r="301" spans="1:14" ht="14.4" customHeight="1" x14ac:dyDescent="0.3">
      <c r="A301" s="564" t="s">
        <v>456</v>
      </c>
      <c r="B301" s="565" t="s">
        <v>458</v>
      </c>
      <c r="C301" s="566" t="s">
        <v>476</v>
      </c>
      <c r="D301" s="567" t="s">
        <v>477</v>
      </c>
      <c r="E301" s="566" t="s">
        <v>459</v>
      </c>
      <c r="F301" s="567" t="s">
        <v>460</v>
      </c>
      <c r="G301" s="566" t="s">
        <v>486</v>
      </c>
      <c r="H301" s="566">
        <v>930673</v>
      </c>
      <c r="I301" s="566">
        <v>0</v>
      </c>
      <c r="J301" s="566" t="s">
        <v>708</v>
      </c>
      <c r="K301" s="566" t="s">
        <v>707</v>
      </c>
      <c r="L301" s="568">
        <v>108.86330761432825</v>
      </c>
      <c r="M301" s="568">
        <v>8</v>
      </c>
      <c r="N301" s="569">
        <v>870.906460914626</v>
      </c>
    </row>
    <row r="302" spans="1:14" ht="14.4" customHeight="1" x14ac:dyDescent="0.3">
      <c r="A302" s="564" t="s">
        <v>456</v>
      </c>
      <c r="B302" s="565" t="s">
        <v>458</v>
      </c>
      <c r="C302" s="566" t="s">
        <v>476</v>
      </c>
      <c r="D302" s="567" t="s">
        <v>477</v>
      </c>
      <c r="E302" s="566" t="s">
        <v>459</v>
      </c>
      <c r="F302" s="567" t="s">
        <v>460</v>
      </c>
      <c r="G302" s="566" t="s">
        <v>710</v>
      </c>
      <c r="H302" s="566">
        <v>109709</v>
      </c>
      <c r="I302" s="566">
        <v>9709</v>
      </c>
      <c r="J302" s="566" t="s">
        <v>713</v>
      </c>
      <c r="K302" s="566" t="s">
        <v>714</v>
      </c>
      <c r="L302" s="568">
        <v>36.288135568157848</v>
      </c>
      <c r="M302" s="568">
        <v>55</v>
      </c>
      <c r="N302" s="569">
        <v>1992.7304470790568</v>
      </c>
    </row>
    <row r="303" spans="1:14" ht="14.4" customHeight="1" x14ac:dyDescent="0.3">
      <c r="A303" s="564" t="s">
        <v>456</v>
      </c>
      <c r="B303" s="565" t="s">
        <v>458</v>
      </c>
      <c r="C303" s="566" t="s">
        <v>476</v>
      </c>
      <c r="D303" s="567" t="s">
        <v>477</v>
      </c>
      <c r="E303" s="566" t="s">
        <v>463</v>
      </c>
      <c r="F303" s="567" t="s">
        <v>464</v>
      </c>
      <c r="G303" s="566" t="s">
        <v>486</v>
      </c>
      <c r="H303" s="566">
        <v>101066</v>
      </c>
      <c r="I303" s="566">
        <v>1066</v>
      </c>
      <c r="J303" s="566" t="s">
        <v>752</v>
      </c>
      <c r="K303" s="566" t="s">
        <v>753</v>
      </c>
      <c r="L303" s="568">
        <v>37.69</v>
      </c>
      <c r="M303" s="568">
        <v>2</v>
      </c>
      <c r="N303" s="569">
        <v>75.38</v>
      </c>
    </row>
    <row r="304" spans="1:14" ht="14.4" customHeight="1" thickBot="1" x14ac:dyDescent="0.35">
      <c r="A304" s="570" t="s">
        <v>456</v>
      </c>
      <c r="B304" s="571" t="s">
        <v>458</v>
      </c>
      <c r="C304" s="572" t="s">
        <v>476</v>
      </c>
      <c r="D304" s="573" t="s">
        <v>477</v>
      </c>
      <c r="E304" s="572" t="s">
        <v>463</v>
      </c>
      <c r="F304" s="573" t="s">
        <v>464</v>
      </c>
      <c r="G304" s="572" t="s">
        <v>486</v>
      </c>
      <c r="H304" s="572">
        <v>190778</v>
      </c>
      <c r="I304" s="572">
        <v>90778</v>
      </c>
      <c r="J304" s="572" t="s">
        <v>809</v>
      </c>
      <c r="K304" s="572" t="s">
        <v>810</v>
      </c>
      <c r="L304" s="574">
        <v>86.74</v>
      </c>
      <c r="M304" s="574">
        <v>1</v>
      </c>
      <c r="N304" s="575">
        <v>86.74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44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69" customWidth="1"/>
    <col min="2" max="2" width="10" style="98" customWidth="1"/>
    <col min="3" max="3" width="5.5546875" style="91" customWidth="1"/>
    <col min="4" max="4" width="10" style="98" customWidth="1"/>
    <col min="5" max="5" width="5.5546875" style="91" customWidth="1"/>
    <col min="6" max="6" width="10" style="98" customWidth="1"/>
    <col min="7" max="16384" width="8.88671875" style="69"/>
  </cols>
  <sheetData>
    <row r="1" spans="1:6" ht="18.600000000000001" customHeight="1" thickBot="1" x14ac:dyDescent="0.4">
      <c r="A1" s="427" t="s">
        <v>843</v>
      </c>
      <c r="B1" s="427"/>
      <c r="C1" s="427"/>
      <c r="D1" s="427"/>
      <c r="E1" s="427"/>
      <c r="F1" s="427"/>
    </row>
    <row r="2" spans="1:6" ht="14.4" customHeight="1" thickBot="1" x14ac:dyDescent="0.35">
      <c r="A2" s="521" t="s">
        <v>245</v>
      </c>
      <c r="B2" s="93"/>
      <c r="C2" s="94"/>
      <c r="D2" s="95"/>
      <c r="E2" s="94"/>
      <c r="F2" s="95"/>
    </row>
    <row r="3" spans="1:6" ht="14.4" customHeight="1" thickBot="1" x14ac:dyDescent="0.35">
      <c r="A3" s="306"/>
      <c r="B3" s="428" t="s">
        <v>206</v>
      </c>
      <c r="C3" s="429"/>
      <c r="D3" s="430" t="s">
        <v>205</v>
      </c>
      <c r="E3" s="429"/>
      <c r="F3" s="156" t="s">
        <v>6</v>
      </c>
    </row>
    <row r="4" spans="1:6" ht="14.4" customHeight="1" thickBot="1" x14ac:dyDescent="0.35">
      <c r="A4" s="576" t="s">
        <v>229</v>
      </c>
      <c r="B4" s="577" t="s">
        <v>17</v>
      </c>
      <c r="C4" s="578" t="s">
        <v>5</v>
      </c>
      <c r="D4" s="577" t="s">
        <v>17</v>
      </c>
      <c r="E4" s="578" t="s">
        <v>5</v>
      </c>
      <c r="F4" s="579" t="s">
        <v>17</v>
      </c>
    </row>
    <row r="5" spans="1:6" ht="14.4" customHeight="1" x14ac:dyDescent="0.3">
      <c r="A5" s="590" t="s">
        <v>839</v>
      </c>
      <c r="B5" s="562">
        <v>6919.0824636226798</v>
      </c>
      <c r="C5" s="580">
        <v>4.7418052969197183E-2</v>
      </c>
      <c r="D5" s="562">
        <v>138997.54697110597</v>
      </c>
      <c r="E5" s="580">
        <v>0.9525819470308029</v>
      </c>
      <c r="F5" s="563">
        <v>145916.62943472865</v>
      </c>
    </row>
    <row r="6" spans="1:6" ht="14.4" customHeight="1" x14ac:dyDescent="0.3">
      <c r="A6" s="591" t="s">
        <v>840</v>
      </c>
      <c r="B6" s="568">
        <v>120.65</v>
      </c>
      <c r="C6" s="581">
        <v>5.7088632653317414E-2</v>
      </c>
      <c r="D6" s="568">
        <v>1992.7304470790568</v>
      </c>
      <c r="E6" s="581">
        <v>0.94291136734668257</v>
      </c>
      <c r="F6" s="569">
        <v>2113.3804470790569</v>
      </c>
    </row>
    <row r="7" spans="1:6" ht="14.4" customHeight="1" x14ac:dyDescent="0.3">
      <c r="A7" s="591" t="s">
        <v>841</v>
      </c>
      <c r="B7" s="568"/>
      <c r="C7" s="581">
        <v>0</v>
      </c>
      <c r="D7" s="568">
        <v>6723.3647220193607</v>
      </c>
      <c r="E7" s="581">
        <v>1</v>
      </c>
      <c r="F7" s="569">
        <v>6723.3647220193607</v>
      </c>
    </row>
    <row r="8" spans="1:6" ht="14.4" customHeight="1" thickBot="1" x14ac:dyDescent="0.35">
      <c r="A8" s="592" t="s">
        <v>842</v>
      </c>
      <c r="B8" s="583"/>
      <c r="C8" s="584">
        <v>0</v>
      </c>
      <c r="D8" s="583">
        <v>3719.0607181382566</v>
      </c>
      <c r="E8" s="584">
        <v>1</v>
      </c>
      <c r="F8" s="585">
        <v>3719.0607181382566</v>
      </c>
    </row>
    <row r="9" spans="1:6" ht="14.4" customHeight="1" thickBot="1" x14ac:dyDescent="0.35">
      <c r="A9" s="586" t="s">
        <v>6</v>
      </c>
      <c r="B9" s="587">
        <v>7039.7324636226795</v>
      </c>
      <c r="C9" s="588">
        <v>4.4422441349627736E-2</v>
      </c>
      <c r="D9" s="587">
        <v>151432.70285834264</v>
      </c>
      <c r="E9" s="588">
        <v>0.95557755865037231</v>
      </c>
      <c r="F9" s="589">
        <v>158472.43532196531</v>
      </c>
    </row>
    <row r="10" spans="1:6" ht="14.4" customHeight="1" thickBot="1" x14ac:dyDescent="0.35"/>
    <row r="11" spans="1:6" ht="14.4" customHeight="1" x14ac:dyDescent="0.3">
      <c r="A11" s="590" t="s">
        <v>844</v>
      </c>
      <c r="B11" s="562">
        <v>6251.8677500245813</v>
      </c>
      <c r="C11" s="580">
        <v>0.85738353623888441</v>
      </c>
      <c r="D11" s="562">
        <v>1039.930477697259</v>
      </c>
      <c r="E11" s="580">
        <v>0.14261646376111564</v>
      </c>
      <c r="F11" s="563">
        <v>7291.7982277218398</v>
      </c>
    </row>
    <row r="12" spans="1:6" ht="14.4" customHeight="1" x14ac:dyDescent="0.3">
      <c r="A12" s="591" t="s">
        <v>845</v>
      </c>
      <c r="B12" s="568">
        <v>241.18036939432102</v>
      </c>
      <c r="C12" s="581">
        <v>1</v>
      </c>
      <c r="D12" s="568"/>
      <c r="E12" s="581">
        <v>0</v>
      </c>
      <c r="F12" s="569">
        <v>241.18036939432102</v>
      </c>
    </row>
    <row r="13" spans="1:6" ht="14.4" customHeight="1" x14ac:dyDescent="0.3">
      <c r="A13" s="591" t="s">
        <v>846</v>
      </c>
      <c r="B13" s="568">
        <v>195.187413451536</v>
      </c>
      <c r="C13" s="581">
        <v>1</v>
      </c>
      <c r="D13" s="568"/>
      <c r="E13" s="581">
        <v>0</v>
      </c>
      <c r="F13" s="569">
        <v>195.187413451536</v>
      </c>
    </row>
    <row r="14" spans="1:6" ht="14.4" customHeight="1" x14ac:dyDescent="0.3">
      <c r="A14" s="591" t="s">
        <v>847</v>
      </c>
      <c r="B14" s="568">
        <v>139.356930752241</v>
      </c>
      <c r="C14" s="581">
        <v>1</v>
      </c>
      <c r="D14" s="568"/>
      <c r="E14" s="581">
        <v>0</v>
      </c>
      <c r="F14" s="569">
        <v>139.356930752241</v>
      </c>
    </row>
    <row r="15" spans="1:6" ht="14.4" customHeight="1" x14ac:dyDescent="0.3">
      <c r="A15" s="591" t="s">
        <v>848</v>
      </c>
      <c r="B15" s="568">
        <v>133.88999999999999</v>
      </c>
      <c r="C15" s="581">
        <v>4.4685106568096364E-2</v>
      </c>
      <c r="D15" s="568">
        <v>2862.4103399345781</v>
      </c>
      <c r="E15" s="581">
        <v>0.95531489343190368</v>
      </c>
      <c r="F15" s="569">
        <v>2996.300339934578</v>
      </c>
    </row>
    <row r="16" spans="1:6" ht="14.4" customHeight="1" x14ac:dyDescent="0.3">
      <c r="A16" s="591" t="s">
        <v>849</v>
      </c>
      <c r="B16" s="568">
        <v>78.25</v>
      </c>
      <c r="C16" s="581">
        <v>1</v>
      </c>
      <c r="D16" s="568"/>
      <c r="E16" s="581">
        <v>0</v>
      </c>
      <c r="F16" s="569">
        <v>78.25</v>
      </c>
    </row>
    <row r="17" spans="1:6" ht="14.4" customHeight="1" x14ac:dyDescent="0.3">
      <c r="A17" s="591" t="s">
        <v>850</v>
      </c>
      <c r="B17" s="568"/>
      <c r="C17" s="581">
        <v>0</v>
      </c>
      <c r="D17" s="568">
        <v>1129.3189205239605</v>
      </c>
      <c r="E17" s="581">
        <v>1</v>
      </c>
      <c r="F17" s="569">
        <v>1129.3189205239605</v>
      </c>
    </row>
    <row r="18" spans="1:6" ht="14.4" customHeight="1" x14ac:dyDescent="0.3">
      <c r="A18" s="591" t="s">
        <v>851</v>
      </c>
      <c r="B18" s="568"/>
      <c r="C18" s="581">
        <v>0</v>
      </c>
      <c r="D18" s="568">
        <v>86.209861338062694</v>
      </c>
      <c r="E18" s="581">
        <v>1</v>
      </c>
      <c r="F18" s="569">
        <v>86.209861338062694</v>
      </c>
    </row>
    <row r="19" spans="1:6" ht="14.4" customHeight="1" x14ac:dyDescent="0.3">
      <c r="A19" s="591" t="s">
        <v>852</v>
      </c>
      <c r="B19" s="568"/>
      <c r="C19" s="581">
        <v>0</v>
      </c>
      <c r="D19" s="568">
        <v>114.74</v>
      </c>
      <c r="E19" s="581">
        <v>1</v>
      </c>
      <c r="F19" s="569">
        <v>114.74</v>
      </c>
    </row>
    <row r="20" spans="1:6" ht="14.4" customHeight="1" x14ac:dyDescent="0.3">
      <c r="A20" s="591" t="s">
        <v>853</v>
      </c>
      <c r="B20" s="568"/>
      <c r="C20" s="581">
        <v>0</v>
      </c>
      <c r="D20" s="568">
        <v>46.22</v>
      </c>
      <c r="E20" s="581">
        <v>1</v>
      </c>
      <c r="F20" s="569">
        <v>46.22</v>
      </c>
    </row>
    <row r="21" spans="1:6" ht="14.4" customHeight="1" x14ac:dyDescent="0.3">
      <c r="A21" s="591" t="s">
        <v>854</v>
      </c>
      <c r="B21" s="568"/>
      <c r="C21" s="581">
        <v>0</v>
      </c>
      <c r="D21" s="568">
        <v>135.47</v>
      </c>
      <c r="E21" s="581">
        <v>1</v>
      </c>
      <c r="F21" s="569">
        <v>135.47</v>
      </c>
    </row>
    <row r="22" spans="1:6" ht="14.4" customHeight="1" x14ac:dyDescent="0.3">
      <c r="A22" s="591" t="s">
        <v>855</v>
      </c>
      <c r="B22" s="568"/>
      <c r="C22" s="581">
        <v>0</v>
      </c>
      <c r="D22" s="568">
        <v>130.650356363165</v>
      </c>
      <c r="E22" s="581">
        <v>1</v>
      </c>
      <c r="F22" s="569">
        <v>130.650356363165</v>
      </c>
    </row>
    <row r="23" spans="1:6" ht="14.4" customHeight="1" x14ac:dyDescent="0.3">
      <c r="A23" s="591" t="s">
        <v>856</v>
      </c>
      <c r="B23" s="568"/>
      <c r="C23" s="581">
        <v>0</v>
      </c>
      <c r="D23" s="568">
        <v>305.79000000000002</v>
      </c>
      <c r="E23" s="581">
        <v>1</v>
      </c>
      <c r="F23" s="569">
        <v>305.79000000000002</v>
      </c>
    </row>
    <row r="24" spans="1:6" ht="14.4" customHeight="1" x14ac:dyDescent="0.3">
      <c r="A24" s="591" t="s">
        <v>857</v>
      </c>
      <c r="B24" s="568"/>
      <c r="C24" s="581">
        <v>0</v>
      </c>
      <c r="D24" s="568">
        <v>426.29999999999995</v>
      </c>
      <c r="E24" s="581">
        <v>1</v>
      </c>
      <c r="F24" s="569">
        <v>426.29999999999995</v>
      </c>
    </row>
    <row r="25" spans="1:6" ht="14.4" customHeight="1" x14ac:dyDescent="0.3">
      <c r="A25" s="591" t="s">
        <v>858</v>
      </c>
      <c r="B25" s="568"/>
      <c r="C25" s="581">
        <v>0</v>
      </c>
      <c r="D25" s="568">
        <v>8257.0007147441502</v>
      </c>
      <c r="E25" s="581">
        <v>1</v>
      </c>
      <c r="F25" s="569">
        <v>8257.0007147441502</v>
      </c>
    </row>
    <row r="26" spans="1:6" ht="14.4" customHeight="1" x14ac:dyDescent="0.3">
      <c r="A26" s="591" t="s">
        <v>859</v>
      </c>
      <c r="B26" s="568"/>
      <c r="C26" s="581">
        <v>0</v>
      </c>
      <c r="D26" s="568">
        <v>65.6099999999999</v>
      </c>
      <c r="E26" s="581">
        <v>1</v>
      </c>
      <c r="F26" s="569">
        <v>65.6099999999999</v>
      </c>
    </row>
    <row r="27" spans="1:6" ht="14.4" customHeight="1" x14ac:dyDescent="0.3">
      <c r="A27" s="591" t="s">
        <v>860</v>
      </c>
      <c r="B27" s="568"/>
      <c r="C27" s="581">
        <v>0</v>
      </c>
      <c r="D27" s="568">
        <v>315.02</v>
      </c>
      <c r="E27" s="581">
        <v>1</v>
      </c>
      <c r="F27" s="569">
        <v>315.02</v>
      </c>
    </row>
    <row r="28" spans="1:6" ht="14.4" customHeight="1" x14ac:dyDescent="0.3">
      <c r="A28" s="591" t="s">
        <v>861</v>
      </c>
      <c r="B28" s="568"/>
      <c r="C28" s="581">
        <v>0</v>
      </c>
      <c r="D28" s="568">
        <v>125.07</v>
      </c>
      <c r="E28" s="581">
        <v>1</v>
      </c>
      <c r="F28" s="569">
        <v>125.07</v>
      </c>
    </row>
    <row r="29" spans="1:6" ht="14.4" customHeight="1" x14ac:dyDescent="0.3">
      <c r="A29" s="591" t="s">
        <v>862</v>
      </c>
      <c r="B29" s="568"/>
      <c r="C29" s="581">
        <v>0</v>
      </c>
      <c r="D29" s="568">
        <v>76.640209044569005</v>
      </c>
      <c r="E29" s="581">
        <v>1</v>
      </c>
      <c r="F29" s="569">
        <v>76.640209044569005</v>
      </c>
    </row>
    <row r="30" spans="1:6" ht="14.4" customHeight="1" x14ac:dyDescent="0.3">
      <c r="A30" s="591" t="s">
        <v>863</v>
      </c>
      <c r="B30" s="568"/>
      <c r="C30" s="581">
        <v>0</v>
      </c>
      <c r="D30" s="568">
        <v>784.9</v>
      </c>
      <c r="E30" s="581">
        <v>1</v>
      </c>
      <c r="F30" s="569">
        <v>784.9</v>
      </c>
    </row>
    <row r="31" spans="1:6" ht="14.4" customHeight="1" x14ac:dyDescent="0.3">
      <c r="A31" s="591" t="s">
        <v>864</v>
      </c>
      <c r="B31" s="568"/>
      <c r="C31" s="581">
        <v>0</v>
      </c>
      <c r="D31" s="568">
        <v>9065.3280177354081</v>
      </c>
      <c r="E31" s="581">
        <v>1</v>
      </c>
      <c r="F31" s="569">
        <v>9065.3280177354081</v>
      </c>
    </row>
    <row r="32" spans="1:6" ht="14.4" customHeight="1" x14ac:dyDescent="0.3">
      <c r="A32" s="591" t="s">
        <v>865</v>
      </c>
      <c r="B32" s="568"/>
      <c r="C32" s="581">
        <v>0</v>
      </c>
      <c r="D32" s="568">
        <v>278.92</v>
      </c>
      <c r="E32" s="581">
        <v>1</v>
      </c>
      <c r="F32" s="569">
        <v>278.92</v>
      </c>
    </row>
    <row r="33" spans="1:6" ht="14.4" customHeight="1" x14ac:dyDescent="0.3">
      <c r="A33" s="591" t="s">
        <v>866</v>
      </c>
      <c r="B33" s="568"/>
      <c r="C33" s="581">
        <v>0</v>
      </c>
      <c r="D33" s="568">
        <v>11783.563433193902</v>
      </c>
      <c r="E33" s="581">
        <v>1</v>
      </c>
      <c r="F33" s="569">
        <v>11783.563433193902</v>
      </c>
    </row>
    <row r="34" spans="1:6" ht="14.4" customHeight="1" x14ac:dyDescent="0.3">
      <c r="A34" s="591" t="s">
        <v>867</v>
      </c>
      <c r="B34" s="568"/>
      <c r="C34" s="581">
        <v>0</v>
      </c>
      <c r="D34" s="568">
        <v>123.29</v>
      </c>
      <c r="E34" s="581">
        <v>1</v>
      </c>
      <c r="F34" s="569">
        <v>123.29</v>
      </c>
    </row>
    <row r="35" spans="1:6" ht="14.4" customHeight="1" x14ac:dyDescent="0.3">
      <c r="A35" s="591" t="s">
        <v>868</v>
      </c>
      <c r="B35" s="568"/>
      <c r="C35" s="581">
        <v>0</v>
      </c>
      <c r="D35" s="568">
        <v>4768.9198214915859</v>
      </c>
      <c r="E35" s="581">
        <v>1</v>
      </c>
      <c r="F35" s="569">
        <v>4768.9198214915859</v>
      </c>
    </row>
    <row r="36" spans="1:6" ht="14.4" customHeight="1" x14ac:dyDescent="0.3">
      <c r="A36" s="591" t="s">
        <v>869</v>
      </c>
      <c r="B36" s="568"/>
      <c r="C36" s="581">
        <v>0</v>
      </c>
      <c r="D36" s="568">
        <v>10520.179227897379</v>
      </c>
      <c r="E36" s="581">
        <v>1</v>
      </c>
      <c r="F36" s="569">
        <v>10520.179227897379</v>
      </c>
    </row>
    <row r="37" spans="1:6" ht="14.4" customHeight="1" x14ac:dyDescent="0.3">
      <c r="A37" s="591" t="s">
        <v>870</v>
      </c>
      <c r="B37" s="568"/>
      <c r="C37" s="581">
        <v>0</v>
      </c>
      <c r="D37" s="568">
        <v>2360.9</v>
      </c>
      <c r="E37" s="581">
        <v>1</v>
      </c>
      <c r="F37" s="569">
        <v>2360.9</v>
      </c>
    </row>
    <row r="38" spans="1:6" ht="14.4" customHeight="1" x14ac:dyDescent="0.3">
      <c r="A38" s="591" t="s">
        <v>871</v>
      </c>
      <c r="B38" s="568"/>
      <c r="C38" s="581">
        <v>0</v>
      </c>
      <c r="D38" s="568">
        <v>657.5</v>
      </c>
      <c r="E38" s="581">
        <v>1</v>
      </c>
      <c r="F38" s="569">
        <v>657.5</v>
      </c>
    </row>
    <row r="39" spans="1:6" ht="14.4" customHeight="1" x14ac:dyDescent="0.3">
      <c r="A39" s="591" t="s">
        <v>872</v>
      </c>
      <c r="B39" s="568"/>
      <c r="C39" s="581">
        <v>0</v>
      </c>
      <c r="D39" s="568">
        <v>83.769434793662299</v>
      </c>
      <c r="E39" s="581">
        <v>1</v>
      </c>
      <c r="F39" s="569">
        <v>83.769434793662299</v>
      </c>
    </row>
    <row r="40" spans="1:6" ht="14.4" customHeight="1" x14ac:dyDescent="0.3">
      <c r="A40" s="591" t="s">
        <v>873</v>
      </c>
      <c r="B40" s="568"/>
      <c r="C40" s="581">
        <v>0</v>
      </c>
      <c r="D40" s="568">
        <v>183.4</v>
      </c>
      <c r="E40" s="581">
        <v>1</v>
      </c>
      <c r="F40" s="569">
        <v>183.4</v>
      </c>
    </row>
    <row r="41" spans="1:6" ht="14.4" customHeight="1" x14ac:dyDescent="0.3">
      <c r="A41" s="591" t="s">
        <v>874</v>
      </c>
      <c r="B41" s="568"/>
      <c r="C41" s="581">
        <v>0</v>
      </c>
      <c r="D41" s="568">
        <v>7029.2578629774234</v>
      </c>
      <c r="E41" s="581">
        <v>1</v>
      </c>
      <c r="F41" s="569">
        <v>7029.2578629774234</v>
      </c>
    </row>
    <row r="42" spans="1:6" ht="14.4" customHeight="1" x14ac:dyDescent="0.3">
      <c r="A42" s="591" t="s">
        <v>875</v>
      </c>
      <c r="B42" s="568"/>
      <c r="C42" s="581">
        <v>0</v>
      </c>
      <c r="D42" s="568">
        <v>75173.456950961525</v>
      </c>
      <c r="E42" s="581">
        <v>1</v>
      </c>
      <c r="F42" s="569">
        <v>75173.456950961525</v>
      </c>
    </row>
    <row r="43" spans="1:6" ht="14.4" customHeight="1" thickBot="1" x14ac:dyDescent="0.35">
      <c r="A43" s="592" t="s">
        <v>876</v>
      </c>
      <c r="B43" s="583"/>
      <c r="C43" s="584">
        <v>0</v>
      </c>
      <c r="D43" s="583">
        <v>13502.937229646026</v>
      </c>
      <c r="E43" s="584">
        <v>1</v>
      </c>
      <c r="F43" s="585">
        <v>13502.937229646026</v>
      </c>
    </row>
    <row r="44" spans="1:6" ht="14.4" customHeight="1" thickBot="1" x14ac:dyDescent="0.35">
      <c r="A44" s="586" t="s">
        <v>6</v>
      </c>
      <c r="B44" s="587">
        <v>7039.7324636226795</v>
      </c>
      <c r="C44" s="588">
        <v>4.4422441349627757E-2</v>
      </c>
      <c r="D44" s="587">
        <v>151432.70285834259</v>
      </c>
      <c r="E44" s="588">
        <v>0.95557755865037231</v>
      </c>
      <c r="F44" s="589">
        <v>158472.43532196525</v>
      </c>
    </row>
  </sheetData>
  <mergeCells count="3">
    <mergeCell ref="A1:F1"/>
    <mergeCell ref="B3:C3"/>
    <mergeCell ref="D3:E3"/>
  </mergeCells>
  <conditionalFormatting sqref="C5:C1048576">
    <cfRule type="cellIs" dxfId="54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27</vt:i4>
      </vt:variant>
      <vt:variant>
        <vt:lpstr>Pojmenované oblasti</vt:lpstr>
      </vt:variant>
      <vt:variant>
        <vt:i4>3</vt:i4>
      </vt:variant>
    </vt:vector>
  </HeadingPairs>
  <TitlesOfParts>
    <vt:vector size="30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ZV Vykáz.-A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2013-09-11T08:45:36Z</cp:lastPrinted>
  <dcterms:created xsi:type="dcterms:W3CDTF">2013-04-17T20:15:29Z</dcterms:created>
  <dcterms:modified xsi:type="dcterms:W3CDTF">2013-09-18T14:00:46Z</dcterms:modified>
</cp:coreProperties>
</file>